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192.168.126.181\Financa\s-food\comune\1.BILANCE NE VITE\bilanci 2021\FOOD TRADE\tatim fitimi\Per dorezim ne QKR\"/>
    </mc:Choice>
  </mc:AlternateContent>
  <xr:revisionPtr revIDLastSave="0" documentId="13_ncr:1_{0C293D29-E4A8-415F-8A08-529AFC8054EC}" xr6:coauthVersionLast="47" xr6:coauthVersionMax="47" xr10:uidLastSave="{00000000-0000-0000-0000-000000000000}"/>
  <bookViews>
    <workbookView xWindow="-120" yWindow="-120" windowWidth="29040" windowHeight="15840" tabRatio="856" firstSheet="30" activeTab="30" xr2:uid="{00000000-000D-0000-FFFF-FFFF00000000}"/>
  </bookViews>
  <sheets>
    <sheet name="tb adj31.12.2019" sheetId="141" state="hidden" r:id="rId1"/>
    <sheet name="PBC 28.03.2021" sheetId="139" state="hidden" r:id="rId2"/>
    <sheet name="trial i vjeter" sheetId="192" state="hidden" r:id="rId3"/>
    <sheet name="trial  i vjeter" sheetId="189" state="hidden" r:id="rId4"/>
    <sheet name="Trial Balance (2)" sheetId="190" state="hidden" r:id="rId5"/>
    <sheet name="Sistemime" sheetId="191" state="hidden" r:id="rId6"/>
    <sheet name="BA" sheetId="236" state="hidden" r:id="rId7"/>
    <sheet name="BZ" sheetId="235" state="hidden" r:id="rId8"/>
    <sheet name="C" sheetId="234" state="hidden" r:id="rId9"/>
    <sheet name="DA" sheetId="233" state="hidden" r:id="rId10"/>
    <sheet name="DZ" sheetId="232" state="hidden" r:id="rId11"/>
    <sheet name="E" sheetId="231" state="hidden" r:id="rId12"/>
    <sheet name="FZ" sheetId="230" state="hidden" r:id="rId13"/>
    <sheet name="GA" sheetId="229" state="hidden" r:id="rId14"/>
    <sheet name="GZ" sheetId="228" state="hidden" r:id="rId15"/>
    <sheet name="H" sheetId="227" state="hidden" r:id="rId16"/>
    <sheet name="IA" sheetId="226" state="hidden" r:id="rId17"/>
    <sheet name="J" sheetId="225" state="hidden" r:id="rId18"/>
    <sheet name="LA" sheetId="224" state="hidden" r:id="rId19"/>
    <sheet name="LZ" sheetId="223" state="hidden" r:id="rId20"/>
    <sheet name="M" sheetId="222" state="hidden" r:id="rId21"/>
    <sheet name="N" sheetId="221" state="hidden" r:id="rId22"/>
    <sheet name="OA" sheetId="220" state="hidden" r:id="rId23"/>
    <sheet name="OZ" sheetId="219" state="hidden" r:id="rId24"/>
    <sheet name="P" sheetId="218" state="hidden" r:id="rId25"/>
    <sheet name="(blank)" sheetId="217" state="hidden" r:id="rId26"/>
    <sheet name="0" sheetId="216" state="hidden" r:id="rId27"/>
    <sheet name="Tb for leadsheets" sheetId="145" state="hidden" r:id="rId28"/>
    <sheet name="Sheet1" sheetId="215" state="hidden" r:id="rId29"/>
    <sheet name="Lead Relationship" sheetId="193" state="hidden" r:id="rId30"/>
    <sheet name="P&amp;L" sheetId="2" r:id="rId31"/>
    <sheet name="Risk notes" sheetId="84" state="hidden" r:id="rId32"/>
    <sheet name="Related parties" sheetId="85" state="hidden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_2008_Depr_Apt_Furnit" localSheetId="4">#REF!</definedName>
    <definedName name="_2008_Depr_Apt_Furnit">#REF!</definedName>
    <definedName name="_2008_Depr_IT" localSheetId="4">#REF!</definedName>
    <definedName name="_2008_Depr_IT">#REF!</definedName>
    <definedName name="_2008_Depr_LH" localSheetId="4">#REF!</definedName>
    <definedName name="_2008_Depr_LH">#REF!</definedName>
    <definedName name="_2008_Depr_Mach">#REF!</definedName>
    <definedName name="_2008_Depr_Off">#REF!</definedName>
    <definedName name="_2008_Depr_Veh">#REF!</definedName>
    <definedName name="_2008_OtherAss">#REF!</definedName>
    <definedName name="_ADM08">'[1]P&amp;L'!$F$14</definedName>
    <definedName name="_ADM09">'[1]P&amp;L'!$D$14</definedName>
    <definedName name="_CIT08">'[2]BS+PL Booklet'!$G$57</definedName>
    <definedName name="_COS08">'[2]BS+PL Booklet'!$G$44</definedName>
    <definedName name="_COS09">'[2]BS+PL Booklet'!$E$44</definedName>
    <definedName name="_DEP009">'[2]BS+PL Booklet'!$E$52</definedName>
    <definedName name="_DEP08">'[2]BS+PL Booklet'!$G$52</definedName>
    <definedName name="_DEP09">'[1]P&amp;L'!$D$15</definedName>
    <definedName name="_DTT08">'[2]BS+PL Booklet'!$E$11</definedName>
    <definedName name="_xlnm._FilterDatabase" localSheetId="30" hidden="1">'P&amp;L'!$A$1:$F$50</definedName>
    <definedName name="_xlnm._FilterDatabase" localSheetId="1" hidden="1">'PBC 28.03.2021'!$A$2:$T$1433</definedName>
    <definedName name="_xlnm._FilterDatabase" localSheetId="3" hidden="1">'trial  i vjeter'!$3:$603</definedName>
    <definedName name="_xlnm._FilterDatabase" localSheetId="4" hidden="1">'Trial Balance (2)'!$A$4:$AN$1345</definedName>
    <definedName name="_xlnm._FilterDatabase" localSheetId="2" hidden="1">'trial i vjeter'!$A$2:$P$302</definedName>
    <definedName name="_GAE08">'[2]BS+PL Booklet'!$G$51</definedName>
    <definedName name="_GAE09">'[2]BS+PL Booklet'!$E$51</definedName>
    <definedName name="_INV08">'[2]BS+PL Booklet'!$G$15</definedName>
    <definedName name="_INV09">'[2]BS+PL Booklet'!$E$15</definedName>
    <definedName name="_Key1" hidden="1">[3]PRODUKTE!#REF!</definedName>
    <definedName name="_Key2" hidden="1">[3]PRODUKTE!#REF!</definedName>
    <definedName name="_LTB08">'[2]BS+PL Booklet'!$G$27</definedName>
    <definedName name="_LTB09">'[2]BS+PL Booklet'!$E$27</definedName>
    <definedName name="_NFC08">'[1]P&amp;L'!$F$18</definedName>
    <definedName name="_NFC09">'[1]P&amp;L'!$D$18</definedName>
    <definedName name="_OOE08">'[2]BS+PL Booklet'!$G$48</definedName>
    <definedName name="_OOE09">'[2]BS+PL Booklet'!$E$48</definedName>
    <definedName name="_OOI08">'[2]BS+PL Booklet'!$G$47</definedName>
    <definedName name="_OOI09">'[2]BS+PL Booklet'!$E$47</definedName>
    <definedName name="_Order1" hidden="1">255</definedName>
    <definedName name="_Order2" hidden="1">255</definedName>
    <definedName name="_ORV08">'[2]BS+PL Booklet'!$G$43</definedName>
    <definedName name="_ORV09">'[2]BS+PL Booklet'!$E$43</definedName>
    <definedName name="_PBD08">'[2]BS+PL Booklet'!$G$49</definedName>
    <definedName name="_PBD09">'[2]BS+PL Booklet'!$E$49</definedName>
    <definedName name="_PPE08">'[2]BS+PL Booklet'!$G$7</definedName>
    <definedName name="_PPE09">'[2]BS+PL Booklet'!$E$7</definedName>
    <definedName name="_RTE08">'[2]BS+PL Booklet'!$G$23</definedName>
    <definedName name="_RTE09">'[2]BS+PL Booklet'!$E$23</definedName>
    <definedName name="_SHC08">'[2]BS+PL Booklet'!$G$22</definedName>
    <definedName name="_SHC09">'[2]BS+PL Booklet'!$E$22</definedName>
    <definedName name="_SME08">'[2]BS+PL Booklet'!$G$50</definedName>
    <definedName name="_SME09">'[2]BS+PL Booklet'!$E$50</definedName>
    <definedName name="_SUB08">'[2]BS+PL Booklet'!$G$9</definedName>
    <definedName name="_SUB09">'[2]BS+PL Booklet'!$E$9</definedName>
    <definedName name="_TOR08">'[2]BS+PL Booklet'!$G$16</definedName>
    <definedName name="_TOR09">'[2]BS+PL Booklet'!$E$16</definedName>
    <definedName name="_TR08">[1]BS!$F$15</definedName>
    <definedName name="_TR09">[1]BS!$D$15</definedName>
    <definedName name="_TRP08">'[2]BS+PL Booklet'!$G$32</definedName>
    <definedName name="_TRP09">'[2]BS+PL Booklet'!$E$32</definedName>
    <definedName name="a">#REF!</definedName>
    <definedName name="A_DM">#REF!</definedName>
    <definedName name="A_GRD">#REF!</definedName>
    <definedName name="A_ITL">#REF!</definedName>
    <definedName name="A_USD">#REF!</definedName>
    <definedName name="aaa">#REF!</definedName>
    <definedName name="Acc_Deprec_Mach">'[4]BS '!#REF!</definedName>
    <definedName name="Acc_Deprec_Veh">'[4]BS '!#REF!</definedName>
    <definedName name="Accomodation" localSheetId="4">#REF!</definedName>
    <definedName name="Accomodation">#REF!</definedName>
    <definedName name="Accomodation_Ireg" localSheetId="4">#REF!</definedName>
    <definedName name="Accomodation_Ireg">#REF!</definedName>
    <definedName name="Account_Balanc" localSheetId="4">#REF!</definedName>
    <definedName name="Account_Balanc">#REF!</definedName>
    <definedName name="Account_Balance">#REF!</definedName>
    <definedName name="Account_balanci">#REF!</definedName>
    <definedName name="Advertisment">#REF!</definedName>
    <definedName name="AdvPymt_Received_ALVACEM">'[4]BS '!#REF!</definedName>
    <definedName name="AdvPymtEmployee" localSheetId="4">#REF!+#REF!</definedName>
    <definedName name="AdvPymtEmployee">#REF!+#REF!</definedName>
    <definedName name="AdvPymtSuppliers" localSheetId="4">#REF!+#REF!</definedName>
    <definedName name="AdvPymtSuppliers">#REF!+#REF!</definedName>
    <definedName name="ALL" localSheetId="4">#REF!</definedName>
    <definedName name="ALL">#REF!</definedName>
    <definedName name="Amortiz" localSheetId="4">'[4]BS '!#REF!</definedName>
    <definedName name="Amortiz">'[4]BS '!#REF!</definedName>
    <definedName name="ap">[5]INPUT!$AH$1</definedName>
    <definedName name="apo_analogon" localSheetId="4">#REF!</definedName>
    <definedName name="apo_analogon">#REF!</definedName>
    <definedName name="apo_code" localSheetId="4">#REF!</definedName>
    <definedName name="apo_code">#REF!</definedName>
    <definedName name="apo_descr" localSheetId="4">#REF!</definedName>
    <definedName name="apo_descr">#REF!</definedName>
    <definedName name="apo_diafora">#REF!</definedName>
    <definedName name="apo_diafora2">#REF!</definedName>
    <definedName name="apo_monimes">#REF!</definedName>
    <definedName name="apo_synolo">#REF!</definedName>
    <definedName name="apo_syntel">#REF!</definedName>
    <definedName name="apo_syntel1">#REF!</definedName>
    <definedName name="apo_ypoloipo">#REF!</definedName>
    <definedName name="ARA_Threshold">#REF!</definedName>
    <definedName name="ARP_Threshold">#REF!</definedName>
    <definedName name="AS2DocOpenMode" hidden="1">"AS2DocumentEdit"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>#REF!</definedName>
    <definedName name="Assets">#REF!</definedName>
    <definedName name="b">#REF!</definedName>
    <definedName name="B_DM">#REF!</definedName>
    <definedName name="Balance_Sheet_as_on_28_February_1998">#REF!</definedName>
    <definedName name="BalanceSheetDates">#REF!</definedName>
    <definedName name="BG_Del" hidden="1">15</definedName>
    <definedName name="BG_Ins" hidden="1">4</definedName>
    <definedName name="BG_Mod" hidden="1">6</definedName>
    <definedName name="BILANCI_VALUTOR">#REF!</definedName>
    <definedName name="brd002_depo_contracts">#REF!</definedName>
    <definedName name="C0S8">'[2]BS+PL Booklet'!$G$44</definedName>
    <definedName name="CAPIND" localSheetId="4">IF([5]CAPITAL!XEU1=0,0,IF(RS=3,INDEX([5]IND!$B$6:$AN$17,MONTH([5]CAPITAL!XEU1),YEAR([5]CAPITAL!XEU1)-1969),INDEX([5]IND!$B$6:$AN$17,MONTH(ap),YEAR(ap)-1969)/INDEX([5]IND!$B$6:$AN$17,MONTH([5]CAPITAL!XEU1),YEAR([5]CAPITAL!XEU1)-1969)))</definedName>
    <definedName name="CAPIND">IF([5]CAPITAL!XEU1=0,0,IF(RS=3,INDEX([5]IND!$B$6:$AN$17,MONTH([5]CAPITAL!XEU1),YEAR([5]CAPITAL!XEU1)-1969),INDEX([5]IND!$B$6:$AN$17,MONTH(ap),YEAR(ap)-1969)/INDEX([5]IND!$B$6:$AN$17,MONTH([5]CAPITAL!XEU1),YEAR([5]CAPITAL!XEU1)-1969)))</definedName>
    <definedName name="Capital" localSheetId="4">#REF!</definedName>
    <definedName name="Capital">#REF!</definedName>
    <definedName name="Capitalized_L_Int_TGF">'[4]BS '!#REF!</definedName>
    <definedName name="Car_Insurance" localSheetId="4">#REF!</definedName>
    <definedName name="Car_Insurance">#REF!</definedName>
    <definedName name="Car_Rent" localSheetId="4">#REF!</definedName>
    <definedName name="Car_Rent">#REF!</definedName>
    <definedName name="CASH08">'[2]BS+PL Booklet'!$G$17</definedName>
    <definedName name="CASH09">'[2]BS+PL Booklet'!$E$17</definedName>
    <definedName name="cc" localSheetId="4" hidden="1">{#N/A,#N/A,FALSE,"Aging Summary";#N/A,#N/A,FALSE,"Ratio Analysis";#N/A,#N/A,FALSE,"Test 120 Day Accts";#N/A,#N/A,FALSE,"Tickmarks"}</definedName>
    <definedName name="cc" hidden="1">{#N/A,#N/A,FALSE,"Aging Summary";#N/A,#N/A,FALSE,"Ratio Analysis";#N/A,#N/A,FALSE,"Test 120 Day Accts";#N/A,#N/A,FALSE,"Tickmarks"}</definedName>
    <definedName name="CementStock">#REF!</definedName>
    <definedName name="CIT">'[2]BS+PL Booklet'!$E$57</definedName>
    <definedName name="CLIENT">#REF!</definedName>
    <definedName name="ClientCr">#REF!</definedName>
    <definedName name="ClientDr">#REF!</definedName>
    <definedName name="COD023_balance_sheet_branch">#REF!</definedName>
    <definedName name="codeREF_A">#REF!</definedName>
    <definedName name="codeREF_B">#REF!</definedName>
    <definedName name="ColorNames">#REF!</definedName>
    <definedName name="Conferences">'[4] P&amp;L'!#REF!</definedName>
    <definedName name="ConstrProgress" localSheetId="4">#REF!,#REF!,#REF!,#REF!,#REF!</definedName>
    <definedName name="ConstrProgress">#REF!,#REF!,#REF!,#REF!,#REF!</definedName>
    <definedName name="Conventions" localSheetId="4">#REF!</definedName>
    <definedName name="Conventions">#REF!</definedName>
    <definedName name="_xlnm.Criteria">#REF!</definedName>
    <definedName name="Currency">#REF!</definedName>
    <definedName name="Custom_Service">#REF!</definedName>
    <definedName name="CustomDutiesCr">#REF!+#REF!</definedName>
    <definedName name="CustomDutiesDr">#REF!+#REF!</definedName>
    <definedName name="CY">[5]INPUT!$AH$1</definedName>
    <definedName name="d" localSheetId="4">#REF!</definedName>
    <definedName name="d">#REF!</definedName>
    <definedName name="data" localSheetId="4">#REF!</definedName>
    <definedName name="data">#REF!</definedName>
    <definedName name="_xlnm.Database" localSheetId="4">#REF!</definedName>
    <definedName name="_xlnm.Database">#REF!</definedName>
    <definedName name="DateId_CY">#REF!</definedName>
    <definedName name="DateId_CYA">#REF!</definedName>
    <definedName name="DateId_INT">#REF!</definedName>
    <definedName name="DateId_PY">#REF!</definedName>
    <definedName name="DEFT08">'[2]BS+PL Booklet'!$G$58</definedName>
    <definedName name="DEFT09">'[2]BS+PL Booklet'!$E$58</definedName>
    <definedName name="Deprec_Lh">'[4]BS '!#REF!</definedName>
    <definedName name="Deprec_Mach">'[4]BS '!#REF!</definedName>
    <definedName name="Deprec_Veh">'[4]BS '!#REF!</definedName>
    <definedName name="descREF_A" localSheetId="4">#REF!</definedName>
    <definedName name="descREF_A">#REF!</definedName>
    <definedName name="descREF_B" localSheetId="4">#REF!</definedName>
    <definedName name="descREF_B">#REF!</definedName>
    <definedName name="dfgs" localSheetId="4">#REF!</definedName>
    <definedName name="dfgs">#REF!</definedName>
    <definedName name="Difference">#REF!</definedName>
    <definedName name="Disaggregations">#REF!</definedName>
    <definedName name="DM">#REF!</definedName>
    <definedName name="DM_USD">#REF!</definedName>
    <definedName name="Donation">#REF!</definedName>
    <definedName name="Emertimi_i_Kredive">#REF!</definedName>
    <definedName name="EmertimiKredive">#REF!</definedName>
    <definedName name="entries">#REF!</definedName>
    <definedName name="ER">[5]INPUT!$H$33</definedName>
    <definedName name="Ernst" localSheetId="4">#REF!</definedName>
    <definedName name="Ernst">#REF!</definedName>
    <definedName name="_xlnm.Extract">#REF!</definedName>
    <definedName name="ETGG" localSheetId="4">#REF!</definedName>
    <definedName name="ETGG">#REF!</definedName>
    <definedName name="EURO" localSheetId="4">#REF!</definedName>
    <definedName name="EURO">#REF!</definedName>
    <definedName name="Evidenca_e_Gjendjes__Perdorimit_dhe_Shlyerjeve_te_Kreditit">#REF!</definedName>
    <definedName name="ewtYA">#REF!</definedName>
    <definedName name="f">#REF!</definedName>
    <definedName name="fff">#REF!</definedName>
    <definedName name="Financial">#REF!</definedName>
    <definedName name="FINCO08">'[2]BS+PL Booklet'!$G$55</definedName>
    <definedName name="FINCO09">'[2]BS+PL Booklet'!$E$55</definedName>
    <definedName name="Fines">#REF!</definedName>
    <definedName name="FINR08">'[2]BS+PL Booklet'!$G$54</definedName>
    <definedName name="FINR09">'[2]BS+PL Booklet'!$E$54</definedName>
    <definedName name="fixeur">[6]exch!$A$2</definedName>
    <definedName name="fixusd">[6]exch!$A$3</definedName>
    <definedName name="FONDET_E_VETA" localSheetId="4">#REF!</definedName>
    <definedName name="FONDET_E_VETA">#REF!</definedName>
    <definedName name="FOREX">INDEX([5]IND!$B$6:$AN$17,MONTH([5]INPUT!$AH$2),YEAR([5]INPUT!$AH$2)-1969)</definedName>
    <definedName name="Formular_per_Bilancin_e_Pagesave_Nr.1" localSheetId="4">#REF!</definedName>
    <definedName name="Formular_per_Bilancin_e_Pagesave_Nr.1">#REF!</definedName>
    <definedName name="foros_analogon" localSheetId="4">#REF!</definedName>
    <definedName name="foros_analogon">#REF!</definedName>
    <definedName name="foros_code" localSheetId="4">#REF!</definedName>
    <definedName name="foros_code">#REF!</definedName>
    <definedName name="foros_descr">#REF!</definedName>
    <definedName name="foros_diafora">#REF!</definedName>
    <definedName name="foros_diafora2">#REF!</definedName>
    <definedName name="foros_monimes">#REF!</definedName>
    <definedName name="foros_synolo">#REF!</definedName>
    <definedName name="foros_syntel">#REF!</definedName>
    <definedName name="foros_ypoloipo">#REF!</definedName>
    <definedName name="FR_AvAP_CY">#REF!</definedName>
    <definedName name="FR_AvAP_CYA">#REF!</definedName>
    <definedName name="FR_AvAP_INT">#REF!</definedName>
    <definedName name="FR_AvAP_PY">#REF!</definedName>
    <definedName name="FR_AvAR_CY">#REF!</definedName>
    <definedName name="FR_AvAR_CYA">#REF!</definedName>
    <definedName name="FR_AvAR_INT">#REF!</definedName>
    <definedName name="FR_AvAR_PY">#REF!</definedName>
    <definedName name="FR_Cur_Liab_CY">#REF!</definedName>
    <definedName name="FR_Cur_Liab_CYA">#REF!</definedName>
    <definedName name="FR_Cur_Liab_INT">#REF!</definedName>
    <definedName name="FR_Cur_Liab_PY">#REF!</definedName>
    <definedName name="FR_Inv_CY">#REF!</definedName>
    <definedName name="FR_Inv_CYA">#REF!</definedName>
    <definedName name="FR_Inv_INT">#REF!</definedName>
    <definedName name="FR_Inv_PY">#REF!</definedName>
    <definedName name="FR_Sequity_CY">#REF!</definedName>
    <definedName name="FR_Sequity_CYA">#REF!</definedName>
    <definedName name="FR_Sequity_INT">#REF!</definedName>
    <definedName name="FR_Sequity_PY">#REF!</definedName>
    <definedName name="FR_Tot_Assets_CY">#REF!</definedName>
    <definedName name="FR_Tot_Assets_CYA">#REF!</definedName>
    <definedName name="FR_Tot_Assets_INT">#REF!</definedName>
    <definedName name="FR_Tot_Assets_PY">#REF!</definedName>
    <definedName name="FR_Tot_Liab_CY">#REF!</definedName>
    <definedName name="FR_Tot_Liab_CYA">#REF!</definedName>
    <definedName name="FR_Tot_Liab_INT">#REF!</definedName>
    <definedName name="FR_Tot_Liab_PY">#REF!</definedName>
    <definedName name="FSF">#REF!</definedName>
    <definedName name="Fuel">#REF!</definedName>
    <definedName name="furnitore">#REF!</definedName>
    <definedName name="FY_Cur_Assets_CY">#REF!</definedName>
    <definedName name="FY_Cur_Assets_CYA">#REF!</definedName>
    <definedName name="FY_Cur_Assets_INT">#REF!</definedName>
    <definedName name="FY_Cur_Assets_PY">#REF!</definedName>
    <definedName name="Getout">'[7]Interest_income '!#REF!</definedName>
    <definedName name="gjj" localSheetId="4">#REF!</definedName>
    <definedName name="gjj">#REF!</definedName>
    <definedName name="GLDFPDGB" localSheetId="4">#REF!</definedName>
    <definedName name="GLDFPDGB">#REF!</definedName>
    <definedName name="GRD_per_100" localSheetId="4">#REF!</definedName>
    <definedName name="GRD_per_100">#REF!</definedName>
    <definedName name="GRD_USD">#REF!</definedName>
    <definedName name="Guarding">#REF!</definedName>
    <definedName name="GVGG">#REF!</definedName>
    <definedName name="House_Rent_Employee_Ireg">#REF!</definedName>
    <definedName name="Hydro_Water">#REF!</definedName>
    <definedName name="Hydro_Water_Ireg">#REF!</definedName>
    <definedName name="i">#REF!</definedName>
    <definedName name="ii">#REF!</definedName>
    <definedName name="In_Kind">#REF!</definedName>
    <definedName name="IncomeStatementDates">#REF!</definedName>
    <definedName name="INDEX" localSheetId="4">INDEX([5]IND!$B$6:$AN$17,MONTH(ap),YEAR(ap)-1969)/INDEX([5]IND!$B$6:$AN$17,MONTH([5]INPUT!$AH$2),YEAR([5]INPUT!$AH$2)-1969)</definedName>
    <definedName name="INDEX">INDEX([5]IND!$B$6:$AN$17,MONTH(ap),YEAR(ap)-1969)/INDEX([5]IND!$B$6:$AN$17,MONTH([5]INPUT!$AH$2),YEAR([5]INPUT!$AH$2)-1969)</definedName>
    <definedName name="INTA08">'[2]BS+PL Booklet'!$G$8</definedName>
    <definedName name="INTA09">'[2]BS+PL Booklet'!$E$8</definedName>
    <definedName name="Internet">#REF!</definedName>
    <definedName name="Inventory">#REF!</definedName>
    <definedName name="INVES08">[1]BS!$F$10</definedName>
    <definedName name="INVES09">[1]BS!$D$10</definedName>
    <definedName name="ITL_per_1000" localSheetId="4">#REF!</definedName>
    <definedName name="ITL_per_1000">#REF!</definedName>
    <definedName name="ITL_USD" localSheetId="4">#REF!</definedName>
    <definedName name="ITL_USD">#REF!</definedName>
    <definedName name="k">[8]Parameters!$F$28</definedName>
    <definedName name="kliente" localSheetId="4">#REF!</definedName>
    <definedName name="kliente">#REF!</definedName>
    <definedName name="KORREKTIMI_I_ZERAVE_JASHTE_BILANCIT" localSheetId="4">#REF!</definedName>
    <definedName name="KORREKTIMI_I_ZERAVE_JASHTE_BILANCIT">#REF!</definedName>
    <definedName name="Kredia_e_dhene_sipas_degeve_te_ekonomise" localSheetId="4">#REF!</definedName>
    <definedName name="Kredia_e_dhene_sipas_degeve_te_ekonomise">#REF!</definedName>
    <definedName name="L_Adjust">[9]Links!$H$1:$H$65536</definedName>
    <definedName name="L_AJE_Tot">[9]Links!$G$1:$G$65536</definedName>
    <definedName name="L_CY_Beg">[9]Links!$F$1:$F$65536</definedName>
    <definedName name="L_CY_End">[9]Links!$J$1:$J$65536</definedName>
    <definedName name="L_Int_Alvacim" localSheetId="4">#REF!</definedName>
    <definedName name="L_Int_Alvacim">#REF!</definedName>
    <definedName name="L_Int_EBRD" localSheetId="4">#REF!</definedName>
    <definedName name="L_Int_EBRD">#REF!</definedName>
    <definedName name="L_Int_IFC" localSheetId="4">#REF!</definedName>
    <definedName name="L_Int_IFC">#REF!</definedName>
    <definedName name="L_PY_End">[9]Links!$K$1:$K$65536</definedName>
    <definedName name="L_RJE_Tot">[9]Links!$I$1:$I$65536</definedName>
    <definedName name="Legal" localSheetId="4">#REF!</definedName>
    <definedName name="Legal">#REF!</definedName>
    <definedName name="Liabilities" localSheetId="4">#REF!</definedName>
    <definedName name="Liabilities">#REF!</definedName>
    <definedName name="Loan_Alvacim" localSheetId="4">#REF!</definedName>
    <definedName name="Loan_Alvacim">#REF!</definedName>
    <definedName name="Loan_EBRD">#REF!</definedName>
    <definedName name="Loan_IFC">#REF!</definedName>
    <definedName name="Mail">#REF!</definedName>
    <definedName name="Maintenance">#REF!</definedName>
    <definedName name="Monetary_Precision">#REF!</definedName>
    <definedName name="NAME">[5]INPUT!$H$7</definedName>
    <definedName name="Normat_Mesatare_Mujore_te_Interesave_per_pranim_Depozite_dhe_Dhenie_Kredie" localSheetId="4">#REF!</definedName>
    <definedName name="Normat_Mesatare_Mujore_te_Interesave_per_pranim_Depozite_dhe_Dhenie_Kredie">#REF!</definedName>
    <definedName name="nvkdsjfnkjds">[10]PIVOT!#REF!</definedName>
    <definedName name="Office_Expense" localSheetId="4">#REF!</definedName>
    <definedName name="Office_Expense">#REF!</definedName>
    <definedName name="Office_Expense_Ireg" localSheetId="4">#REF!</definedName>
    <definedName name="Office_Expense_Ireg">#REF!</definedName>
    <definedName name="Office_Rent" localSheetId="4">#REF!</definedName>
    <definedName name="Office_Rent">#REF!</definedName>
    <definedName name="ONCA08">'[2]BS+PL Booklet'!$G$10</definedName>
    <definedName name="ONCA09">'[2]BS+PL Booklet'!$E$10</definedName>
    <definedName name="OREV08">'[1]P&amp;L'!$F$7</definedName>
    <definedName name="OREV09">'[1]P&amp;L'!$D$7</definedName>
    <definedName name="Other_Exp">#REF!</definedName>
    <definedName name="pDelimiter">[11]Settings!#REF!</definedName>
    <definedName name="perigrafi_code" localSheetId="4">#REF!</definedName>
    <definedName name="perigrafi_code">#REF!</definedName>
    <definedName name="Phone" localSheetId="4">#REF!</definedName>
    <definedName name="Phone">#REF!</definedName>
    <definedName name="PLCY">"01.01.- "&amp; [5]INPUT!$AH$1</definedName>
    <definedName name="PLIP">"01.01.- "&amp; [5]INPUT!$AH$4</definedName>
    <definedName name="PLPY">[5]INPUT!$H$27</definedName>
    <definedName name="posoREF_A" localSheetId="4">#REF!</definedName>
    <definedName name="posoREF_A">#REF!</definedName>
    <definedName name="posoREF_B" localSheetId="4">#REF!</definedName>
    <definedName name="posoREF_B">#REF!</definedName>
    <definedName name="PROVA" localSheetId="4">#REF!</definedName>
    <definedName name="PROVA">#REF!</definedName>
    <definedName name="PurchCement" localSheetId="4">#REF!</definedName>
    <definedName name="PurchCement">#REF!</definedName>
    <definedName name="PY">[5]INPUT!$AH$2</definedName>
    <definedName name="Q" localSheetId="4">#REF!</definedName>
    <definedName name="Q">#REF!</definedName>
    <definedName name="R_Factor" localSheetId="4">#REF!</definedName>
    <definedName name="R_Factor">#REF!</definedName>
    <definedName name="RAPORTET_E_MJAFTUESHMERISE_SE_KAPITALIT" localSheetId="4">#REF!</definedName>
    <definedName name="RAPORTET_E_MJAFTUESHMERISE_SE_KAPITALIT">#REF!</definedName>
    <definedName name="Rent_ACI_Tirana">#REF!</definedName>
    <definedName name="ReportCreated">FALSE</definedName>
    <definedName name="Represent_Ireg">#REF!</definedName>
    <definedName name="Resident_Permit">#REF!</definedName>
    <definedName name="Residual_difference">#REF!</definedName>
    <definedName name="RESIND" localSheetId="4">IF('[5]LG RES'!XEL1=0,0,IF(RS=3,INDEX([5]IND!$B$6:$AN$17,MONTH('[5]LG RES'!XEL1),YEAR('[5]LG RES'!XEL1)-1969),INDEX([5]IND!$B$6:$AN$17,MONTH(ap),YEAR(ap)-1969)/INDEX([5]IND!$B$6:$AN$17,MONTH('[5]LG RES'!XEL1),YEAR('[5]LG RES'!XEL1)-1969)))</definedName>
    <definedName name="RESIND">IF('[5]LG RES'!XEL1=0,0,IF(RS=3,INDEX([5]IND!$B$6:$AN$17,MONTH('[5]LG RES'!XEL1),YEAR('[5]LG RES'!XEL1)-1969),INDEX([5]IND!$B$6:$AN$17,MONTH(ap),YEAR(ap)-1969)/INDEX([5]IND!$B$6:$AN$17,MONTH('[5]LG RES'!XEL1),YEAR('[5]LG RES'!XEL1)-1969)))</definedName>
    <definedName name="RS">[5]INPUT!$H$25</definedName>
    <definedName name="S_AcctDes" localSheetId="4">#REF!</definedName>
    <definedName name="S_AcctDes">#REF!</definedName>
    <definedName name="S_Adjust" localSheetId="4">#REF!</definedName>
    <definedName name="S_Adjust">#REF!</definedName>
    <definedName name="S_Adjust_Data" localSheetId="4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">[12]CHE!#REF!</definedName>
    <definedName name="SAD" localSheetId="4">#REF!</definedName>
    <definedName name="SAD">#REF!</definedName>
    <definedName name="Safety" localSheetId="4">#REF!</definedName>
    <definedName name="Safety">#REF!</definedName>
    <definedName name="Salaries" localSheetId="4">#REF!</definedName>
    <definedName name="Salaries">#REF!</definedName>
    <definedName name="Salaries_CIP" localSheetId="4">'[4]BS '!#REF!</definedName>
    <definedName name="Salaries_CIP">'[4]BS '!#REF!</definedName>
    <definedName name="SALES08">'[2]BS+PL Booklet'!$G$42</definedName>
    <definedName name="SALES09">'[2]BS+PL Booklet'!$E$42</definedName>
    <definedName name="sd">#REF!</definedName>
    <definedName name="sdds">#REF!</definedName>
    <definedName name="sectionNames">#REF!</definedName>
    <definedName name="Securities_CIP">'[4] P&amp;L'!#REF!</definedName>
    <definedName name="SocialSecurities" localSheetId="4">#REF!</definedName>
    <definedName name="SocialSecurities">#REF!</definedName>
    <definedName name="SocilaSecurities" localSheetId="4">#REF!</definedName>
    <definedName name="SocilaSecurities">#REF!</definedName>
    <definedName name="Software" localSheetId="4">'[4]BS '!#REF!</definedName>
    <definedName name="Software">'[4]BS '!#REF!</definedName>
    <definedName name="Stationaries" localSheetId="4">#REF!</definedName>
    <definedName name="Stationaries">#REF!</definedName>
    <definedName name="STot_C_CY" localSheetId="4">#REF!</definedName>
    <definedName name="STot_C_CY">#REF!</definedName>
    <definedName name="STot_C_CYA" localSheetId="4">#REF!</definedName>
    <definedName name="STot_C_CYA">#REF!</definedName>
    <definedName name="STot_C_INT">#REF!</definedName>
    <definedName name="STot_C_PY">#REF!</definedName>
    <definedName name="STot_E_CY">#REF!</definedName>
    <definedName name="STot_E_CYA">#REF!</definedName>
    <definedName name="STot_E_INT">#REF!</definedName>
    <definedName name="STot_E_PY">#REF!</definedName>
    <definedName name="STot_F_CY">#REF!</definedName>
    <definedName name="STot_F_CYA">#REF!</definedName>
    <definedName name="STot_F_INT">#REF!</definedName>
    <definedName name="STot_F_PY">#REF!</definedName>
    <definedName name="STot_G_CY">#REF!</definedName>
    <definedName name="STot_G_CYA">#REF!</definedName>
    <definedName name="STot_G_INT">#REF!</definedName>
    <definedName name="STot_G_PY">#REF!</definedName>
    <definedName name="STot_K_CY">#REF!</definedName>
    <definedName name="STot_K_CYA">#REF!</definedName>
    <definedName name="STot_K_INT">#REF!</definedName>
    <definedName name="STot_K_PY">#REF!</definedName>
    <definedName name="STot_N_CY">#REF!</definedName>
    <definedName name="STot_N_CYA">#REF!</definedName>
    <definedName name="STot_N_INT">#REF!</definedName>
    <definedName name="STot_N_PY">#REF!</definedName>
    <definedName name="STot_P_CY">#REF!</definedName>
    <definedName name="STot_P_CYA">#REF!</definedName>
    <definedName name="STot_P_INT">#REF!</definedName>
    <definedName name="STot_P_PY">#REF!</definedName>
    <definedName name="STot_Result_CY">#REF!</definedName>
    <definedName name="STot_Result_CYA">#REF!</definedName>
    <definedName name="STot_Result_INT">#REF!</definedName>
    <definedName name="STot_Result_PY">#REF!</definedName>
    <definedName name="STot_T_OTHER_CY">#REF!</definedName>
    <definedName name="STot_T_OTHER_CYA">#REF!</definedName>
    <definedName name="STot_T_OTHER_INT">#REF!</definedName>
    <definedName name="STot_T_OTHER_PY">#REF!</definedName>
    <definedName name="STot_T_Result_CY">#REF!</definedName>
    <definedName name="STot_T_Result_CYA">#REF!</definedName>
    <definedName name="STot_T_Result_INT">#REF!</definedName>
    <definedName name="STot_T_Result_PY">#REF!</definedName>
    <definedName name="STot_UA_CY">#REF!</definedName>
    <definedName name="STot_UA_CYA">#REF!</definedName>
    <definedName name="STot_UA_INT">#REF!</definedName>
    <definedName name="STot_UA_PY">#REF!</definedName>
    <definedName name="STot_UB_CY">#REF!</definedName>
    <definedName name="STot_UB_CYA">#REF!</definedName>
    <definedName name="STot_UB_INT">#REF!</definedName>
    <definedName name="STot_UB_PY">#REF!</definedName>
    <definedName name="STot_UC_CY">#REF!</definedName>
    <definedName name="STot_UC_CYA">#REF!</definedName>
    <definedName name="STot_UC_INT">#REF!</definedName>
    <definedName name="STot_UC_PY">#REF!</definedName>
    <definedName name="STot_VA_CY">#REF!</definedName>
    <definedName name="STot_VA_CYA">#REF!</definedName>
    <definedName name="STot_VA_INT">#REF!</definedName>
    <definedName name="STot_VA_PY">#REF!</definedName>
    <definedName name="STot_VB_CY">#REF!</definedName>
    <definedName name="STot_VB_CYA">#REF!</definedName>
    <definedName name="STot_VB_INT">#REF!</definedName>
    <definedName name="STot_VB_PY">#REF!</definedName>
    <definedName name="STot_VD_CY">#REF!</definedName>
    <definedName name="STot_VD_CYA">#REF!</definedName>
    <definedName name="STot_VD_INT">#REF!</definedName>
    <definedName name="STot_VD_PY">#REF!</definedName>
    <definedName name="STot_VE_CY">#REF!</definedName>
    <definedName name="STot_VE_CYA">#REF!</definedName>
    <definedName name="STot_VE_INT">#REF!</definedName>
    <definedName name="STot_VE_PY">#REF!</definedName>
    <definedName name="Subscription">#REF!</definedName>
    <definedName name="SupplierCr">#REF!</definedName>
    <definedName name="SupplierDr">#REF!</definedName>
    <definedName name="Taxes">#REF!</definedName>
    <definedName name="Taxes_Overpaid">'[4]BS '!#REF!</definedName>
    <definedName name="Taxi" localSheetId="4">#REF!</definedName>
    <definedName name="Taxi">#REF!</definedName>
    <definedName name="tbl_TemplateDetaje" localSheetId="4">#REF!</definedName>
    <definedName name="tbl_TemplateDetaje">#REF!</definedName>
    <definedName name="TE" localSheetId="4">#REF!</definedName>
    <definedName name="TE">#REF!</definedName>
    <definedName name="Te_dhena_mbi_kredine_e_dhene_dhe_depozitat_e_Individeve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5">[13]Description!#REF!</definedName>
    <definedName name="TextRefCopy29" localSheetId="4">#REF!</definedName>
    <definedName name="TextRefCopy29">#REF!</definedName>
    <definedName name="TextRefCopy3" localSheetId="4">#REF!</definedName>
    <definedName name="TextRefCopy3">#REF!</definedName>
    <definedName name="TextRefCopy30" localSheetId="4">#REF!</definedName>
    <definedName name="TextRefCopy30">#REF!</definedName>
    <definedName name="TextRefCopy31" localSheetId="4">[14]Estimation!#REF!</definedName>
    <definedName name="TextRefCopy31">[14]Estimation!#REF!</definedName>
    <definedName name="TextRefCopy32" localSheetId="4">[14]Estimation!#REF!</definedName>
    <definedName name="TextRefCopy32">[14]Estimation!#REF!</definedName>
    <definedName name="TextRefCopy33" localSheetId="4">[14]Estimation!#REF!</definedName>
    <definedName name="TextRefCopy33">[14]Estimation!#REF!</definedName>
    <definedName name="TextRefCopy34" localSheetId="4">'[13]PBC Sep30.05'!#REF!</definedName>
    <definedName name="TextRefCopy34">'[13]PBC Sep30.05'!#REF!</definedName>
    <definedName name="TextRefCopy38">'[13]PBC Sep30.05'!$AA$113</definedName>
    <definedName name="TextRefCopy4" localSheetId="4">#REF!</definedName>
    <definedName name="TextRefCopy4">#REF!</definedName>
    <definedName name="TextRefCopy45">[14]Estimation!#REF!</definedName>
    <definedName name="TextRefCopy47">[13]Description!$G$38</definedName>
    <definedName name="TextRefCopy48">[13]Description!$G$65</definedName>
    <definedName name="TextRefCopy5" localSheetId="4">#REF!</definedName>
    <definedName name="TextRefCopy5">#REF!</definedName>
    <definedName name="TextRefCopy51">[14]Estimation!#REF!</definedName>
    <definedName name="TextRefCopy52">[14]Estimation!#REF!</definedName>
    <definedName name="TextRefCopy53">[14]Estimation!#REF!</definedName>
    <definedName name="TextRefCopy54">[14]Estimation!#REF!</definedName>
    <definedName name="TextRefCopy55">[14]Estimation!#REF!</definedName>
    <definedName name="TextRefCopy56">[14]Estimation!#REF!</definedName>
    <definedName name="TextRefCopy57">[14]Estimation!#REF!</definedName>
    <definedName name="TextRefCopy58">[14]Estimation!#REF!</definedName>
    <definedName name="TextRefCopy59">[14]Estimation!#REF!</definedName>
    <definedName name="TextRefCopy6" localSheetId="4">#REF!</definedName>
    <definedName name="TextRefCopy6">#REF!</definedName>
    <definedName name="TextRefCopy60">'[7]Interest_income '!#REF!</definedName>
    <definedName name="TextRefCopy61">'[7]Interest_income '!#REF!</definedName>
    <definedName name="TextRefCopy62">'[7]Interest_income '!#REF!</definedName>
    <definedName name="TextRefCopy63">'[7]Interest_income '!#REF!</definedName>
    <definedName name="TextRefCopy64">'[7]Interest_income '!#REF!</definedName>
    <definedName name="TextRefCopy65">'[7]Interest_income '!#REF!</definedName>
    <definedName name="TextRefCopy66">'[7]Interest_income '!#REF!</definedName>
    <definedName name="TextRefCopy67">'[7]Interest_income '!#REF!</definedName>
    <definedName name="TextRefCopy68">'[7]Interest_income '!#REF!</definedName>
    <definedName name="TextRefCopy69">'[7]Interest_income '!#REF!</definedName>
    <definedName name="TextRefCopy7" localSheetId="4">#REF!</definedName>
    <definedName name="TextRefCopy7">#REF!</definedName>
    <definedName name="TextRefCopy70">'[7]Interest_income '!#REF!</definedName>
    <definedName name="TextRefCopy71">'[7]Interest_income '!#REF!</definedName>
    <definedName name="TextRefCopy76">'[7]Interest_income '!#REF!</definedName>
    <definedName name="TextRefCopy77">'[7]Interest_income '!#REF!</definedName>
    <definedName name="TextRefCopy78">'[7]Interest_income '!#REF!</definedName>
    <definedName name="TextRefCopy79">'[7]Interest_income '!#REF!</definedName>
    <definedName name="TextRefCopy8" localSheetId="4">#REF!</definedName>
    <definedName name="TextRefCopy8">#REF!</definedName>
    <definedName name="TextRefCopy80">'[7]Interest_income '!#REF!</definedName>
    <definedName name="TextRefCopy81">'[7]Interest_income '!#REF!</definedName>
    <definedName name="TextRefCopy82">'[7]Interest_income '!#REF!</definedName>
    <definedName name="TextRefCopy9" localSheetId="4">#REF!</definedName>
    <definedName name="TextRefCopy9">#REF!</definedName>
    <definedName name="TextRefCopyRangeCount" hidden="1">21</definedName>
    <definedName name="Threshold" localSheetId="4">#REF!</definedName>
    <definedName name="Threshold">#REF!</definedName>
    <definedName name="Tot_C_CY" localSheetId="4">#REF!</definedName>
    <definedName name="Tot_C_CY">#REF!</definedName>
    <definedName name="Tot_C_CYA">#REF!</definedName>
    <definedName name="Tot_C_INT">#REF!</definedName>
    <definedName name="Tot_C_PY">#REF!</definedName>
    <definedName name="Tot_D_CY">#REF!</definedName>
    <definedName name="Tot_D_CYA">#REF!</definedName>
    <definedName name="Tot_D_INT">#REF!</definedName>
    <definedName name="Tot_D_PY">#REF!</definedName>
    <definedName name="Tot_E_CY">#REF!</definedName>
    <definedName name="Tot_E_CYA">#REF!</definedName>
    <definedName name="Tot_E_INT">#REF!</definedName>
    <definedName name="Tot_E_PY">#REF!</definedName>
    <definedName name="Tot_F_CY">#REF!</definedName>
    <definedName name="Tot_F_CYA">#REF!</definedName>
    <definedName name="Tot_F_INT">#REF!</definedName>
    <definedName name="Tot_F_PY">#REF!</definedName>
    <definedName name="Tot_F1_CY">#REF!</definedName>
    <definedName name="Tot_F1_CYA">#REF!</definedName>
    <definedName name="Tot_F1_INT">#REF!</definedName>
    <definedName name="Tot_F1_PY">#REF!</definedName>
    <definedName name="Tot_G_CY">#REF!</definedName>
    <definedName name="Tot_G_CYA">#REF!</definedName>
    <definedName name="Tot_G_INT">#REF!</definedName>
    <definedName name="Tot_G_PY">#REF!</definedName>
    <definedName name="Tot_H_CY">#REF!</definedName>
    <definedName name="Tot_H_CYA">#REF!</definedName>
    <definedName name="Tot_H_INT">#REF!</definedName>
    <definedName name="Tot_H_PY">#REF!</definedName>
    <definedName name="Tot_I_CY">#REF!</definedName>
    <definedName name="Tot_I_CYA">#REF!</definedName>
    <definedName name="Tot_I_INT">#REF!</definedName>
    <definedName name="Tot_I_PY">#REF!</definedName>
    <definedName name="Tot_J_CY">#REF!</definedName>
    <definedName name="Tot_J_CYA">#REF!</definedName>
    <definedName name="Tot_J_INT">#REF!</definedName>
    <definedName name="Tot_J_PY">#REF!</definedName>
    <definedName name="Tot_K_CY">#REF!</definedName>
    <definedName name="Tot_K_CYA">#REF!</definedName>
    <definedName name="Tot_K_INT">#REF!</definedName>
    <definedName name="Tot_K_PY">#REF!</definedName>
    <definedName name="Tot_L_CY">#REF!</definedName>
    <definedName name="Tot_L_CYA">#REF!</definedName>
    <definedName name="Tot_L_INT">#REF!</definedName>
    <definedName name="Tot_L_PY">#REF!</definedName>
    <definedName name="Tot_M_CY">#REF!</definedName>
    <definedName name="Tot_M_CYA">#REF!</definedName>
    <definedName name="Tot_M_INT">#REF!</definedName>
    <definedName name="Tot_M_PY">#REF!</definedName>
    <definedName name="Tot_N_CY">#REF!</definedName>
    <definedName name="Tot_N_CYA">#REF!</definedName>
    <definedName name="Tot_N_INT">#REF!</definedName>
    <definedName name="Tot_N_PY">#REF!</definedName>
    <definedName name="Tot_O_CY">#REF!</definedName>
    <definedName name="Tot_O_CYA">#REF!</definedName>
    <definedName name="Tot_O_INT">#REF!</definedName>
    <definedName name="Tot_O_PY">#REF!</definedName>
    <definedName name="Tot_OOT_CY">#REF!</definedName>
    <definedName name="Tot_OOT_CYA">#REF!</definedName>
    <definedName name="Tot_OOT_INT">#REF!</definedName>
    <definedName name="Tot_OOT_PY">#REF!</definedName>
    <definedName name="Tot_P_CY">#REF!</definedName>
    <definedName name="Tot_P_CYA">#REF!</definedName>
    <definedName name="Tot_P_INT">#REF!</definedName>
    <definedName name="Tot_P_PY">#REF!</definedName>
    <definedName name="Tot_Q_CY">#REF!</definedName>
    <definedName name="Tot_Q_CYA">#REF!</definedName>
    <definedName name="Tot_Q_INT">#REF!</definedName>
    <definedName name="Tot_Q_PY">#REF!</definedName>
    <definedName name="Tot_Result_CY">#REF!</definedName>
    <definedName name="Tot_Result_CYA">#REF!</definedName>
    <definedName name="Tot_Result_INT">#REF!</definedName>
    <definedName name="Tot_Result_PY">#REF!</definedName>
    <definedName name="Tot_S_CY">#REF!</definedName>
    <definedName name="Tot_S_CYA">#REF!</definedName>
    <definedName name="Tot_S_INT">#REF!</definedName>
    <definedName name="Tot_S_PY">#REF!</definedName>
    <definedName name="Tot_T_CY">#REF!</definedName>
    <definedName name="Tot_T_CYA">#REF!</definedName>
    <definedName name="Tot_T_INT">#REF!</definedName>
    <definedName name="Tot_T_PY">#REF!</definedName>
    <definedName name="Tot_UA_CY">#REF!</definedName>
    <definedName name="Tot_UA_CYA">#REF!</definedName>
    <definedName name="Tot_UA_INT">#REF!</definedName>
    <definedName name="Tot_UA_PY">#REF!</definedName>
    <definedName name="Tot_UB_CY">#REF!</definedName>
    <definedName name="Tot_UB_CYA">#REF!</definedName>
    <definedName name="Tot_UB_INT">#REF!</definedName>
    <definedName name="Tot_UB_PY">#REF!</definedName>
    <definedName name="Tot_UC_CY">#REF!</definedName>
    <definedName name="Tot_UC_CYA">#REF!</definedName>
    <definedName name="Tot_UC_INT">#REF!</definedName>
    <definedName name="Tot_UC_PY">#REF!</definedName>
    <definedName name="Tot_VA_CY">#REF!</definedName>
    <definedName name="Tot_VA_CYA">#REF!</definedName>
    <definedName name="Tot_VA_INT">#REF!</definedName>
    <definedName name="Tot_VA_PY">#REF!</definedName>
    <definedName name="Tot_VB_CY">#REF!</definedName>
    <definedName name="Tot_VB_CYA">#REF!</definedName>
    <definedName name="Tot_VB_INT">#REF!</definedName>
    <definedName name="Tot_VB_PY">#REF!</definedName>
    <definedName name="Tot_VC_CY">#REF!</definedName>
    <definedName name="Tot_VC_CYA">#REF!</definedName>
    <definedName name="Tot_VC_INT">#REF!</definedName>
    <definedName name="Tot_VC_PY">#REF!</definedName>
    <definedName name="Tot_VD_CY">#REF!</definedName>
    <definedName name="Tot_VD_CYA">#REF!</definedName>
    <definedName name="Tot_VD_INT">#REF!</definedName>
    <definedName name="Tot_VD_PY">#REF!</definedName>
    <definedName name="Tot_VE_CY">#REF!</definedName>
    <definedName name="Tot_VE_CYA">#REF!</definedName>
    <definedName name="Tot_VE_INT">#REF!</definedName>
    <definedName name="Tot_VE_PY">#REF!</definedName>
    <definedName name="Tot_VO_CY">#REF!</definedName>
    <definedName name="Tot_VO_CYA">#REF!</definedName>
    <definedName name="Tot_VO_INT">#REF!</definedName>
    <definedName name="Tot_VO_PY">#REF!</definedName>
    <definedName name="Tot_Z_CY">#REF!</definedName>
    <definedName name="Tot_Z_CYA">#REF!</definedName>
    <definedName name="Tot_Z_INT">#REF!</definedName>
    <definedName name="Tot_Z_PY">#REF!</definedName>
    <definedName name="Total_Assets_DM">#REF!</definedName>
    <definedName name="Total_Assets_GRD">#REF!</definedName>
    <definedName name="Total_Assets_ITL">#REF!</definedName>
    <definedName name="Total_Assets_leke">#REF!</definedName>
    <definedName name="Total_Assets_USD">#REF!</definedName>
    <definedName name="Total_Expenses">#REF!</definedName>
    <definedName name="Total_Income">#REF!</definedName>
    <definedName name="Total_Liabil_DM">#REF!</definedName>
    <definedName name="Total_Liabil_GDR">#REF!</definedName>
    <definedName name="Total_Liabil_ITL">#REF!</definedName>
    <definedName name="Total_Liabil_USD">#REF!</definedName>
    <definedName name="Training">#REF!</definedName>
    <definedName name="Transport_Personel">#REF!</definedName>
    <definedName name="Travel">#REF!</definedName>
    <definedName name="Travel_irreg">#REF!</definedName>
    <definedName name="Trial_2014">#REF!</definedName>
    <definedName name="Trial_Balance_as_on_28_February_1998">#REF!</definedName>
    <definedName name="Trial_Balance_as_on_31_March_1998">#REF!</definedName>
    <definedName name="ttttt">#REF!</definedName>
    <definedName name="Unit">#REF!</definedName>
    <definedName name="Units">#REF!</definedName>
    <definedName name="USD">#REF!</definedName>
    <definedName name="USD_USD">#REF!</definedName>
    <definedName name="uu">#REF!</definedName>
    <definedName name="VATReceivable" localSheetId="4">#REF!,#REF!,#REF!</definedName>
    <definedName name="VATReceivable">#REF!,#REF!,#REF!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WS">#REF!</definedName>
    <definedName name="xe110soc">#REF!</definedName>
    <definedName name="xe180soc">#REF!</definedName>
    <definedName name="XREF_COLUMN_1" hidden="1">'[15]Test Sep.05'!#REF!</definedName>
    <definedName name="XRefActiveRow" localSheetId="4" hidden="1">#REF!</definedName>
    <definedName name="XRefActiveRow" hidden="1">#REF!</definedName>
    <definedName name="XRefColumnsCount" hidden="1">1</definedName>
    <definedName name="XRefCopy1" localSheetId="4" hidden="1">#REF!</definedName>
    <definedName name="XRefCopy1" hidden="1">#REF!</definedName>
    <definedName name="XRefCopyRangeCount" hidden="1">1</definedName>
    <definedName name="XRefPaste1Row" localSheetId="4" hidden="1">#REF!</definedName>
    <definedName name="XRefPaste1Row" hidden="1">#REF!</definedName>
    <definedName name="XRefPasteRangeCount" hidden="1">1</definedName>
    <definedName name="YE">#REF!</definedName>
    <definedName name="Zerat_e_aktivit">#REF!</definedName>
    <definedName name="Zerat_e_shpenzimeve">#REF!</definedName>
    <definedName name="Zerat_e_te_ardhurave">#REF!</definedName>
  </definedNames>
  <calcPr calcId="191029"/>
  <pivotCaches>
    <pivotCache cacheId="5" r:id="rId5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8" i="85" l="1"/>
  <c r="C29" i="85" s="1"/>
  <c r="G48" i="85"/>
  <c r="C51" i="218" l="1"/>
  <c r="C50" i="218"/>
  <c r="C49" i="218"/>
  <c r="C48" i="218"/>
  <c r="C90" i="219"/>
  <c r="C14" i="220"/>
  <c r="C43" i="221"/>
  <c r="C42" i="221"/>
  <c r="C41" i="221"/>
  <c r="C40" i="221"/>
  <c r="C32" i="222"/>
  <c r="C31" i="222"/>
  <c r="C19" i="223"/>
  <c r="C18" i="223"/>
  <c r="C17" i="223"/>
  <c r="C10" i="224"/>
  <c r="C9" i="224"/>
  <c r="C20" i="225"/>
  <c r="C19" i="225"/>
  <c r="C18" i="225"/>
  <c r="C17" i="225"/>
  <c r="C16" i="225"/>
  <c r="C15" i="225"/>
  <c r="C14" i="225"/>
  <c r="C13" i="225"/>
  <c r="C16" i="226"/>
  <c r="C15" i="226"/>
  <c r="C13" i="227"/>
  <c r="C148" i="228"/>
  <c r="C29" i="229"/>
  <c r="C28" i="229"/>
  <c r="C18" i="230"/>
  <c r="C81" i="231"/>
  <c r="C135" i="232"/>
  <c r="C134" i="232"/>
  <c r="C133" i="232"/>
  <c r="C132" i="232"/>
  <c r="C15" i="233"/>
  <c r="C13" i="234"/>
  <c r="D16" i="236"/>
  <c r="D17" i="236" s="1"/>
  <c r="I6" i="215"/>
  <c r="E306" i="192"/>
  <c r="D306" i="192"/>
  <c r="M302" i="192"/>
  <c r="N302" i="192" s="1"/>
  <c r="M301" i="192"/>
  <c r="N301" i="192" s="1"/>
  <c r="M300" i="192"/>
  <c r="N300" i="192" s="1"/>
  <c r="M299" i="192"/>
  <c r="N299" i="192" s="1"/>
  <c r="M298" i="192"/>
  <c r="N298" i="192" s="1"/>
  <c r="M297" i="192"/>
  <c r="N297" i="192" s="1"/>
  <c r="M296" i="192"/>
  <c r="N296" i="192" s="1"/>
  <c r="M295" i="192"/>
  <c r="N295" i="192" s="1"/>
  <c r="M294" i="192"/>
  <c r="N294" i="192" s="1"/>
  <c r="M293" i="192"/>
  <c r="N293" i="192" s="1"/>
  <c r="M292" i="192"/>
  <c r="N292" i="192" s="1"/>
  <c r="M291" i="192"/>
  <c r="N291" i="192" s="1"/>
  <c r="M290" i="192"/>
  <c r="N290" i="192" s="1"/>
  <c r="M289" i="192"/>
  <c r="N289" i="192" s="1"/>
  <c r="M288" i="192"/>
  <c r="N288" i="192" s="1"/>
  <c r="M287" i="192"/>
  <c r="N287" i="192" s="1"/>
  <c r="M286" i="192"/>
  <c r="N286" i="192" s="1"/>
  <c r="M285" i="192"/>
  <c r="N285" i="192" s="1"/>
  <c r="M284" i="192"/>
  <c r="N284" i="192" s="1"/>
  <c r="M283" i="192"/>
  <c r="N283" i="192" s="1"/>
  <c r="M282" i="192"/>
  <c r="N282" i="192" s="1"/>
  <c r="M281" i="192"/>
  <c r="N281" i="192" s="1"/>
  <c r="M280" i="192"/>
  <c r="N280" i="192" s="1"/>
  <c r="M279" i="192"/>
  <c r="N279" i="192" s="1"/>
  <c r="M278" i="192"/>
  <c r="N278" i="192" s="1"/>
  <c r="M277" i="192"/>
  <c r="N277" i="192" s="1"/>
  <c r="M276" i="192"/>
  <c r="N276" i="192" s="1"/>
  <c r="M275" i="192"/>
  <c r="N275" i="192" s="1"/>
  <c r="M274" i="192"/>
  <c r="N274" i="192" s="1"/>
  <c r="M273" i="192"/>
  <c r="N273" i="192" s="1"/>
  <c r="M272" i="192"/>
  <c r="N272" i="192" s="1"/>
  <c r="M271" i="192"/>
  <c r="N271" i="192" s="1"/>
  <c r="M270" i="192"/>
  <c r="N270" i="192" s="1"/>
  <c r="M269" i="192"/>
  <c r="N269" i="192" s="1"/>
  <c r="M268" i="192"/>
  <c r="N268" i="192" s="1"/>
  <c r="M267" i="192"/>
  <c r="N267" i="192" s="1"/>
  <c r="M266" i="192"/>
  <c r="N266" i="192" s="1"/>
  <c r="M265" i="192"/>
  <c r="N265" i="192" s="1"/>
  <c r="M264" i="192"/>
  <c r="N264" i="192" s="1"/>
  <c r="M263" i="192"/>
  <c r="N263" i="192" s="1"/>
  <c r="M262" i="192"/>
  <c r="N262" i="192" s="1"/>
  <c r="M261" i="192"/>
  <c r="N261" i="192" s="1"/>
  <c r="M260" i="192"/>
  <c r="N260" i="192" s="1"/>
  <c r="M259" i="192"/>
  <c r="N259" i="192" s="1"/>
  <c r="M258" i="192"/>
  <c r="N258" i="192" s="1"/>
  <c r="M257" i="192"/>
  <c r="N257" i="192" s="1"/>
  <c r="M256" i="192"/>
  <c r="N256" i="192" s="1"/>
  <c r="M255" i="192"/>
  <c r="N255" i="192" s="1"/>
  <c r="M254" i="192"/>
  <c r="N254" i="192" s="1"/>
  <c r="M253" i="192"/>
  <c r="N253" i="192" s="1"/>
  <c r="M252" i="192"/>
  <c r="N252" i="192" s="1"/>
  <c r="M251" i="192"/>
  <c r="N251" i="192" s="1"/>
  <c r="M250" i="192"/>
  <c r="N250" i="192" s="1"/>
  <c r="M249" i="192"/>
  <c r="N249" i="192" s="1"/>
  <c r="M248" i="192"/>
  <c r="N248" i="192" s="1"/>
  <c r="M247" i="192"/>
  <c r="N247" i="192" s="1"/>
  <c r="M246" i="192"/>
  <c r="N246" i="192" s="1"/>
  <c r="M245" i="192"/>
  <c r="N245" i="192" s="1"/>
  <c r="M244" i="192"/>
  <c r="N244" i="192" s="1"/>
  <c r="M243" i="192"/>
  <c r="N243" i="192" s="1"/>
  <c r="M242" i="192"/>
  <c r="N242" i="192" s="1"/>
  <c r="M241" i="192"/>
  <c r="N241" i="192" s="1"/>
  <c r="M240" i="192"/>
  <c r="N240" i="192" s="1"/>
  <c r="M239" i="192"/>
  <c r="N239" i="192" s="1"/>
  <c r="M238" i="192"/>
  <c r="N238" i="192" s="1"/>
  <c r="M237" i="192"/>
  <c r="N237" i="192" s="1"/>
  <c r="M236" i="192"/>
  <c r="N236" i="192" s="1"/>
  <c r="M235" i="192"/>
  <c r="N235" i="192" s="1"/>
  <c r="M234" i="192"/>
  <c r="N234" i="192" s="1"/>
  <c r="M233" i="192"/>
  <c r="N233" i="192" s="1"/>
  <c r="M232" i="192"/>
  <c r="N232" i="192" s="1"/>
  <c r="M231" i="192"/>
  <c r="N231" i="192" s="1"/>
  <c r="M230" i="192"/>
  <c r="N230" i="192" s="1"/>
  <c r="M229" i="192"/>
  <c r="N229" i="192" s="1"/>
  <c r="M228" i="192"/>
  <c r="N228" i="192" s="1"/>
  <c r="M227" i="192"/>
  <c r="N227" i="192" s="1"/>
  <c r="M226" i="192"/>
  <c r="N226" i="192" s="1"/>
  <c r="M225" i="192"/>
  <c r="N225" i="192" s="1"/>
  <c r="M224" i="192"/>
  <c r="N224" i="192" s="1"/>
  <c r="M223" i="192"/>
  <c r="N223" i="192" s="1"/>
  <c r="M222" i="192"/>
  <c r="N222" i="192" s="1"/>
  <c r="M221" i="192"/>
  <c r="N221" i="192" s="1"/>
  <c r="M220" i="192"/>
  <c r="N220" i="192" s="1"/>
  <c r="M219" i="192"/>
  <c r="N219" i="192" s="1"/>
  <c r="M218" i="192"/>
  <c r="N218" i="192" s="1"/>
  <c r="M217" i="192"/>
  <c r="N217" i="192" s="1"/>
  <c r="M216" i="192"/>
  <c r="N216" i="192" s="1"/>
  <c r="M215" i="192"/>
  <c r="N215" i="192" s="1"/>
  <c r="M214" i="192"/>
  <c r="N214" i="192" s="1"/>
  <c r="M213" i="192"/>
  <c r="N213" i="192" s="1"/>
  <c r="M212" i="192"/>
  <c r="N212" i="192" s="1"/>
  <c r="M211" i="192"/>
  <c r="N211" i="192" s="1"/>
  <c r="M210" i="192"/>
  <c r="N210" i="192" s="1"/>
  <c r="M209" i="192"/>
  <c r="N209" i="192" s="1"/>
  <c r="M208" i="192"/>
  <c r="N208" i="192" s="1"/>
  <c r="M207" i="192"/>
  <c r="N207" i="192" s="1"/>
  <c r="M206" i="192"/>
  <c r="N206" i="192" s="1"/>
  <c r="M205" i="192"/>
  <c r="N205" i="192" s="1"/>
  <c r="M204" i="192"/>
  <c r="N204" i="192" s="1"/>
  <c r="M203" i="192"/>
  <c r="N203" i="192" s="1"/>
  <c r="M202" i="192"/>
  <c r="N202" i="192" s="1"/>
  <c r="M201" i="192"/>
  <c r="N201" i="192" s="1"/>
  <c r="M200" i="192"/>
  <c r="N200" i="192" s="1"/>
  <c r="M199" i="192"/>
  <c r="N199" i="192" s="1"/>
  <c r="M198" i="192"/>
  <c r="N198" i="192" s="1"/>
  <c r="M197" i="192"/>
  <c r="N197" i="192" s="1"/>
  <c r="M196" i="192"/>
  <c r="N196" i="192" s="1"/>
  <c r="M195" i="192"/>
  <c r="N195" i="192" s="1"/>
  <c r="M194" i="192"/>
  <c r="N194" i="192" s="1"/>
  <c r="M193" i="192"/>
  <c r="N193" i="192" s="1"/>
  <c r="M192" i="192"/>
  <c r="N192" i="192" s="1"/>
  <c r="M191" i="192"/>
  <c r="N191" i="192" s="1"/>
  <c r="M190" i="192"/>
  <c r="N190" i="192" s="1"/>
  <c r="M189" i="192"/>
  <c r="N189" i="192" s="1"/>
  <c r="M188" i="192"/>
  <c r="N188" i="192" s="1"/>
  <c r="M187" i="192"/>
  <c r="N187" i="192" s="1"/>
  <c r="M186" i="192"/>
  <c r="N186" i="192" s="1"/>
  <c r="M185" i="192"/>
  <c r="N185" i="192" s="1"/>
  <c r="M184" i="192"/>
  <c r="N184" i="192" s="1"/>
  <c r="M183" i="192"/>
  <c r="N183" i="192" s="1"/>
  <c r="M182" i="192"/>
  <c r="N182" i="192" s="1"/>
  <c r="M181" i="192"/>
  <c r="N181" i="192" s="1"/>
  <c r="M180" i="192"/>
  <c r="N180" i="192" s="1"/>
  <c r="M179" i="192"/>
  <c r="N179" i="192" s="1"/>
  <c r="M178" i="192"/>
  <c r="N178" i="192" s="1"/>
  <c r="M177" i="192"/>
  <c r="N177" i="192" s="1"/>
  <c r="M176" i="192"/>
  <c r="N176" i="192" s="1"/>
  <c r="M175" i="192"/>
  <c r="N175" i="192" s="1"/>
  <c r="M174" i="192"/>
  <c r="N174" i="192" s="1"/>
  <c r="M173" i="192"/>
  <c r="N173" i="192" s="1"/>
  <c r="M172" i="192"/>
  <c r="N172" i="192" s="1"/>
  <c r="M171" i="192"/>
  <c r="N171" i="192" s="1"/>
  <c r="M170" i="192"/>
  <c r="N170" i="192" s="1"/>
  <c r="M169" i="192"/>
  <c r="N169" i="192" s="1"/>
  <c r="M168" i="192"/>
  <c r="N168" i="192" s="1"/>
  <c r="M167" i="192"/>
  <c r="N167" i="192" s="1"/>
  <c r="M166" i="192"/>
  <c r="N166" i="192" s="1"/>
  <c r="M165" i="192"/>
  <c r="N165" i="192" s="1"/>
  <c r="M164" i="192"/>
  <c r="N164" i="192" s="1"/>
  <c r="M163" i="192"/>
  <c r="N163" i="192" s="1"/>
  <c r="M162" i="192"/>
  <c r="N162" i="192" s="1"/>
  <c r="M161" i="192"/>
  <c r="N161" i="192" s="1"/>
  <c r="M160" i="192"/>
  <c r="N160" i="192" s="1"/>
  <c r="M159" i="192"/>
  <c r="N159" i="192" s="1"/>
  <c r="M158" i="192"/>
  <c r="N158" i="192" s="1"/>
  <c r="M157" i="192"/>
  <c r="N157" i="192" s="1"/>
  <c r="M156" i="192"/>
  <c r="N156" i="192" s="1"/>
  <c r="M155" i="192"/>
  <c r="N155" i="192" s="1"/>
  <c r="M154" i="192"/>
  <c r="N154" i="192" s="1"/>
  <c r="M153" i="192"/>
  <c r="N153" i="192" s="1"/>
  <c r="M152" i="192"/>
  <c r="N152" i="192" s="1"/>
  <c r="M151" i="192"/>
  <c r="N151" i="192" s="1"/>
  <c r="M150" i="192"/>
  <c r="N150" i="192" s="1"/>
  <c r="M149" i="192"/>
  <c r="N149" i="192" s="1"/>
  <c r="M148" i="192"/>
  <c r="N148" i="192" s="1"/>
  <c r="M147" i="192"/>
  <c r="N147" i="192" s="1"/>
  <c r="M146" i="192"/>
  <c r="N146" i="192" s="1"/>
  <c r="M145" i="192"/>
  <c r="N145" i="192" s="1"/>
  <c r="M144" i="192"/>
  <c r="N144" i="192" s="1"/>
  <c r="M143" i="192"/>
  <c r="N143" i="192" s="1"/>
  <c r="M142" i="192"/>
  <c r="N142" i="192" s="1"/>
  <c r="M141" i="192"/>
  <c r="N141" i="192" s="1"/>
  <c r="M140" i="192"/>
  <c r="N140" i="192" s="1"/>
  <c r="M139" i="192"/>
  <c r="N139" i="192" s="1"/>
  <c r="M138" i="192"/>
  <c r="N138" i="192" s="1"/>
  <c r="M137" i="192"/>
  <c r="N137" i="192" s="1"/>
  <c r="M136" i="192"/>
  <c r="N136" i="192" s="1"/>
  <c r="M135" i="192"/>
  <c r="N135" i="192" s="1"/>
  <c r="M134" i="192"/>
  <c r="N134" i="192" s="1"/>
  <c r="M133" i="192"/>
  <c r="N133" i="192" s="1"/>
  <c r="M132" i="192"/>
  <c r="N132" i="192" s="1"/>
  <c r="M131" i="192"/>
  <c r="N131" i="192" s="1"/>
  <c r="M130" i="192"/>
  <c r="N130" i="192" s="1"/>
  <c r="M129" i="192"/>
  <c r="N129" i="192" s="1"/>
  <c r="M128" i="192"/>
  <c r="N128" i="192" s="1"/>
  <c r="M127" i="192"/>
  <c r="N127" i="192" s="1"/>
  <c r="M126" i="192"/>
  <c r="N126" i="192" s="1"/>
  <c r="M125" i="192"/>
  <c r="N125" i="192" s="1"/>
  <c r="M124" i="192"/>
  <c r="N124" i="192" s="1"/>
  <c r="M123" i="192"/>
  <c r="N123" i="192" s="1"/>
  <c r="M122" i="192"/>
  <c r="N122" i="192" s="1"/>
  <c r="M121" i="192"/>
  <c r="N121" i="192" s="1"/>
  <c r="M120" i="192"/>
  <c r="N120" i="192" s="1"/>
  <c r="M119" i="192"/>
  <c r="N119" i="192" s="1"/>
  <c r="M118" i="192"/>
  <c r="N118" i="192" s="1"/>
  <c r="M117" i="192"/>
  <c r="N117" i="192" s="1"/>
  <c r="M116" i="192"/>
  <c r="N116" i="192" s="1"/>
  <c r="M115" i="192"/>
  <c r="N115" i="192" s="1"/>
  <c r="M114" i="192"/>
  <c r="N114" i="192" s="1"/>
  <c r="M113" i="192"/>
  <c r="N113" i="192" s="1"/>
  <c r="M112" i="192"/>
  <c r="N112" i="192" s="1"/>
  <c r="M111" i="192"/>
  <c r="N111" i="192" s="1"/>
  <c r="M110" i="192"/>
  <c r="N110" i="192" s="1"/>
  <c r="M109" i="192"/>
  <c r="N109" i="192" s="1"/>
  <c r="M108" i="192"/>
  <c r="N108" i="192" s="1"/>
  <c r="M107" i="192"/>
  <c r="N107" i="192" s="1"/>
  <c r="M106" i="192"/>
  <c r="N106" i="192" s="1"/>
  <c r="M105" i="192"/>
  <c r="N105" i="192" s="1"/>
  <c r="M104" i="192"/>
  <c r="N104" i="192" s="1"/>
  <c r="M103" i="192"/>
  <c r="N103" i="192" s="1"/>
  <c r="M102" i="192"/>
  <c r="N102" i="192" s="1"/>
  <c r="M101" i="192"/>
  <c r="N101" i="192" s="1"/>
  <c r="M100" i="192"/>
  <c r="N100" i="192" s="1"/>
  <c r="M99" i="192"/>
  <c r="N99" i="192" s="1"/>
  <c r="M98" i="192"/>
  <c r="N98" i="192" s="1"/>
  <c r="M97" i="192"/>
  <c r="N97" i="192" s="1"/>
  <c r="M96" i="192"/>
  <c r="N96" i="192" s="1"/>
  <c r="M95" i="192"/>
  <c r="N95" i="192" s="1"/>
  <c r="M94" i="192"/>
  <c r="N94" i="192" s="1"/>
  <c r="M93" i="192"/>
  <c r="N93" i="192" s="1"/>
  <c r="M92" i="192"/>
  <c r="N92" i="192" s="1"/>
  <c r="M91" i="192"/>
  <c r="N91" i="192" s="1"/>
  <c r="M90" i="192"/>
  <c r="N90" i="192" s="1"/>
  <c r="M89" i="192"/>
  <c r="N89" i="192" s="1"/>
  <c r="M88" i="192"/>
  <c r="N88" i="192" s="1"/>
  <c r="M87" i="192"/>
  <c r="N87" i="192" s="1"/>
  <c r="M86" i="192"/>
  <c r="N86" i="192" s="1"/>
  <c r="M85" i="192"/>
  <c r="N85" i="192" s="1"/>
  <c r="M84" i="192"/>
  <c r="N84" i="192" s="1"/>
  <c r="M83" i="192"/>
  <c r="N83" i="192" s="1"/>
  <c r="M82" i="192"/>
  <c r="N82" i="192" s="1"/>
  <c r="M81" i="192"/>
  <c r="N81" i="192" s="1"/>
  <c r="M80" i="192"/>
  <c r="N80" i="192" s="1"/>
  <c r="M79" i="192"/>
  <c r="N79" i="192" s="1"/>
  <c r="M78" i="192"/>
  <c r="N78" i="192" s="1"/>
  <c r="M77" i="192"/>
  <c r="N77" i="192" s="1"/>
  <c r="M76" i="192"/>
  <c r="N76" i="192" s="1"/>
  <c r="M75" i="192"/>
  <c r="N75" i="192" s="1"/>
  <c r="M74" i="192"/>
  <c r="N74" i="192" s="1"/>
  <c r="M73" i="192"/>
  <c r="N73" i="192" s="1"/>
  <c r="M72" i="192"/>
  <c r="N72" i="192" s="1"/>
  <c r="M71" i="192"/>
  <c r="N71" i="192" s="1"/>
  <c r="M70" i="192"/>
  <c r="N70" i="192" s="1"/>
  <c r="M69" i="192"/>
  <c r="N69" i="192" s="1"/>
  <c r="M68" i="192"/>
  <c r="N68" i="192" s="1"/>
  <c r="M67" i="192"/>
  <c r="N67" i="192" s="1"/>
  <c r="M66" i="192"/>
  <c r="N66" i="192" s="1"/>
  <c r="M65" i="192"/>
  <c r="N65" i="192" s="1"/>
  <c r="M64" i="192"/>
  <c r="N64" i="192" s="1"/>
  <c r="M63" i="192"/>
  <c r="N63" i="192" s="1"/>
  <c r="M62" i="192"/>
  <c r="N62" i="192" s="1"/>
  <c r="M61" i="192"/>
  <c r="N61" i="192" s="1"/>
  <c r="M60" i="192"/>
  <c r="N60" i="192" s="1"/>
  <c r="M59" i="192"/>
  <c r="N59" i="192" s="1"/>
  <c r="M58" i="192"/>
  <c r="N58" i="192" s="1"/>
  <c r="M57" i="192"/>
  <c r="N57" i="192" s="1"/>
  <c r="M56" i="192"/>
  <c r="N56" i="192" s="1"/>
  <c r="M55" i="192"/>
  <c r="N55" i="192" s="1"/>
  <c r="M54" i="192"/>
  <c r="N54" i="192" s="1"/>
  <c r="M53" i="192"/>
  <c r="N53" i="192" s="1"/>
  <c r="M52" i="192"/>
  <c r="N52" i="192" s="1"/>
  <c r="M51" i="192"/>
  <c r="N51" i="192" s="1"/>
  <c r="M50" i="192"/>
  <c r="N50" i="192" s="1"/>
  <c r="M49" i="192"/>
  <c r="N49" i="192" s="1"/>
  <c r="M48" i="192"/>
  <c r="N48" i="192" s="1"/>
  <c r="M47" i="192"/>
  <c r="N47" i="192" s="1"/>
  <c r="M46" i="192"/>
  <c r="N46" i="192" s="1"/>
  <c r="M45" i="192"/>
  <c r="N45" i="192" s="1"/>
  <c r="M44" i="192"/>
  <c r="N44" i="192" s="1"/>
  <c r="M43" i="192"/>
  <c r="N43" i="192" s="1"/>
  <c r="M42" i="192"/>
  <c r="N42" i="192" s="1"/>
  <c r="M41" i="192"/>
  <c r="N41" i="192" s="1"/>
  <c r="M40" i="192"/>
  <c r="N40" i="192" s="1"/>
  <c r="M39" i="192"/>
  <c r="N39" i="192" s="1"/>
  <c r="M38" i="192"/>
  <c r="N38" i="192" s="1"/>
  <c r="M37" i="192"/>
  <c r="N37" i="192" s="1"/>
  <c r="M36" i="192"/>
  <c r="N36" i="192" s="1"/>
  <c r="M35" i="192"/>
  <c r="N35" i="192" s="1"/>
  <c r="M34" i="192"/>
  <c r="N34" i="192" s="1"/>
  <c r="M33" i="192"/>
  <c r="N33" i="192" s="1"/>
  <c r="M32" i="192"/>
  <c r="N32" i="192" s="1"/>
  <c r="M31" i="192"/>
  <c r="N31" i="192" s="1"/>
  <c r="M30" i="192"/>
  <c r="N30" i="192" s="1"/>
  <c r="M29" i="192"/>
  <c r="N29" i="192" s="1"/>
  <c r="M28" i="192"/>
  <c r="N28" i="192" s="1"/>
  <c r="M27" i="192"/>
  <c r="N27" i="192" s="1"/>
  <c r="M26" i="192"/>
  <c r="N26" i="192" s="1"/>
  <c r="M25" i="192"/>
  <c r="N25" i="192" s="1"/>
  <c r="M24" i="192"/>
  <c r="N24" i="192" s="1"/>
  <c r="M23" i="192"/>
  <c r="N23" i="192" s="1"/>
  <c r="M22" i="192"/>
  <c r="N22" i="192" s="1"/>
  <c r="M21" i="192"/>
  <c r="N21" i="192" s="1"/>
  <c r="M20" i="192"/>
  <c r="N20" i="192" s="1"/>
  <c r="M19" i="192"/>
  <c r="N19" i="192" s="1"/>
  <c r="M18" i="192"/>
  <c r="N18" i="192" s="1"/>
  <c r="M17" i="192"/>
  <c r="N17" i="192" s="1"/>
  <c r="M16" i="192"/>
  <c r="N16" i="192" s="1"/>
  <c r="M15" i="192"/>
  <c r="N15" i="192" s="1"/>
  <c r="M14" i="192"/>
  <c r="N14" i="192" s="1"/>
  <c r="M13" i="192"/>
  <c r="N13" i="192" s="1"/>
  <c r="M12" i="192"/>
  <c r="N12" i="192" s="1"/>
  <c r="M11" i="192"/>
  <c r="N11" i="192" s="1"/>
  <c r="M10" i="192"/>
  <c r="N10" i="192" s="1"/>
  <c r="M9" i="192"/>
  <c r="N9" i="192" s="1"/>
  <c r="M8" i="192"/>
  <c r="N8" i="192" s="1"/>
  <c r="M7" i="192"/>
  <c r="N7" i="192" s="1"/>
  <c r="M6" i="192"/>
  <c r="N6" i="192" s="1"/>
  <c r="M5" i="192"/>
  <c r="N5" i="192" s="1"/>
  <c r="M4" i="192"/>
  <c r="N4" i="192" s="1"/>
  <c r="M3" i="192"/>
  <c r="N3" i="192" s="1"/>
  <c r="K302" i="192"/>
  <c r="L302" i="192" s="1"/>
  <c r="K301" i="192"/>
  <c r="L301" i="192" s="1"/>
  <c r="K300" i="192"/>
  <c r="L300" i="192" s="1"/>
  <c r="K299" i="192"/>
  <c r="L299" i="192" s="1"/>
  <c r="K298" i="192"/>
  <c r="L298" i="192" s="1"/>
  <c r="K297" i="192"/>
  <c r="L297" i="192" s="1"/>
  <c r="K296" i="192"/>
  <c r="L296" i="192" s="1"/>
  <c r="K295" i="192"/>
  <c r="L295" i="192" s="1"/>
  <c r="K294" i="192"/>
  <c r="L294" i="192" s="1"/>
  <c r="K293" i="192"/>
  <c r="L293" i="192" s="1"/>
  <c r="K292" i="192"/>
  <c r="L292" i="192" s="1"/>
  <c r="K291" i="192"/>
  <c r="L291" i="192" s="1"/>
  <c r="K290" i="192"/>
  <c r="L290" i="192" s="1"/>
  <c r="K289" i="192"/>
  <c r="L289" i="192" s="1"/>
  <c r="K288" i="192"/>
  <c r="L288" i="192" s="1"/>
  <c r="K287" i="192"/>
  <c r="L287" i="192" s="1"/>
  <c r="K286" i="192"/>
  <c r="L286" i="192" s="1"/>
  <c r="K285" i="192"/>
  <c r="L285" i="192" s="1"/>
  <c r="K284" i="192"/>
  <c r="L284" i="192" s="1"/>
  <c r="K283" i="192"/>
  <c r="L283" i="192" s="1"/>
  <c r="K282" i="192"/>
  <c r="L282" i="192" s="1"/>
  <c r="K281" i="192"/>
  <c r="L281" i="192" s="1"/>
  <c r="K280" i="192"/>
  <c r="L280" i="192" s="1"/>
  <c r="K279" i="192"/>
  <c r="L279" i="192" s="1"/>
  <c r="K278" i="192"/>
  <c r="L278" i="192" s="1"/>
  <c r="K277" i="192"/>
  <c r="L277" i="192" s="1"/>
  <c r="K276" i="192"/>
  <c r="L276" i="192" s="1"/>
  <c r="K275" i="192"/>
  <c r="L275" i="192" s="1"/>
  <c r="K274" i="192"/>
  <c r="L274" i="192" s="1"/>
  <c r="K273" i="192"/>
  <c r="L273" i="192" s="1"/>
  <c r="K272" i="192"/>
  <c r="L272" i="192" s="1"/>
  <c r="K271" i="192"/>
  <c r="L271" i="192" s="1"/>
  <c r="K270" i="192"/>
  <c r="L270" i="192" s="1"/>
  <c r="K269" i="192"/>
  <c r="L269" i="192" s="1"/>
  <c r="K268" i="192"/>
  <c r="L268" i="192" s="1"/>
  <c r="K267" i="192"/>
  <c r="L267" i="192" s="1"/>
  <c r="K266" i="192"/>
  <c r="L266" i="192" s="1"/>
  <c r="K265" i="192"/>
  <c r="L265" i="192" s="1"/>
  <c r="K264" i="192"/>
  <c r="L264" i="192" s="1"/>
  <c r="K263" i="192"/>
  <c r="L263" i="192" s="1"/>
  <c r="K262" i="192"/>
  <c r="L262" i="192" s="1"/>
  <c r="K261" i="192"/>
  <c r="L261" i="192" s="1"/>
  <c r="K260" i="192"/>
  <c r="L260" i="192" s="1"/>
  <c r="K259" i="192"/>
  <c r="L259" i="192" s="1"/>
  <c r="K258" i="192"/>
  <c r="L258" i="192" s="1"/>
  <c r="K257" i="192"/>
  <c r="L257" i="192" s="1"/>
  <c r="K256" i="192"/>
  <c r="L256" i="192" s="1"/>
  <c r="K255" i="192"/>
  <c r="L255" i="192" s="1"/>
  <c r="K254" i="192"/>
  <c r="L254" i="192" s="1"/>
  <c r="K253" i="192"/>
  <c r="L253" i="192" s="1"/>
  <c r="K252" i="192"/>
  <c r="L252" i="192" s="1"/>
  <c r="K251" i="192"/>
  <c r="L251" i="192" s="1"/>
  <c r="K250" i="192"/>
  <c r="L250" i="192" s="1"/>
  <c r="K249" i="192"/>
  <c r="L249" i="192" s="1"/>
  <c r="K248" i="192"/>
  <c r="L248" i="192" s="1"/>
  <c r="K247" i="192"/>
  <c r="L247" i="192" s="1"/>
  <c r="K246" i="192"/>
  <c r="L246" i="192" s="1"/>
  <c r="K245" i="192"/>
  <c r="L245" i="192" s="1"/>
  <c r="K244" i="192"/>
  <c r="L244" i="192" s="1"/>
  <c r="K243" i="192"/>
  <c r="L243" i="192" s="1"/>
  <c r="K242" i="192"/>
  <c r="L242" i="192" s="1"/>
  <c r="K241" i="192"/>
  <c r="L241" i="192" s="1"/>
  <c r="K240" i="192"/>
  <c r="L240" i="192" s="1"/>
  <c r="K239" i="192"/>
  <c r="L239" i="192" s="1"/>
  <c r="K238" i="192"/>
  <c r="L238" i="192" s="1"/>
  <c r="K237" i="192"/>
  <c r="L237" i="192" s="1"/>
  <c r="K236" i="192"/>
  <c r="L236" i="192" s="1"/>
  <c r="K235" i="192"/>
  <c r="L235" i="192" s="1"/>
  <c r="K234" i="192"/>
  <c r="L234" i="192" s="1"/>
  <c r="K233" i="192"/>
  <c r="L233" i="192" s="1"/>
  <c r="K232" i="192"/>
  <c r="L232" i="192" s="1"/>
  <c r="K231" i="192"/>
  <c r="L231" i="192" s="1"/>
  <c r="K230" i="192"/>
  <c r="L230" i="192" s="1"/>
  <c r="K229" i="192"/>
  <c r="L229" i="192" s="1"/>
  <c r="K228" i="192"/>
  <c r="L228" i="192" s="1"/>
  <c r="K227" i="192"/>
  <c r="L227" i="192" s="1"/>
  <c r="K226" i="192"/>
  <c r="L226" i="192" s="1"/>
  <c r="K225" i="192"/>
  <c r="L225" i="192" s="1"/>
  <c r="K224" i="192"/>
  <c r="L224" i="192" s="1"/>
  <c r="K223" i="192"/>
  <c r="L223" i="192" s="1"/>
  <c r="K222" i="192"/>
  <c r="L222" i="192" s="1"/>
  <c r="K221" i="192"/>
  <c r="L221" i="192" s="1"/>
  <c r="K220" i="192"/>
  <c r="L220" i="192" s="1"/>
  <c r="K219" i="192"/>
  <c r="L219" i="192" s="1"/>
  <c r="K218" i="192"/>
  <c r="L218" i="192" s="1"/>
  <c r="K217" i="192"/>
  <c r="L217" i="192" s="1"/>
  <c r="K216" i="192"/>
  <c r="L216" i="192" s="1"/>
  <c r="K215" i="192"/>
  <c r="L215" i="192" s="1"/>
  <c r="K214" i="192"/>
  <c r="L214" i="192" s="1"/>
  <c r="K213" i="192"/>
  <c r="L213" i="192" s="1"/>
  <c r="K212" i="192"/>
  <c r="L212" i="192" s="1"/>
  <c r="K211" i="192"/>
  <c r="L211" i="192" s="1"/>
  <c r="K210" i="192"/>
  <c r="L210" i="192" s="1"/>
  <c r="K209" i="192"/>
  <c r="L209" i="192" s="1"/>
  <c r="K208" i="192"/>
  <c r="L208" i="192" s="1"/>
  <c r="K207" i="192"/>
  <c r="L207" i="192" s="1"/>
  <c r="K206" i="192"/>
  <c r="L206" i="192" s="1"/>
  <c r="K205" i="192"/>
  <c r="L205" i="192" s="1"/>
  <c r="K204" i="192"/>
  <c r="L204" i="192" s="1"/>
  <c r="K203" i="192"/>
  <c r="L203" i="192" s="1"/>
  <c r="K202" i="192"/>
  <c r="L202" i="192" s="1"/>
  <c r="K201" i="192"/>
  <c r="L201" i="192" s="1"/>
  <c r="K200" i="192"/>
  <c r="L200" i="192" s="1"/>
  <c r="K199" i="192"/>
  <c r="L199" i="192" s="1"/>
  <c r="K198" i="192"/>
  <c r="L198" i="192" s="1"/>
  <c r="K197" i="192"/>
  <c r="L197" i="192" s="1"/>
  <c r="K196" i="192"/>
  <c r="L196" i="192" s="1"/>
  <c r="K195" i="192"/>
  <c r="L195" i="192" s="1"/>
  <c r="K194" i="192"/>
  <c r="L194" i="192" s="1"/>
  <c r="K193" i="192"/>
  <c r="L193" i="192" s="1"/>
  <c r="K192" i="192"/>
  <c r="L192" i="192" s="1"/>
  <c r="K191" i="192"/>
  <c r="L191" i="192" s="1"/>
  <c r="K190" i="192"/>
  <c r="L190" i="192" s="1"/>
  <c r="K189" i="192"/>
  <c r="L189" i="192" s="1"/>
  <c r="K188" i="192"/>
  <c r="L188" i="192" s="1"/>
  <c r="K187" i="192"/>
  <c r="L187" i="192" s="1"/>
  <c r="K186" i="192"/>
  <c r="L186" i="192" s="1"/>
  <c r="K185" i="192"/>
  <c r="L185" i="192" s="1"/>
  <c r="K184" i="192"/>
  <c r="L184" i="192" s="1"/>
  <c r="K183" i="192"/>
  <c r="L183" i="192" s="1"/>
  <c r="K182" i="192"/>
  <c r="L182" i="192" s="1"/>
  <c r="K181" i="192"/>
  <c r="L181" i="192" s="1"/>
  <c r="K180" i="192"/>
  <c r="L180" i="192" s="1"/>
  <c r="K179" i="192"/>
  <c r="L179" i="192" s="1"/>
  <c r="K178" i="192"/>
  <c r="L178" i="192" s="1"/>
  <c r="K177" i="192"/>
  <c r="L177" i="192" s="1"/>
  <c r="K176" i="192"/>
  <c r="L176" i="192" s="1"/>
  <c r="K175" i="192"/>
  <c r="L175" i="192" s="1"/>
  <c r="K174" i="192"/>
  <c r="L174" i="192" s="1"/>
  <c r="K173" i="192"/>
  <c r="L173" i="192" s="1"/>
  <c r="K172" i="192"/>
  <c r="L172" i="192" s="1"/>
  <c r="K171" i="192"/>
  <c r="L171" i="192" s="1"/>
  <c r="K170" i="192"/>
  <c r="L170" i="192" s="1"/>
  <c r="K169" i="192"/>
  <c r="L169" i="192" s="1"/>
  <c r="K168" i="192"/>
  <c r="L168" i="192" s="1"/>
  <c r="K167" i="192"/>
  <c r="L167" i="192" s="1"/>
  <c r="K166" i="192"/>
  <c r="L166" i="192" s="1"/>
  <c r="K165" i="192"/>
  <c r="L165" i="192" s="1"/>
  <c r="K164" i="192"/>
  <c r="L164" i="192" s="1"/>
  <c r="K163" i="192"/>
  <c r="L163" i="192" s="1"/>
  <c r="K162" i="192"/>
  <c r="L162" i="192" s="1"/>
  <c r="K161" i="192"/>
  <c r="L161" i="192" s="1"/>
  <c r="K160" i="192"/>
  <c r="L160" i="192" s="1"/>
  <c r="K159" i="192"/>
  <c r="L159" i="192" s="1"/>
  <c r="K158" i="192"/>
  <c r="L158" i="192" s="1"/>
  <c r="K157" i="192"/>
  <c r="L157" i="192" s="1"/>
  <c r="K156" i="192"/>
  <c r="L156" i="192" s="1"/>
  <c r="K155" i="192"/>
  <c r="L155" i="192" s="1"/>
  <c r="K154" i="192"/>
  <c r="L154" i="192" s="1"/>
  <c r="K153" i="192"/>
  <c r="L153" i="192" s="1"/>
  <c r="K152" i="192"/>
  <c r="L152" i="192" s="1"/>
  <c r="K151" i="192"/>
  <c r="L151" i="192" s="1"/>
  <c r="K150" i="192"/>
  <c r="L150" i="192" s="1"/>
  <c r="K149" i="192"/>
  <c r="L149" i="192" s="1"/>
  <c r="K148" i="192"/>
  <c r="L148" i="192" s="1"/>
  <c r="K147" i="192"/>
  <c r="L147" i="192" s="1"/>
  <c r="K146" i="192"/>
  <c r="L146" i="192" s="1"/>
  <c r="K145" i="192"/>
  <c r="L145" i="192" s="1"/>
  <c r="K144" i="192"/>
  <c r="L144" i="192" s="1"/>
  <c r="K143" i="192"/>
  <c r="L143" i="192" s="1"/>
  <c r="K142" i="192"/>
  <c r="L142" i="192" s="1"/>
  <c r="K141" i="192"/>
  <c r="L141" i="192" s="1"/>
  <c r="K140" i="192"/>
  <c r="L140" i="192" s="1"/>
  <c r="K139" i="192"/>
  <c r="L139" i="192" s="1"/>
  <c r="K138" i="192"/>
  <c r="L138" i="192" s="1"/>
  <c r="K137" i="192"/>
  <c r="L137" i="192" s="1"/>
  <c r="K136" i="192"/>
  <c r="L136" i="192" s="1"/>
  <c r="K135" i="192"/>
  <c r="L135" i="192" s="1"/>
  <c r="K134" i="192"/>
  <c r="L134" i="192" s="1"/>
  <c r="K133" i="192"/>
  <c r="L133" i="192" s="1"/>
  <c r="K132" i="192"/>
  <c r="L132" i="192" s="1"/>
  <c r="K131" i="192"/>
  <c r="L131" i="192" s="1"/>
  <c r="K130" i="192"/>
  <c r="L130" i="192" s="1"/>
  <c r="K129" i="192"/>
  <c r="L129" i="192" s="1"/>
  <c r="K128" i="192"/>
  <c r="L128" i="192" s="1"/>
  <c r="K127" i="192"/>
  <c r="L127" i="192" s="1"/>
  <c r="K126" i="192"/>
  <c r="L126" i="192" s="1"/>
  <c r="K125" i="192"/>
  <c r="L125" i="192" s="1"/>
  <c r="K124" i="192"/>
  <c r="L124" i="192" s="1"/>
  <c r="K123" i="192"/>
  <c r="L123" i="192" s="1"/>
  <c r="K122" i="192"/>
  <c r="L122" i="192" s="1"/>
  <c r="K121" i="192"/>
  <c r="L121" i="192" s="1"/>
  <c r="K120" i="192"/>
  <c r="L120" i="192" s="1"/>
  <c r="K119" i="192"/>
  <c r="L119" i="192" s="1"/>
  <c r="K118" i="192"/>
  <c r="L118" i="192" s="1"/>
  <c r="K117" i="192"/>
  <c r="L117" i="192" s="1"/>
  <c r="K116" i="192"/>
  <c r="L116" i="192" s="1"/>
  <c r="K115" i="192"/>
  <c r="L115" i="192" s="1"/>
  <c r="K114" i="192"/>
  <c r="L114" i="192" s="1"/>
  <c r="K113" i="192"/>
  <c r="L113" i="192" s="1"/>
  <c r="K112" i="192"/>
  <c r="L112" i="192" s="1"/>
  <c r="K111" i="192"/>
  <c r="L111" i="192" s="1"/>
  <c r="K110" i="192"/>
  <c r="L110" i="192" s="1"/>
  <c r="K109" i="192"/>
  <c r="L109" i="192" s="1"/>
  <c r="K108" i="192"/>
  <c r="L108" i="192" s="1"/>
  <c r="K107" i="192"/>
  <c r="L107" i="192" s="1"/>
  <c r="K106" i="192"/>
  <c r="L106" i="192" s="1"/>
  <c r="K105" i="192"/>
  <c r="L105" i="192" s="1"/>
  <c r="K104" i="192"/>
  <c r="L104" i="192" s="1"/>
  <c r="K103" i="192"/>
  <c r="L103" i="192" s="1"/>
  <c r="K102" i="192"/>
  <c r="L102" i="192" s="1"/>
  <c r="K101" i="192"/>
  <c r="L101" i="192" s="1"/>
  <c r="K100" i="192"/>
  <c r="L100" i="192" s="1"/>
  <c r="K99" i="192"/>
  <c r="L99" i="192" s="1"/>
  <c r="K98" i="192"/>
  <c r="L98" i="192" s="1"/>
  <c r="K97" i="192"/>
  <c r="L97" i="192" s="1"/>
  <c r="K96" i="192"/>
  <c r="L96" i="192" s="1"/>
  <c r="K95" i="192"/>
  <c r="L95" i="192" s="1"/>
  <c r="K94" i="192"/>
  <c r="L94" i="192" s="1"/>
  <c r="K93" i="192"/>
  <c r="L93" i="192" s="1"/>
  <c r="K92" i="192"/>
  <c r="L92" i="192" s="1"/>
  <c r="K91" i="192"/>
  <c r="L91" i="192" s="1"/>
  <c r="K90" i="192"/>
  <c r="L90" i="192" s="1"/>
  <c r="K89" i="192"/>
  <c r="L89" i="192" s="1"/>
  <c r="K88" i="192"/>
  <c r="L88" i="192" s="1"/>
  <c r="K87" i="192"/>
  <c r="L87" i="192" s="1"/>
  <c r="K86" i="192"/>
  <c r="L86" i="192" s="1"/>
  <c r="K85" i="192"/>
  <c r="L85" i="192" s="1"/>
  <c r="K84" i="192"/>
  <c r="L84" i="192" s="1"/>
  <c r="K83" i="192"/>
  <c r="L83" i="192" s="1"/>
  <c r="K82" i="192"/>
  <c r="L82" i="192" s="1"/>
  <c r="K81" i="192"/>
  <c r="L81" i="192" s="1"/>
  <c r="K80" i="192"/>
  <c r="L80" i="192" s="1"/>
  <c r="K79" i="192"/>
  <c r="L79" i="192" s="1"/>
  <c r="K78" i="192"/>
  <c r="L78" i="192" s="1"/>
  <c r="K77" i="192"/>
  <c r="L77" i="192" s="1"/>
  <c r="K76" i="192"/>
  <c r="L76" i="192" s="1"/>
  <c r="K75" i="192"/>
  <c r="L75" i="192" s="1"/>
  <c r="K74" i="192"/>
  <c r="L74" i="192" s="1"/>
  <c r="K73" i="192"/>
  <c r="L73" i="192" s="1"/>
  <c r="K72" i="192"/>
  <c r="L72" i="192" s="1"/>
  <c r="K71" i="192"/>
  <c r="L71" i="192" s="1"/>
  <c r="K70" i="192"/>
  <c r="L70" i="192" s="1"/>
  <c r="K69" i="192"/>
  <c r="L69" i="192" s="1"/>
  <c r="K68" i="192"/>
  <c r="L68" i="192" s="1"/>
  <c r="K67" i="192"/>
  <c r="L67" i="192" s="1"/>
  <c r="K66" i="192"/>
  <c r="L66" i="192" s="1"/>
  <c r="K65" i="192"/>
  <c r="L65" i="192" s="1"/>
  <c r="K64" i="192"/>
  <c r="L64" i="192" s="1"/>
  <c r="K63" i="192"/>
  <c r="L63" i="192" s="1"/>
  <c r="K62" i="192"/>
  <c r="L62" i="192" s="1"/>
  <c r="K61" i="192"/>
  <c r="L61" i="192" s="1"/>
  <c r="K60" i="192"/>
  <c r="L60" i="192" s="1"/>
  <c r="K59" i="192"/>
  <c r="L59" i="192" s="1"/>
  <c r="K58" i="192"/>
  <c r="L58" i="192" s="1"/>
  <c r="K57" i="192"/>
  <c r="L57" i="192" s="1"/>
  <c r="K56" i="192"/>
  <c r="L56" i="192" s="1"/>
  <c r="K55" i="192"/>
  <c r="L55" i="192" s="1"/>
  <c r="K54" i="192"/>
  <c r="L54" i="192" s="1"/>
  <c r="K53" i="192"/>
  <c r="L53" i="192" s="1"/>
  <c r="K52" i="192"/>
  <c r="L52" i="192" s="1"/>
  <c r="K51" i="192"/>
  <c r="L51" i="192" s="1"/>
  <c r="K50" i="192"/>
  <c r="L50" i="192" s="1"/>
  <c r="K49" i="192"/>
  <c r="L49" i="192" s="1"/>
  <c r="K48" i="192"/>
  <c r="L48" i="192" s="1"/>
  <c r="K47" i="192"/>
  <c r="L47" i="192" s="1"/>
  <c r="K46" i="192"/>
  <c r="L46" i="192" s="1"/>
  <c r="K45" i="192"/>
  <c r="L45" i="192" s="1"/>
  <c r="K44" i="192"/>
  <c r="L44" i="192" s="1"/>
  <c r="K43" i="192"/>
  <c r="L43" i="192" s="1"/>
  <c r="K42" i="192"/>
  <c r="L42" i="192" s="1"/>
  <c r="K41" i="192"/>
  <c r="L41" i="192" s="1"/>
  <c r="K40" i="192"/>
  <c r="L40" i="192" s="1"/>
  <c r="K39" i="192"/>
  <c r="L39" i="192" s="1"/>
  <c r="K38" i="192"/>
  <c r="L38" i="192" s="1"/>
  <c r="K37" i="192"/>
  <c r="L37" i="192" s="1"/>
  <c r="K36" i="192"/>
  <c r="L36" i="192" s="1"/>
  <c r="K35" i="192"/>
  <c r="L35" i="192" s="1"/>
  <c r="K34" i="192"/>
  <c r="L34" i="192" s="1"/>
  <c r="K33" i="192"/>
  <c r="L33" i="192" s="1"/>
  <c r="K32" i="192"/>
  <c r="L32" i="192" s="1"/>
  <c r="K31" i="192"/>
  <c r="L31" i="192" s="1"/>
  <c r="K30" i="192"/>
  <c r="L30" i="192" s="1"/>
  <c r="K29" i="192"/>
  <c r="L29" i="192" s="1"/>
  <c r="K28" i="192"/>
  <c r="L28" i="192" s="1"/>
  <c r="K27" i="192"/>
  <c r="L27" i="192" s="1"/>
  <c r="K26" i="192"/>
  <c r="L26" i="192" s="1"/>
  <c r="K25" i="192"/>
  <c r="L25" i="192" s="1"/>
  <c r="K24" i="192"/>
  <c r="L24" i="192" s="1"/>
  <c r="K23" i="192"/>
  <c r="L23" i="192" s="1"/>
  <c r="K22" i="192"/>
  <c r="L22" i="192" s="1"/>
  <c r="K21" i="192"/>
  <c r="L21" i="192" s="1"/>
  <c r="K20" i="192"/>
  <c r="L20" i="192" s="1"/>
  <c r="K19" i="192"/>
  <c r="L19" i="192" s="1"/>
  <c r="K18" i="192"/>
  <c r="L18" i="192" s="1"/>
  <c r="K17" i="192"/>
  <c r="L17" i="192" s="1"/>
  <c r="K16" i="192"/>
  <c r="L16" i="192" s="1"/>
  <c r="K15" i="192"/>
  <c r="L15" i="192" s="1"/>
  <c r="K14" i="192"/>
  <c r="L14" i="192" s="1"/>
  <c r="K13" i="192"/>
  <c r="L13" i="192" s="1"/>
  <c r="K12" i="192"/>
  <c r="L12" i="192" s="1"/>
  <c r="K11" i="192"/>
  <c r="L11" i="192" s="1"/>
  <c r="K10" i="192"/>
  <c r="L10" i="192" s="1"/>
  <c r="K9" i="192"/>
  <c r="L9" i="192" s="1"/>
  <c r="K8" i="192"/>
  <c r="L8" i="192" s="1"/>
  <c r="K7" i="192"/>
  <c r="L7" i="192" s="1"/>
  <c r="K6" i="192"/>
  <c r="L6" i="192" s="1"/>
  <c r="K5" i="192"/>
  <c r="L5" i="192" s="1"/>
  <c r="K4" i="192"/>
  <c r="L4" i="192" s="1"/>
  <c r="K3" i="192"/>
  <c r="L3" i="192" s="1"/>
  <c r="I302" i="192"/>
  <c r="J302" i="192" s="1"/>
  <c r="I301" i="192"/>
  <c r="J301" i="192" s="1"/>
  <c r="I300" i="192"/>
  <c r="J300" i="192" s="1"/>
  <c r="I299" i="192"/>
  <c r="J299" i="192" s="1"/>
  <c r="I298" i="192"/>
  <c r="J298" i="192" s="1"/>
  <c r="I297" i="192"/>
  <c r="J297" i="192" s="1"/>
  <c r="I296" i="192"/>
  <c r="J296" i="192" s="1"/>
  <c r="I295" i="192"/>
  <c r="J295" i="192" s="1"/>
  <c r="I294" i="192"/>
  <c r="J294" i="192" s="1"/>
  <c r="I293" i="192"/>
  <c r="J293" i="192" s="1"/>
  <c r="I292" i="192"/>
  <c r="J292" i="192" s="1"/>
  <c r="I291" i="192"/>
  <c r="J291" i="192" s="1"/>
  <c r="I290" i="192"/>
  <c r="J290" i="192" s="1"/>
  <c r="I289" i="192"/>
  <c r="J289" i="192" s="1"/>
  <c r="I288" i="192"/>
  <c r="J288" i="192" s="1"/>
  <c r="I287" i="192"/>
  <c r="J287" i="192" s="1"/>
  <c r="I286" i="192"/>
  <c r="J286" i="192" s="1"/>
  <c r="I285" i="192"/>
  <c r="J285" i="192" s="1"/>
  <c r="I284" i="192"/>
  <c r="J284" i="192" s="1"/>
  <c r="I283" i="192"/>
  <c r="J283" i="192" s="1"/>
  <c r="I282" i="192"/>
  <c r="J282" i="192" s="1"/>
  <c r="I281" i="192"/>
  <c r="J281" i="192" s="1"/>
  <c r="I280" i="192"/>
  <c r="J280" i="192" s="1"/>
  <c r="I279" i="192"/>
  <c r="J279" i="192" s="1"/>
  <c r="I278" i="192"/>
  <c r="J278" i="192" s="1"/>
  <c r="I277" i="192"/>
  <c r="J277" i="192" s="1"/>
  <c r="I276" i="192"/>
  <c r="J276" i="192" s="1"/>
  <c r="I275" i="192"/>
  <c r="J275" i="192" s="1"/>
  <c r="I274" i="192"/>
  <c r="J274" i="192" s="1"/>
  <c r="I273" i="192"/>
  <c r="J273" i="192" s="1"/>
  <c r="I272" i="192"/>
  <c r="J272" i="192" s="1"/>
  <c r="I271" i="192"/>
  <c r="J271" i="192" s="1"/>
  <c r="I270" i="192"/>
  <c r="J270" i="192" s="1"/>
  <c r="I269" i="192"/>
  <c r="J269" i="192" s="1"/>
  <c r="I268" i="192"/>
  <c r="J268" i="192" s="1"/>
  <c r="I267" i="192"/>
  <c r="J267" i="192" s="1"/>
  <c r="I266" i="192"/>
  <c r="J266" i="192" s="1"/>
  <c r="I265" i="192"/>
  <c r="J265" i="192" s="1"/>
  <c r="I264" i="192"/>
  <c r="J264" i="192" s="1"/>
  <c r="I263" i="192"/>
  <c r="J263" i="192" s="1"/>
  <c r="I262" i="192"/>
  <c r="J262" i="192" s="1"/>
  <c r="I261" i="192"/>
  <c r="J261" i="192" s="1"/>
  <c r="I260" i="192"/>
  <c r="J260" i="192" s="1"/>
  <c r="I259" i="192"/>
  <c r="J259" i="192" s="1"/>
  <c r="I258" i="192"/>
  <c r="J258" i="192" s="1"/>
  <c r="I257" i="192"/>
  <c r="J257" i="192" s="1"/>
  <c r="I256" i="192"/>
  <c r="J256" i="192" s="1"/>
  <c r="I255" i="192"/>
  <c r="J255" i="192" s="1"/>
  <c r="I254" i="192"/>
  <c r="J254" i="192" s="1"/>
  <c r="I253" i="192"/>
  <c r="J253" i="192" s="1"/>
  <c r="I252" i="192"/>
  <c r="J252" i="192" s="1"/>
  <c r="I251" i="192"/>
  <c r="J251" i="192" s="1"/>
  <c r="I250" i="192"/>
  <c r="J250" i="192" s="1"/>
  <c r="I249" i="192"/>
  <c r="J249" i="192" s="1"/>
  <c r="I248" i="192"/>
  <c r="J248" i="192" s="1"/>
  <c r="I247" i="192"/>
  <c r="J247" i="192" s="1"/>
  <c r="I246" i="192"/>
  <c r="J246" i="192" s="1"/>
  <c r="I245" i="192"/>
  <c r="J245" i="192" s="1"/>
  <c r="I244" i="192"/>
  <c r="J244" i="192" s="1"/>
  <c r="I243" i="192"/>
  <c r="J243" i="192" s="1"/>
  <c r="I242" i="192"/>
  <c r="J242" i="192" s="1"/>
  <c r="I241" i="192"/>
  <c r="J241" i="192" s="1"/>
  <c r="I240" i="192"/>
  <c r="J240" i="192" s="1"/>
  <c r="I239" i="192"/>
  <c r="J239" i="192" s="1"/>
  <c r="I238" i="192"/>
  <c r="J238" i="192" s="1"/>
  <c r="I237" i="192"/>
  <c r="J237" i="192" s="1"/>
  <c r="I236" i="192"/>
  <c r="J236" i="192" s="1"/>
  <c r="I235" i="192"/>
  <c r="J235" i="192" s="1"/>
  <c r="I234" i="192"/>
  <c r="J234" i="192" s="1"/>
  <c r="I233" i="192"/>
  <c r="J233" i="192" s="1"/>
  <c r="I232" i="192"/>
  <c r="J232" i="192" s="1"/>
  <c r="I231" i="192"/>
  <c r="J231" i="192" s="1"/>
  <c r="I230" i="192"/>
  <c r="J230" i="192" s="1"/>
  <c r="I229" i="192"/>
  <c r="J229" i="192" s="1"/>
  <c r="I228" i="192"/>
  <c r="J228" i="192" s="1"/>
  <c r="I227" i="192"/>
  <c r="J227" i="192" s="1"/>
  <c r="I226" i="192"/>
  <c r="J226" i="192" s="1"/>
  <c r="I225" i="192"/>
  <c r="J225" i="192" s="1"/>
  <c r="I224" i="192"/>
  <c r="J224" i="192" s="1"/>
  <c r="I223" i="192"/>
  <c r="J223" i="192" s="1"/>
  <c r="I222" i="192"/>
  <c r="J222" i="192" s="1"/>
  <c r="I221" i="192"/>
  <c r="J221" i="192" s="1"/>
  <c r="I220" i="192"/>
  <c r="J220" i="192" s="1"/>
  <c r="I219" i="192"/>
  <c r="J219" i="192" s="1"/>
  <c r="I218" i="192"/>
  <c r="J218" i="192" s="1"/>
  <c r="I217" i="192"/>
  <c r="J217" i="192" s="1"/>
  <c r="I216" i="192"/>
  <c r="J216" i="192" s="1"/>
  <c r="I215" i="192"/>
  <c r="J215" i="192" s="1"/>
  <c r="I214" i="192"/>
  <c r="J214" i="192" s="1"/>
  <c r="I213" i="192"/>
  <c r="J213" i="192" s="1"/>
  <c r="I212" i="192"/>
  <c r="J212" i="192" s="1"/>
  <c r="I211" i="192"/>
  <c r="J211" i="192" s="1"/>
  <c r="I210" i="192"/>
  <c r="J210" i="192" s="1"/>
  <c r="I209" i="192"/>
  <c r="J209" i="192" s="1"/>
  <c r="I208" i="192"/>
  <c r="J208" i="192" s="1"/>
  <c r="I207" i="192"/>
  <c r="J207" i="192" s="1"/>
  <c r="I206" i="192"/>
  <c r="J206" i="192" s="1"/>
  <c r="I205" i="192"/>
  <c r="J205" i="192" s="1"/>
  <c r="I204" i="192"/>
  <c r="J204" i="192" s="1"/>
  <c r="I203" i="192"/>
  <c r="J203" i="192" s="1"/>
  <c r="I202" i="192"/>
  <c r="J202" i="192" s="1"/>
  <c r="I201" i="192"/>
  <c r="J201" i="192" s="1"/>
  <c r="I200" i="192"/>
  <c r="J200" i="192" s="1"/>
  <c r="I199" i="192"/>
  <c r="J199" i="192" s="1"/>
  <c r="I198" i="192"/>
  <c r="J198" i="192" s="1"/>
  <c r="I197" i="192"/>
  <c r="J197" i="192" s="1"/>
  <c r="I196" i="192"/>
  <c r="J196" i="192" s="1"/>
  <c r="I195" i="192"/>
  <c r="J195" i="192" s="1"/>
  <c r="I194" i="192"/>
  <c r="J194" i="192" s="1"/>
  <c r="I193" i="192"/>
  <c r="J193" i="192" s="1"/>
  <c r="I192" i="192"/>
  <c r="J192" i="192" s="1"/>
  <c r="I191" i="192"/>
  <c r="J191" i="192" s="1"/>
  <c r="I190" i="192"/>
  <c r="J190" i="192" s="1"/>
  <c r="I189" i="192"/>
  <c r="J189" i="192" s="1"/>
  <c r="I188" i="192"/>
  <c r="J188" i="192" s="1"/>
  <c r="I187" i="192"/>
  <c r="J187" i="192" s="1"/>
  <c r="I186" i="192"/>
  <c r="J186" i="192" s="1"/>
  <c r="I185" i="192"/>
  <c r="J185" i="192" s="1"/>
  <c r="I184" i="192"/>
  <c r="J184" i="192" s="1"/>
  <c r="I183" i="192"/>
  <c r="J183" i="192" s="1"/>
  <c r="I182" i="192"/>
  <c r="J182" i="192" s="1"/>
  <c r="I181" i="192"/>
  <c r="J181" i="192" s="1"/>
  <c r="I180" i="192"/>
  <c r="J180" i="192" s="1"/>
  <c r="I179" i="192"/>
  <c r="J179" i="192" s="1"/>
  <c r="I178" i="192"/>
  <c r="J178" i="192" s="1"/>
  <c r="I177" i="192"/>
  <c r="J177" i="192" s="1"/>
  <c r="I176" i="192"/>
  <c r="J176" i="192" s="1"/>
  <c r="I175" i="192"/>
  <c r="J175" i="192" s="1"/>
  <c r="I174" i="192"/>
  <c r="J174" i="192" s="1"/>
  <c r="I173" i="192"/>
  <c r="J173" i="192" s="1"/>
  <c r="I172" i="192"/>
  <c r="J172" i="192" s="1"/>
  <c r="I171" i="192"/>
  <c r="J171" i="192" s="1"/>
  <c r="I170" i="192"/>
  <c r="J170" i="192" s="1"/>
  <c r="I169" i="192"/>
  <c r="J169" i="192" s="1"/>
  <c r="I168" i="192"/>
  <c r="J168" i="192" s="1"/>
  <c r="I167" i="192"/>
  <c r="J167" i="192" s="1"/>
  <c r="I166" i="192"/>
  <c r="J166" i="192" s="1"/>
  <c r="I165" i="192"/>
  <c r="J165" i="192" s="1"/>
  <c r="I164" i="192"/>
  <c r="J164" i="192" s="1"/>
  <c r="I163" i="192"/>
  <c r="J163" i="192" s="1"/>
  <c r="I162" i="192"/>
  <c r="J162" i="192" s="1"/>
  <c r="I161" i="192"/>
  <c r="J161" i="192" s="1"/>
  <c r="I160" i="192"/>
  <c r="J160" i="192" s="1"/>
  <c r="I159" i="192"/>
  <c r="J159" i="192" s="1"/>
  <c r="I158" i="192"/>
  <c r="J158" i="192" s="1"/>
  <c r="I157" i="192"/>
  <c r="J157" i="192" s="1"/>
  <c r="I156" i="192"/>
  <c r="J156" i="192" s="1"/>
  <c r="I155" i="192"/>
  <c r="J155" i="192" s="1"/>
  <c r="I154" i="192"/>
  <c r="J154" i="192" s="1"/>
  <c r="I153" i="192"/>
  <c r="J153" i="192" s="1"/>
  <c r="I152" i="192"/>
  <c r="J152" i="192" s="1"/>
  <c r="I151" i="192"/>
  <c r="J151" i="192" s="1"/>
  <c r="I150" i="192"/>
  <c r="J150" i="192" s="1"/>
  <c r="I149" i="192"/>
  <c r="J149" i="192" s="1"/>
  <c r="I148" i="192"/>
  <c r="J148" i="192" s="1"/>
  <c r="I147" i="192"/>
  <c r="J147" i="192" s="1"/>
  <c r="I146" i="192"/>
  <c r="J146" i="192" s="1"/>
  <c r="I145" i="192"/>
  <c r="J145" i="192" s="1"/>
  <c r="I144" i="192"/>
  <c r="J144" i="192" s="1"/>
  <c r="I143" i="192"/>
  <c r="J143" i="192" s="1"/>
  <c r="I142" i="192"/>
  <c r="J142" i="192" s="1"/>
  <c r="I141" i="192"/>
  <c r="J141" i="192" s="1"/>
  <c r="I140" i="192"/>
  <c r="J140" i="192" s="1"/>
  <c r="I139" i="192"/>
  <c r="J139" i="192" s="1"/>
  <c r="I138" i="192"/>
  <c r="J138" i="192" s="1"/>
  <c r="I137" i="192"/>
  <c r="J137" i="192" s="1"/>
  <c r="I136" i="192"/>
  <c r="J136" i="192" s="1"/>
  <c r="I135" i="192"/>
  <c r="J135" i="192" s="1"/>
  <c r="I134" i="192"/>
  <c r="J134" i="192" s="1"/>
  <c r="I133" i="192"/>
  <c r="J133" i="192" s="1"/>
  <c r="I132" i="192"/>
  <c r="J132" i="192" s="1"/>
  <c r="I131" i="192"/>
  <c r="J131" i="192" s="1"/>
  <c r="I130" i="192"/>
  <c r="J130" i="192" s="1"/>
  <c r="I129" i="192"/>
  <c r="J129" i="192" s="1"/>
  <c r="I128" i="192"/>
  <c r="J128" i="192" s="1"/>
  <c r="I127" i="192"/>
  <c r="J127" i="192" s="1"/>
  <c r="I126" i="192"/>
  <c r="J126" i="192" s="1"/>
  <c r="I125" i="192"/>
  <c r="J125" i="192" s="1"/>
  <c r="I124" i="192"/>
  <c r="J124" i="192" s="1"/>
  <c r="I123" i="192"/>
  <c r="J123" i="192" s="1"/>
  <c r="I122" i="192"/>
  <c r="J122" i="192" s="1"/>
  <c r="I121" i="192"/>
  <c r="J121" i="192" s="1"/>
  <c r="I120" i="192"/>
  <c r="J120" i="192" s="1"/>
  <c r="I119" i="192"/>
  <c r="J119" i="192" s="1"/>
  <c r="I118" i="192"/>
  <c r="J118" i="192" s="1"/>
  <c r="I117" i="192"/>
  <c r="J117" i="192" s="1"/>
  <c r="I116" i="192"/>
  <c r="J116" i="192" s="1"/>
  <c r="I115" i="192"/>
  <c r="J115" i="192" s="1"/>
  <c r="I114" i="192"/>
  <c r="J114" i="192" s="1"/>
  <c r="I113" i="192"/>
  <c r="J113" i="192" s="1"/>
  <c r="I112" i="192"/>
  <c r="J112" i="192" s="1"/>
  <c r="I111" i="192"/>
  <c r="J111" i="192" s="1"/>
  <c r="I110" i="192"/>
  <c r="J110" i="192" s="1"/>
  <c r="I109" i="192"/>
  <c r="J109" i="192" s="1"/>
  <c r="I108" i="192"/>
  <c r="J108" i="192" s="1"/>
  <c r="I107" i="192"/>
  <c r="J107" i="192" s="1"/>
  <c r="I106" i="192"/>
  <c r="J106" i="192" s="1"/>
  <c r="I105" i="192"/>
  <c r="J105" i="192" s="1"/>
  <c r="I104" i="192"/>
  <c r="J104" i="192" s="1"/>
  <c r="I103" i="192"/>
  <c r="J103" i="192" s="1"/>
  <c r="I102" i="192"/>
  <c r="J102" i="192" s="1"/>
  <c r="I101" i="192"/>
  <c r="J101" i="192" s="1"/>
  <c r="I100" i="192"/>
  <c r="J100" i="192" s="1"/>
  <c r="I99" i="192"/>
  <c r="J99" i="192" s="1"/>
  <c r="I98" i="192"/>
  <c r="J98" i="192" s="1"/>
  <c r="I97" i="192"/>
  <c r="J97" i="192" s="1"/>
  <c r="I96" i="192"/>
  <c r="J96" i="192" s="1"/>
  <c r="I95" i="192"/>
  <c r="J95" i="192" s="1"/>
  <c r="I94" i="192"/>
  <c r="J94" i="192" s="1"/>
  <c r="I93" i="192"/>
  <c r="J93" i="192" s="1"/>
  <c r="I92" i="192"/>
  <c r="J92" i="192" s="1"/>
  <c r="I91" i="192"/>
  <c r="J91" i="192" s="1"/>
  <c r="I90" i="192"/>
  <c r="J90" i="192" s="1"/>
  <c r="I89" i="192"/>
  <c r="J89" i="192" s="1"/>
  <c r="I88" i="192"/>
  <c r="J88" i="192" s="1"/>
  <c r="I87" i="192"/>
  <c r="J87" i="192" s="1"/>
  <c r="I86" i="192"/>
  <c r="J86" i="192" s="1"/>
  <c r="I85" i="192"/>
  <c r="J85" i="192" s="1"/>
  <c r="I84" i="192"/>
  <c r="J84" i="192" s="1"/>
  <c r="I83" i="192"/>
  <c r="J83" i="192" s="1"/>
  <c r="I82" i="192"/>
  <c r="J82" i="192" s="1"/>
  <c r="I81" i="192"/>
  <c r="J81" i="192" s="1"/>
  <c r="I80" i="192"/>
  <c r="J80" i="192" s="1"/>
  <c r="I79" i="192"/>
  <c r="J79" i="192" s="1"/>
  <c r="I78" i="192"/>
  <c r="J78" i="192" s="1"/>
  <c r="I77" i="192"/>
  <c r="J77" i="192" s="1"/>
  <c r="I76" i="192"/>
  <c r="J76" i="192" s="1"/>
  <c r="I75" i="192"/>
  <c r="J75" i="192" s="1"/>
  <c r="I74" i="192"/>
  <c r="J74" i="192" s="1"/>
  <c r="I73" i="192"/>
  <c r="J73" i="192" s="1"/>
  <c r="I72" i="192"/>
  <c r="J72" i="192" s="1"/>
  <c r="I71" i="192"/>
  <c r="J71" i="192" s="1"/>
  <c r="I70" i="192"/>
  <c r="J70" i="192" s="1"/>
  <c r="I69" i="192"/>
  <c r="J69" i="192" s="1"/>
  <c r="I68" i="192"/>
  <c r="J68" i="192" s="1"/>
  <c r="I67" i="192"/>
  <c r="J67" i="192" s="1"/>
  <c r="I66" i="192"/>
  <c r="J66" i="192" s="1"/>
  <c r="I65" i="192"/>
  <c r="J65" i="192" s="1"/>
  <c r="I64" i="192"/>
  <c r="J64" i="192" s="1"/>
  <c r="I63" i="192"/>
  <c r="J63" i="192" s="1"/>
  <c r="I62" i="192"/>
  <c r="J62" i="192" s="1"/>
  <c r="I61" i="192"/>
  <c r="J61" i="192" s="1"/>
  <c r="I60" i="192"/>
  <c r="J60" i="192" s="1"/>
  <c r="I59" i="192"/>
  <c r="J59" i="192" s="1"/>
  <c r="I58" i="192"/>
  <c r="J58" i="192" s="1"/>
  <c r="I57" i="192"/>
  <c r="J57" i="192" s="1"/>
  <c r="I56" i="192"/>
  <c r="J56" i="192" s="1"/>
  <c r="I55" i="192"/>
  <c r="J55" i="192" s="1"/>
  <c r="I54" i="192"/>
  <c r="J54" i="192" s="1"/>
  <c r="I53" i="192"/>
  <c r="J53" i="192" s="1"/>
  <c r="I52" i="192"/>
  <c r="J52" i="192" s="1"/>
  <c r="I51" i="192"/>
  <c r="J51" i="192" s="1"/>
  <c r="I50" i="192"/>
  <c r="J50" i="192" s="1"/>
  <c r="I49" i="192"/>
  <c r="J49" i="192" s="1"/>
  <c r="I48" i="192"/>
  <c r="J48" i="192" s="1"/>
  <c r="I47" i="192"/>
  <c r="J47" i="192" s="1"/>
  <c r="I46" i="192"/>
  <c r="J46" i="192" s="1"/>
  <c r="I45" i="192"/>
  <c r="J45" i="192" s="1"/>
  <c r="I44" i="192"/>
  <c r="J44" i="192" s="1"/>
  <c r="I43" i="192"/>
  <c r="J43" i="192" s="1"/>
  <c r="I42" i="192"/>
  <c r="J42" i="192" s="1"/>
  <c r="I41" i="192"/>
  <c r="J41" i="192" s="1"/>
  <c r="I40" i="192"/>
  <c r="J40" i="192" s="1"/>
  <c r="I39" i="192"/>
  <c r="J39" i="192" s="1"/>
  <c r="I38" i="192"/>
  <c r="J38" i="192" s="1"/>
  <c r="I37" i="192"/>
  <c r="J37" i="192" s="1"/>
  <c r="I36" i="192"/>
  <c r="J36" i="192" s="1"/>
  <c r="I35" i="192"/>
  <c r="J35" i="192" s="1"/>
  <c r="I34" i="192"/>
  <c r="J34" i="192" s="1"/>
  <c r="I33" i="192"/>
  <c r="J33" i="192" s="1"/>
  <c r="I32" i="192"/>
  <c r="J32" i="192" s="1"/>
  <c r="I31" i="192"/>
  <c r="J31" i="192" s="1"/>
  <c r="I30" i="192"/>
  <c r="J30" i="192" s="1"/>
  <c r="I29" i="192"/>
  <c r="J29" i="192" s="1"/>
  <c r="I28" i="192"/>
  <c r="J28" i="192" s="1"/>
  <c r="I27" i="192"/>
  <c r="J27" i="192" s="1"/>
  <c r="I26" i="192"/>
  <c r="J26" i="192" s="1"/>
  <c r="I25" i="192"/>
  <c r="J25" i="192" s="1"/>
  <c r="I24" i="192"/>
  <c r="J24" i="192" s="1"/>
  <c r="I23" i="192"/>
  <c r="J23" i="192" s="1"/>
  <c r="I22" i="192"/>
  <c r="J22" i="192" s="1"/>
  <c r="I21" i="192"/>
  <c r="J21" i="192" s="1"/>
  <c r="I20" i="192"/>
  <c r="J20" i="192" s="1"/>
  <c r="I19" i="192"/>
  <c r="J19" i="192" s="1"/>
  <c r="I18" i="192"/>
  <c r="J18" i="192" s="1"/>
  <c r="I17" i="192"/>
  <c r="J17" i="192" s="1"/>
  <c r="I16" i="192"/>
  <c r="J16" i="192" s="1"/>
  <c r="I15" i="192"/>
  <c r="J15" i="192" s="1"/>
  <c r="I14" i="192"/>
  <c r="J14" i="192" s="1"/>
  <c r="I13" i="192"/>
  <c r="J13" i="192" s="1"/>
  <c r="I12" i="192"/>
  <c r="J12" i="192" s="1"/>
  <c r="I11" i="192"/>
  <c r="J11" i="192" s="1"/>
  <c r="I10" i="192"/>
  <c r="J10" i="192" s="1"/>
  <c r="I9" i="192"/>
  <c r="J9" i="192" s="1"/>
  <c r="I8" i="192"/>
  <c r="J8" i="192" s="1"/>
  <c r="I7" i="192"/>
  <c r="J7" i="192" s="1"/>
  <c r="I6" i="192"/>
  <c r="J6" i="192" s="1"/>
  <c r="I5" i="192"/>
  <c r="J5" i="192" s="1"/>
  <c r="I4" i="192"/>
  <c r="J4" i="192" s="1"/>
  <c r="I3" i="192"/>
  <c r="J3" i="192" s="1"/>
  <c r="O302" i="192"/>
  <c r="P302" i="192" s="1"/>
  <c r="O301" i="192"/>
  <c r="P301" i="192" s="1"/>
  <c r="O300" i="192"/>
  <c r="P300" i="192" s="1"/>
  <c r="O299" i="192"/>
  <c r="P299" i="192" s="1"/>
  <c r="O298" i="192"/>
  <c r="P298" i="192" s="1"/>
  <c r="O297" i="192"/>
  <c r="P297" i="192" s="1"/>
  <c r="O296" i="192"/>
  <c r="P296" i="192" s="1"/>
  <c r="O295" i="192"/>
  <c r="P295" i="192" s="1"/>
  <c r="O294" i="192"/>
  <c r="P294" i="192" s="1"/>
  <c r="O293" i="192"/>
  <c r="P293" i="192" s="1"/>
  <c r="O292" i="192"/>
  <c r="P292" i="192" s="1"/>
  <c r="O291" i="192"/>
  <c r="P291" i="192" s="1"/>
  <c r="O290" i="192"/>
  <c r="P290" i="192" s="1"/>
  <c r="O289" i="192"/>
  <c r="P289" i="192" s="1"/>
  <c r="O288" i="192"/>
  <c r="P288" i="192" s="1"/>
  <c r="O287" i="192"/>
  <c r="P287" i="192" s="1"/>
  <c r="O286" i="192"/>
  <c r="P286" i="192" s="1"/>
  <c r="O285" i="192"/>
  <c r="P285" i="192" s="1"/>
  <c r="O284" i="192"/>
  <c r="P284" i="192" s="1"/>
  <c r="O283" i="192"/>
  <c r="P283" i="192" s="1"/>
  <c r="O282" i="192"/>
  <c r="P282" i="192" s="1"/>
  <c r="O281" i="192"/>
  <c r="P281" i="192" s="1"/>
  <c r="O280" i="192"/>
  <c r="P280" i="192" s="1"/>
  <c r="O279" i="192"/>
  <c r="P279" i="192" s="1"/>
  <c r="O278" i="192"/>
  <c r="P278" i="192" s="1"/>
  <c r="O277" i="192"/>
  <c r="P277" i="192" s="1"/>
  <c r="O276" i="192"/>
  <c r="P276" i="192" s="1"/>
  <c r="O275" i="192"/>
  <c r="P275" i="192" s="1"/>
  <c r="O274" i="192"/>
  <c r="P274" i="192" s="1"/>
  <c r="O273" i="192"/>
  <c r="P273" i="192" s="1"/>
  <c r="O272" i="192"/>
  <c r="P272" i="192" s="1"/>
  <c r="O271" i="192"/>
  <c r="P271" i="192" s="1"/>
  <c r="O270" i="192"/>
  <c r="P270" i="192" s="1"/>
  <c r="O269" i="192"/>
  <c r="P269" i="192" s="1"/>
  <c r="O268" i="192"/>
  <c r="P268" i="192" s="1"/>
  <c r="O267" i="192"/>
  <c r="P267" i="192" s="1"/>
  <c r="O266" i="192"/>
  <c r="P266" i="192" s="1"/>
  <c r="O265" i="192"/>
  <c r="P265" i="192" s="1"/>
  <c r="O264" i="192"/>
  <c r="P264" i="192" s="1"/>
  <c r="O263" i="192"/>
  <c r="P263" i="192" s="1"/>
  <c r="O262" i="192"/>
  <c r="P262" i="192" s="1"/>
  <c r="O261" i="192"/>
  <c r="P261" i="192" s="1"/>
  <c r="O260" i="192"/>
  <c r="P260" i="192" s="1"/>
  <c r="O259" i="192"/>
  <c r="P259" i="192" s="1"/>
  <c r="O258" i="192"/>
  <c r="P258" i="192" s="1"/>
  <c r="O257" i="192"/>
  <c r="P257" i="192" s="1"/>
  <c r="O256" i="192"/>
  <c r="P256" i="192" s="1"/>
  <c r="O255" i="192"/>
  <c r="P255" i="192" s="1"/>
  <c r="O254" i="192"/>
  <c r="P254" i="192" s="1"/>
  <c r="O253" i="192"/>
  <c r="P253" i="192" s="1"/>
  <c r="O252" i="192"/>
  <c r="P252" i="192" s="1"/>
  <c r="O251" i="192"/>
  <c r="P251" i="192" s="1"/>
  <c r="O250" i="192"/>
  <c r="P250" i="192" s="1"/>
  <c r="O249" i="192"/>
  <c r="P249" i="192" s="1"/>
  <c r="O248" i="192"/>
  <c r="P248" i="192" s="1"/>
  <c r="O247" i="192"/>
  <c r="P247" i="192" s="1"/>
  <c r="O246" i="192"/>
  <c r="P246" i="192" s="1"/>
  <c r="O245" i="192"/>
  <c r="P245" i="192" s="1"/>
  <c r="O244" i="192"/>
  <c r="P244" i="192" s="1"/>
  <c r="O243" i="192"/>
  <c r="P243" i="192" s="1"/>
  <c r="O242" i="192"/>
  <c r="P242" i="192" s="1"/>
  <c r="O241" i="192"/>
  <c r="P241" i="192" s="1"/>
  <c r="O240" i="192"/>
  <c r="P240" i="192" s="1"/>
  <c r="O239" i="192"/>
  <c r="P239" i="192" s="1"/>
  <c r="O238" i="192"/>
  <c r="P238" i="192" s="1"/>
  <c r="O237" i="192"/>
  <c r="P237" i="192" s="1"/>
  <c r="O236" i="192"/>
  <c r="P236" i="192" s="1"/>
  <c r="O235" i="192"/>
  <c r="P235" i="192" s="1"/>
  <c r="O234" i="192"/>
  <c r="P234" i="192" s="1"/>
  <c r="O233" i="192"/>
  <c r="P233" i="192" s="1"/>
  <c r="O232" i="192"/>
  <c r="P232" i="192" s="1"/>
  <c r="O231" i="192"/>
  <c r="P231" i="192" s="1"/>
  <c r="O230" i="192"/>
  <c r="P230" i="192" s="1"/>
  <c r="O229" i="192"/>
  <c r="P229" i="192" s="1"/>
  <c r="O228" i="192"/>
  <c r="P228" i="192" s="1"/>
  <c r="O227" i="192"/>
  <c r="P227" i="192" s="1"/>
  <c r="O226" i="192"/>
  <c r="P226" i="192" s="1"/>
  <c r="O225" i="192"/>
  <c r="P225" i="192" s="1"/>
  <c r="O224" i="192"/>
  <c r="P224" i="192" s="1"/>
  <c r="O223" i="192"/>
  <c r="P223" i="192" s="1"/>
  <c r="O222" i="192"/>
  <c r="P222" i="192" s="1"/>
  <c r="O221" i="192"/>
  <c r="P221" i="192" s="1"/>
  <c r="O220" i="192"/>
  <c r="P220" i="192" s="1"/>
  <c r="O219" i="192"/>
  <c r="P219" i="192" s="1"/>
  <c r="O218" i="192"/>
  <c r="P218" i="192" s="1"/>
  <c r="O217" i="192"/>
  <c r="P217" i="192" s="1"/>
  <c r="O216" i="192"/>
  <c r="P216" i="192" s="1"/>
  <c r="O215" i="192"/>
  <c r="P215" i="192" s="1"/>
  <c r="O214" i="192"/>
  <c r="P214" i="192" s="1"/>
  <c r="O213" i="192"/>
  <c r="P213" i="192" s="1"/>
  <c r="O212" i="192"/>
  <c r="P212" i="192" s="1"/>
  <c r="O211" i="192"/>
  <c r="P211" i="192" s="1"/>
  <c r="O210" i="192"/>
  <c r="P210" i="192" s="1"/>
  <c r="O209" i="192"/>
  <c r="P209" i="192" s="1"/>
  <c r="O208" i="192"/>
  <c r="P208" i="192" s="1"/>
  <c r="O207" i="192"/>
  <c r="P207" i="192" s="1"/>
  <c r="O206" i="192"/>
  <c r="P206" i="192" s="1"/>
  <c r="O205" i="192"/>
  <c r="P205" i="192" s="1"/>
  <c r="O204" i="192"/>
  <c r="P204" i="192" s="1"/>
  <c r="O203" i="192"/>
  <c r="P203" i="192" s="1"/>
  <c r="O202" i="192"/>
  <c r="P202" i="192" s="1"/>
  <c r="O201" i="192"/>
  <c r="P201" i="192" s="1"/>
  <c r="O200" i="192"/>
  <c r="P200" i="192" s="1"/>
  <c r="O199" i="192"/>
  <c r="P199" i="192" s="1"/>
  <c r="O198" i="192"/>
  <c r="P198" i="192" s="1"/>
  <c r="O197" i="192"/>
  <c r="P197" i="192" s="1"/>
  <c r="O196" i="192"/>
  <c r="P196" i="192" s="1"/>
  <c r="O195" i="192"/>
  <c r="P195" i="192" s="1"/>
  <c r="O194" i="192"/>
  <c r="P194" i="192" s="1"/>
  <c r="O193" i="192"/>
  <c r="P193" i="192" s="1"/>
  <c r="O192" i="192"/>
  <c r="P192" i="192" s="1"/>
  <c r="O191" i="192"/>
  <c r="P191" i="192" s="1"/>
  <c r="O190" i="192"/>
  <c r="P190" i="192" s="1"/>
  <c r="O189" i="192"/>
  <c r="P189" i="192" s="1"/>
  <c r="O188" i="192"/>
  <c r="P188" i="192" s="1"/>
  <c r="O187" i="192"/>
  <c r="P187" i="192" s="1"/>
  <c r="O186" i="192"/>
  <c r="P186" i="192" s="1"/>
  <c r="O185" i="192"/>
  <c r="P185" i="192" s="1"/>
  <c r="O184" i="192"/>
  <c r="P184" i="192" s="1"/>
  <c r="O183" i="192"/>
  <c r="P183" i="192" s="1"/>
  <c r="O182" i="192"/>
  <c r="P182" i="192" s="1"/>
  <c r="O181" i="192"/>
  <c r="P181" i="192" s="1"/>
  <c r="O180" i="192"/>
  <c r="P180" i="192" s="1"/>
  <c r="O179" i="192"/>
  <c r="P179" i="192" s="1"/>
  <c r="O178" i="192"/>
  <c r="P178" i="192" s="1"/>
  <c r="O177" i="192"/>
  <c r="P177" i="192" s="1"/>
  <c r="O176" i="192"/>
  <c r="P176" i="192" s="1"/>
  <c r="O175" i="192"/>
  <c r="P175" i="192" s="1"/>
  <c r="O174" i="192"/>
  <c r="P174" i="192" s="1"/>
  <c r="O173" i="192"/>
  <c r="P173" i="192" s="1"/>
  <c r="O172" i="192"/>
  <c r="P172" i="192" s="1"/>
  <c r="O171" i="192"/>
  <c r="P171" i="192" s="1"/>
  <c r="O170" i="192"/>
  <c r="P170" i="192" s="1"/>
  <c r="O169" i="192"/>
  <c r="P169" i="192" s="1"/>
  <c r="O168" i="192"/>
  <c r="P168" i="192" s="1"/>
  <c r="O167" i="192"/>
  <c r="P167" i="192" s="1"/>
  <c r="O166" i="192"/>
  <c r="P166" i="192" s="1"/>
  <c r="O165" i="192"/>
  <c r="P165" i="192" s="1"/>
  <c r="O164" i="192"/>
  <c r="P164" i="192" s="1"/>
  <c r="O163" i="192"/>
  <c r="P163" i="192" s="1"/>
  <c r="O162" i="192"/>
  <c r="P162" i="192" s="1"/>
  <c r="O161" i="192"/>
  <c r="P161" i="192" s="1"/>
  <c r="O160" i="192"/>
  <c r="P160" i="192" s="1"/>
  <c r="O159" i="192"/>
  <c r="P159" i="192" s="1"/>
  <c r="O158" i="192"/>
  <c r="P158" i="192" s="1"/>
  <c r="O157" i="192"/>
  <c r="P157" i="192" s="1"/>
  <c r="O156" i="192"/>
  <c r="P156" i="192" s="1"/>
  <c r="O155" i="192"/>
  <c r="P155" i="192" s="1"/>
  <c r="O154" i="192"/>
  <c r="P154" i="192" s="1"/>
  <c r="O153" i="192"/>
  <c r="P153" i="192" s="1"/>
  <c r="O152" i="192"/>
  <c r="P152" i="192" s="1"/>
  <c r="O151" i="192"/>
  <c r="P151" i="192" s="1"/>
  <c r="O150" i="192"/>
  <c r="P150" i="192" s="1"/>
  <c r="O149" i="192"/>
  <c r="P149" i="192" s="1"/>
  <c r="O148" i="192"/>
  <c r="P148" i="192" s="1"/>
  <c r="O147" i="192"/>
  <c r="P147" i="192" s="1"/>
  <c r="O146" i="192"/>
  <c r="P146" i="192" s="1"/>
  <c r="O145" i="192"/>
  <c r="P145" i="192" s="1"/>
  <c r="O144" i="192"/>
  <c r="P144" i="192" s="1"/>
  <c r="O143" i="192"/>
  <c r="P143" i="192" s="1"/>
  <c r="O142" i="192"/>
  <c r="P142" i="192" s="1"/>
  <c r="O141" i="192"/>
  <c r="P141" i="192" s="1"/>
  <c r="O140" i="192"/>
  <c r="P140" i="192" s="1"/>
  <c r="O139" i="192"/>
  <c r="P139" i="192" s="1"/>
  <c r="O138" i="192"/>
  <c r="P138" i="192" s="1"/>
  <c r="O137" i="192"/>
  <c r="P137" i="192" s="1"/>
  <c r="O136" i="192"/>
  <c r="P136" i="192" s="1"/>
  <c r="O135" i="192"/>
  <c r="P135" i="192" s="1"/>
  <c r="O134" i="192"/>
  <c r="P134" i="192" s="1"/>
  <c r="O133" i="192"/>
  <c r="P133" i="192" s="1"/>
  <c r="O132" i="192"/>
  <c r="P132" i="192" s="1"/>
  <c r="O131" i="192"/>
  <c r="P131" i="192" s="1"/>
  <c r="O130" i="192"/>
  <c r="P130" i="192" s="1"/>
  <c r="O129" i="192"/>
  <c r="P129" i="192" s="1"/>
  <c r="O128" i="192"/>
  <c r="P128" i="192" s="1"/>
  <c r="O127" i="192"/>
  <c r="P127" i="192" s="1"/>
  <c r="O126" i="192"/>
  <c r="P126" i="192" s="1"/>
  <c r="O125" i="192"/>
  <c r="P125" i="192" s="1"/>
  <c r="O124" i="192"/>
  <c r="P124" i="192" s="1"/>
  <c r="O123" i="192"/>
  <c r="P123" i="192" s="1"/>
  <c r="O122" i="192"/>
  <c r="P122" i="192" s="1"/>
  <c r="O121" i="192"/>
  <c r="P121" i="192" s="1"/>
  <c r="O120" i="192"/>
  <c r="P120" i="192" s="1"/>
  <c r="O119" i="192"/>
  <c r="P119" i="192" s="1"/>
  <c r="O118" i="192"/>
  <c r="P118" i="192" s="1"/>
  <c r="O117" i="192"/>
  <c r="P117" i="192" s="1"/>
  <c r="O116" i="192"/>
  <c r="P116" i="192" s="1"/>
  <c r="O115" i="192"/>
  <c r="P115" i="192" s="1"/>
  <c r="O114" i="192"/>
  <c r="P114" i="192" s="1"/>
  <c r="O113" i="192"/>
  <c r="P113" i="192" s="1"/>
  <c r="O112" i="192"/>
  <c r="P112" i="192" s="1"/>
  <c r="O111" i="192"/>
  <c r="P111" i="192" s="1"/>
  <c r="O110" i="192"/>
  <c r="P110" i="192" s="1"/>
  <c r="O109" i="192"/>
  <c r="P109" i="192" s="1"/>
  <c r="O108" i="192"/>
  <c r="P108" i="192" s="1"/>
  <c r="O107" i="192"/>
  <c r="P107" i="192" s="1"/>
  <c r="O106" i="192"/>
  <c r="P106" i="192" s="1"/>
  <c r="O105" i="192"/>
  <c r="P105" i="192" s="1"/>
  <c r="O104" i="192"/>
  <c r="P104" i="192" s="1"/>
  <c r="O103" i="192"/>
  <c r="P103" i="192" s="1"/>
  <c r="O102" i="192"/>
  <c r="P102" i="192" s="1"/>
  <c r="O101" i="192"/>
  <c r="P101" i="192" s="1"/>
  <c r="O100" i="192"/>
  <c r="P100" i="192" s="1"/>
  <c r="O99" i="192"/>
  <c r="P99" i="192" s="1"/>
  <c r="O98" i="192"/>
  <c r="P98" i="192" s="1"/>
  <c r="O97" i="192"/>
  <c r="P97" i="192" s="1"/>
  <c r="O96" i="192"/>
  <c r="P96" i="192" s="1"/>
  <c r="O95" i="192"/>
  <c r="P95" i="192" s="1"/>
  <c r="O94" i="192"/>
  <c r="P94" i="192" s="1"/>
  <c r="O93" i="192"/>
  <c r="P93" i="192" s="1"/>
  <c r="O92" i="192"/>
  <c r="P92" i="192" s="1"/>
  <c r="O91" i="192"/>
  <c r="P91" i="192" s="1"/>
  <c r="O90" i="192"/>
  <c r="P90" i="192" s="1"/>
  <c r="O89" i="192"/>
  <c r="P89" i="192" s="1"/>
  <c r="O88" i="192"/>
  <c r="P88" i="192" s="1"/>
  <c r="O87" i="192"/>
  <c r="P87" i="192" s="1"/>
  <c r="O86" i="192"/>
  <c r="P86" i="192" s="1"/>
  <c r="O85" i="192"/>
  <c r="P85" i="192" s="1"/>
  <c r="O84" i="192"/>
  <c r="P84" i="192" s="1"/>
  <c r="O83" i="192"/>
  <c r="P83" i="192" s="1"/>
  <c r="O82" i="192"/>
  <c r="P82" i="192" s="1"/>
  <c r="O81" i="192"/>
  <c r="P81" i="192" s="1"/>
  <c r="O80" i="192"/>
  <c r="P80" i="192" s="1"/>
  <c r="O79" i="192"/>
  <c r="P79" i="192" s="1"/>
  <c r="O78" i="192"/>
  <c r="P78" i="192" s="1"/>
  <c r="O77" i="192"/>
  <c r="P77" i="192" s="1"/>
  <c r="O76" i="192"/>
  <c r="P76" i="192" s="1"/>
  <c r="O75" i="192"/>
  <c r="P75" i="192" s="1"/>
  <c r="O74" i="192"/>
  <c r="P74" i="192" s="1"/>
  <c r="O73" i="192"/>
  <c r="P73" i="192" s="1"/>
  <c r="O72" i="192"/>
  <c r="P72" i="192" s="1"/>
  <c r="O71" i="192"/>
  <c r="P71" i="192" s="1"/>
  <c r="O70" i="192"/>
  <c r="P70" i="192" s="1"/>
  <c r="O69" i="192"/>
  <c r="P69" i="192" s="1"/>
  <c r="O68" i="192"/>
  <c r="P68" i="192" s="1"/>
  <c r="O67" i="192"/>
  <c r="P67" i="192" s="1"/>
  <c r="O66" i="192"/>
  <c r="P66" i="192" s="1"/>
  <c r="O65" i="192"/>
  <c r="P65" i="192" s="1"/>
  <c r="O64" i="192"/>
  <c r="P64" i="192" s="1"/>
  <c r="O63" i="192"/>
  <c r="P63" i="192" s="1"/>
  <c r="O62" i="192"/>
  <c r="P62" i="192" s="1"/>
  <c r="O61" i="192"/>
  <c r="P61" i="192" s="1"/>
  <c r="O60" i="192"/>
  <c r="P60" i="192" s="1"/>
  <c r="O59" i="192"/>
  <c r="P59" i="192" s="1"/>
  <c r="O58" i="192"/>
  <c r="P58" i="192" s="1"/>
  <c r="O57" i="192"/>
  <c r="P57" i="192" s="1"/>
  <c r="O56" i="192"/>
  <c r="P56" i="192" s="1"/>
  <c r="O55" i="192"/>
  <c r="P55" i="192" s="1"/>
  <c r="O54" i="192"/>
  <c r="P54" i="192" s="1"/>
  <c r="O53" i="192"/>
  <c r="P53" i="192" s="1"/>
  <c r="O52" i="192"/>
  <c r="P52" i="192" s="1"/>
  <c r="O51" i="192"/>
  <c r="P51" i="192" s="1"/>
  <c r="O50" i="192"/>
  <c r="P50" i="192" s="1"/>
  <c r="O49" i="192"/>
  <c r="P49" i="192" s="1"/>
  <c r="O48" i="192"/>
  <c r="P48" i="192" s="1"/>
  <c r="O47" i="192"/>
  <c r="P47" i="192" s="1"/>
  <c r="O46" i="192"/>
  <c r="P46" i="192" s="1"/>
  <c r="O45" i="192"/>
  <c r="P45" i="192" s="1"/>
  <c r="O44" i="192"/>
  <c r="P44" i="192" s="1"/>
  <c r="O43" i="192"/>
  <c r="P43" i="192" s="1"/>
  <c r="O42" i="192"/>
  <c r="P42" i="192" s="1"/>
  <c r="O41" i="192"/>
  <c r="P41" i="192" s="1"/>
  <c r="O40" i="192"/>
  <c r="P40" i="192" s="1"/>
  <c r="O39" i="192"/>
  <c r="P39" i="192" s="1"/>
  <c r="O38" i="192"/>
  <c r="P38" i="192" s="1"/>
  <c r="O37" i="192"/>
  <c r="P37" i="192" s="1"/>
  <c r="O36" i="192"/>
  <c r="P36" i="192" s="1"/>
  <c r="O35" i="192"/>
  <c r="P35" i="192" s="1"/>
  <c r="O34" i="192"/>
  <c r="P34" i="192" s="1"/>
  <c r="O33" i="192"/>
  <c r="P33" i="192" s="1"/>
  <c r="O32" i="192"/>
  <c r="P32" i="192" s="1"/>
  <c r="O31" i="192"/>
  <c r="P31" i="192" s="1"/>
  <c r="O30" i="192"/>
  <c r="P30" i="192" s="1"/>
  <c r="O29" i="192"/>
  <c r="P29" i="192" s="1"/>
  <c r="O28" i="192"/>
  <c r="P28" i="192" s="1"/>
  <c r="O27" i="192"/>
  <c r="P27" i="192" s="1"/>
  <c r="O26" i="192"/>
  <c r="P26" i="192" s="1"/>
  <c r="O25" i="192"/>
  <c r="P25" i="192" s="1"/>
  <c r="O24" i="192"/>
  <c r="P24" i="192" s="1"/>
  <c r="O23" i="192"/>
  <c r="P23" i="192" s="1"/>
  <c r="O22" i="192"/>
  <c r="P22" i="192" s="1"/>
  <c r="O21" i="192"/>
  <c r="P21" i="192" s="1"/>
  <c r="O20" i="192"/>
  <c r="P20" i="192" s="1"/>
  <c r="O19" i="192"/>
  <c r="P19" i="192" s="1"/>
  <c r="O18" i="192"/>
  <c r="P18" i="192" s="1"/>
  <c r="O17" i="192"/>
  <c r="P17" i="192" s="1"/>
  <c r="O16" i="192"/>
  <c r="P16" i="192" s="1"/>
  <c r="O15" i="192"/>
  <c r="P15" i="192" s="1"/>
  <c r="O14" i="192"/>
  <c r="P14" i="192" s="1"/>
  <c r="O13" i="192"/>
  <c r="P13" i="192" s="1"/>
  <c r="O12" i="192"/>
  <c r="P12" i="192" s="1"/>
  <c r="O11" i="192"/>
  <c r="P11" i="192" s="1"/>
  <c r="O10" i="192"/>
  <c r="P10" i="192" s="1"/>
  <c r="O9" i="192"/>
  <c r="P9" i="192" s="1"/>
  <c r="O8" i="192"/>
  <c r="P8" i="192" s="1"/>
  <c r="O7" i="192"/>
  <c r="P7" i="192" s="1"/>
  <c r="O6" i="192"/>
  <c r="P6" i="192" s="1"/>
  <c r="O5" i="192"/>
  <c r="P5" i="192" s="1"/>
  <c r="O4" i="192"/>
  <c r="P4" i="192" s="1"/>
  <c r="O3" i="192"/>
  <c r="P3" i="192" s="1"/>
  <c r="H6" i="189"/>
  <c r="L9" i="189"/>
  <c r="G302" i="192"/>
  <c r="G301" i="192"/>
  <c r="G300" i="192"/>
  <c r="G299" i="192"/>
  <c r="G298" i="192"/>
  <c r="G297" i="192"/>
  <c r="G296" i="192"/>
  <c r="G295" i="192"/>
  <c r="G294" i="192"/>
  <c r="G293" i="192"/>
  <c r="G292" i="192"/>
  <c r="G291" i="192"/>
  <c r="G290" i="192"/>
  <c r="G289" i="192"/>
  <c r="G288" i="192"/>
  <c r="G287" i="192"/>
  <c r="G286" i="192"/>
  <c r="G285" i="192"/>
  <c r="G284" i="192"/>
  <c r="G283" i="192"/>
  <c r="G282" i="192"/>
  <c r="G281" i="192"/>
  <c r="G280" i="192"/>
  <c r="G279" i="192"/>
  <c r="G278" i="192"/>
  <c r="G277" i="192"/>
  <c r="G276" i="192"/>
  <c r="G275" i="192"/>
  <c r="G274" i="192"/>
  <c r="G273" i="192"/>
  <c r="G272" i="192"/>
  <c r="G271" i="192"/>
  <c r="G270" i="192"/>
  <c r="G269" i="192"/>
  <c r="G268" i="192"/>
  <c r="G267" i="192"/>
  <c r="G266" i="192"/>
  <c r="G265" i="192"/>
  <c r="G264" i="192"/>
  <c r="G263" i="192"/>
  <c r="G262" i="192"/>
  <c r="G261" i="192"/>
  <c r="G260" i="192"/>
  <c r="G259" i="192"/>
  <c r="G258" i="192"/>
  <c r="G257" i="192"/>
  <c r="G256" i="192"/>
  <c r="G255" i="192"/>
  <c r="G254" i="192"/>
  <c r="G253" i="192"/>
  <c r="G252" i="192"/>
  <c r="G251" i="192"/>
  <c r="G250" i="192"/>
  <c r="G249" i="192"/>
  <c r="G248" i="192"/>
  <c r="G247" i="192"/>
  <c r="G246" i="192"/>
  <c r="G245" i="192"/>
  <c r="G244" i="192"/>
  <c r="G243" i="192"/>
  <c r="G242" i="192"/>
  <c r="G241" i="192"/>
  <c r="G240" i="192"/>
  <c r="G239" i="192"/>
  <c r="G238" i="192"/>
  <c r="G237" i="192"/>
  <c r="G236" i="192"/>
  <c r="G235" i="192"/>
  <c r="G234" i="192"/>
  <c r="G233" i="192"/>
  <c r="G232" i="192"/>
  <c r="G231" i="192"/>
  <c r="G230" i="192"/>
  <c r="G229" i="192"/>
  <c r="G228" i="192"/>
  <c r="G227" i="192"/>
  <c r="G226" i="192"/>
  <c r="G225" i="192"/>
  <c r="G224" i="192"/>
  <c r="G223" i="192"/>
  <c r="G222" i="192"/>
  <c r="G221" i="192"/>
  <c r="G220" i="192"/>
  <c r="G219" i="192"/>
  <c r="G218" i="192"/>
  <c r="G217" i="192"/>
  <c r="G216" i="192"/>
  <c r="G215" i="192"/>
  <c r="G214" i="192"/>
  <c r="G213" i="192"/>
  <c r="G212" i="192"/>
  <c r="G211" i="192"/>
  <c r="G210" i="192"/>
  <c r="G209" i="192"/>
  <c r="G208" i="192"/>
  <c r="G207" i="192"/>
  <c r="G206" i="192"/>
  <c r="G205" i="192"/>
  <c r="G204" i="192"/>
  <c r="G203" i="192"/>
  <c r="G202" i="192"/>
  <c r="G201" i="192"/>
  <c r="G200" i="192"/>
  <c r="G199" i="192"/>
  <c r="G198" i="192"/>
  <c r="G197" i="192"/>
  <c r="G196" i="192"/>
  <c r="G195" i="192"/>
  <c r="G194" i="192"/>
  <c r="G193" i="192"/>
  <c r="G192" i="192"/>
  <c r="G191" i="192"/>
  <c r="G190" i="192"/>
  <c r="G189" i="192"/>
  <c r="G188" i="192"/>
  <c r="G187" i="192"/>
  <c r="G186" i="192"/>
  <c r="G185" i="192"/>
  <c r="G184" i="192"/>
  <c r="G183" i="192"/>
  <c r="G182" i="192"/>
  <c r="G181" i="192"/>
  <c r="G180" i="192"/>
  <c r="G179" i="192"/>
  <c r="G178" i="192"/>
  <c r="G177" i="192"/>
  <c r="G176" i="192"/>
  <c r="G175" i="192"/>
  <c r="G174" i="192"/>
  <c r="G173" i="192"/>
  <c r="G172" i="192"/>
  <c r="G171" i="192"/>
  <c r="G170" i="192"/>
  <c r="G169" i="192"/>
  <c r="G168" i="192"/>
  <c r="G167" i="192"/>
  <c r="G166" i="192"/>
  <c r="G165" i="192"/>
  <c r="G164" i="192"/>
  <c r="G163" i="192"/>
  <c r="G162" i="192"/>
  <c r="G161" i="192"/>
  <c r="G160" i="192"/>
  <c r="G159" i="192"/>
  <c r="G158" i="192"/>
  <c r="G157" i="192"/>
  <c r="G156" i="192"/>
  <c r="G155" i="192"/>
  <c r="G154" i="192"/>
  <c r="G153" i="192"/>
  <c r="G152" i="192"/>
  <c r="G151" i="192"/>
  <c r="G150" i="192"/>
  <c r="G149" i="192"/>
  <c r="G148" i="192"/>
  <c r="G147" i="192"/>
  <c r="G146" i="192"/>
  <c r="G145" i="192"/>
  <c r="G144" i="192"/>
  <c r="G143" i="192"/>
  <c r="G142" i="192"/>
  <c r="G141" i="192"/>
  <c r="G140" i="192"/>
  <c r="G139" i="192"/>
  <c r="G138" i="192"/>
  <c r="G137" i="192"/>
  <c r="G136" i="192"/>
  <c r="G135" i="192"/>
  <c r="G134" i="192"/>
  <c r="G133" i="192"/>
  <c r="G132" i="192"/>
  <c r="G131" i="192"/>
  <c r="G130" i="192"/>
  <c r="G129" i="192"/>
  <c r="G128" i="192"/>
  <c r="G127" i="192"/>
  <c r="G126" i="192"/>
  <c r="G125" i="192"/>
  <c r="G124" i="192"/>
  <c r="G123" i="192"/>
  <c r="G122" i="192"/>
  <c r="G121" i="192"/>
  <c r="G120" i="192"/>
  <c r="G119" i="192"/>
  <c r="G118" i="192"/>
  <c r="G117" i="192"/>
  <c r="G116" i="192"/>
  <c r="G115" i="192"/>
  <c r="G114" i="192"/>
  <c r="G113" i="192"/>
  <c r="G112" i="192"/>
  <c r="G111" i="192"/>
  <c r="G110" i="192"/>
  <c r="G109" i="192"/>
  <c r="G108" i="192"/>
  <c r="G107" i="192"/>
  <c r="G106" i="192"/>
  <c r="G105" i="192"/>
  <c r="G104" i="192"/>
  <c r="G103" i="192"/>
  <c r="G102" i="192"/>
  <c r="G101" i="192"/>
  <c r="G100" i="192"/>
  <c r="G99" i="192"/>
  <c r="G98" i="192"/>
  <c r="G97" i="192"/>
  <c r="G96" i="192"/>
  <c r="G95" i="192"/>
  <c r="G94" i="192"/>
  <c r="G93" i="192"/>
  <c r="G92" i="192"/>
  <c r="G91" i="192"/>
  <c r="G90" i="192"/>
  <c r="G89" i="192"/>
  <c r="G88" i="192"/>
  <c r="G87" i="192"/>
  <c r="G86" i="192"/>
  <c r="G85" i="192"/>
  <c r="G84" i="192"/>
  <c r="G83" i="192"/>
  <c r="G82" i="192"/>
  <c r="G81" i="192"/>
  <c r="G80" i="192"/>
  <c r="G79" i="192"/>
  <c r="G78" i="192"/>
  <c r="G77" i="192"/>
  <c r="G76" i="192"/>
  <c r="G75" i="192"/>
  <c r="G74" i="192"/>
  <c r="G73" i="192"/>
  <c r="G72" i="192"/>
  <c r="G71" i="192"/>
  <c r="G70" i="192"/>
  <c r="G69" i="192"/>
  <c r="G68" i="192"/>
  <c r="G67" i="192"/>
  <c r="G66" i="192"/>
  <c r="G65" i="192"/>
  <c r="G64" i="192"/>
  <c r="G63" i="192"/>
  <c r="G62" i="192"/>
  <c r="G61" i="192"/>
  <c r="G60" i="192"/>
  <c r="G59" i="192"/>
  <c r="G58" i="192"/>
  <c r="G57" i="192"/>
  <c r="G56" i="192"/>
  <c r="G55" i="192"/>
  <c r="G54" i="192"/>
  <c r="G53" i="192"/>
  <c r="G52" i="192"/>
  <c r="G51" i="192"/>
  <c r="G50" i="192"/>
  <c r="G49" i="192"/>
  <c r="G48" i="192"/>
  <c r="G47" i="192"/>
  <c r="G46" i="192"/>
  <c r="G45" i="192"/>
  <c r="G44" i="192"/>
  <c r="G43" i="192"/>
  <c r="G42" i="192"/>
  <c r="G41" i="192"/>
  <c r="G40" i="192"/>
  <c r="G39" i="192"/>
  <c r="G38" i="192"/>
  <c r="G37" i="192"/>
  <c r="G36" i="192"/>
  <c r="G35" i="192"/>
  <c r="G34" i="192"/>
  <c r="G33" i="192"/>
  <c r="G32" i="192"/>
  <c r="G31" i="192"/>
  <c r="G30" i="192"/>
  <c r="G29" i="192"/>
  <c r="G28" i="192"/>
  <c r="G27" i="192"/>
  <c r="G26" i="192"/>
  <c r="G25" i="192"/>
  <c r="G24" i="192"/>
  <c r="G23" i="192"/>
  <c r="G22" i="192"/>
  <c r="G21" i="192"/>
  <c r="G20" i="192"/>
  <c r="G19" i="192"/>
  <c r="G18" i="192"/>
  <c r="G17" i="192"/>
  <c r="G16" i="192"/>
  <c r="G15" i="192"/>
  <c r="G14" i="192"/>
  <c r="G13" i="192"/>
  <c r="G12" i="192"/>
  <c r="G11" i="192"/>
  <c r="G10" i="192"/>
  <c r="G9" i="192"/>
  <c r="G8" i="192"/>
  <c r="G7" i="192"/>
  <c r="G6" i="192"/>
  <c r="G5" i="192"/>
  <c r="G4" i="192"/>
  <c r="G3" i="192"/>
  <c r="D19" i="236"/>
  <c r="D5" i="191" l="1"/>
  <c r="L5" i="189" l="1"/>
  <c r="L6" i="189"/>
  <c r="L7" i="189"/>
  <c r="L8" i="189"/>
  <c r="L10" i="189"/>
  <c r="L39" i="189"/>
  <c r="L40" i="189"/>
  <c r="L41" i="189"/>
  <c r="L42" i="189"/>
  <c r="L43" i="189"/>
  <c r="L44" i="189"/>
  <c r="L45" i="189"/>
  <c r="L46" i="189"/>
  <c r="L47" i="189"/>
  <c r="L48" i="189"/>
  <c r="L49" i="189"/>
  <c r="L50" i="189"/>
  <c r="L51" i="189"/>
  <c r="L52" i="189"/>
  <c r="L53" i="189"/>
  <c r="L54" i="189"/>
  <c r="L55" i="189"/>
  <c r="L56" i="189"/>
  <c r="L57" i="189"/>
  <c r="L58" i="189"/>
  <c r="L59" i="189"/>
  <c r="L60" i="189"/>
  <c r="L61" i="189"/>
  <c r="L62" i="189"/>
  <c r="L63" i="189"/>
  <c r="L64" i="189"/>
  <c r="L65" i="189"/>
  <c r="L66" i="189"/>
  <c r="L67" i="189"/>
  <c r="L68" i="189"/>
  <c r="L69" i="189"/>
  <c r="L70" i="189"/>
  <c r="L71" i="189"/>
  <c r="L72" i="189"/>
  <c r="L73" i="189"/>
  <c r="L74" i="189"/>
  <c r="L75" i="189"/>
  <c r="L76" i="189"/>
  <c r="L77" i="189"/>
  <c r="L78" i="189"/>
  <c r="L79" i="189"/>
  <c r="L80" i="189"/>
  <c r="L81" i="189"/>
  <c r="L82" i="189"/>
  <c r="L83" i="189"/>
  <c r="L84" i="189"/>
  <c r="L85" i="189"/>
  <c r="L86" i="189"/>
  <c r="L87" i="189"/>
  <c r="L88" i="189"/>
  <c r="L89" i="189"/>
  <c r="L90" i="189"/>
  <c r="L91" i="189"/>
  <c r="L92" i="189"/>
  <c r="L93" i="189"/>
  <c r="L94" i="189"/>
  <c r="L95" i="189"/>
  <c r="L96" i="189"/>
  <c r="L97" i="189"/>
  <c r="L98" i="189"/>
  <c r="L99" i="189"/>
  <c r="L100" i="189"/>
  <c r="L101" i="189"/>
  <c r="L102" i="189"/>
  <c r="L103" i="189"/>
  <c r="L104" i="189"/>
  <c r="L105" i="189"/>
  <c r="L106" i="189"/>
  <c r="L107" i="189"/>
  <c r="L108" i="189"/>
  <c r="L109" i="189"/>
  <c r="L110" i="189"/>
  <c r="L111" i="189"/>
  <c r="L112" i="189"/>
  <c r="L113" i="189"/>
  <c r="L114" i="189"/>
  <c r="L115" i="189"/>
  <c r="L116" i="189"/>
  <c r="L117" i="189"/>
  <c r="L118" i="189"/>
  <c r="L119" i="189"/>
  <c r="L120" i="189"/>
  <c r="L121" i="189"/>
  <c r="L122" i="189"/>
  <c r="L123" i="189"/>
  <c r="L124" i="189"/>
  <c r="L125" i="189"/>
  <c r="L126" i="189"/>
  <c r="L127" i="189"/>
  <c r="L128" i="189"/>
  <c r="L129" i="189"/>
  <c r="L130" i="189"/>
  <c r="L131" i="189"/>
  <c r="L132" i="189"/>
  <c r="L133" i="189"/>
  <c r="L134" i="189"/>
  <c r="L135" i="189"/>
  <c r="L136" i="189"/>
  <c r="L137" i="189"/>
  <c r="L138" i="189"/>
  <c r="L139" i="189"/>
  <c r="L140" i="189"/>
  <c r="L141" i="189"/>
  <c r="L142" i="189"/>
  <c r="L143" i="189"/>
  <c r="L144" i="189"/>
  <c r="L145" i="189"/>
  <c r="L146" i="189"/>
  <c r="L147" i="189"/>
  <c r="L148" i="189"/>
  <c r="L149" i="189"/>
  <c r="L150" i="189"/>
  <c r="L151" i="189"/>
  <c r="L152" i="189"/>
  <c r="L153" i="189"/>
  <c r="L154" i="189"/>
  <c r="L155" i="189"/>
  <c r="L156" i="189"/>
  <c r="L157" i="189"/>
  <c r="L158" i="189"/>
  <c r="L159" i="189"/>
  <c r="L160" i="189"/>
  <c r="L161" i="189"/>
  <c r="L162" i="189"/>
  <c r="L163" i="189"/>
  <c r="L164" i="189"/>
  <c r="L165" i="189"/>
  <c r="L166" i="189"/>
  <c r="L167" i="189"/>
  <c r="L168" i="189"/>
  <c r="L169" i="189"/>
  <c r="L170" i="189"/>
  <c r="L171" i="189"/>
  <c r="L172" i="189"/>
  <c r="L173" i="189"/>
  <c r="L174" i="189"/>
  <c r="L175" i="189"/>
  <c r="L176" i="189"/>
  <c r="L177" i="189"/>
  <c r="L178" i="189"/>
  <c r="L179" i="189"/>
  <c r="L180" i="189"/>
  <c r="L181" i="189"/>
  <c r="L182" i="189"/>
  <c r="L183" i="189"/>
  <c r="L184" i="189"/>
  <c r="L185" i="189"/>
  <c r="L186" i="189"/>
  <c r="L187" i="189"/>
  <c r="L188" i="189"/>
  <c r="L189" i="189"/>
  <c r="L190" i="189"/>
  <c r="L191" i="189"/>
  <c r="L192" i="189"/>
  <c r="L193" i="189"/>
  <c r="L194" i="189"/>
  <c r="L195" i="189"/>
  <c r="L196" i="189"/>
  <c r="L197" i="189"/>
  <c r="L198" i="189"/>
  <c r="L199" i="189"/>
  <c r="L200" i="189"/>
  <c r="L201" i="189"/>
  <c r="L202" i="189"/>
  <c r="L203" i="189"/>
  <c r="L204" i="189"/>
  <c r="L205" i="189"/>
  <c r="L206" i="189"/>
  <c r="L207" i="189"/>
  <c r="L208" i="189"/>
  <c r="L209" i="189"/>
  <c r="L210" i="189"/>
  <c r="L211" i="189"/>
  <c r="L212" i="189"/>
  <c r="L213" i="189"/>
  <c r="L214" i="189"/>
  <c r="L215" i="189"/>
  <c r="L216" i="189"/>
  <c r="L217" i="189"/>
  <c r="L218" i="189"/>
  <c r="L219" i="189"/>
  <c r="L220" i="189"/>
  <c r="L221" i="189"/>
  <c r="L222" i="189"/>
  <c r="L223" i="189"/>
  <c r="L224" i="189"/>
  <c r="L225" i="189"/>
  <c r="L226" i="189"/>
  <c r="L227" i="189"/>
  <c r="L228" i="189"/>
  <c r="L229" i="189"/>
  <c r="L230" i="189"/>
  <c r="L231" i="189"/>
  <c r="L232" i="189"/>
  <c r="L233" i="189"/>
  <c r="L234" i="189"/>
  <c r="L235" i="189"/>
  <c r="L236" i="189"/>
  <c r="L237" i="189"/>
  <c r="L238" i="189"/>
  <c r="L239" i="189"/>
  <c r="L240" i="189"/>
  <c r="L241" i="189"/>
  <c r="L242" i="189"/>
  <c r="L243" i="189"/>
  <c r="L244" i="189"/>
  <c r="L245" i="189"/>
  <c r="L246" i="189"/>
  <c r="L247" i="189"/>
  <c r="L248" i="189"/>
  <c r="L249" i="189"/>
  <c r="L250" i="189"/>
  <c r="L251" i="189"/>
  <c r="L252" i="189"/>
  <c r="L253" i="189"/>
  <c r="L254" i="189"/>
  <c r="L255" i="189"/>
  <c r="L256" i="189"/>
  <c r="L257" i="189"/>
  <c r="L258" i="189"/>
  <c r="L259" i="189"/>
  <c r="L260" i="189"/>
  <c r="L261" i="189"/>
  <c r="L262" i="189"/>
  <c r="L263" i="189"/>
  <c r="L264" i="189"/>
  <c r="L265" i="189"/>
  <c r="L266" i="189"/>
  <c r="L267" i="189"/>
  <c r="L268" i="189"/>
  <c r="L269" i="189"/>
  <c r="L270" i="189"/>
  <c r="L271" i="189"/>
  <c r="L272" i="189"/>
  <c r="L273" i="189"/>
  <c r="L274" i="189"/>
  <c r="L275" i="189"/>
  <c r="L276" i="189"/>
  <c r="L277" i="189"/>
  <c r="L278" i="189"/>
  <c r="L279" i="189"/>
  <c r="L280" i="189"/>
  <c r="L281" i="189"/>
  <c r="L282" i="189"/>
  <c r="L283" i="189"/>
  <c r="L284" i="189"/>
  <c r="L285" i="189"/>
  <c r="L315" i="189"/>
  <c r="L316" i="189"/>
  <c r="L317" i="189"/>
  <c r="L318" i="189"/>
  <c r="L319" i="189"/>
  <c r="L320" i="189"/>
  <c r="L321" i="189"/>
  <c r="L322" i="189"/>
  <c r="L323" i="189"/>
  <c r="L324" i="189"/>
  <c r="L325" i="189"/>
  <c r="L326" i="189"/>
  <c r="L327" i="189"/>
  <c r="L328" i="189"/>
  <c r="L355" i="189"/>
  <c r="L396" i="189"/>
  <c r="L397" i="189"/>
  <c r="L398" i="189"/>
  <c r="L399" i="189"/>
  <c r="L400" i="189"/>
  <c r="L401" i="189"/>
  <c r="L402" i="189"/>
  <c r="L403" i="189"/>
  <c r="L404" i="189"/>
  <c r="L405" i="189"/>
  <c r="L406" i="189"/>
  <c r="L407" i="189"/>
  <c r="L408" i="189"/>
  <c r="L409" i="189"/>
  <c r="L410" i="189"/>
  <c r="L411" i="189"/>
  <c r="L412" i="189"/>
  <c r="L413" i="189"/>
  <c r="L414" i="189"/>
  <c r="L415" i="189"/>
  <c r="L416" i="189"/>
  <c r="L417" i="189"/>
  <c r="L418" i="189"/>
  <c r="L419" i="189"/>
  <c r="L420" i="189"/>
  <c r="L421" i="189"/>
  <c r="L422" i="189"/>
  <c r="L423" i="189"/>
  <c r="L424" i="189"/>
  <c r="L425" i="189"/>
  <c r="L426" i="189"/>
  <c r="L427" i="189"/>
  <c r="L428" i="189"/>
  <c r="L429" i="189"/>
  <c r="L430" i="189"/>
  <c r="L431" i="189"/>
  <c r="L432" i="189"/>
  <c r="L433" i="189"/>
  <c r="L434" i="189"/>
  <c r="L435" i="189"/>
  <c r="L436" i="189"/>
  <c r="L437" i="189"/>
  <c r="L438" i="189"/>
  <c r="L439" i="189"/>
  <c r="L440" i="189"/>
  <c r="L441" i="189"/>
  <c r="L442" i="189"/>
  <c r="L443" i="189"/>
  <c r="L444" i="189"/>
  <c r="L445" i="189"/>
  <c r="L446" i="189"/>
  <c r="L447" i="189"/>
  <c r="L448" i="189"/>
  <c r="L449" i="189"/>
  <c r="L450" i="189"/>
  <c r="L451" i="189"/>
  <c r="L452" i="189"/>
  <c r="L453" i="189"/>
  <c r="L454" i="189"/>
  <c r="L455" i="189"/>
  <c r="L456" i="189"/>
  <c r="L457" i="189"/>
  <c r="L458" i="189"/>
  <c r="L459" i="189"/>
  <c r="L460" i="189"/>
  <c r="L461" i="189"/>
  <c r="L462" i="189"/>
  <c r="L463" i="189"/>
  <c r="L464" i="189"/>
  <c r="L465" i="189"/>
  <c r="L466" i="189"/>
  <c r="L467" i="189"/>
  <c r="L468" i="189"/>
  <c r="L469" i="189"/>
  <c r="L470" i="189"/>
  <c r="L471" i="189"/>
  <c r="L472" i="189"/>
  <c r="L473" i="189"/>
  <c r="L474" i="189"/>
  <c r="L475" i="189"/>
  <c r="L476" i="189"/>
  <c r="L477" i="189"/>
  <c r="L478" i="189"/>
  <c r="L479" i="189"/>
  <c r="L480" i="189"/>
  <c r="L481" i="189"/>
  <c r="L482" i="189"/>
  <c r="L483" i="189"/>
  <c r="L484" i="189"/>
  <c r="L485" i="189"/>
  <c r="L486" i="189"/>
  <c r="L487" i="189"/>
  <c r="L488" i="189"/>
  <c r="L489" i="189"/>
  <c r="L490" i="189"/>
  <c r="L491" i="189"/>
  <c r="L492" i="189"/>
  <c r="L493" i="189"/>
  <c r="L494" i="189"/>
  <c r="L495" i="189"/>
  <c r="L496" i="189"/>
  <c r="L497" i="189"/>
  <c r="L498" i="189"/>
  <c r="L499" i="189"/>
  <c r="L500" i="189"/>
  <c r="L501" i="189"/>
  <c r="L502" i="189"/>
  <c r="L503" i="189"/>
  <c r="L504" i="189"/>
  <c r="L505" i="189"/>
  <c r="L506" i="189"/>
  <c r="L507" i="189"/>
  <c r="L508" i="189"/>
  <c r="L509" i="189"/>
  <c r="L510" i="189"/>
  <c r="L511" i="189"/>
  <c r="L512" i="189"/>
  <c r="L513" i="189"/>
  <c r="L514" i="189"/>
  <c r="L515" i="189"/>
  <c r="L516" i="189"/>
  <c r="L517" i="189"/>
  <c r="L518" i="189"/>
  <c r="L519" i="189"/>
  <c r="L520" i="189"/>
  <c r="L521" i="189"/>
  <c r="L522" i="189"/>
  <c r="L523" i="189"/>
  <c r="L524" i="189"/>
  <c r="L525" i="189"/>
  <c r="L526" i="189"/>
  <c r="L527" i="189"/>
  <c r="L528" i="189"/>
  <c r="L529" i="189"/>
  <c r="L530" i="189"/>
  <c r="L531" i="189"/>
  <c r="L532" i="189"/>
  <c r="L533" i="189"/>
  <c r="L534" i="189"/>
  <c r="L535" i="189"/>
  <c r="L536" i="189"/>
  <c r="L537" i="189"/>
  <c r="L538" i="189"/>
  <c r="L539" i="189"/>
  <c r="L540" i="189"/>
  <c r="L541" i="189"/>
  <c r="L542" i="189"/>
  <c r="L543" i="189"/>
  <c r="L544" i="189"/>
  <c r="L545" i="189"/>
  <c r="L546" i="189"/>
  <c r="L547" i="189"/>
  <c r="L548" i="189"/>
  <c r="L549" i="189"/>
  <c r="L550" i="189"/>
  <c r="L551" i="189"/>
  <c r="L552" i="189"/>
  <c r="L553" i="189"/>
  <c r="L554" i="189"/>
  <c r="L555" i="189"/>
  <c r="L556" i="189"/>
  <c r="L557" i="189"/>
  <c r="L558" i="189"/>
  <c r="L559" i="189"/>
  <c r="L560" i="189"/>
  <c r="L561" i="189"/>
  <c r="L562" i="189"/>
  <c r="L563" i="189"/>
  <c r="L564" i="189"/>
  <c r="L565" i="189"/>
  <c r="L566" i="189"/>
  <c r="L567" i="189"/>
  <c r="L568" i="189"/>
  <c r="L569" i="189"/>
  <c r="L570" i="189"/>
  <c r="L571" i="189"/>
  <c r="L572" i="189"/>
  <c r="L573" i="189"/>
  <c r="L574" i="189"/>
  <c r="L575" i="189"/>
  <c r="L576" i="189"/>
  <c r="L577" i="189"/>
  <c r="L578" i="189"/>
  <c r="L579" i="189"/>
  <c r="L580" i="189"/>
  <c r="L581" i="189"/>
  <c r="L582" i="189"/>
  <c r="L583" i="189"/>
  <c r="L584" i="189"/>
  <c r="L585" i="189"/>
  <c r="L586" i="189"/>
  <c r="L587" i="189"/>
  <c r="L588" i="189"/>
  <c r="L589" i="189"/>
  <c r="L590" i="189"/>
  <c r="L591" i="189"/>
  <c r="L592" i="189"/>
  <c r="L593" i="189"/>
  <c r="L594" i="189"/>
  <c r="L595" i="189"/>
  <c r="L596" i="189"/>
  <c r="L597" i="189"/>
  <c r="L598" i="189"/>
  <c r="L599" i="189"/>
  <c r="L600" i="189"/>
  <c r="L601" i="189"/>
  <c r="L602" i="189"/>
  <c r="L603" i="189"/>
  <c r="L4" i="189"/>
  <c r="H603" i="189"/>
  <c r="H602" i="189"/>
  <c r="H601" i="189"/>
  <c r="H600" i="189"/>
  <c r="H599" i="189"/>
  <c r="H598" i="189"/>
  <c r="H597" i="189"/>
  <c r="H596" i="189"/>
  <c r="H595" i="189"/>
  <c r="H594" i="189"/>
  <c r="H593" i="189"/>
  <c r="H592" i="189"/>
  <c r="H591" i="189"/>
  <c r="H590" i="189"/>
  <c r="H589" i="189"/>
  <c r="H588" i="189"/>
  <c r="H587" i="189"/>
  <c r="H586" i="189"/>
  <c r="H585" i="189"/>
  <c r="H584" i="189"/>
  <c r="H583" i="189"/>
  <c r="H582" i="189"/>
  <c r="H581" i="189"/>
  <c r="H580" i="189"/>
  <c r="H579" i="189"/>
  <c r="H578" i="189"/>
  <c r="H577" i="189"/>
  <c r="H576" i="189"/>
  <c r="H575" i="189"/>
  <c r="H574" i="189"/>
  <c r="H573" i="189"/>
  <c r="H572" i="189"/>
  <c r="H571" i="189"/>
  <c r="H570" i="189"/>
  <c r="H569" i="189"/>
  <c r="H568" i="189"/>
  <c r="H567" i="189"/>
  <c r="H566" i="189"/>
  <c r="H565" i="189"/>
  <c r="H564" i="189"/>
  <c r="H563" i="189"/>
  <c r="H562" i="189"/>
  <c r="H561" i="189"/>
  <c r="H560" i="189"/>
  <c r="H559" i="189"/>
  <c r="H558" i="189"/>
  <c r="H557" i="189"/>
  <c r="H556" i="189"/>
  <c r="H555" i="189"/>
  <c r="H554" i="189"/>
  <c r="H553" i="189"/>
  <c r="H552" i="189"/>
  <c r="H551" i="189"/>
  <c r="H550" i="189"/>
  <c r="H549" i="189"/>
  <c r="H548" i="189"/>
  <c r="H547" i="189"/>
  <c r="H546" i="189"/>
  <c r="H545" i="189"/>
  <c r="H544" i="189"/>
  <c r="H543" i="189"/>
  <c r="H542" i="189"/>
  <c r="H541" i="189"/>
  <c r="H540" i="189"/>
  <c r="H539" i="189"/>
  <c r="H538" i="189"/>
  <c r="H537" i="189"/>
  <c r="H536" i="189"/>
  <c r="H535" i="189"/>
  <c r="H534" i="189"/>
  <c r="H533" i="189"/>
  <c r="H532" i="189"/>
  <c r="H531" i="189"/>
  <c r="H530" i="189"/>
  <c r="H529" i="189"/>
  <c r="H528" i="189"/>
  <c r="H527" i="189"/>
  <c r="H526" i="189"/>
  <c r="H525" i="189"/>
  <c r="H524" i="189"/>
  <c r="H523" i="189"/>
  <c r="H522" i="189"/>
  <c r="H521" i="189"/>
  <c r="H520" i="189"/>
  <c r="H519" i="189"/>
  <c r="H518" i="189"/>
  <c r="H517" i="189"/>
  <c r="H516" i="189"/>
  <c r="H515" i="189"/>
  <c r="H514" i="189"/>
  <c r="H513" i="189"/>
  <c r="H512" i="189"/>
  <c r="H511" i="189"/>
  <c r="H510" i="189"/>
  <c r="H509" i="189"/>
  <c r="H508" i="189"/>
  <c r="H507" i="189"/>
  <c r="H506" i="189"/>
  <c r="H505" i="189"/>
  <c r="H504" i="189"/>
  <c r="H503" i="189"/>
  <c r="H502" i="189"/>
  <c r="H501" i="189"/>
  <c r="H500" i="189"/>
  <c r="H499" i="189"/>
  <c r="H498" i="189"/>
  <c r="H497" i="189"/>
  <c r="H496" i="189"/>
  <c r="H495" i="189"/>
  <c r="H494" i="189"/>
  <c r="H493" i="189"/>
  <c r="H492" i="189"/>
  <c r="H491" i="189"/>
  <c r="H490" i="189"/>
  <c r="H489" i="189"/>
  <c r="H488" i="189"/>
  <c r="H487" i="189"/>
  <c r="H486" i="189"/>
  <c r="H485" i="189"/>
  <c r="H484" i="189"/>
  <c r="H483" i="189"/>
  <c r="H482" i="189"/>
  <c r="H481" i="189"/>
  <c r="H480" i="189"/>
  <c r="H479" i="189"/>
  <c r="H478" i="189"/>
  <c r="H477" i="189"/>
  <c r="H476" i="189"/>
  <c r="H475" i="189"/>
  <c r="H474" i="189"/>
  <c r="H473" i="189"/>
  <c r="H472" i="189"/>
  <c r="H471" i="189"/>
  <c r="H470" i="189"/>
  <c r="H469" i="189"/>
  <c r="H468" i="189"/>
  <c r="H467" i="189"/>
  <c r="H466" i="189"/>
  <c r="H465" i="189"/>
  <c r="H464" i="189"/>
  <c r="H463" i="189"/>
  <c r="H462" i="189"/>
  <c r="H461" i="189"/>
  <c r="H460" i="189"/>
  <c r="H459" i="189"/>
  <c r="H458" i="189"/>
  <c r="H457" i="189"/>
  <c r="H456" i="189"/>
  <c r="H455" i="189"/>
  <c r="H454" i="189"/>
  <c r="H453" i="189"/>
  <c r="H452" i="189"/>
  <c r="H451" i="189"/>
  <c r="H450" i="189"/>
  <c r="H449" i="189"/>
  <c r="H448" i="189"/>
  <c r="H447" i="189"/>
  <c r="H446" i="189"/>
  <c r="H445" i="189"/>
  <c r="H444" i="189"/>
  <c r="H443" i="189"/>
  <c r="H442" i="189"/>
  <c r="H441" i="189"/>
  <c r="H440" i="189"/>
  <c r="H439" i="189"/>
  <c r="H438" i="189"/>
  <c r="H437" i="189"/>
  <c r="H436" i="189"/>
  <c r="H435" i="189"/>
  <c r="H434" i="189"/>
  <c r="H433" i="189"/>
  <c r="H432" i="189"/>
  <c r="H431" i="189"/>
  <c r="H430" i="189"/>
  <c r="H429" i="189"/>
  <c r="H428" i="189"/>
  <c r="H427" i="189"/>
  <c r="H426" i="189"/>
  <c r="H425" i="189"/>
  <c r="H424" i="189"/>
  <c r="H423" i="189"/>
  <c r="H422" i="189"/>
  <c r="H421" i="189"/>
  <c r="H420" i="189"/>
  <c r="H419" i="189"/>
  <c r="H418" i="189"/>
  <c r="H417" i="189"/>
  <c r="H416" i="189"/>
  <c r="H415" i="189"/>
  <c r="H414" i="189"/>
  <c r="H413" i="189"/>
  <c r="H412" i="189"/>
  <c r="H411" i="189"/>
  <c r="H410" i="189"/>
  <c r="H409" i="189"/>
  <c r="H408" i="189"/>
  <c r="H407" i="189"/>
  <c r="H406" i="189"/>
  <c r="H405" i="189"/>
  <c r="H404" i="189"/>
  <c r="H403" i="189"/>
  <c r="H402" i="189"/>
  <c r="H401" i="189"/>
  <c r="H400" i="189"/>
  <c r="H399" i="189"/>
  <c r="H398" i="189"/>
  <c r="H397" i="189"/>
  <c r="H396" i="189"/>
  <c r="H395" i="189"/>
  <c r="H394" i="189"/>
  <c r="H393" i="189"/>
  <c r="H392" i="189"/>
  <c r="H391" i="189"/>
  <c r="H390" i="189"/>
  <c r="H389" i="189"/>
  <c r="H388" i="189"/>
  <c r="H387" i="189"/>
  <c r="H386" i="189"/>
  <c r="H385" i="189"/>
  <c r="H384" i="189"/>
  <c r="H383" i="189"/>
  <c r="H382" i="189"/>
  <c r="H381" i="189"/>
  <c r="H380" i="189"/>
  <c r="H379" i="189"/>
  <c r="H378" i="189"/>
  <c r="H377" i="189"/>
  <c r="H376" i="189"/>
  <c r="H375" i="189"/>
  <c r="H374" i="189"/>
  <c r="H373" i="189"/>
  <c r="H372" i="189"/>
  <c r="H371" i="189"/>
  <c r="H370" i="189"/>
  <c r="H369" i="189"/>
  <c r="H368" i="189"/>
  <c r="H367" i="189"/>
  <c r="H366" i="189"/>
  <c r="H365" i="189"/>
  <c r="H364" i="189"/>
  <c r="H363" i="189"/>
  <c r="H362" i="189"/>
  <c r="H361" i="189"/>
  <c r="H360" i="189"/>
  <c r="H359" i="189"/>
  <c r="H358" i="189"/>
  <c r="H357" i="189"/>
  <c r="H356" i="189"/>
  <c r="H355" i="189"/>
  <c r="H354" i="189"/>
  <c r="H353" i="189"/>
  <c r="H352" i="189"/>
  <c r="H351" i="189"/>
  <c r="H350" i="189"/>
  <c r="H349" i="189"/>
  <c r="H348" i="189"/>
  <c r="H347" i="189"/>
  <c r="H346" i="189"/>
  <c r="H345" i="189"/>
  <c r="H344" i="189"/>
  <c r="H343" i="189"/>
  <c r="H342" i="189"/>
  <c r="H341" i="189"/>
  <c r="H340" i="189"/>
  <c r="H339" i="189"/>
  <c r="H338" i="189"/>
  <c r="H337" i="189"/>
  <c r="H336" i="189"/>
  <c r="H335" i="189"/>
  <c r="H334" i="189"/>
  <c r="H333" i="189"/>
  <c r="H332" i="189"/>
  <c r="H331" i="189"/>
  <c r="H330" i="189"/>
  <c r="H329" i="189"/>
  <c r="H328" i="189"/>
  <c r="H327" i="189"/>
  <c r="H326" i="189"/>
  <c r="H325" i="189"/>
  <c r="H324" i="189"/>
  <c r="H323" i="189"/>
  <c r="H322" i="189"/>
  <c r="H321" i="189"/>
  <c r="H320" i="189"/>
  <c r="H319" i="189"/>
  <c r="H318" i="189"/>
  <c r="H317" i="189"/>
  <c r="H316" i="189"/>
  <c r="H315" i="189"/>
  <c r="H314" i="189"/>
  <c r="H313" i="189"/>
  <c r="H312" i="189"/>
  <c r="H311" i="189"/>
  <c r="H310" i="189"/>
  <c r="H309" i="189"/>
  <c r="H308" i="189"/>
  <c r="H307" i="189"/>
  <c r="H306" i="189"/>
  <c r="H305" i="189"/>
  <c r="H304" i="189"/>
  <c r="H303" i="189"/>
  <c r="H302" i="189"/>
  <c r="H301" i="189"/>
  <c r="H300" i="189"/>
  <c r="H299" i="189"/>
  <c r="H298" i="189"/>
  <c r="H297" i="189"/>
  <c r="H296" i="189"/>
  <c r="H295" i="189"/>
  <c r="H294" i="189"/>
  <c r="H293" i="189"/>
  <c r="H292" i="189"/>
  <c r="H291" i="189"/>
  <c r="H290" i="189"/>
  <c r="H289" i="189"/>
  <c r="H288" i="189"/>
  <c r="H287" i="189"/>
  <c r="H286" i="189"/>
  <c r="H285" i="189"/>
  <c r="H284" i="189"/>
  <c r="H283" i="189"/>
  <c r="H282" i="189"/>
  <c r="H281" i="189"/>
  <c r="H280" i="189"/>
  <c r="H279" i="189"/>
  <c r="H278" i="189"/>
  <c r="H277" i="189"/>
  <c r="H276" i="189"/>
  <c r="H275" i="189"/>
  <c r="H274" i="189"/>
  <c r="H272" i="189"/>
  <c r="H271" i="189"/>
  <c r="H270" i="189"/>
  <c r="H269" i="189"/>
  <c r="H268" i="189"/>
  <c r="H267" i="189"/>
  <c r="H266" i="189"/>
  <c r="H265" i="189"/>
  <c r="H264" i="189"/>
  <c r="H263" i="189"/>
  <c r="H262" i="189"/>
  <c r="H261" i="189"/>
  <c r="H260" i="189"/>
  <c r="H259" i="189"/>
  <c r="H258" i="189"/>
  <c r="H257" i="189"/>
  <c r="H256" i="189"/>
  <c r="H255" i="189"/>
  <c r="H254" i="189"/>
  <c r="H253" i="189"/>
  <c r="H252" i="189"/>
  <c r="H251" i="189"/>
  <c r="H250" i="189"/>
  <c r="H249" i="189"/>
  <c r="H248" i="189"/>
  <c r="H247" i="189"/>
  <c r="H246" i="189"/>
  <c r="H245" i="189"/>
  <c r="H244" i="189"/>
  <c r="H243" i="189"/>
  <c r="H242" i="189"/>
  <c r="H241" i="189"/>
  <c r="H240" i="189"/>
  <c r="H239" i="189"/>
  <c r="H238" i="189"/>
  <c r="H237" i="189"/>
  <c r="H236" i="189"/>
  <c r="H235" i="189"/>
  <c r="H234" i="189"/>
  <c r="H233" i="189"/>
  <c r="H232" i="189"/>
  <c r="H231" i="189"/>
  <c r="H230" i="189"/>
  <c r="H229" i="189"/>
  <c r="H228" i="189"/>
  <c r="H227" i="189"/>
  <c r="H226" i="189"/>
  <c r="H225" i="189"/>
  <c r="H224" i="189"/>
  <c r="H223" i="189"/>
  <c r="H222" i="189"/>
  <c r="H221" i="189"/>
  <c r="H220" i="189"/>
  <c r="H219" i="189"/>
  <c r="H218" i="189"/>
  <c r="H217" i="189"/>
  <c r="H216" i="189"/>
  <c r="H215" i="189"/>
  <c r="H214" i="189"/>
  <c r="H213" i="189"/>
  <c r="H212" i="189"/>
  <c r="H211" i="189"/>
  <c r="H210" i="189"/>
  <c r="H209" i="189"/>
  <c r="H208" i="189"/>
  <c r="H207" i="189"/>
  <c r="H206" i="189"/>
  <c r="H205" i="189"/>
  <c r="H204" i="189"/>
  <c r="H203" i="189"/>
  <c r="H202" i="189"/>
  <c r="H201" i="189"/>
  <c r="H200" i="189"/>
  <c r="H199" i="189"/>
  <c r="H198" i="189"/>
  <c r="H197" i="189"/>
  <c r="H196" i="189"/>
  <c r="H195" i="189"/>
  <c r="H194" i="189"/>
  <c r="H193" i="189"/>
  <c r="H192" i="189"/>
  <c r="H191" i="189"/>
  <c r="H190" i="189"/>
  <c r="H189" i="189"/>
  <c r="H188" i="189"/>
  <c r="H187" i="189"/>
  <c r="H186" i="189"/>
  <c r="H185" i="189"/>
  <c r="H184" i="189"/>
  <c r="H183" i="189"/>
  <c r="H182" i="189"/>
  <c r="H181" i="189"/>
  <c r="H180" i="189"/>
  <c r="H179" i="189"/>
  <c r="H178" i="189"/>
  <c r="H177" i="189"/>
  <c r="H176" i="189"/>
  <c r="H175" i="189"/>
  <c r="H174" i="189"/>
  <c r="H173" i="189"/>
  <c r="H172" i="189"/>
  <c r="H171" i="189"/>
  <c r="H170" i="189"/>
  <c r="H169" i="189"/>
  <c r="H168" i="189"/>
  <c r="H167" i="189"/>
  <c r="H166" i="189"/>
  <c r="H165" i="189"/>
  <c r="H164" i="189"/>
  <c r="H163" i="189"/>
  <c r="H162" i="189"/>
  <c r="H161" i="189"/>
  <c r="H160" i="189"/>
  <c r="H159" i="189"/>
  <c r="H158" i="189"/>
  <c r="H157" i="189"/>
  <c r="H156" i="189"/>
  <c r="H155" i="189"/>
  <c r="H154" i="189"/>
  <c r="H153" i="189"/>
  <c r="H152" i="189"/>
  <c r="H151" i="189"/>
  <c r="H150" i="189"/>
  <c r="H149" i="189"/>
  <c r="H148" i="189"/>
  <c r="H147" i="189"/>
  <c r="H146" i="189"/>
  <c r="H145" i="189"/>
  <c r="H144" i="189"/>
  <c r="H143" i="189"/>
  <c r="H142" i="189"/>
  <c r="H141" i="189"/>
  <c r="H140" i="189"/>
  <c r="H139" i="189"/>
  <c r="H138" i="189"/>
  <c r="H137" i="189"/>
  <c r="H136" i="189"/>
  <c r="H135" i="189"/>
  <c r="H134" i="189"/>
  <c r="H133" i="189"/>
  <c r="H132" i="189"/>
  <c r="H131" i="189"/>
  <c r="H130" i="189"/>
  <c r="H129" i="189"/>
  <c r="H128" i="189"/>
  <c r="H127" i="189"/>
  <c r="H126" i="189"/>
  <c r="H125" i="189"/>
  <c r="H124" i="189"/>
  <c r="H123" i="189"/>
  <c r="H122" i="189"/>
  <c r="H121" i="189"/>
  <c r="H120" i="189"/>
  <c r="H119" i="189"/>
  <c r="H118" i="189"/>
  <c r="H117" i="189"/>
  <c r="H116" i="189"/>
  <c r="H115" i="189"/>
  <c r="H114" i="189"/>
  <c r="H113" i="189"/>
  <c r="H112" i="189"/>
  <c r="H111" i="189"/>
  <c r="H110" i="189"/>
  <c r="H109" i="189"/>
  <c r="H108" i="189"/>
  <c r="H107" i="189"/>
  <c r="H106" i="189"/>
  <c r="H105" i="189"/>
  <c r="H104" i="189"/>
  <c r="H103" i="189"/>
  <c r="H102" i="189"/>
  <c r="H101" i="189"/>
  <c r="H100" i="189"/>
  <c r="H99" i="189"/>
  <c r="H98" i="189"/>
  <c r="H97" i="189"/>
  <c r="H96" i="189"/>
  <c r="H95" i="189"/>
  <c r="H94" i="189"/>
  <c r="H93" i="189"/>
  <c r="H92" i="189"/>
  <c r="H91" i="189"/>
  <c r="H90" i="189"/>
  <c r="H89" i="189"/>
  <c r="H88" i="189"/>
  <c r="H87" i="189"/>
  <c r="H86" i="189"/>
  <c r="H85" i="189"/>
  <c r="H84" i="189"/>
  <c r="H83" i="189"/>
  <c r="H82" i="189"/>
  <c r="H81" i="189"/>
  <c r="H80" i="189"/>
  <c r="H79" i="189"/>
  <c r="H78" i="189"/>
  <c r="H77" i="189"/>
  <c r="H76" i="189"/>
  <c r="H75" i="189"/>
  <c r="H74" i="189"/>
  <c r="H73" i="189"/>
  <c r="H72" i="189"/>
  <c r="H71" i="189"/>
  <c r="H70" i="189"/>
  <c r="H69" i="189"/>
  <c r="H68" i="189"/>
  <c r="H67" i="189"/>
  <c r="H66" i="189"/>
  <c r="H65" i="189"/>
  <c r="H64" i="189"/>
  <c r="H63" i="189"/>
  <c r="H62" i="189"/>
  <c r="H61" i="189"/>
  <c r="H60" i="189"/>
  <c r="H59" i="189"/>
  <c r="H58" i="189"/>
  <c r="H57" i="189"/>
  <c r="H56" i="189"/>
  <c r="H55" i="189"/>
  <c r="H54" i="189"/>
  <c r="H53" i="189"/>
  <c r="H52" i="189"/>
  <c r="H51" i="189"/>
  <c r="H50" i="189"/>
  <c r="H49" i="189"/>
  <c r="H48" i="189"/>
  <c r="H47" i="189"/>
  <c r="H46" i="189"/>
  <c r="H45" i="189"/>
  <c r="H44" i="189"/>
  <c r="H43" i="189"/>
  <c r="H42" i="189"/>
  <c r="H41" i="189"/>
  <c r="H40" i="189"/>
  <c r="H39" i="189"/>
  <c r="H38" i="189"/>
  <c r="H37" i="189"/>
  <c r="H36" i="189"/>
  <c r="H35" i="189"/>
  <c r="H34" i="189"/>
  <c r="H33" i="189"/>
  <c r="H32" i="189"/>
  <c r="H31" i="189"/>
  <c r="H30" i="189"/>
  <c r="H29" i="189"/>
  <c r="H28" i="189"/>
  <c r="H27" i="189"/>
  <c r="H26" i="189"/>
  <c r="H25" i="189"/>
  <c r="H24" i="189"/>
  <c r="H23" i="189"/>
  <c r="H22" i="189"/>
  <c r="H21" i="189"/>
  <c r="H20" i="189"/>
  <c r="H19" i="189"/>
  <c r="H18" i="189"/>
  <c r="H17" i="189"/>
  <c r="H16" i="189"/>
  <c r="H15" i="189"/>
  <c r="H14" i="189"/>
  <c r="H13" i="189"/>
  <c r="H12" i="189"/>
  <c r="H11" i="189"/>
  <c r="H10" i="189"/>
  <c r="H9" i="189"/>
  <c r="H8" i="189"/>
  <c r="H7" i="189"/>
  <c r="H5" i="189"/>
  <c r="H4" i="189"/>
  <c r="Q11" i="189" l="1"/>
  <c r="Q10" i="189"/>
  <c r="AM1289" i="190"/>
  <c r="AF1289" i="190"/>
  <c r="AD1289" i="190"/>
  <c r="X1289" i="190"/>
  <c r="T1289" i="190"/>
  <c r="O1289" i="190"/>
  <c r="M1288" i="190"/>
  <c r="K1288" i="190"/>
  <c r="J1288" i="190"/>
  <c r="I1288" i="190"/>
  <c r="P1287" i="190"/>
  <c r="Q1287" i="190" s="1"/>
  <c r="M1287" i="190"/>
  <c r="K1287" i="190"/>
  <c r="J1287" i="190"/>
  <c r="I1287" i="190"/>
  <c r="P1286" i="190"/>
  <c r="Q1286" i="190" s="1"/>
  <c r="M1286" i="190"/>
  <c r="K1286" i="190"/>
  <c r="J1286" i="190"/>
  <c r="I1286" i="190"/>
  <c r="P1285" i="190"/>
  <c r="Q1285" i="190" s="1"/>
  <c r="M1285" i="190"/>
  <c r="K1285" i="190"/>
  <c r="J1285" i="190"/>
  <c r="I1285" i="190"/>
  <c r="K1284" i="190"/>
  <c r="J1284" i="190"/>
  <c r="I1284" i="190"/>
  <c r="P1283" i="190"/>
  <c r="Q1283" i="190" s="1"/>
  <c r="M1283" i="190"/>
  <c r="K1283" i="190"/>
  <c r="J1283" i="190"/>
  <c r="I1283" i="190"/>
  <c r="P1282" i="190"/>
  <c r="Q1282" i="190" s="1"/>
  <c r="M1282" i="190"/>
  <c r="K1282" i="190"/>
  <c r="J1282" i="190"/>
  <c r="I1282" i="190"/>
  <c r="P1281" i="190"/>
  <c r="Q1281" i="190" s="1"/>
  <c r="M1281" i="190"/>
  <c r="K1281" i="190"/>
  <c r="J1281" i="190"/>
  <c r="I1281" i="190"/>
  <c r="P1280" i="190"/>
  <c r="Q1280" i="190" s="1"/>
  <c r="M1280" i="190"/>
  <c r="K1280" i="190"/>
  <c r="J1280" i="190"/>
  <c r="I1280" i="190"/>
  <c r="P1279" i="190"/>
  <c r="Q1279" i="190" s="1"/>
  <c r="M1279" i="190"/>
  <c r="K1279" i="190"/>
  <c r="J1279" i="190"/>
  <c r="I1279" i="190"/>
  <c r="P1278" i="190"/>
  <c r="Q1278" i="190" s="1"/>
  <c r="M1278" i="190"/>
  <c r="K1278" i="190"/>
  <c r="J1278" i="190"/>
  <c r="I1278" i="190"/>
  <c r="P1277" i="190"/>
  <c r="Q1277" i="190" s="1"/>
  <c r="M1277" i="190"/>
  <c r="K1277" i="190"/>
  <c r="J1277" i="190"/>
  <c r="I1277" i="190"/>
  <c r="P1276" i="190"/>
  <c r="Q1276" i="190" s="1"/>
  <c r="M1276" i="190"/>
  <c r="K1276" i="190"/>
  <c r="J1276" i="190"/>
  <c r="I1276" i="190"/>
  <c r="P1275" i="190"/>
  <c r="Q1275" i="190" s="1"/>
  <c r="M1275" i="190"/>
  <c r="K1275" i="190"/>
  <c r="J1275" i="190"/>
  <c r="I1275" i="190"/>
  <c r="P1274" i="190"/>
  <c r="Q1274" i="190" s="1"/>
  <c r="M1274" i="190"/>
  <c r="K1274" i="190"/>
  <c r="J1274" i="190"/>
  <c r="I1274" i="190"/>
  <c r="P1273" i="190"/>
  <c r="Q1273" i="190" s="1"/>
  <c r="M1273" i="190"/>
  <c r="K1273" i="190"/>
  <c r="J1273" i="190"/>
  <c r="I1273" i="190"/>
  <c r="P1272" i="190"/>
  <c r="Q1272" i="190" s="1"/>
  <c r="M1272" i="190"/>
  <c r="K1272" i="190"/>
  <c r="J1272" i="190"/>
  <c r="I1272" i="190"/>
  <c r="P1271" i="190"/>
  <c r="Q1271" i="190" s="1"/>
  <c r="M1271" i="190"/>
  <c r="K1271" i="190"/>
  <c r="J1271" i="190"/>
  <c r="I1271" i="190"/>
  <c r="P1270" i="190"/>
  <c r="Q1270" i="190" s="1"/>
  <c r="M1270" i="190"/>
  <c r="K1270" i="190"/>
  <c r="J1270" i="190"/>
  <c r="I1270" i="190"/>
  <c r="P1269" i="190"/>
  <c r="Q1269" i="190" s="1"/>
  <c r="M1269" i="190"/>
  <c r="K1269" i="190"/>
  <c r="J1269" i="190"/>
  <c r="I1269" i="190"/>
  <c r="K1268" i="190"/>
  <c r="J1268" i="190"/>
  <c r="I1268" i="190"/>
  <c r="P1267" i="190"/>
  <c r="Q1267" i="190" s="1"/>
  <c r="M1267" i="190"/>
  <c r="K1267" i="190"/>
  <c r="J1267" i="190"/>
  <c r="I1267" i="190"/>
  <c r="P1266" i="190"/>
  <c r="Q1266" i="190" s="1"/>
  <c r="M1266" i="190"/>
  <c r="K1266" i="190"/>
  <c r="J1266" i="190"/>
  <c r="I1266" i="190"/>
  <c r="AI1265" i="190"/>
  <c r="K1265" i="190"/>
  <c r="J1265" i="190"/>
  <c r="I1265" i="190"/>
  <c r="P1264" i="190"/>
  <c r="Q1264" i="190" s="1"/>
  <c r="M1264" i="190"/>
  <c r="K1264" i="190"/>
  <c r="J1264" i="190"/>
  <c r="I1264" i="190"/>
  <c r="P1263" i="190"/>
  <c r="Q1263" i="190" s="1"/>
  <c r="M1263" i="190"/>
  <c r="K1263" i="190"/>
  <c r="J1263" i="190"/>
  <c r="I1263" i="190"/>
  <c r="M1262" i="190"/>
  <c r="K1262" i="190"/>
  <c r="J1262" i="190"/>
  <c r="I1262" i="190"/>
  <c r="P1261" i="190"/>
  <c r="Q1261" i="190" s="1"/>
  <c r="M1261" i="190"/>
  <c r="K1261" i="190"/>
  <c r="J1261" i="190"/>
  <c r="I1261" i="190"/>
  <c r="P1260" i="190"/>
  <c r="Q1260" i="190" s="1"/>
  <c r="M1260" i="190"/>
  <c r="K1260" i="190"/>
  <c r="J1260" i="190"/>
  <c r="I1260" i="190"/>
  <c r="P1259" i="190"/>
  <c r="Q1259" i="190" s="1"/>
  <c r="M1259" i="190"/>
  <c r="K1259" i="190"/>
  <c r="J1259" i="190"/>
  <c r="I1259" i="190"/>
  <c r="L1259" i="190" s="1"/>
  <c r="N1259" i="190" s="1"/>
  <c r="W1258" i="190"/>
  <c r="W1289" i="190" s="1"/>
  <c r="V1258" i="190"/>
  <c r="K1258" i="190"/>
  <c r="J1258" i="190"/>
  <c r="I1258" i="190"/>
  <c r="P1257" i="190"/>
  <c r="Q1257" i="190" s="1"/>
  <c r="M1257" i="190"/>
  <c r="K1257" i="190"/>
  <c r="J1257" i="190"/>
  <c r="I1257" i="190"/>
  <c r="P1256" i="190"/>
  <c r="Q1256" i="190" s="1"/>
  <c r="M1256" i="190"/>
  <c r="K1256" i="190"/>
  <c r="J1256" i="190"/>
  <c r="I1256" i="190"/>
  <c r="M1255" i="190"/>
  <c r="K1255" i="190"/>
  <c r="J1255" i="190"/>
  <c r="I1255" i="190"/>
  <c r="P1254" i="190"/>
  <c r="Q1254" i="190" s="1"/>
  <c r="M1254" i="190"/>
  <c r="K1254" i="190"/>
  <c r="J1254" i="190"/>
  <c r="I1254" i="190"/>
  <c r="Q1253" i="190"/>
  <c r="P1253" i="190"/>
  <c r="M1253" i="190"/>
  <c r="K1253" i="190"/>
  <c r="J1253" i="190"/>
  <c r="I1253" i="190"/>
  <c r="P1252" i="190"/>
  <c r="Q1252" i="190" s="1"/>
  <c r="M1252" i="190"/>
  <c r="K1252" i="190"/>
  <c r="J1252" i="190"/>
  <c r="I1252" i="190"/>
  <c r="Q1251" i="190"/>
  <c r="P1251" i="190"/>
  <c r="M1251" i="190"/>
  <c r="K1251" i="190"/>
  <c r="J1251" i="190"/>
  <c r="I1251" i="190"/>
  <c r="P1250" i="190"/>
  <c r="Q1250" i="190" s="1"/>
  <c r="M1250" i="190"/>
  <c r="K1250" i="190"/>
  <c r="J1250" i="190"/>
  <c r="I1250" i="190"/>
  <c r="P1249" i="190"/>
  <c r="Q1249" i="190" s="1"/>
  <c r="M1249" i="190"/>
  <c r="K1249" i="190"/>
  <c r="J1249" i="190"/>
  <c r="I1249" i="190"/>
  <c r="P1248" i="190"/>
  <c r="Q1248" i="190" s="1"/>
  <c r="M1248" i="190"/>
  <c r="K1248" i="190"/>
  <c r="J1248" i="190"/>
  <c r="I1248" i="190"/>
  <c r="P1247" i="190"/>
  <c r="Q1247" i="190" s="1"/>
  <c r="M1247" i="190"/>
  <c r="K1247" i="190"/>
  <c r="J1247" i="190"/>
  <c r="I1247" i="190"/>
  <c r="P1246" i="190"/>
  <c r="Q1246" i="190" s="1"/>
  <c r="M1246" i="190"/>
  <c r="K1246" i="190"/>
  <c r="J1246" i="190"/>
  <c r="I1246" i="190"/>
  <c r="P1245" i="190"/>
  <c r="Q1245" i="190" s="1"/>
  <c r="M1245" i="190"/>
  <c r="K1245" i="190"/>
  <c r="J1245" i="190"/>
  <c r="I1245" i="190"/>
  <c r="P1244" i="190"/>
  <c r="Q1244" i="190" s="1"/>
  <c r="M1244" i="190"/>
  <c r="K1244" i="190"/>
  <c r="J1244" i="190"/>
  <c r="I1244" i="190"/>
  <c r="P1243" i="190"/>
  <c r="Q1243" i="190" s="1"/>
  <c r="M1243" i="190"/>
  <c r="K1243" i="190"/>
  <c r="J1243" i="190"/>
  <c r="I1243" i="190"/>
  <c r="P1242" i="190"/>
  <c r="Q1242" i="190" s="1"/>
  <c r="M1242" i="190"/>
  <c r="K1242" i="190"/>
  <c r="J1242" i="190"/>
  <c r="I1242" i="190"/>
  <c r="P1241" i="190"/>
  <c r="Q1241" i="190" s="1"/>
  <c r="M1241" i="190"/>
  <c r="K1241" i="190"/>
  <c r="J1241" i="190"/>
  <c r="I1241" i="190"/>
  <c r="P1240" i="190"/>
  <c r="Q1240" i="190" s="1"/>
  <c r="M1240" i="190"/>
  <c r="K1240" i="190"/>
  <c r="J1240" i="190"/>
  <c r="I1240" i="190"/>
  <c r="P1239" i="190"/>
  <c r="Q1239" i="190" s="1"/>
  <c r="M1239" i="190"/>
  <c r="K1239" i="190"/>
  <c r="J1239" i="190"/>
  <c r="I1239" i="190"/>
  <c r="P1238" i="190"/>
  <c r="Q1238" i="190" s="1"/>
  <c r="M1238" i="190"/>
  <c r="K1238" i="190"/>
  <c r="J1238" i="190"/>
  <c r="I1238" i="190"/>
  <c r="P1237" i="190"/>
  <c r="Q1237" i="190" s="1"/>
  <c r="M1237" i="190"/>
  <c r="K1237" i="190"/>
  <c r="J1237" i="190"/>
  <c r="I1237" i="190"/>
  <c r="P1236" i="190"/>
  <c r="Q1236" i="190" s="1"/>
  <c r="M1236" i="190"/>
  <c r="K1236" i="190"/>
  <c r="J1236" i="190"/>
  <c r="I1236" i="190"/>
  <c r="P1235" i="190"/>
  <c r="Q1235" i="190" s="1"/>
  <c r="M1235" i="190"/>
  <c r="K1235" i="190"/>
  <c r="J1235" i="190"/>
  <c r="I1235" i="190"/>
  <c r="P1234" i="190"/>
  <c r="Q1234" i="190" s="1"/>
  <c r="M1234" i="190"/>
  <c r="K1234" i="190"/>
  <c r="J1234" i="190"/>
  <c r="I1234" i="190"/>
  <c r="P1233" i="190"/>
  <c r="Q1233" i="190" s="1"/>
  <c r="M1233" i="190"/>
  <c r="K1233" i="190"/>
  <c r="J1233" i="190"/>
  <c r="I1233" i="190"/>
  <c r="P1232" i="190"/>
  <c r="Q1232" i="190" s="1"/>
  <c r="M1232" i="190"/>
  <c r="K1232" i="190"/>
  <c r="J1232" i="190"/>
  <c r="I1232" i="190"/>
  <c r="M1231" i="190"/>
  <c r="K1231" i="190"/>
  <c r="J1231" i="190"/>
  <c r="I1231" i="190"/>
  <c r="P1230" i="190"/>
  <c r="Q1230" i="190" s="1"/>
  <c r="M1230" i="190"/>
  <c r="K1230" i="190"/>
  <c r="J1230" i="190"/>
  <c r="I1230" i="190"/>
  <c r="P1229" i="190"/>
  <c r="Q1229" i="190" s="1"/>
  <c r="M1229" i="190"/>
  <c r="K1229" i="190"/>
  <c r="J1229" i="190"/>
  <c r="I1229" i="190"/>
  <c r="P1228" i="190"/>
  <c r="Q1228" i="190" s="1"/>
  <c r="M1228" i="190"/>
  <c r="K1228" i="190"/>
  <c r="J1228" i="190"/>
  <c r="I1228" i="190"/>
  <c r="P1227" i="190"/>
  <c r="Q1227" i="190" s="1"/>
  <c r="M1227" i="190"/>
  <c r="K1227" i="190"/>
  <c r="J1227" i="190"/>
  <c r="I1227" i="190"/>
  <c r="P1226" i="190"/>
  <c r="Q1226" i="190" s="1"/>
  <c r="M1226" i="190"/>
  <c r="K1226" i="190"/>
  <c r="J1226" i="190"/>
  <c r="I1226" i="190"/>
  <c r="P1225" i="190"/>
  <c r="Q1225" i="190" s="1"/>
  <c r="M1225" i="190"/>
  <c r="K1225" i="190"/>
  <c r="J1225" i="190"/>
  <c r="I1225" i="190"/>
  <c r="P1224" i="190"/>
  <c r="Q1224" i="190" s="1"/>
  <c r="M1224" i="190"/>
  <c r="K1224" i="190"/>
  <c r="J1224" i="190"/>
  <c r="I1224" i="190"/>
  <c r="P1223" i="190"/>
  <c r="Q1223" i="190" s="1"/>
  <c r="M1223" i="190"/>
  <c r="K1223" i="190"/>
  <c r="J1223" i="190"/>
  <c r="I1223" i="190"/>
  <c r="Q1222" i="190"/>
  <c r="P1222" i="190"/>
  <c r="M1222" i="190"/>
  <c r="K1222" i="190"/>
  <c r="J1222" i="190"/>
  <c r="I1222" i="190"/>
  <c r="P1221" i="190"/>
  <c r="Q1221" i="190" s="1"/>
  <c r="M1221" i="190"/>
  <c r="K1221" i="190"/>
  <c r="J1221" i="190"/>
  <c r="I1221" i="190"/>
  <c r="Q1220" i="190"/>
  <c r="P1220" i="190"/>
  <c r="M1220" i="190"/>
  <c r="K1220" i="190"/>
  <c r="J1220" i="190"/>
  <c r="I1220" i="190"/>
  <c r="P1219" i="190"/>
  <c r="Q1219" i="190" s="1"/>
  <c r="M1219" i="190"/>
  <c r="K1219" i="190"/>
  <c r="J1219" i="190"/>
  <c r="I1219" i="190"/>
  <c r="P1218" i="190"/>
  <c r="Q1218" i="190" s="1"/>
  <c r="M1218" i="190"/>
  <c r="K1218" i="190"/>
  <c r="J1218" i="190"/>
  <c r="I1218" i="190"/>
  <c r="P1217" i="190"/>
  <c r="Q1217" i="190" s="1"/>
  <c r="M1217" i="190"/>
  <c r="K1217" i="190"/>
  <c r="J1217" i="190"/>
  <c r="I1217" i="190"/>
  <c r="P1216" i="190"/>
  <c r="Q1216" i="190" s="1"/>
  <c r="M1216" i="190"/>
  <c r="K1216" i="190"/>
  <c r="J1216" i="190"/>
  <c r="I1216" i="190"/>
  <c r="P1215" i="190"/>
  <c r="Q1215" i="190" s="1"/>
  <c r="M1215" i="190"/>
  <c r="K1215" i="190"/>
  <c r="J1215" i="190"/>
  <c r="I1215" i="190"/>
  <c r="P1214" i="190"/>
  <c r="Q1214" i="190" s="1"/>
  <c r="M1214" i="190"/>
  <c r="K1214" i="190"/>
  <c r="J1214" i="190"/>
  <c r="I1214" i="190"/>
  <c r="P1213" i="190"/>
  <c r="Q1213" i="190" s="1"/>
  <c r="M1213" i="190"/>
  <c r="K1213" i="190"/>
  <c r="J1213" i="190"/>
  <c r="I1213" i="190"/>
  <c r="P1212" i="190"/>
  <c r="Q1212" i="190" s="1"/>
  <c r="M1212" i="190"/>
  <c r="K1212" i="190"/>
  <c r="J1212" i="190"/>
  <c r="I1212" i="190"/>
  <c r="K1211" i="190"/>
  <c r="J1211" i="190"/>
  <c r="I1211" i="190"/>
  <c r="P1210" i="190"/>
  <c r="Q1210" i="190" s="1"/>
  <c r="M1210" i="190"/>
  <c r="K1210" i="190"/>
  <c r="J1210" i="190"/>
  <c r="I1210" i="190"/>
  <c r="P1209" i="190"/>
  <c r="Q1209" i="190" s="1"/>
  <c r="M1209" i="190"/>
  <c r="K1209" i="190"/>
  <c r="J1209" i="190"/>
  <c r="I1209" i="190"/>
  <c r="P1208" i="190"/>
  <c r="Q1208" i="190" s="1"/>
  <c r="M1208" i="190"/>
  <c r="K1208" i="190"/>
  <c r="J1208" i="190"/>
  <c r="I1208" i="190"/>
  <c r="P1207" i="190"/>
  <c r="Q1207" i="190" s="1"/>
  <c r="M1207" i="190"/>
  <c r="K1207" i="190"/>
  <c r="J1207" i="190"/>
  <c r="I1207" i="190"/>
  <c r="P1206" i="190"/>
  <c r="Q1206" i="190" s="1"/>
  <c r="M1206" i="190"/>
  <c r="K1206" i="190"/>
  <c r="J1206" i="190"/>
  <c r="I1206" i="190"/>
  <c r="P1205" i="190"/>
  <c r="Q1205" i="190" s="1"/>
  <c r="M1205" i="190"/>
  <c r="K1205" i="190"/>
  <c r="J1205" i="190"/>
  <c r="I1205" i="190"/>
  <c r="P1204" i="190"/>
  <c r="Q1204" i="190" s="1"/>
  <c r="M1204" i="190"/>
  <c r="K1204" i="190"/>
  <c r="J1204" i="190"/>
  <c r="I1204" i="190"/>
  <c r="P1203" i="190"/>
  <c r="Q1203" i="190" s="1"/>
  <c r="M1203" i="190"/>
  <c r="K1203" i="190"/>
  <c r="J1203" i="190"/>
  <c r="I1203" i="190"/>
  <c r="P1202" i="190"/>
  <c r="Q1202" i="190" s="1"/>
  <c r="M1202" i="190"/>
  <c r="K1202" i="190"/>
  <c r="J1202" i="190"/>
  <c r="I1202" i="190"/>
  <c r="P1201" i="190"/>
  <c r="Q1201" i="190" s="1"/>
  <c r="M1201" i="190"/>
  <c r="K1201" i="190"/>
  <c r="J1201" i="190"/>
  <c r="I1201" i="190"/>
  <c r="P1200" i="190"/>
  <c r="Q1200" i="190" s="1"/>
  <c r="M1200" i="190"/>
  <c r="K1200" i="190"/>
  <c r="J1200" i="190"/>
  <c r="I1200" i="190"/>
  <c r="P1199" i="190"/>
  <c r="Q1199" i="190" s="1"/>
  <c r="M1199" i="190"/>
  <c r="K1199" i="190"/>
  <c r="J1199" i="190"/>
  <c r="I1199" i="190"/>
  <c r="P1198" i="190"/>
  <c r="Q1198" i="190" s="1"/>
  <c r="M1198" i="190"/>
  <c r="K1198" i="190"/>
  <c r="J1198" i="190"/>
  <c r="I1198" i="190"/>
  <c r="P1197" i="190"/>
  <c r="Q1197" i="190" s="1"/>
  <c r="M1197" i="190"/>
  <c r="K1197" i="190"/>
  <c r="J1197" i="190"/>
  <c r="I1197" i="190"/>
  <c r="P1196" i="190"/>
  <c r="Q1196" i="190" s="1"/>
  <c r="M1196" i="190"/>
  <c r="K1196" i="190"/>
  <c r="J1196" i="190"/>
  <c r="I1196" i="190"/>
  <c r="P1195" i="190"/>
  <c r="Q1195" i="190" s="1"/>
  <c r="M1195" i="190"/>
  <c r="K1195" i="190"/>
  <c r="J1195" i="190"/>
  <c r="I1195" i="190"/>
  <c r="P1194" i="190"/>
  <c r="Q1194" i="190" s="1"/>
  <c r="M1194" i="190"/>
  <c r="K1194" i="190"/>
  <c r="J1194" i="190"/>
  <c r="I1194" i="190"/>
  <c r="P1193" i="190"/>
  <c r="Q1193" i="190" s="1"/>
  <c r="M1193" i="190"/>
  <c r="K1193" i="190"/>
  <c r="J1193" i="190"/>
  <c r="I1193" i="190"/>
  <c r="P1192" i="190"/>
  <c r="Q1192" i="190" s="1"/>
  <c r="M1192" i="190"/>
  <c r="K1192" i="190"/>
  <c r="J1192" i="190"/>
  <c r="I1192" i="190"/>
  <c r="P1191" i="190"/>
  <c r="Q1191" i="190" s="1"/>
  <c r="M1191" i="190"/>
  <c r="K1191" i="190"/>
  <c r="J1191" i="190"/>
  <c r="I1191" i="190"/>
  <c r="P1190" i="190"/>
  <c r="Q1190" i="190" s="1"/>
  <c r="M1190" i="190"/>
  <c r="K1190" i="190"/>
  <c r="J1190" i="190"/>
  <c r="I1190" i="190"/>
  <c r="P1189" i="190"/>
  <c r="Q1189" i="190" s="1"/>
  <c r="M1189" i="190"/>
  <c r="K1189" i="190"/>
  <c r="J1189" i="190"/>
  <c r="I1189" i="190"/>
  <c r="P1188" i="190"/>
  <c r="Q1188" i="190" s="1"/>
  <c r="M1188" i="190"/>
  <c r="K1188" i="190"/>
  <c r="J1188" i="190"/>
  <c r="I1188" i="190"/>
  <c r="P1187" i="190"/>
  <c r="Q1187" i="190" s="1"/>
  <c r="M1187" i="190"/>
  <c r="K1187" i="190"/>
  <c r="J1187" i="190"/>
  <c r="I1187" i="190"/>
  <c r="P1186" i="190"/>
  <c r="Q1186" i="190" s="1"/>
  <c r="M1186" i="190"/>
  <c r="K1186" i="190"/>
  <c r="J1186" i="190"/>
  <c r="I1186" i="190"/>
  <c r="P1185" i="190"/>
  <c r="Q1185" i="190" s="1"/>
  <c r="M1185" i="190"/>
  <c r="K1185" i="190"/>
  <c r="J1185" i="190"/>
  <c r="I1185" i="190"/>
  <c r="P1184" i="190"/>
  <c r="Q1184" i="190" s="1"/>
  <c r="M1184" i="190"/>
  <c r="K1184" i="190"/>
  <c r="J1184" i="190"/>
  <c r="I1184" i="190"/>
  <c r="P1183" i="190"/>
  <c r="Q1183" i="190" s="1"/>
  <c r="M1183" i="190"/>
  <c r="K1183" i="190"/>
  <c r="J1183" i="190"/>
  <c r="I1183" i="190"/>
  <c r="P1182" i="190"/>
  <c r="Q1182" i="190" s="1"/>
  <c r="M1182" i="190"/>
  <c r="K1182" i="190"/>
  <c r="J1182" i="190"/>
  <c r="I1182" i="190"/>
  <c r="P1181" i="190"/>
  <c r="Q1181" i="190" s="1"/>
  <c r="M1181" i="190"/>
  <c r="K1181" i="190"/>
  <c r="J1181" i="190"/>
  <c r="I1181" i="190"/>
  <c r="M1180" i="190"/>
  <c r="K1180" i="190"/>
  <c r="J1180" i="190"/>
  <c r="I1180" i="190"/>
  <c r="P1179" i="190"/>
  <c r="Q1179" i="190" s="1"/>
  <c r="M1179" i="190"/>
  <c r="K1179" i="190"/>
  <c r="J1179" i="190"/>
  <c r="I1179" i="190"/>
  <c r="P1178" i="190"/>
  <c r="Q1178" i="190" s="1"/>
  <c r="M1178" i="190"/>
  <c r="K1178" i="190"/>
  <c r="J1178" i="190"/>
  <c r="I1178" i="190"/>
  <c r="P1177" i="190"/>
  <c r="Q1177" i="190" s="1"/>
  <c r="M1177" i="190"/>
  <c r="K1177" i="190"/>
  <c r="J1177" i="190"/>
  <c r="I1177" i="190"/>
  <c r="P1176" i="190"/>
  <c r="Q1176" i="190" s="1"/>
  <c r="M1176" i="190"/>
  <c r="K1176" i="190"/>
  <c r="J1176" i="190"/>
  <c r="I1176" i="190"/>
  <c r="P1175" i="190"/>
  <c r="Q1175" i="190" s="1"/>
  <c r="M1175" i="190"/>
  <c r="K1175" i="190"/>
  <c r="J1175" i="190"/>
  <c r="I1175" i="190"/>
  <c r="P1174" i="190"/>
  <c r="Q1174" i="190" s="1"/>
  <c r="M1174" i="190"/>
  <c r="K1174" i="190"/>
  <c r="J1174" i="190"/>
  <c r="I1174" i="190"/>
  <c r="P1173" i="190"/>
  <c r="Q1173" i="190" s="1"/>
  <c r="M1173" i="190"/>
  <c r="K1173" i="190"/>
  <c r="J1173" i="190"/>
  <c r="I1173" i="190"/>
  <c r="P1172" i="190"/>
  <c r="Q1172" i="190" s="1"/>
  <c r="M1172" i="190"/>
  <c r="K1172" i="190"/>
  <c r="J1172" i="190"/>
  <c r="I1172" i="190"/>
  <c r="P1171" i="190"/>
  <c r="Q1171" i="190" s="1"/>
  <c r="M1171" i="190"/>
  <c r="K1171" i="190"/>
  <c r="J1171" i="190"/>
  <c r="I1171" i="190"/>
  <c r="P1170" i="190"/>
  <c r="Q1170" i="190" s="1"/>
  <c r="M1170" i="190"/>
  <c r="K1170" i="190"/>
  <c r="J1170" i="190"/>
  <c r="I1170" i="190"/>
  <c r="P1169" i="190"/>
  <c r="Q1169" i="190" s="1"/>
  <c r="M1169" i="190"/>
  <c r="K1169" i="190"/>
  <c r="J1169" i="190"/>
  <c r="I1169" i="190"/>
  <c r="P1168" i="190"/>
  <c r="Q1168" i="190" s="1"/>
  <c r="M1168" i="190"/>
  <c r="K1168" i="190"/>
  <c r="J1168" i="190"/>
  <c r="I1168" i="190"/>
  <c r="P1167" i="190"/>
  <c r="Q1167" i="190" s="1"/>
  <c r="M1167" i="190"/>
  <c r="K1167" i="190"/>
  <c r="J1167" i="190"/>
  <c r="I1167" i="190"/>
  <c r="P1166" i="190"/>
  <c r="Q1166" i="190" s="1"/>
  <c r="M1166" i="190"/>
  <c r="K1166" i="190"/>
  <c r="J1166" i="190"/>
  <c r="I1166" i="190"/>
  <c r="P1165" i="190"/>
  <c r="Q1165" i="190" s="1"/>
  <c r="M1165" i="190"/>
  <c r="K1165" i="190"/>
  <c r="J1165" i="190"/>
  <c r="I1165" i="190"/>
  <c r="P1164" i="190"/>
  <c r="Q1164" i="190" s="1"/>
  <c r="M1164" i="190"/>
  <c r="K1164" i="190"/>
  <c r="J1164" i="190"/>
  <c r="I1164" i="190"/>
  <c r="P1163" i="190"/>
  <c r="Q1163" i="190" s="1"/>
  <c r="M1163" i="190"/>
  <c r="K1163" i="190"/>
  <c r="J1163" i="190"/>
  <c r="I1163" i="190"/>
  <c r="P1162" i="190"/>
  <c r="Q1162" i="190" s="1"/>
  <c r="M1162" i="190"/>
  <c r="K1162" i="190"/>
  <c r="J1162" i="190"/>
  <c r="I1162" i="190"/>
  <c r="P1161" i="190"/>
  <c r="Q1161" i="190" s="1"/>
  <c r="M1161" i="190"/>
  <c r="K1161" i="190"/>
  <c r="J1161" i="190"/>
  <c r="I1161" i="190"/>
  <c r="P1160" i="190"/>
  <c r="Q1160" i="190" s="1"/>
  <c r="M1160" i="190"/>
  <c r="K1160" i="190"/>
  <c r="J1160" i="190"/>
  <c r="I1160" i="190"/>
  <c r="P1159" i="190"/>
  <c r="Q1159" i="190" s="1"/>
  <c r="M1159" i="190"/>
  <c r="K1159" i="190"/>
  <c r="J1159" i="190"/>
  <c r="I1159" i="190"/>
  <c r="P1158" i="190"/>
  <c r="Q1158" i="190" s="1"/>
  <c r="M1158" i="190"/>
  <c r="K1158" i="190"/>
  <c r="J1158" i="190"/>
  <c r="I1158" i="190"/>
  <c r="P1157" i="190"/>
  <c r="Q1157" i="190" s="1"/>
  <c r="M1157" i="190"/>
  <c r="K1157" i="190"/>
  <c r="J1157" i="190"/>
  <c r="I1157" i="190"/>
  <c r="P1156" i="190"/>
  <c r="Q1156" i="190" s="1"/>
  <c r="M1156" i="190"/>
  <c r="K1156" i="190"/>
  <c r="J1156" i="190"/>
  <c r="I1156" i="190"/>
  <c r="P1155" i="190"/>
  <c r="Q1155" i="190" s="1"/>
  <c r="M1155" i="190"/>
  <c r="K1155" i="190"/>
  <c r="J1155" i="190"/>
  <c r="I1155" i="190"/>
  <c r="P1154" i="190"/>
  <c r="Q1154" i="190" s="1"/>
  <c r="M1154" i="190"/>
  <c r="K1154" i="190"/>
  <c r="J1154" i="190"/>
  <c r="I1154" i="190"/>
  <c r="P1153" i="190"/>
  <c r="Q1153" i="190" s="1"/>
  <c r="M1153" i="190"/>
  <c r="K1153" i="190"/>
  <c r="J1153" i="190"/>
  <c r="I1153" i="190"/>
  <c r="P1152" i="190"/>
  <c r="Q1152" i="190" s="1"/>
  <c r="M1152" i="190"/>
  <c r="K1152" i="190"/>
  <c r="J1152" i="190"/>
  <c r="I1152" i="190"/>
  <c r="P1151" i="190"/>
  <c r="Q1151" i="190" s="1"/>
  <c r="M1151" i="190"/>
  <c r="K1151" i="190"/>
  <c r="J1151" i="190"/>
  <c r="I1151" i="190"/>
  <c r="P1150" i="190"/>
  <c r="Q1150" i="190" s="1"/>
  <c r="M1150" i="190"/>
  <c r="K1150" i="190"/>
  <c r="J1150" i="190"/>
  <c r="I1150" i="190"/>
  <c r="P1149" i="190"/>
  <c r="Q1149" i="190" s="1"/>
  <c r="M1149" i="190"/>
  <c r="K1149" i="190"/>
  <c r="J1149" i="190"/>
  <c r="I1149" i="190"/>
  <c r="P1148" i="190"/>
  <c r="Q1148" i="190" s="1"/>
  <c r="M1148" i="190"/>
  <c r="K1148" i="190"/>
  <c r="J1148" i="190"/>
  <c r="I1148" i="190"/>
  <c r="P1147" i="190"/>
  <c r="Q1147" i="190" s="1"/>
  <c r="M1147" i="190"/>
  <c r="K1147" i="190"/>
  <c r="J1147" i="190"/>
  <c r="I1147" i="190"/>
  <c r="P1146" i="190"/>
  <c r="Q1146" i="190" s="1"/>
  <c r="M1146" i="190"/>
  <c r="K1146" i="190"/>
  <c r="J1146" i="190"/>
  <c r="I1146" i="190"/>
  <c r="P1145" i="190"/>
  <c r="Q1145" i="190" s="1"/>
  <c r="M1145" i="190"/>
  <c r="K1145" i="190"/>
  <c r="J1145" i="190"/>
  <c r="I1145" i="190"/>
  <c r="P1144" i="190"/>
  <c r="Q1144" i="190" s="1"/>
  <c r="M1144" i="190"/>
  <c r="K1144" i="190"/>
  <c r="J1144" i="190"/>
  <c r="I1144" i="190"/>
  <c r="P1143" i="190"/>
  <c r="Q1143" i="190" s="1"/>
  <c r="M1143" i="190"/>
  <c r="K1143" i="190"/>
  <c r="J1143" i="190"/>
  <c r="I1143" i="190"/>
  <c r="P1142" i="190"/>
  <c r="Q1142" i="190" s="1"/>
  <c r="M1142" i="190"/>
  <c r="K1142" i="190"/>
  <c r="J1142" i="190"/>
  <c r="I1142" i="190"/>
  <c r="P1141" i="190"/>
  <c r="Q1141" i="190" s="1"/>
  <c r="M1141" i="190"/>
  <c r="K1141" i="190"/>
  <c r="J1141" i="190"/>
  <c r="I1141" i="190"/>
  <c r="P1140" i="190"/>
  <c r="Q1140" i="190" s="1"/>
  <c r="M1140" i="190"/>
  <c r="K1140" i="190"/>
  <c r="J1140" i="190"/>
  <c r="I1140" i="190"/>
  <c r="P1139" i="190"/>
  <c r="Q1139" i="190" s="1"/>
  <c r="M1139" i="190"/>
  <c r="K1139" i="190"/>
  <c r="J1139" i="190"/>
  <c r="I1139" i="190"/>
  <c r="P1138" i="190"/>
  <c r="Q1138" i="190" s="1"/>
  <c r="M1138" i="190"/>
  <c r="K1138" i="190"/>
  <c r="J1138" i="190"/>
  <c r="I1138" i="190"/>
  <c r="P1137" i="190"/>
  <c r="Q1137" i="190" s="1"/>
  <c r="M1137" i="190"/>
  <c r="K1137" i="190"/>
  <c r="J1137" i="190"/>
  <c r="I1137" i="190"/>
  <c r="P1136" i="190"/>
  <c r="Q1136" i="190" s="1"/>
  <c r="M1136" i="190"/>
  <c r="K1136" i="190"/>
  <c r="J1136" i="190"/>
  <c r="I1136" i="190"/>
  <c r="P1135" i="190"/>
  <c r="Q1135" i="190" s="1"/>
  <c r="M1135" i="190"/>
  <c r="K1135" i="190"/>
  <c r="J1135" i="190"/>
  <c r="I1135" i="190"/>
  <c r="P1134" i="190"/>
  <c r="Q1134" i="190" s="1"/>
  <c r="M1134" i="190"/>
  <c r="K1134" i="190"/>
  <c r="J1134" i="190"/>
  <c r="I1134" i="190"/>
  <c r="P1133" i="190"/>
  <c r="Q1133" i="190" s="1"/>
  <c r="M1133" i="190"/>
  <c r="K1133" i="190"/>
  <c r="J1133" i="190"/>
  <c r="I1133" i="190"/>
  <c r="P1132" i="190"/>
  <c r="Q1132" i="190" s="1"/>
  <c r="M1132" i="190"/>
  <c r="K1132" i="190"/>
  <c r="J1132" i="190"/>
  <c r="I1132" i="190"/>
  <c r="P1131" i="190"/>
  <c r="Q1131" i="190" s="1"/>
  <c r="M1131" i="190"/>
  <c r="K1131" i="190"/>
  <c r="J1131" i="190"/>
  <c r="I1131" i="190"/>
  <c r="P1130" i="190"/>
  <c r="Q1130" i="190" s="1"/>
  <c r="M1130" i="190"/>
  <c r="K1130" i="190"/>
  <c r="J1130" i="190"/>
  <c r="I1130" i="190"/>
  <c r="P1129" i="190"/>
  <c r="Q1129" i="190" s="1"/>
  <c r="M1129" i="190"/>
  <c r="K1129" i="190"/>
  <c r="J1129" i="190"/>
  <c r="I1129" i="190"/>
  <c r="P1128" i="190"/>
  <c r="Q1128" i="190" s="1"/>
  <c r="M1128" i="190"/>
  <c r="K1128" i="190"/>
  <c r="J1128" i="190"/>
  <c r="I1128" i="190"/>
  <c r="P1127" i="190"/>
  <c r="Q1127" i="190" s="1"/>
  <c r="M1127" i="190"/>
  <c r="K1127" i="190"/>
  <c r="J1127" i="190"/>
  <c r="I1127" i="190"/>
  <c r="K1126" i="190"/>
  <c r="J1126" i="190"/>
  <c r="I1126" i="190"/>
  <c r="M1125" i="190"/>
  <c r="K1125" i="190"/>
  <c r="J1125" i="190"/>
  <c r="I1125" i="190"/>
  <c r="M1124" i="190"/>
  <c r="K1124" i="190"/>
  <c r="J1124" i="190"/>
  <c r="I1124" i="190"/>
  <c r="M1123" i="190"/>
  <c r="K1123" i="190"/>
  <c r="J1123" i="190"/>
  <c r="I1123" i="190"/>
  <c r="M1122" i="190"/>
  <c r="K1122" i="190"/>
  <c r="J1122" i="190"/>
  <c r="I1122" i="190"/>
  <c r="P1121" i="190"/>
  <c r="Q1121" i="190" s="1"/>
  <c r="M1121" i="190"/>
  <c r="K1121" i="190"/>
  <c r="J1121" i="190"/>
  <c r="I1121" i="190"/>
  <c r="P1120" i="190"/>
  <c r="Q1120" i="190" s="1"/>
  <c r="M1120" i="190"/>
  <c r="K1120" i="190"/>
  <c r="J1120" i="190"/>
  <c r="I1120" i="190"/>
  <c r="P1119" i="190"/>
  <c r="Q1119" i="190" s="1"/>
  <c r="M1119" i="190"/>
  <c r="K1119" i="190"/>
  <c r="J1119" i="190"/>
  <c r="I1119" i="190"/>
  <c r="P1118" i="190"/>
  <c r="Q1118" i="190" s="1"/>
  <c r="M1118" i="190"/>
  <c r="K1118" i="190"/>
  <c r="J1118" i="190"/>
  <c r="I1118" i="190"/>
  <c r="P1117" i="190"/>
  <c r="Q1117" i="190" s="1"/>
  <c r="M1117" i="190"/>
  <c r="K1117" i="190"/>
  <c r="J1117" i="190"/>
  <c r="I1117" i="190"/>
  <c r="P1116" i="190"/>
  <c r="Q1116" i="190" s="1"/>
  <c r="M1116" i="190"/>
  <c r="K1116" i="190"/>
  <c r="J1116" i="190"/>
  <c r="I1116" i="190"/>
  <c r="P1115" i="190"/>
  <c r="Q1115" i="190" s="1"/>
  <c r="M1115" i="190"/>
  <c r="K1115" i="190"/>
  <c r="J1115" i="190"/>
  <c r="I1115" i="190"/>
  <c r="P1114" i="190"/>
  <c r="Q1114" i="190" s="1"/>
  <c r="M1114" i="190"/>
  <c r="K1114" i="190"/>
  <c r="J1114" i="190"/>
  <c r="I1114" i="190"/>
  <c r="P1113" i="190"/>
  <c r="Q1113" i="190" s="1"/>
  <c r="M1113" i="190"/>
  <c r="K1113" i="190"/>
  <c r="J1113" i="190"/>
  <c r="I1113" i="190"/>
  <c r="P1112" i="190"/>
  <c r="Q1112" i="190" s="1"/>
  <c r="M1112" i="190"/>
  <c r="K1112" i="190"/>
  <c r="J1112" i="190"/>
  <c r="I1112" i="190"/>
  <c r="P1111" i="190"/>
  <c r="Q1111" i="190" s="1"/>
  <c r="M1111" i="190"/>
  <c r="K1111" i="190"/>
  <c r="J1111" i="190"/>
  <c r="I1111" i="190"/>
  <c r="P1110" i="190"/>
  <c r="Q1110" i="190" s="1"/>
  <c r="M1110" i="190"/>
  <c r="K1110" i="190"/>
  <c r="J1110" i="190"/>
  <c r="I1110" i="190"/>
  <c r="P1109" i="190"/>
  <c r="Q1109" i="190" s="1"/>
  <c r="M1109" i="190"/>
  <c r="K1109" i="190"/>
  <c r="J1109" i="190"/>
  <c r="I1109" i="190"/>
  <c r="P1108" i="190"/>
  <c r="Q1108" i="190" s="1"/>
  <c r="M1108" i="190"/>
  <c r="K1108" i="190"/>
  <c r="J1108" i="190"/>
  <c r="I1108" i="190"/>
  <c r="P1107" i="190"/>
  <c r="Q1107" i="190" s="1"/>
  <c r="M1107" i="190"/>
  <c r="K1107" i="190"/>
  <c r="J1107" i="190"/>
  <c r="I1107" i="190"/>
  <c r="P1106" i="190"/>
  <c r="Q1106" i="190" s="1"/>
  <c r="M1106" i="190"/>
  <c r="K1106" i="190"/>
  <c r="J1106" i="190"/>
  <c r="I1106" i="190"/>
  <c r="P1105" i="190"/>
  <c r="Q1105" i="190" s="1"/>
  <c r="M1105" i="190"/>
  <c r="K1105" i="190"/>
  <c r="J1105" i="190"/>
  <c r="I1105" i="190"/>
  <c r="P1104" i="190"/>
  <c r="Q1104" i="190" s="1"/>
  <c r="M1104" i="190"/>
  <c r="K1104" i="190"/>
  <c r="J1104" i="190"/>
  <c r="I1104" i="190"/>
  <c r="P1103" i="190"/>
  <c r="Q1103" i="190" s="1"/>
  <c r="M1103" i="190"/>
  <c r="K1103" i="190"/>
  <c r="J1103" i="190"/>
  <c r="I1103" i="190"/>
  <c r="P1102" i="190"/>
  <c r="Q1102" i="190" s="1"/>
  <c r="M1102" i="190"/>
  <c r="K1102" i="190"/>
  <c r="J1102" i="190"/>
  <c r="I1102" i="190"/>
  <c r="P1101" i="190"/>
  <c r="Q1101" i="190" s="1"/>
  <c r="M1101" i="190"/>
  <c r="K1101" i="190"/>
  <c r="J1101" i="190"/>
  <c r="I1101" i="190"/>
  <c r="P1100" i="190"/>
  <c r="Q1100" i="190" s="1"/>
  <c r="M1100" i="190"/>
  <c r="K1100" i="190"/>
  <c r="J1100" i="190"/>
  <c r="I1100" i="190"/>
  <c r="P1099" i="190"/>
  <c r="Q1099" i="190" s="1"/>
  <c r="M1099" i="190"/>
  <c r="K1099" i="190"/>
  <c r="J1099" i="190"/>
  <c r="I1099" i="190"/>
  <c r="P1098" i="190"/>
  <c r="Q1098" i="190" s="1"/>
  <c r="M1098" i="190"/>
  <c r="K1098" i="190"/>
  <c r="J1098" i="190"/>
  <c r="I1098" i="190"/>
  <c r="P1097" i="190"/>
  <c r="Q1097" i="190" s="1"/>
  <c r="M1097" i="190"/>
  <c r="K1097" i="190"/>
  <c r="J1097" i="190"/>
  <c r="I1097" i="190"/>
  <c r="P1096" i="190"/>
  <c r="Q1096" i="190" s="1"/>
  <c r="M1096" i="190"/>
  <c r="K1096" i="190"/>
  <c r="J1096" i="190"/>
  <c r="I1096" i="190"/>
  <c r="P1095" i="190"/>
  <c r="Q1095" i="190" s="1"/>
  <c r="M1095" i="190"/>
  <c r="K1095" i="190"/>
  <c r="J1095" i="190"/>
  <c r="I1095" i="190"/>
  <c r="P1094" i="190"/>
  <c r="Q1094" i="190" s="1"/>
  <c r="M1094" i="190"/>
  <c r="K1094" i="190"/>
  <c r="J1094" i="190"/>
  <c r="I1094" i="190"/>
  <c r="P1093" i="190"/>
  <c r="Q1093" i="190" s="1"/>
  <c r="M1093" i="190"/>
  <c r="K1093" i="190"/>
  <c r="J1093" i="190"/>
  <c r="I1093" i="190"/>
  <c r="P1092" i="190"/>
  <c r="Q1092" i="190" s="1"/>
  <c r="M1092" i="190"/>
  <c r="K1092" i="190"/>
  <c r="J1092" i="190"/>
  <c r="I1092" i="190"/>
  <c r="P1091" i="190"/>
  <c r="Q1091" i="190" s="1"/>
  <c r="M1091" i="190"/>
  <c r="K1091" i="190"/>
  <c r="J1091" i="190"/>
  <c r="I1091" i="190"/>
  <c r="P1090" i="190"/>
  <c r="Q1090" i="190" s="1"/>
  <c r="M1090" i="190"/>
  <c r="K1090" i="190"/>
  <c r="J1090" i="190"/>
  <c r="I1090" i="190"/>
  <c r="P1089" i="190"/>
  <c r="Q1089" i="190" s="1"/>
  <c r="M1089" i="190"/>
  <c r="K1089" i="190"/>
  <c r="J1089" i="190"/>
  <c r="I1089" i="190"/>
  <c r="P1088" i="190"/>
  <c r="Q1088" i="190" s="1"/>
  <c r="M1088" i="190"/>
  <c r="K1088" i="190"/>
  <c r="J1088" i="190"/>
  <c r="I1088" i="190"/>
  <c r="P1087" i="190"/>
  <c r="Q1087" i="190" s="1"/>
  <c r="M1087" i="190"/>
  <c r="K1087" i="190"/>
  <c r="J1087" i="190"/>
  <c r="I1087" i="190"/>
  <c r="M1086" i="190"/>
  <c r="K1086" i="190"/>
  <c r="J1086" i="190"/>
  <c r="I1086" i="190"/>
  <c r="M1085" i="190"/>
  <c r="K1085" i="190"/>
  <c r="J1085" i="190"/>
  <c r="I1085" i="190"/>
  <c r="M1084" i="190"/>
  <c r="K1084" i="190"/>
  <c r="J1084" i="190"/>
  <c r="I1084" i="190"/>
  <c r="M1083" i="190"/>
  <c r="K1083" i="190"/>
  <c r="J1083" i="190"/>
  <c r="I1083" i="190"/>
  <c r="M1082" i="190"/>
  <c r="K1082" i="190"/>
  <c r="J1082" i="190"/>
  <c r="I1082" i="190"/>
  <c r="M1081" i="190"/>
  <c r="K1081" i="190"/>
  <c r="J1081" i="190"/>
  <c r="I1081" i="190"/>
  <c r="M1080" i="190"/>
  <c r="K1080" i="190"/>
  <c r="J1080" i="190"/>
  <c r="I1080" i="190"/>
  <c r="M1079" i="190"/>
  <c r="K1079" i="190"/>
  <c r="J1079" i="190"/>
  <c r="I1079" i="190"/>
  <c r="M1078" i="190"/>
  <c r="K1078" i="190"/>
  <c r="J1078" i="190"/>
  <c r="I1078" i="190"/>
  <c r="P1077" i="190"/>
  <c r="Q1077" i="190" s="1"/>
  <c r="M1077" i="190"/>
  <c r="K1077" i="190"/>
  <c r="J1077" i="190"/>
  <c r="I1077" i="190"/>
  <c r="Q1076" i="190"/>
  <c r="P1076" i="190"/>
  <c r="M1076" i="190"/>
  <c r="K1076" i="190"/>
  <c r="J1076" i="190"/>
  <c r="I1076" i="190"/>
  <c r="P1075" i="190"/>
  <c r="Q1075" i="190" s="1"/>
  <c r="M1075" i="190"/>
  <c r="K1075" i="190"/>
  <c r="J1075" i="190"/>
  <c r="I1075" i="190"/>
  <c r="P1074" i="190"/>
  <c r="Q1074" i="190" s="1"/>
  <c r="M1074" i="190"/>
  <c r="K1074" i="190"/>
  <c r="J1074" i="190"/>
  <c r="I1074" i="190"/>
  <c r="P1073" i="190"/>
  <c r="Q1073" i="190" s="1"/>
  <c r="M1073" i="190"/>
  <c r="K1073" i="190"/>
  <c r="J1073" i="190"/>
  <c r="I1073" i="190"/>
  <c r="P1072" i="190"/>
  <c r="Q1072" i="190" s="1"/>
  <c r="M1072" i="190"/>
  <c r="K1072" i="190"/>
  <c r="J1072" i="190"/>
  <c r="I1072" i="190"/>
  <c r="P1071" i="190"/>
  <c r="Q1071" i="190" s="1"/>
  <c r="M1071" i="190"/>
  <c r="K1071" i="190"/>
  <c r="J1071" i="190"/>
  <c r="I1071" i="190"/>
  <c r="K1070" i="190"/>
  <c r="J1070" i="190"/>
  <c r="I1070" i="190"/>
  <c r="P1069" i="190"/>
  <c r="Q1069" i="190" s="1"/>
  <c r="M1069" i="190"/>
  <c r="K1069" i="190"/>
  <c r="J1069" i="190"/>
  <c r="I1069" i="190"/>
  <c r="P1068" i="190"/>
  <c r="Q1068" i="190" s="1"/>
  <c r="M1068" i="190"/>
  <c r="K1068" i="190"/>
  <c r="J1068" i="190"/>
  <c r="I1068" i="190"/>
  <c r="P1067" i="190"/>
  <c r="Q1067" i="190" s="1"/>
  <c r="M1067" i="190"/>
  <c r="K1067" i="190"/>
  <c r="J1067" i="190"/>
  <c r="I1067" i="190"/>
  <c r="P1066" i="190"/>
  <c r="Q1066" i="190" s="1"/>
  <c r="M1066" i="190"/>
  <c r="K1066" i="190"/>
  <c r="J1066" i="190"/>
  <c r="I1066" i="190"/>
  <c r="P1065" i="190"/>
  <c r="Q1065" i="190" s="1"/>
  <c r="M1065" i="190"/>
  <c r="K1065" i="190"/>
  <c r="J1065" i="190"/>
  <c r="I1065" i="190"/>
  <c r="P1064" i="190"/>
  <c r="Q1064" i="190" s="1"/>
  <c r="M1064" i="190"/>
  <c r="K1064" i="190"/>
  <c r="J1064" i="190"/>
  <c r="I1064" i="190"/>
  <c r="P1063" i="190"/>
  <c r="Q1063" i="190" s="1"/>
  <c r="M1063" i="190"/>
  <c r="K1063" i="190"/>
  <c r="J1063" i="190"/>
  <c r="I1063" i="190"/>
  <c r="P1062" i="190"/>
  <c r="Q1062" i="190" s="1"/>
  <c r="M1062" i="190"/>
  <c r="K1062" i="190"/>
  <c r="J1062" i="190"/>
  <c r="I1062" i="190"/>
  <c r="P1061" i="190"/>
  <c r="Q1061" i="190" s="1"/>
  <c r="M1061" i="190"/>
  <c r="K1061" i="190"/>
  <c r="J1061" i="190"/>
  <c r="I1061" i="190"/>
  <c r="P1060" i="190"/>
  <c r="Q1060" i="190" s="1"/>
  <c r="M1060" i="190"/>
  <c r="K1060" i="190"/>
  <c r="J1060" i="190"/>
  <c r="I1060" i="190"/>
  <c r="P1059" i="190"/>
  <c r="Q1059" i="190" s="1"/>
  <c r="M1059" i="190"/>
  <c r="K1059" i="190"/>
  <c r="J1059" i="190"/>
  <c r="I1059" i="190"/>
  <c r="P1058" i="190"/>
  <c r="Q1058" i="190" s="1"/>
  <c r="M1058" i="190"/>
  <c r="K1058" i="190"/>
  <c r="J1058" i="190"/>
  <c r="I1058" i="190"/>
  <c r="P1057" i="190"/>
  <c r="Q1057" i="190" s="1"/>
  <c r="M1057" i="190"/>
  <c r="K1057" i="190"/>
  <c r="J1057" i="190"/>
  <c r="I1057" i="190"/>
  <c r="P1056" i="190"/>
  <c r="Q1056" i="190" s="1"/>
  <c r="M1056" i="190"/>
  <c r="K1056" i="190"/>
  <c r="J1056" i="190"/>
  <c r="I1056" i="190"/>
  <c r="P1055" i="190"/>
  <c r="Q1055" i="190" s="1"/>
  <c r="M1055" i="190"/>
  <c r="K1055" i="190"/>
  <c r="J1055" i="190"/>
  <c r="I1055" i="190"/>
  <c r="P1054" i="190"/>
  <c r="Q1054" i="190" s="1"/>
  <c r="M1054" i="190"/>
  <c r="K1054" i="190"/>
  <c r="J1054" i="190"/>
  <c r="I1054" i="190"/>
  <c r="P1053" i="190"/>
  <c r="Q1053" i="190" s="1"/>
  <c r="M1053" i="190"/>
  <c r="K1053" i="190"/>
  <c r="J1053" i="190"/>
  <c r="I1053" i="190"/>
  <c r="P1052" i="190"/>
  <c r="Q1052" i="190" s="1"/>
  <c r="M1052" i="190"/>
  <c r="K1052" i="190"/>
  <c r="J1052" i="190"/>
  <c r="I1052" i="190"/>
  <c r="P1051" i="190"/>
  <c r="Q1051" i="190" s="1"/>
  <c r="M1051" i="190"/>
  <c r="K1051" i="190"/>
  <c r="J1051" i="190"/>
  <c r="I1051" i="190"/>
  <c r="P1050" i="190"/>
  <c r="Q1050" i="190" s="1"/>
  <c r="M1050" i="190"/>
  <c r="K1050" i="190"/>
  <c r="J1050" i="190"/>
  <c r="I1050" i="190"/>
  <c r="P1049" i="190"/>
  <c r="Q1049" i="190" s="1"/>
  <c r="M1049" i="190"/>
  <c r="K1049" i="190"/>
  <c r="J1049" i="190"/>
  <c r="I1049" i="190"/>
  <c r="M1048" i="190"/>
  <c r="K1048" i="190"/>
  <c r="J1048" i="190"/>
  <c r="I1048" i="190"/>
  <c r="M1047" i="190"/>
  <c r="K1047" i="190"/>
  <c r="J1047" i="190"/>
  <c r="I1047" i="190"/>
  <c r="M1046" i="190"/>
  <c r="K1046" i="190"/>
  <c r="J1046" i="190"/>
  <c r="I1046" i="190"/>
  <c r="M1045" i="190"/>
  <c r="K1045" i="190"/>
  <c r="J1045" i="190"/>
  <c r="I1045" i="190"/>
  <c r="M1044" i="190"/>
  <c r="K1044" i="190"/>
  <c r="J1044" i="190"/>
  <c r="I1044" i="190"/>
  <c r="M1043" i="190"/>
  <c r="K1043" i="190"/>
  <c r="J1043" i="190"/>
  <c r="I1043" i="190"/>
  <c r="M1042" i="190"/>
  <c r="K1042" i="190"/>
  <c r="J1042" i="190"/>
  <c r="I1042" i="190"/>
  <c r="M1041" i="190"/>
  <c r="K1041" i="190"/>
  <c r="J1041" i="190"/>
  <c r="I1041" i="190"/>
  <c r="M1040" i="190"/>
  <c r="K1040" i="190"/>
  <c r="J1040" i="190"/>
  <c r="I1040" i="190"/>
  <c r="M1039" i="190"/>
  <c r="K1039" i="190"/>
  <c r="J1039" i="190"/>
  <c r="I1039" i="190"/>
  <c r="M1038" i="190"/>
  <c r="K1038" i="190"/>
  <c r="J1038" i="190"/>
  <c r="I1038" i="190"/>
  <c r="M1037" i="190"/>
  <c r="K1037" i="190"/>
  <c r="J1037" i="190"/>
  <c r="I1037" i="190"/>
  <c r="M1036" i="190"/>
  <c r="K1036" i="190"/>
  <c r="J1036" i="190"/>
  <c r="I1036" i="190"/>
  <c r="M1035" i="190"/>
  <c r="K1035" i="190"/>
  <c r="J1035" i="190"/>
  <c r="I1035" i="190"/>
  <c r="M1034" i="190"/>
  <c r="K1034" i="190"/>
  <c r="J1034" i="190"/>
  <c r="I1034" i="190"/>
  <c r="M1033" i="190"/>
  <c r="K1033" i="190"/>
  <c r="J1033" i="190"/>
  <c r="I1033" i="190"/>
  <c r="M1032" i="190"/>
  <c r="K1032" i="190"/>
  <c r="J1032" i="190"/>
  <c r="I1032" i="190"/>
  <c r="M1031" i="190"/>
  <c r="K1031" i="190"/>
  <c r="J1031" i="190"/>
  <c r="I1031" i="190"/>
  <c r="M1030" i="190"/>
  <c r="K1030" i="190"/>
  <c r="J1030" i="190"/>
  <c r="I1030" i="190"/>
  <c r="M1029" i="190"/>
  <c r="K1029" i="190"/>
  <c r="J1029" i="190"/>
  <c r="I1029" i="190"/>
  <c r="M1028" i="190"/>
  <c r="K1028" i="190"/>
  <c r="J1028" i="190"/>
  <c r="I1028" i="190"/>
  <c r="M1027" i="190"/>
  <c r="K1027" i="190"/>
  <c r="J1027" i="190"/>
  <c r="I1027" i="190"/>
  <c r="M1026" i="190"/>
  <c r="K1026" i="190"/>
  <c r="J1026" i="190"/>
  <c r="I1026" i="190"/>
  <c r="M1025" i="190"/>
  <c r="K1025" i="190"/>
  <c r="J1025" i="190"/>
  <c r="I1025" i="190"/>
  <c r="M1024" i="190"/>
  <c r="K1024" i="190"/>
  <c r="J1024" i="190"/>
  <c r="I1024" i="190"/>
  <c r="M1023" i="190"/>
  <c r="K1023" i="190"/>
  <c r="J1023" i="190"/>
  <c r="I1023" i="190"/>
  <c r="M1022" i="190"/>
  <c r="K1022" i="190"/>
  <c r="J1022" i="190"/>
  <c r="I1022" i="190"/>
  <c r="M1021" i="190"/>
  <c r="K1021" i="190"/>
  <c r="J1021" i="190"/>
  <c r="I1021" i="190"/>
  <c r="M1020" i="190"/>
  <c r="K1020" i="190"/>
  <c r="J1020" i="190"/>
  <c r="I1020" i="190"/>
  <c r="M1019" i="190"/>
  <c r="K1019" i="190"/>
  <c r="J1019" i="190"/>
  <c r="I1019" i="190"/>
  <c r="M1018" i="190"/>
  <c r="K1018" i="190"/>
  <c r="J1018" i="190"/>
  <c r="I1018" i="190"/>
  <c r="M1017" i="190"/>
  <c r="K1017" i="190"/>
  <c r="J1017" i="190"/>
  <c r="I1017" i="190"/>
  <c r="M1016" i="190"/>
  <c r="K1016" i="190"/>
  <c r="J1016" i="190"/>
  <c r="I1016" i="190"/>
  <c r="M1015" i="190"/>
  <c r="K1015" i="190"/>
  <c r="J1015" i="190"/>
  <c r="I1015" i="190"/>
  <c r="M1014" i="190"/>
  <c r="K1014" i="190"/>
  <c r="J1014" i="190"/>
  <c r="I1014" i="190"/>
  <c r="M1013" i="190"/>
  <c r="K1013" i="190"/>
  <c r="J1013" i="190"/>
  <c r="I1013" i="190"/>
  <c r="M1012" i="190"/>
  <c r="K1012" i="190"/>
  <c r="J1012" i="190"/>
  <c r="I1012" i="190"/>
  <c r="M1011" i="190"/>
  <c r="K1011" i="190"/>
  <c r="J1011" i="190"/>
  <c r="I1011" i="190"/>
  <c r="M1010" i="190"/>
  <c r="K1010" i="190"/>
  <c r="J1010" i="190"/>
  <c r="I1010" i="190"/>
  <c r="M1009" i="190"/>
  <c r="K1009" i="190"/>
  <c r="J1009" i="190"/>
  <c r="I1009" i="190"/>
  <c r="M1008" i="190"/>
  <c r="K1008" i="190"/>
  <c r="J1008" i="190"/>
  <c r="I1008" i="190"/>
  <c r="M1007" i="190"/>
  <c r="K1007" i="190"/>
  <c r="J1007" i="190"/>
  <c r="I1007" i="190"/>
  <c r="M1006" i="190"/>
  <c r="K1006" i="190"/>
  <c r="J1006" i="190"/>
  <c r="I1006" i="190"/>
  <c r="M1005" i="190"/>
  <c r="K1005" i="190"/>
  <c r="J1005" i="190"/>
  <c r="I1005" i="190"/>
  <c r="M1004" i="190"/>
  <c r="K1004" i="190"/>
  <c r="J1004" i="190"/>
  <c r="I1004" i="190"/>
  <c r="M1003" i="190"/>
  <c r="K1003" i="190"/>
  <c r="J1003" i="190"/>
  <c r="I1003" i="190"/>
  <c r="M1002" i="190"/>
  <c r="K1002" i="190"/>
  <c r="J1002" i="190"/>
  <c r="I1002" i="190"/>
  <c r="M1001" i="190"/>
  <c r="K1001" i="190"/>
  <c r="J1001" i="190"/>
  <c r="I1001" i="190"/>
  <c r="M1000" i="190"/>
  <c r="K1000" i="190"/>
  <c r="J1000" i="190"/>
  <c r="I1000" i="190"/>
  <c r="M999" i="190"/>
  <c r="K999" i="190"/>
  <c r="J999" i="190"/>
  <c r="I999" i="190"/>
  <c r="M998" i="190"/>
  <c r="K998" i="190"/>
  <c r="J998" i="190"/>
  <c r="I998" i="190"/>
  <c r="M997" i="190"/>
  <c r="K997" i="190"/>
  <c r="J997" i="190"/>
  <c r="I997" i="190"/>
  <c r="M996" i="190"/>
  <c r="K996" i="190"/>
  <c r="J996" i="190"/>
  <c r="I996" i="190"/>
  <c r="M995" i="190"/>
  <c r="K995" i="190"/>
  <c r="J995" i="190"/>
  <c r="I995" i="190"/>
  <c r="M994" i="190"/>
  <c r="K994" i="190"/>
  <c r="J994" i="190"/>
  <c r="I994" i="190"/>
  <c r="M993" i="190"/>
  <c r="K993" i="190"/>
  <c r="J993" i="190"/>
  <c r="I993" i="190"/>
  <c r="M992" i="190"/>
  <c r="K992" i="190"/>
  <c r="J992" i="190"/>
  <c r="I992" i="190"/>
  <c r="M991" i="190"/>
  <c r="K991" i="190"/>
  <c r="J991" i="190"/>
  <c r="I991" i="190"/>
  <c r="M990" i="190"/>
  <c r="K990" i="190"/>
  <c r="J990" i="190"/>
  <c r="I990" i="190"/>
  <c r="M989" i="190"/>
  <c r="K989" i="190"/>
  <c r="J989" i="190"/>
  <c r="I989" i="190"/>
  <c r="M988" i="190"/>
  <c r="K988" i="190"/>
  <c r="J988" i="190"/>
  <c r="I988" i="190"/>
  <c r="M987" i="190"/>
  <c r="K987" i="190"/>
  <c r="J987" i="190"/>
  <c r="I987" i="190"/>
  <c r="M986" i="190"/>
  <c r="K986" i="190"/>
  <c r="J986" i="190"/>
  <c r="I986" i="190"/>
  <c r="M985" i="190"/>
  <c r="K985" i="190"/>
  <c r="J985" i="190"/>
  <c r="I985" i="190"/>
  <c r="M984" i="190"/>
  <c r="K984" i="190"/>
  <c r="J984" i="190"/>
  <c r="I984" i="190"/>
  <c r="M983" i="190"/>
  <c r="K983" i="190"/>
  <c r="J983" i="190"/>
  <c r="I983" i="190"/>
  <c r="M982" i="190"/>
  <c r="K982" i="190"/>
  <c r="J982" i="190"/>
  <c r="I982" i="190"/>
  <c r="M981" i="190"/>
  <c r="K981" i="190"/>
  <c r="J981" i="190"/>
  <c r="I981" i="190"/>
  <c r="M980" i="190"/>
  <c r="K980" i="190"/>
  <c r="J980" i="190"/>
  <c r="I980" i="190"/>
  <c r="M979" i="190"/>
  <c r="K979" i="190"/>
  <c r="J979" i="190"/>
  <c r="I979" i="190"/>
  <c r="M978" i="190"/>
  <c r="K978" i="190"/>
  <c r="J978" i="190"/>
  <c r="I978" i="190"/>
  <c r="M977" i="190"/>
  <c r="K977" i="190"/>
  <c r="J977" i="190"/>
  <c r="I977" i="190"/>
  <c r="M976" i="190"/>
  <c r="K976" i="190"/>
  <c r="J976" i="190"/>
  <c r="I976" i="190"/>
  <c r="M975" i="190"/>
  <c r="K975" i="190"/>
  <c r="J975" i="190"/>
  <c r="I975" i="190"/>
  <c r="M974" i="190"/>
  <c r="K974" i="190"/>
  <c r="J974" i="190"/>
  <c r="I974" i="190"/>
  <c r="M973" i="190"/>
  <c r="K973" i="190"/>
  <c r="J973" i="190"/>
  <c r="I973" i="190"/>
  <c r="M972" i="190"/>
  <c r="K972" i="190"/>
  <c r="J972" i="190"/>
  <c r="I972" i="190"/>
  <c r="M971" i="190"/>
  <c r="K971" i="190"/>
  <c r="J971" i="190"/>
  <c r="I971" i="190"/>
  <c r="M970" i="190"/>
  <c r="K970" i="190"/>
  <c r="J970" i="190"/>
  <c r="I970" i="190"/>
  <c r="M969" i="190"/>
  <c r="K969" i="190"/>
  <c r="J969" i="190"/>
  <c r="I969" i="190"/>
  <c r="M968" i="190"/>
  <c r="K968" i="190"/>
  <c r="J968" i="190"/>
  <c r="I968" i="190"/>
  <c r="M967" i="190"/>
  <c r="K967" i="190"/>
  <c r="J967" i="190"/>
  <c r="I967" i="190"/>
  <c r="M966" i="190"/>
  <c r="K966" i="190"/>
  <c r="J966" i="190"/>
  <c r="I966" i="190"/>
  <c r="M965" i="190"/>
  <c r="K965" i="190"/>
  <c r="J965" i="190"/>
  <c r="I965" i="190"/>
  <c r="M964" i="190"/>
  <c r="K964" i="190"/>
  <c r="J964" i="190"/>
  <c r="I964" i="190"/>
  <c r="M963" i="190"/>
  <c r="K963" i="190"/>
  <c r="J963" i="190"/>
  <c r="I963" i="190"/>
  <c r="M962" i="190"/>
  <c r="K962" i="190"/>
  <c r="J962" i="190"/>
  <c r="I962" i="190"/>
  <c r="M961" i="190"/>
  <c r="K961" i="190"/>
  <c r="J961" i="190"/>
  <c r="I961" i="190"/>
  <c r="M960" i="190"/>
  <c r="K960" i="190"/>
  <c r="J960" i="190"/>
  <c r="I960" i="190"/>
  <c r="M959" i="190"/>
  <c r="K959" i="190"/>
  <c r="J959" i="190"/>
  <c r="I959" i="190"/>
  <c r="M958" i="190"/>
  <c r="K958" i="190"/>
  <c r="J958" i="190"/>
  <c r="I958" i="190"/>
  <c r="M957" i="190"/>
  <c r="K957" i="190"/>
  <c r="J957" i="190"/>
  <c r="I957" i="190"/>
  <c r="M956" i="190"/>
  <c r="K956" i="190"/>
  <c r="J956" i="190"/>
  <c r="I956" i="190"/>
  <c r="M955" i="190"/>
  <c r="K955" i="190"/>
  <c r="J955" i="190"/>
  <c r="I955" i="190"/>
  <c r="M954" i="190"/>
  <c r="K954" i="190"/>
  <c r="J954" i="190"/>
  <c r="I954" i="190"/>
  <c r="M953" i="190"/>
  <c r="K953" i="190"/>
  <c r="J953" i="190"/>
  <c r="I953" i="190"/>
  <c r="M952" i="190"/>
  <c r="K952" i="190"/>
  <c r="J952" i="190"/>
  <c r="I952" i="190"/>
  <c r="M951" i="190"/>
  <c r="K951" i="190"/>
  <c r="J951" i="190"/>
  <c r="I951" i="190"/>
  <c r="M950" i="190"/>
  <c r="K950" i="190"/>
  <c r="J950" i="190"/>
  <c r="I950" i="190"/>
  <c r="M949" i="190"/>
  <c r="K949" i="190"/>
  <c r="J949" i="190"/>
  <c r="I949" i="190"/>
  <c r="M948" i="190"/>
  <c r="K948" i="190"/>
  <c r="J948" i="190"/>
  <c r="I948" i="190"/>
  <c r="M947" i="190"/>
  <c r="K947" i="190"/>
  <c r="J947" i="190"/>
  <c r="I947" i="190"/>
  <c r="M946" i="190"/>
  <c r="K946" i="190"/>
  <c r="J946" i="190"/>
  <c r="I946" i="190"/>
  <c r="M945" i="190"/>
  <c r="K945" i="190"/>
  <c r="J945" i="190"/>
  <c r="I945" i="190"/>
  <c r="M944" i="190"/>
  <c r="K944" i="190"/>
  <c r="J944" i="190"/>
  <c r="I944" i="190"/>
  <c r="M943" i="190"/>
  <c r="K943" i="190"/>
  <c r="J943" i="190"/>
  <c r="I943" i="190"/>
  <c r="M942" i="190"/>
  <c r="K942" i="190"/>
  <c r="J942" i="190"/>
  <c r="I942" i="190"/>
  <c r="M941" i="190"/>
  <c r="K941" i="190"/>
  <c r="J941" i="190"/>
  <c r="I941" i="190"/>
  <c r="M940" i="190"/>
  <c r="K940" i="190"/>
  <c r="J940" i="190"/>
  <c r="I940" i="190"/>
  <c r="M939" i="190"/>
  <c r="K939" i="190"/>
  <c r="J939" i="190"/>
  <c r="I939" i="190"/>
  <c r="M938" i="190"/>
  <c r="K938" i="190"/>
  <c r="J938" i="190"/>
  <c r="I938" i="190"/>
  <c r="M937" i="190"/>
  <c r="K937" i="190"/>
  <c r="J937" i="190"/>
  <c r="I937" i="190"/>
  <c r="M936" i="190"/>
  <c r="K936" i="190"/>
  <c r="J936" i="190"/>
  <c r="I936" i="190"/>
  <c r="M935" i="190"/>
  <c r="K935" i="190"/>
  <c r="J935" i="190"/>
  <c r="I935" i="190"/>
  <c r="M934" i="190"/>
  <c r="K934" i="190"/>
  <c r="J934" i="190"/>
  <c r="I934" i="190"/>
  <c r="M933" i="190"/>
  <c r="K933" i="190"/>
  <c r="J933" i="190"/>
  <c r="I933" i="190"/>
  <c r="M932" i="190"/>
  <c r="K932" i="190"/>
  <c r="J932" i="190"/>
  <c r="I932" i="190"/>
  <c r="M931" i="190"/>
  <c r="K931" i="190"/>
  <c r="J931" i="190"/>
  <c r="I931" i="190"/>
  <c r="M930" i="190"/>
  <c r="K930" i="190"/>
  <c r="J930" i="190"/>
  <c r="I930" i="190"/>
  <c r="M929" i="190"/>
  <c r="K929" i="190"/>
  <c r="J929" i="190"/>
  <c r="I929" i="190"/>
  <c r="M928" i="190"/>
  <c r="K928" i="190"/>
  <c r="J928" i="190"/>
  <c r="I928" i="190"/>
  <c r="M927" i="190"/>
  <c r="K927" i="190"/>
  <c r="J927" i="190"/>
  <c r="I927" i="190"/>
  <c r="M926" i="190"/>
  <c r="K926" i="190"/>
  <c r="J926" i="190"/>
  <c r="I926" i="190"/>
  <c r="M925" i="190"/>
  <c r="K925" i="190"/>
  <c r="J925" i="190"/>
  <c r="I925" i="190"/>
  <c r="M924" i="190"/>
  <c r="K924" i="190"/>
  <c r="J924" i="190"/>
  <c r="I924" i="190"/>
  <c r="M923" i="190"/>
  <c r="K923" i="190"/>
  <c r="J923" i="190"/>
  <c r="I923" i="190"/>
  <c r="M922" i="190"/>
  <c r="K922" i="190"/>
  <c r="J922" i="190"/>
  <c r="I922" i="190"/>
  <c r="M921" i="190"/>
  <c r="K921" i="190"/>
  <c r="J921" i="190"/>
  <c r="I921" i="190"/>
  <c r="M920" i="190"/>
  <c r="K920" i="190"/>
  <c r="J920" i="190"/>
  <c r="I920" i="190"/>
  <c r="M919" i="190"/>
  <c r="K919" i="190"/>
  <c r="J919" i="190"/>
  <c r="I919" i="190"/>
  <c r="M918" i="190"/>
  <c r="K918" i="190"/>
  <c r="J918" i="190"/>
  <c r="I918" i="190"/>
  <c r="M917" i="190"/>
  <c r="K917" i="190"/>
  <c r="J917" i="190"/>
  <c r="I917" i="190"/>
  <c r="M916" i="190"/>
  <c r="K916" i="190"/>
  <c r="J916" i="190"/>
  <c r="I916" i="190"/>
  <c r="M915" i="190"/>
  <c r="K915" i="190"/>
  <c r="J915" i="190"/>
  <c r="I915" i="190"/>
  <c r="M914" i="190"/>
  <c r="K914" i="190"/>
  <c r="J914" i="190"/>
  <c r="I914" i="190"/>
  <c r="M913" i="190"/>
  <c r="K913" i="190"/>
  <c r="J913" i="190"/>
  <c r="I913" i="190"/>
  <c r="M912" i="190"/>
  <c r="K912" i="190"/>
  <c r="J912" i="190"/>
  <c r="I912" i="190"/>
  <c r="M911" i="190"/>
  <c r="K911" i="190"/>
  <c r="J911" i="190"/>
  <c r="I911" i="190"/>
  <c r="M910" i="190"/>
  <c r="K910" i="190"/>
  <c r="J910" i="190"/>
  <c r="I910" i="190"/>
  <c r="M909" i="190"/>
  <c r="K909" i="190"/>
  <c r="J909" i="190"/>
  <c r="I909" i="190"/>
  <c r="M908" i="190"/>
  <c r="K908" i="190"/>
  <c r="J908" i="190"/>
  <c r="I908" i="190"/>
  <c r="M907" i="190"/>
  <c r="K907" i="190"/>
  <c r="J907" i="190"/>
  <c r="I907" i="190"/>
  <c r="M906" i="190"/>
  <c r="K906" i="190"/>
  <c r="J906" i="190"/>
  <c r="I906" i="190"/>
  <c r="M905" i="190"/>
  <c r="K905" i="190"/>
  <c r="J905" i="190"/>
  <c r="I905" i="190"/>
  <c r="M904" i="190"/>
  <c r="K904" i="190"/>
  <c r="J904" i="190"/>
  <c r="I904" i="190"/>
  <c r="M903" i="190"/>
  <c r="K903" i="190"/>
  <c r="J903" i="190"/>
  <c r="I903" i="190"/>
  <c r="M902" i="190"/>
  <c r="K902" i="190"/>
  <c r="J902" i="190"/>
  <c r="I902" i="190"/>
  <c r="M901" i="190"/>
  <c r="K901" i="190"/>
  <c r="J901" i="190"/>
  <c r="I901" i="190"/>
  <c r="M900" i="190"/>
  <c r="K900" i="190"/>
  <c r="J900" i="190"/>
  <c r="I900" i="190"/>
  <c r="M899" i="190"/>
  <c r="K899" i="190"/>
  <c r="J899" i="190"/>
  <c r="I899" i="190"/>
  <c r="M898" i="190"/>
  <c r="K898" i="190"/>
  <c r="J898" i="190"/>
  <c r="I898" i="190"/>
  <c r="M897" i="190"/>
  <c r="K897" i="190"/>
  <c r="J897" i="190"/>
  <c r="I897" i="190"/>
  <c r="M896" i="190"/>
  <c r="K896" i="190"/>
  <c r="J896" i="190"/>
  <c r="I896" i="190"/>
  <c r="M895" i="190"/>
  <c r="K895" i="190"/>
  <c r="J895" i="190"/>
  <c r="I895" i="190"/>
  <c r="M894" i="190"/>
  <c r="K894" i="190"/>
  <c r="J894" i="190"/>
  <c r="I894" i="190"/>
  <c r="M893" i="190"/>
  <c r="K893" i="190"/>
  <c r="J893" i="190"/>
  <c r="I893" i="190"/>
  <c r="M892" i="190"/>
  <c r="K892" i="190"/>
  <c r="J892" i="190"/>
  <c r="I892" i="190"/>
  <c r="M891" i="190"/>
  <c r="K891" i="190"/>
  <c r="J891" i="190"/>
  <c r="I891" i="190"/>
  <c r="M890" i="190"/>
  <c r="K890" i="190"/>
  <c r="J890" i="190"/>
  <c r="I890" i="190"/>
  <c r="M889" i="190"/>
  <c r="K889" i="190"/>
  <c r="J889" i="190"/>
  <c r="I889" i="190"/>
  <c r="M888" i="190"/>
  <c r="K888" i="190"/>
  <c r="J888" i="190"/>
  <c r="I888" i="190"/>
  <c r="M887" i="190"/>
  <c r="K887" i="190"/>
  <c r="J887" i="190"/>
  <c r="I887" i="190"/>
  <c r="M886" i="190"/>
  <c r="K886" i="190"/>
  <c r="J886" i="190"/>
  <c r="I886" i="190"/>
  <c r="M885" i="190"/>
  <c r="K885" i="190"/>
  <c r="J885" i="190"/>
  <c r="I885" i="190"/>
  <c r="M884" i="190"/>
  <c r="K884" i="190"/>
  <c r="J884" i="190"/>
  <c r="I884" i="190"/>
  <c r="M883" i="190"/>
  <c r="K883" i="190"/>
  <c r="J883" i="190"/>
  <c r="I883" i="190"/>
  <c r="M882" i="190"/>
  <c r="K882" i="190"/>
  <c r="J882" i="190"/>
  <c r="I882" i="190"/>
  <c r="M881" i="190"/>
  <c r="K881" i="190"/>
  <c r="J881" i="190"/>
  <c r="I881" i="190"/>
  <c r="M880" i="190"/>
  <c r="K880" i="190"/>
  <c r="J880" i="190"/>
  <c r="I880" i="190"/>
  <c r="M879" i="190"/>
  <c r="K879" i="190"/>
  <c r="J879" i="190"/>
  <c r="I879" i="190"/>
  <c r="M878" i="190"/>
  <c r="K878" i="190"/>
  <c r="J878" i="190"/>
  <c r="I878" i="190"/>
  <c r="M877" i="190"/>
  <c r="K877" i="190"/>
  <c r="J877" i="190"/>
  <c r="I877" i="190"/>
  <c r="M876" i="190"/>
  <c r="K876" i="190"/>
  <c r="J876" i="190"/>
  <c r="I876" i="190"/>
  <c r="M875" i="190"/>
  <c r="K875" i="190"/>
  <c r="J875" i="190"/>
  <c r="I875" i="190"/>
  <c r="M874" i="190"/>
  <c r="K874" i="190"/>
  <c r="J874" i="190"/>
  <c r="I874" i="190"/>
  <c r="M873" i="190"/>
  <c r="K873" i="190"/>
  <c r="J873" i="190"/>
  <c r="I873" i="190"/>
  <c r="M872" i="190"/>
  <c r="K872" i="190"/>
  <c r="J872" i="190"/>
  <c r="I872" i="190"/>
  <c r="M871" i="190"/>
  <c r="K871" i="190"/>
  <c r="J871" i="190"/>
  <c r="I871" i="190"/>
  <c r="M870" i="190"/>
  <c r="K870" i="190"/>
  <c r="J870" i="190"/>
  <c r="I870" i="190"/>
  <c r="M869" i="190"/>
  <c r="K869" i="190"/>
  <c r="J869" i="190"/>
  <c r="I869" i="190"/>
  <c r="M868" i="190"/>
  <c r="K868" i="190"/>
  <c r="J868" i="190"/>
  <c r="I868" i="190"/>
  <c r="M867" i="190"/>
  <c r="K867" i="190"/>
  <c r="J867" i="190"/>
  <c r="I867" i="190"/>
  <c r="M866" i="190"/>
  <c r="K866" i="190"/>
  <c r="J866" i="190"/>
  <c r="I866" i="190"/>
  <c r="M865" i="190"/>
  <c r="K865" i="190"/>
  <c r="J865" i="190"/>
  <c r="I865" i="190"/>
  <c r="M864" i="190"/>
  <c r="K864" i="190"/>
  <c r="J864" i="190"/>
  <c r="I864" i="190"/>
  <c r="M863" i="190"/>
  <c r="K863" i="190"/>
  <c r="J863" i="190"/>
  <c r="I863" i="190"/>
  <c r="M862" i="190"/>
  <c r="K862" i="190"/>
  <c r="J862" i="190"/>
  <c r="I862" i="190"/>
  <c r="M861" i="190"/>
  <c r="K861" i="190"/>
  <c r="J861" i="190"/>
  <c r="I861" i="190"/>
  <c r="M860" i="190"/>
  <c r="K860" i="190"/>
  <c r="J860" i="190"/>
  <c r="I860" i="190"/>
  <c r="M859" i="190"/>
  <c r="K859" i="190"/>
  <c r="J859" i="190"/>
  <c r="I859" i="190"/>
  <c r="M858" i="190"/>
  <c r="K858" i="190"/>
  <c r="J858" i="190"/>
  <c r="I858" i="190"/>
  <c r="M857" i="190"/>
  <c r="K857" i="190"/>
  <c r="J857" i="190"/>
  <c r="I857" i="190"/>
  <c r="M856" i="190"/>
  <c r="K856" i="190"/>
  <c r="J856" i="190"/>
  <c r="I856" i="190"/>
  <c r="M855" i="190"/>
  <c r="K855" i="190"/>
  <c r="J855" i="190"/>
  <c r="I855" i="190"/>
  <c r="M854" i="190"/>
  <c r="K854" i="190"/>
  <c r="J854" i="190"/>
  <c r="I854" i="190"/>
  <c r="M853" i="190"/>
  <c r="K853" i="190"/>
  <c r="J853" i="190"/>
  <c r="I853" i="190"/>
  <c r="M852" i="190"/>
  <c r="K852" i="190"/>
  <c r="J852" i="190"/>
  <c r="I852" i="190"/>
  <c r="M851" i="190"/>
  <c r="K851" i="190"/>
  <c r="J851" i="190"/>
  <c r="I851" i="190"/>
  <c r="M850" i="190"/>
  <c r="K850" i="190"/>
  <c r="J850" i="190"/>
  <c r="I850" i="190"/>
  <c r="P849" i="190"/>
  <c r="Q849" i="190" s="1"/>
  <c r="M849" i="190"/>
  <c r="K849" i="190"/>
  <c r="J849" i="190"/>
  <c r="I849" i="190"/>
  <c r="P848" i="190"/>
  <c r="Q848" i="190" s="1"/>
  <c r="M848" i="190"/>
  <c r="K848" i="190"/>
  <c r="J848" i="190"/>
  <c r="I848" i="190"/>
  <c r="P847" i="190"/>
  <c r="Q847" i="190" s="1"/>
  <c r="M847" i="190"/>
  <c r="K847" i="190"/>
  <c r="J847" i="190"/>
  <c r="I847" i="190"/>
  <c r="P846" i="190"/>
  <c r="Q846" i="190" s="1"/>
  <c r="M846" i="190"/>
  <c r="K846" i="190"/>
  <c r="J846" i="190"/>
  <c r="I846" i="190"/>
  <c r="P845" i="190"/>
  <c r="Q845" i="190" s="1"/>
  <c r="M845" i="190"/>
  <c r="K845" i="190"/>
  <c r="J845" i="190"/>
  <c r="I845" i="190"/>
  <c r="P844" i="190"/>
  <c r="Q844" i="190" s="1"/>
  <c r="M844" i="190"/>
  <c r="K844" i="190"/>
  <c r="J844" i="190"/>
  <c r="I844" i="190"/>
  <c r="Q843" i="190"/>
  <c r="P843" i="190"/>
  <c r="M843" i="190"/>
  <c r="K843" i="190"/>
  <c r="J843" i="190"/>
  <c r="I843" i="190"/>
  <c r="P842" i="190"/>
  <c r="Q842" i="190" s="1"/>
  <c r="M842" i="190"/>
  <c r="K842" i="190"/>
  <c r="J842" i="190"/>
  <c r="I842" i="190"/>
  <c r="P841" i="190"/>
  <c r="Q841" i="190" s="1"/>
  <c r="M841" i="190"/>
  <c r="K841" i="190"/>
  <c r="J841" i="190"/>
  <c r="I841" i="190"/>
  <c r="P840" i="190"/>
  <c r="Q840" i="190" s="1"/>
  <c r="M840" i="190"/>
  <c r="K840" i="190"/>
  <c r="J840" i="190"/>
  <c r="I840" i="190"/>
  <c r="P839" i="190"/>
  <c r="Q839" i="190" s="1"/>
  <c r="M839" i="190"/>
  <c r="K839" i="190"/>
  <c r="J839" i="190"/>
  <c r="I839" i="190"/>
  <c r="P838" i="190"/>
  <c r="Q838" i="190" s="1"/>
  <c r="M838" i="190"/>
  <c r="K838" i="190"/>
  <c r="J838" i="190"/>
  <c r="I838" i="190"/>
  <c r="P837" i="190"/>
  <c r="Q837" i="190" s="1"/>
  <c r="M837" i="190"/>
  <c r="K837" i="190"/>
  <c r="J837" i="190"/>
  <c r="I837" i="190"/>
  <c r="P836" i="190"/>
  <c r="Q836" i="190" s="1"/>
  <c r="M836" i="190"/>
  <c r="K836" i="190"/>
  <c r="J836" i="190"/>
  <c r="I836" i="190"/>
  <c r="Q835" i="190"/>
  <c r="P835" i="190"/>
  <c r="M835" i="190"/>
  <c r="K835" i="190"/>
  <c r="J835" i="190"/>
  <c r="I835" i="190"/>
  <c r="P834" i="190"/>
  <c r="Q834" i="190" s="1"/>
  <c r="M834" i="190"/>
  <c r="K834" i="190"/>
  <c r="J834" i="190"/>
  <c r="I834" i="190"/>
  <c r="P833" i="190"/>
  <c r="Q833" i="190" s="1"/>
  <c r="M833" i="190"/>
  <c r="K833" i="190"/>
  <c r="J833" i="190"/>
  <c r="I833" i="190"/>
  <c r="P832" i="190"/>
  <c r="Q832" i="190" s="1"/>
  <c r="M832" i="190"/>
  <c r="K832" i="190"/>
  <c r="J832" i="190"/>
  <c r="I832" i="190"/>
  <c r="P831" i="190"/>
  <c r="Q831" i="190" s="1"/>
  <c r="M831" i="190"/>
  <c r="K831" i="190"/>
  <c r="J831" i="190"/>
  <c r="I831" i="190"/>
  <c r="P830" i="190"/>
  <c r="Q830" i="190" s="1"/>
  <c r="M830" i="190"/>
  <c r="K830" i="190"/>
  <c r="J830" i="190"/>
  <c r="I830" i="190"/>
  <c r="P829" i="190"/>
  <c r="Q829" i="190" s="1"/>
  <c r="M829" i="190"/>
  <c r="K829" i="190"/>
  <c r="J829" i="190"/>
  <c r="I829" i="190"/>
  <c r="P828" i="190"/>
  <c r="Q828" i="190" s="1"/>
  <c r="M828" i="190"/>
  <c r="K828" i="190"/>
  <c r="J828" i="190"/>
  <c r="I828" i="190"/>
  <c r="P827" i="190"/>
  <c r="Q827" i="190" s="1"/>
  <c r="M827" i="190"/>
  <c r="K827" i="190"/>
  <c r="J827" i="190"/>
  <c r="I827" i="190"/>
  <c r="P826" i="190"/>
  <c r="Q826" i="190" s="1"/>
  <c r="M826" i="190"/>
  <c r="K826" i="190"/>
  <c r="J826" i="190"/>
  <c r="I826" i="190"/>
  <c r="P825" i="190"/>
  <c r="Q825" i="190" s="1"/>
  <c r="M825" i="190"/>
  <c r="K825" i="190"/>
  <c r="J825" i="190"/>
  <c r="I825" i="190"/>
  <c r="Q824" i="190"/>
  <c r="P824" i="190"/>
  <c r="M824" i="190"/>
  <c r="K824" i="190"/>
  <c r="J824" i="190"/>
  <c r="I824" i="190"/>
  <c r="P823" i="190"/>
  <c r="Q823" i="190" s="1"/>
  <c r="M823" i="190"/>
  <c r="K823" i="190"/>
  <c r="J823" i="190"/>
  <c r="I823" i="190"/>
  <c r="P822" i="190"/>
  <c r="Q822" i="190" s="1"/>
  <c r="M822" i="190"/>
  <c r="K822" i="190"/>
  <c r="J822" i="190"/>
  <c r="I822" i="190"/>
  <c r="P821" i="190"/>
  <c r="Q821" i="190" s="1"/>
  <c r="M821" i="190"/>
  <c r="K821" i="190"/>
  <c r="J821" i="190"/>
  <c r="I821" i="190"/>
  <c r="P820" i="190"/>
  <c r="Q820" i="190" s="1"/>
  <c r="M820" i="190"/>
  <c r="K820" i="190"/>
  <c r="J820" i="190"/>
  <c r="I820" i="190"/>
  <c r="Q819" i="190"/>
  <c r="P819" i="190"/>
  <c r="M819" i="190"/>
  <c r="K819" i="190"/>
  <c r="J819" i="190"/>
  <c r="I819" i="190"/>
  <c r="P818" i="190"/>
  <c r="Q818" i="190" s="1"/>
  <c r="M818" i="190"/>
  <c r="K818" i="190"/>
  <c r="J818" i="190"/>
  <c r="I818" i="190"/>
  <c r="P817" i="190"/>
  <c r="Q817" i="190" s="1"/>
  <c r="M817" i="190"/>
  <c r="K817" i="190"/>
  <c r="J817" i="190"/>
  <c r="I817" i="190"/>
  <c r="P816" i="190"/>
  <c r="Q816" i="190" s="1"/>
  <c r="M816" i="190"/>
  <c r="K816" i="190"/>
  <c r="J816" i="190"/>
  <c r="I816" i="190"/>
  <c r="P815" i="190"/>
  <c r="Q815" i="190" s="1"/>
  <c r="M815" i="190"/>
  <c r="K815" i="190"/>
  <c r="J815" i="190"/>
  <c r="I815" i="190"/>
  <c r="P814" i="190"/>
  <c r="Q814" i="190" s="1"/>
  <c r="M814" i="190"/>
  <c r="K814" i="190"/>
  <c r="J814" i="190"/>
  <c r="I814" i="190"/>
  <c r="P813" i="190"/>
  <c r="Q813" i="190" s="1"/>
  <c r="M813" i="190"/>
  <c r="K813" i="190"/>
  <c r="J813" i="190"/>
  <c r="I813" i="190"/>
  <c r="P812" i="190"/>
  <c r="Q812" i="190" s="1"/>
  <c r="M812" i="190"/>
  <c r="K812" i="190"/>
  <c r="J812" i="190"/>
  <c r="I812" i="190"/>
  <c r="P811" i="190"/>
  <c r="Q811" i="190" s="1"/>
  <c r="M811" i="190"/>
  <c r="K811" i="190"/>
  <c r="J811" i="190"/>
  <c r="I811" i="190"/>
  <c r="P810" i="190"/>
  <c r="Q810" i="190" s="1"/>
  <c r="M810" i="190"/>
  <c r="K810" i="190"/>
  <c r="J810" i="190"/>
  <c r="I810" i="190"/>
  <c r="P809" i="190"/>
  <c r="Q809" i="190" s="1"/>
  <c r="M809" i="190"/>
  <c r="K809" i="190"/>
  <c r="J809" i="190"/>
  <c r="I809" i="190"/>
  <c r="Q808" i="190"/>
  <c r="P808" i="190"/>
  <c r="M808" i="190"/>
  <c r="K808" i="190"/>
  <c r="J808" i="190"/>
  <c r="I808" i="190"/>
  <c r="P807" i="190"/>
  <c r="Q807" i="190" s="1"/>
  <c r="M807" i="190"/>
  <c r="K807" i="190"/>
  <c r="J807" i="190"/>
  <c r="I807" i="190"/>
  <c r="P806" i="190"/>
  <c r="Q806" i="190" s="1"/>
  <c r="M806" i="190"/>
  <c r="K806" i="190"/>
  <c r="J806" i="190"/>
  <c r="I806" i="190"/>
  <c r="P805" i="190"/>
  <c r="Q805" i="190" s="1"/>
  <c r="M805" i="190"/>
  <c r="K805" i="190"/>
  <c r="J805" i="190"/>
  <c r="I805" i="190"/>
  <c r="P804" i="190"/>
  <c r="Q804" i="190" s="1"/>
  <c r="M804" i="190"/>
  <c r="K804" i="190"/>
  <c r="J804" i="190"/>
  <c r="I804" i="190"/>
  <c r="Q803" i="190"/>
  <c r="P803" i="190"/>
  <c r="M803" i="190"/>
  <c r="K803" i="190"/>
  <c r="J803" i="190"/>
  <c r="I803" i="190"/>
  <c r="P802" i="190"/>
  <c r="Q802" i="190" s="1"/>
  <c r="M802" i="190"/>
  <c r="K802" i="190"/>
  <c r="J802" i="190"/>
  <c r="I802" i="190"/>
  <c r="P801" i="190"/>
  <c r="Q801" i="190" s="1"/>
  <c r="M801" i="190"/>
  <c r="K801" i="190"/>
  <c r="J801" i="190"/>
  <c r="I801" i="190"/>
  <c r="P800" i="190"/>
  <c r="Q800" i="190" s="1"/>
  <c r="M800" i="190"/>
  <c r="K800" i="190"/>
  <c r="J800" i="190"/>
  <c r="I800" i="190"/>
  <c r="P799" i="190"/>
  <c r="Q799" i="190" s="1"/>
  <c r="M799" i="190"/>
  <c r="K799" i="190"/>
  <c r="J799" i="190"/>
  <c r="I799" i="190"/>
  <c r="P798" i="190"/>
  <c r="Q798" i="190" s="1"/>
  <c r="M798" i="190"/>
  <c r="K798" i="190"/>
  <c r="J798" i="190"/>
  <c r="I798" i="190"/>
  <c r="P797" i="190"/>
  <c r="Q797" i="190" s="1"/>
  <c r="M797" i="190"/>
  <c r="K797" i="190"/>
  <c r="J797" i="190"/>
  <c r="I797" i="190"/>
  <c r="P796" i="190"/>
  <c r="Q796" i="190" s="1"/>
  <c r="M796" i="190"/>
  <c r="K796" i="190"/>
  <c r="J796" i="190"/>
  <c r="I796" i="190"/>
  <c r="P795" i="190"/>
  <c r="Q795" i="190" s="1"/>
  <c r="M795" i="190"/>
  <c r="K795" i="190"/>
  <c r="J795" i="190"/>
  <c r="I795" i="190"/>
  <c r="P794" i="190"/>
  <c r="Q794" i="190" s="1"/>
  <c r="M794" i="190"/>
  <c r="K794" i="190"/>
  <c r="J794" i="190"/>
  <c r="I794" i="190"/>
  <c r="P793" i="190"/>
  <c r="Q793" i="190" s="1"/>
  <c r="M793" i="190"/>
  <c r="K793" i="190"/>
  <c r="J793" i="190"/>
  <c r="I793" i="190"/>
  <c r="Q792" i="190"/>
  <c r="P792" i="190"/>
  <c r="M792" i="190"/>
  <c r="K792" i="190"/>
  <c r="J792" i="190"/>
  <c r="I792" i="190"/>
  <c r="P791" i="190"/>
  <c r="Q791" i="190" s="1"/>
  <c r="M791" i="190"/>
  <c r="K791" i="190"/>
  <c r="J791" i="190"/>
  <c r="I791" i="190"/>
  <c r="P790" i="190"/>
  <c r="Q790" i="190" s="1"/>
  <c r="M790" i="190"/>
  <c r="K790" i="190"/>
  <c r="J790" i="190"/>
  <c r="I790" i="190"/>
  <c r="P789" i="190"/>
  <c r="Q789" i="190" s="1"/>
  <c r="M789" i="190"/>
  <c r="K789" i="190"/>
  <c r="J789" i="190"/>
  <c r="I789" i="190"/>
  <c r="P788" i="190"/>
  <c r="Q788" i="190" s="1"/>
  <c r="M788" i="190"/>
  <c r="K788" i="190"/>
  <c r="J788" i="190"/>
  <c r="I788" i="190"/>
  <c r="P787" i="190"/>
  <c r="Q787" i="190" s="1"/>
  <c r="M787" i="190"/>
  <c r="K787" i="190"/>
  <c r="J787" i="190"/>
  <c r="I787" i="190"/>
  <c r="P786" i="190"/>
  <c r="Q786" i="190" s="1"/>
  <c r="M786" i="190"/>
  <c r="K786" i="190"/>
  <c r="J786" i="190"/>
  <c r="I786" i="190"/>
  <c r="P785" i="190"/>
  <c r="Q785" i="190" s="1"/>
  <c r="M785" i="190"/>
  <c r="K785" i="190"/>
  <c r="J785" i="190"/>
  <c r="I785" i="190"/>
  <c r="P784" i="190"/>
  <c r="Q784" i="190" s="1"/>
  <c r="M784" i="190"/>
  <c r="K784" i="190"/>
  <c r="J784" i="190"/>
  <c r="I784" i="190"/>
  <c r="P783" i="190"/>
  <c r="Q783" i="190" s="1"/>
  <c r="M783" i="190"/>
  <c r="K783" i="190"/>
  <c r="J783" i="190"/>
  <c r="I783" i="190"/>
  <c r="P782" i="190"/>
  <c r="Q782" i="190" s="1"/>
  <c r="M782" i="190"/>
  <c r="K782" i="190"/>
  <c r="J782" i="190"/>
  <c r="I782" i="190"/>
  <c r="P781" i="190"/>
  <c r="Q781" i="190" s="1"/>
  <c r="M781" i="190"/>
  <c r="K781" i="190"/>
  <c r="J781" i="190"/>
  <c r="I781" i="190"/>
  <c r="P780" i="190"/>
  <c r="Q780" i="190" s="1"/>
  <c r="M780" i="190"/>
  <c r="K780" i="190"/>
  <c r="J780" i="190"/>
  <c r="I780" i="190"/>
  <c r="P779" i="190"/>
  <c r="Q779" i="190" s="1"/>
  <c r="M779" i="190"/>
  <c r="K779" i="190"/>
  <c r="J779" i="190"/>
  <c r="I779" i="190"/>
  <c r="P778" i="190"/>
  <c r="Q778" i="190" s="1"/>
  <c r="M778" i="190"/>
  <c r="K778" i="190"/>
  <c r="J778" i="190"/>
  <c r="I778" i="190"/>
  <c r="P777" i="190"/>
  <c r="Q777" i="190" s="1"/>
  <c r="M777" i="190"/>
  <c r="K777" i="190"/>
  <c r="J777" i="190"/>
  <c r="I777" i="190"/>
  <c r="P776" i="190"/>
  <c r="Q776" i="190" s="1"/>
  <c r="M776" i="190"/>
  <c r="K776" i="190"/>
  <c r="J776" i="190"/>
  <c r="I776" i="190"/>
  <c r="Q775" i="190"/>
  <c r="P775" i="190"/>
  <c r="M775" i="190"/>
  <c r="K775" i="190"/>
  <c r="J775" i="190"/>
  <c r="I775" i="190"/>
  <c r="Q774" i="190"/>
  <c r="P774" i="190"/>
  <c r="M774" i="190"/>
  <c r="K774" i="190"/>
  <c r="J774" i="190"/>
  <c r="I774" i="190"/>
  <c r="Q773" i="190"/>
  <c r="P773" i="190"/>
  <c r="M773" i="190"/>
  <c r="K773" i="190"/>
  <c r="J773" i="190"/>
  <c r="I773" i="190"/>
  <c r="P772" i="190"/>
  <c r="Q772" i="190" s="1"/>
  <c r="M772" i="190"/>
  <c r="K772" i="190"/>
  <c r="J772" i="190"/>
  <c r="I772" i="190"/>
  <c r="M771" i="190"/>
  <c r="K771" i="190"/>
  <c r="J771" i="190"/>
  <c r="I771" i="190"/>
  <c r="M770" i="190"/>
  <c r="K770" i="190"/>
  <c r="J770" i="190"/>
  <c r="I770" i="190"/>
  <c r="M769" i="190"/>
  <c r="K769" i="190"/>
  <c r="J769" i="190"/>
  <c r="I769" i="190"/>
  <c r="M768" i="190"/>
  <c r="K768" i="190"/>
  <c r="J768" i="190"/>
  <c r="I768" i="190"/>
  <c r="M767" i="190"/>
  <c r="K767" i="190"/>
  <c r="J767" i="190"/>
  <c r="I767" i="190"/>
  <c r="M766" i="190"/>
  <c r="K766" i="190"/>
  <c r="J766" i="190"/>
  <c r="I766" i="190"/>
  <c r="M765" i="190"/>
  <c r="K765" i="190"/>
  <c r="J765" i="190"/>
  <c r="I765" i="190"/>
  <c r="M764" i="190"/>
  <c r="K764" i="190"/>
  <c r="J764" i="190"/>
  <c r="I764" i="190"/>
  <c r="M763" i="190"/>
  <c r="K763" i="190"/>
  <c r="J763" i="190"/>
  <c r="I763" i="190"/>
  <c r="M762" i="190"/>
  <c r="K762" i="190"/>
  <c r="J762" i="190"/>
  <c r="I762" i="190"/>
  <c r="M761" i="190"/>
  <c r="K761" i="190"/>
  <c r="J761" i="190"/>
  <c r="I761" i="190"/>
  <c r="M760" i="190"/>
  <c r="K760" i="190"/>
  <c r="J760" i="190"/>
  <c r="I760" i="190"/>
  <c r="M759" i="190"/>
  <c r="K759" i="190"/>
  <c r="J759" i="190"/>
  <c r="I759" i="190"/>
  <c r="M758" i="190"/>
  <c r="K758" i="190"/>
  <c r="J758" i="190"/>
  <c r="I758" i="190"/>
  <c r="M757" i="190"/>
  <c r="K757" i="190"/>
  <c r="J757" i="190"/>
  <c r="I757" i="190"/>
  <c r="M756" i="190"/>
  <c r="K756" i="190"/>
  <c r="J756" i="190"/>
  <c r="I756" i="190"/>
  <c r="M755" i="190"/>
  <c r="K755" i="190"/>
  <c r="J755" i="190"/>
  <c r="I755" i="190"/>
  <c r="M754" i="190"/>
  <c r="K754" i="190"/>
  <c r="J754" i="190"/>
  <c r="I754" i="190"/>
  <c r="M753" i="190"/>
  <c r="K753" i="190"/>
  <c r="J753" i="190"/>
  <c r="I753" i="190"/>
  <c r="M752" i="190"/>
  <c r="K752" i="190"/>
  <c r="J752" i="190"/>
  <c r="I752" i="190"/>
  <c r="M751" i="190"/>
  <c r="K751" i="190"/>
  <c r="J751" i="190"/>
  <c r="I751" i="190"/>
  <c r="M750" i="190"/>
  <c r="K750" i="190"/>
  <c r="J750" i="190"/>
  <c r="I750" i="190"/>
  <c r="M749" i="190"/>
  <c r="K749" i="190"/>
  <c r="J749" i="190"/>
  <c r="I749" i="190"/>
  <c r="M748" i="190"/>
  <c r="K748" i="190"/>
  <c r="J748" i="190"/>
  <c r="I748" i="190"/>
  <c r="M747" i="190"/>
  <c r="K747" i="190"/>
  <c r="J747" i="190"/>
  <c r="I747" i="190"/>
  <c r="M746" i="190"/>
  <c r="K746" i="190"/>
  <c r="J746" i="190"/>
  <c r="I746" i="190"/>
  <c r="P745" i="190"/>
  <c r="Q745" i="190" s="1"/>
  <c r="M745" i="190"/>
  <c r="K745" i="190"/>
  <c r="J745" i="190"/>
  <c r="I745" i="190"/>
  <c r="P744" i="190"/>
  <c r="Q744" i="190" s="1"/>
  <c r="M744" i="190"/>
  <c r="K744" i="190"/>
  <c r="J744" i="190"/>
  <c r="I744" i="190"/>
  <c r="P743" i="190"/>
  <c r="Q743" i="190" s="1"/>
  <c r="M743" i="190"/>
  <c r="K743" i="190"/>
  <c r="J743" i="190"/>
  <c r="I743" i="190"/>
  <c r="P742" i="190"/>
  <c r="Q742" i="190" s="1"/>
  <c r="M742" i="190"/>
  <c r="K742" i="190"/>
  <c r="J742" i="190"/>
  <c r="I742" i="190"/>
  <c r="P741" i="190"/>
  <c r="Q741" i="190" s="1"/>
  <c r="M741" i="190"/>
  <c r="K741" i="190"/>
  <c r="J741" i="190"/>
  <c r="I741" i="190"/>
  <c r="P740" i="190"/>
  <c r="Q740" i="190" s="1"/>
  <c r="M740" i="190"/>
  <c r="K740" i="190"/>
  <c r="J740" i="190"/>
  <c r="I740" i="190"/>
  <c r="P739" i="190"/>
  <c r="Q739" i="190" s="1"/>
  <c r="M739" i="190"/>
  <c r="K739" i="190"/>
  <c r="J739" i="190"/>
  <c r="I739" i="190"/>
  <c r="P738" i="190"/>
  <c r="Q738" i="190" s="1"/>
  <c r="M738" i="190"/>
  <c r="K738" i="190"/>
  <c r="J738" i="190"/>
  <c r="I738" i="190"/>
  <c r="P737" i="190"/>
  <c r="Q737" i="190" s="1"/>
  <c r="M737" i="190"/>
  <c r="K737" i="190"/>
  <c r="J737" i="190"/>
  <c r="I737" i="190"/>
  <c r="P736" i="190"/>
  <c r="Q736" i="190" s="1"/>
  <c r="M736" i="190"/>
  <c r="K736" i="190"/>
  <c r="J736" i="190"/>
  <c r="I736" i="190"/>
  <c r="P735" i="190"/>
  <c r="Q735" i="190" s="1"/>
  <c r="M735" i="190"/>
  <c r="K735" i="190"/>
  <c r="J735" i="190"/>
  <c r="I735" i="190"/>
  <c r="P734" i="190"/>
  <c r="Q734" i="190" s="1"/>
  <c r="M734" i="190"/>
  <c r="K734" i="190"/>
  <c r="J734" i="190"/>
  <c r="I734" i="190"/>
  <c r="P733" i="190"/>
  <c r="Q733" i="190" s="1"/>
  <c r="M733" i="190"/>
  <c r="K733" i="190"/>
  <c r="J733" i="190"/>
  <c r="I733" i="190"/>
  <c r="P732" i="190"/>
  <c r="Q732" i="190" s="1"/>
  <c r="M732" i="190"/>
  <c r="K732" i="190"/>
  <c r="J732" i="190"/>
  <c r="I732" i="190"/>
  <c r="P731" i="190"/>
  <c r="Q731" i="190" s="1"/>
  <c r="M731" i="190"/>
  <c r="K731" i="190"/>
  <c r="J731" i="190"/>
  <c r="I731" i="190"/>
  <c r="P730" i="190"/>
  <c r="Q730" i="190" s="1"/>
  <c r="M730" i="190"/>
  <c r="K730" i="190"/>
  <c r="J730" i="190"/>
  <c r="I730" i="190"/>
  <c r="P729" i="190"/>
  <c r="Q729" i="190" s="1"/>
  <c r="M729" i="190"/>
  <c r="K729" i="190"/>
  <c r="J729" i="190"/>
  <c r="I729" i="190"/>
  <c r="P728" i="190"/>
  <c r="Q728" i="190" s="1"/>
  <c r="M728" i="190"/>
  <c r="K728" i="190"/>
  <c r="J728" i="190"/>
  <c r="I728" i="190"/>
  <c r="P727" i="190"/>
  <c r="Q727" i="190" s="1"/>
  <c r="M727" i="190"/>
  <c r="K727" i="190"/>
  <c r="J727" i="190"/>
  <c r="I727" i="190"/>
  <c r="P726" i="190"/>
  <c r="Q726" i="190" s="1"/>
  <c r="M726" i="190"/>
  <c r="K726" i="190"/>
  <c r="J726" i="190"/>
  <c r="I726" i="190"/>
  <c r="P725" i="190"/>
  <c r="Q725" i="190" s="1"/>
  <c r="M725" i="190"/>
  <c r="K725" i="190"/>
  <c r="J725" i="190"/>
  <c r="I725" i="190"/>
  <c r="P724" i="190"/>
  <c r="Q724" i="190" s="1"/>
  <c r="M724" i="190"/>
  <c r="K724" i="190"/>
  <c r="J724" i="190"/>
  <c r="I724" i="190"/>
  <c r="P723" i="190"/>
  <c r="Q723" i="190" s="1"/>
  <c r="M723" i="190"/>
  <c r="K723" i="190"/>
  <c r="J723" i="190"/>
  <c r="I723" i="190"/>
  <c r="P722" i="190"/>
  <c r="Q722" i="190" s="1"/>
  <c r="M722" i="190"/>
  <c r="K722" i="190"/>
  <c r="J722" i="190"/>
  <c r="I722" i="190"/>
  <c r="P721" i="190"/>
  <c r="Q721" i="190" s="1"/>
  <c r="M721" i="190"/>
  <c r="K721" i="190"/>
  <c r="J721" i="190"/>
  <c r="I721" i="190"/>
  <c r="P720" i="190"/>
  <c r="Q720" i="190" s="1"/>
  <c r="M720" i="190"/>
  <c r="K720" i="190"/>
  <c r="J720" i="190"/>
  <c r="I720" i="190"/>
  <c r="P719" i="190"/>
  <c r="Q719" i="190" s="1"/>
  <c r="M719" i="190"/>
  <c r="K719" i="190"/>
  <c r="J719" i="190"/>
  <c r="I719" i="190"/>
  <c r="P718" i="190"/>
  <c r="Q718" i="190" s="1"/>
  <c r="M718" i="190"/>
  <c r="K718" i="190"/>
  <c r="J718" i="190"/>
  <c r="I718" i="190"/>
  <c r="P717" i="190"/>
  <c r="Q717" i="190" s="1"/>
  <c r="M717" i="190"/>
  <c r="K717" i="190"/>
  <c r="J717" i="190"/>
  <c r="I717" i="190"/>
  <c r="P716" i="190"/>
  <c r="Q716" i="190" s="1"/>
  <c r="M716" i="190"/>
  <c r="K716" i="190"/>
  <c r="J716" i="190"/>
  <c r="I716" i="190"/>
  <c r="P715" i="190"/>
  <c r="Q715" i="190" s="1"/>
  <c r="M715" i="190"/>
  <c r="K715" i="190"/>
  <c r="J715" i="190"/>
  <c r="I715" i="190"/>
  <c r="P714" i="190"/>
  <c r="Q714" i="190" s="1"/>
  <c r="M714" i="190"/>
  <c r="K714" i="190"/>
  <c r="J714" i="190"/>
  <c r="I714" i="190"/>
  <c r="P713" i="190"/>
  <c r="Q713" i="190" s="1"/>
  <c r="M713" i="190"/>
  <c r="K713" i="190"/>
  <c r="J713" i="190"/>
  <c r="I713" i="190"/>
  <c r="P712" i="190"/>
  <c r="Q712" i="190" s="1"/>
  <c r="M712" i="190"/>
  <c r="K712" i="190"/>
  <c r="J712" i="190"/>
  <c r="I712" i="190"/>
  <c r="P711" i="190"/>
  <c r="Q711" i="190" s="1"/>
  <c r="M711" i="190"/>
  <c r="K711" i="190"/>
  <c r="J711" i="190"/>
  <c r="I711" i="190"/>
  <c r="P710" i="190"/>
  <c r="Q710" i="190" s="1"/>
  <c r="M710" i="190"/>
  <c r="K710" i="190"/>
  <c r="J710" i="190"/>
  <c r="I710" i="190"/>
  <c r="P709" i="190"/>
  <c r="Q709" i="190" s="1"/>
  <c r="M709" i="190"/>
  <c r="K709" i="190"/>
  <c r="J709" i="190"/>
  <c r="I709" i="190"/>
  <c r="P708" i="190"/>
  <c r="Q708" i="190" s="1"/>
  <c r="M708" i="190"/>
  <c r="K708" i="190"/>
  <c r="J708" i="190"/>
  <c r="I708" i="190"/>
  <c r="P707" i="190"/>
  <c r="Q707" i="190" s="1"/>
  <c r="M707" i="190"/>
  <c r="K707" i="190"/>
  <c r="J707" i="190"/>
  <c r="I707" i="190"/>
  <c r="P706" i="190"/>
  <c r="Q706" i="190" s="1"/>
  <c r="M706" i="190"/>
  <c r="K706" i="190"/>
  <c r="J706" i="190"/>
  <c r="I706" i="190"/>
  <c r="P705" i="190"/>
  <c r="Q705" i="190" s="1"/>
  <c r="M705" i="190"/>
  <c r="K705" i="190"/>
  <c r="J705" i="190"/>
  <c r="I705" i="190"/>
  <c r="P704" i="190"/>
  <c r="Q704" i="190" s="1"/>
  <c r="M704" i="190"/>
  <c r="K704" i="190"/>
  <c r="J704" i="190"/>
  <c r="I704" i="190"/>
  <c r="P703" i="190"/>
  <c r="Q703" i="190" s="1"/>
  <c r="M703" i="190"/>
  <c r="K703" i="190"/>
  <c r="J703" i="190"/>
  <c r="I703" i="190"/>
  <c r="P702" i="190"/>
  <c r="Q702" i="190" s="1"/>
  <c r="M702" i="190"/>
  <c r="K702" i="190"/>
  <c r="J702" i="190"/>
  <c r="I702" i="190"/>
  <c r="P701" i="190"/>
  <c r="Q701" i="190" s="1"/>
  <c r="M701" i="190"/>
  <c r="K701" i="190"/>
  <c r="J701" i="190"/>
  <c r="I701" i="190"/>
  <c r="P700" i="190"/>
  <c r="Q700" i="190" s="1"/>
  <c r="M700" i="190"/>
  <c r="K700" i="190"/>
  <c r="J700" i="190"/>
  <c r="I700" i="190"/>
  <c r="P699" i="190"/>
  <c r="Q699" i="190" s="1"/>
  <c r="M699" i="190"/>
  <c r="K699" i="190"/>
  <c r="J699" i="190"/>
  <c r="I699" i="190"/>
  <c r="P698" i="190"/>
  <c r="Q698" i="190" s="1"/>
  <c r="M698" i="190"/>
  <c r="K698" i="190"/>
  <c r="J698" i="190"/>
  <c r="I698" i="190"/>
  <c r="P697" i="190"/>
  <c r="Q697" i="190" s="1"/>
  <c r="M697" i="190"/>
  <c r="K697" i="190"/>
  <c r="J697" i="190"/>
  <c r="I697" i="190"/>
  <c r="P696" i="190"/>
  <c r="Q696" i="190" s="1"/>
  <c r="M696" i="190"/>
  <c r="K696" i="190"/>
  <c r="J696" i="190"/>
  <c r="I696" i="190"/>
  <c r="P695" i="190"/>
  <c r="Q695" i="190" s="1"/>
  <c r="M695" i="190"/>
  <c r="K695" i="190"/>
  <c r="J695" i="190"/>
  <c r="I695" i="190"/>
  <c r="P694" i="190"/>
  <c r="Q694" i="190" s="1"/>
  <c r="M694" i="190"/>
  <c r="K694" i="190"/>
  <c r="J694" i="190"/>
  <c r="I694" i="190"/>
  <c r="P693" i="190"/>
  <c r="Q693" i="190" s="1"/>
  <c r="M693" i="190"/>
  <c r="K693" i="190"/>
  <c r="J693" i="190"/>
  <c r="I693" i="190"/>
  <c r="P692" i="190"/>
  <c r="Q692" i="190" s="1"/>
  <c r="M692" i="190"/>
  <c r="K692" i="190"/>
  <c r="J692" i="190"/>
  <c r="I692" i="190"/>
  <c r="P691" i="190"/>
  <c r="Q691" i="190" s="1"/>
  <c r="M691" i="190"/>
  <c r="K691" i="190"/>
  <c r="J691" i="190"/>
  <c r="I691" i="190"/>
  <c r="P690" i="190"/>
  <c r="Q690" i="190" s="1"/>
  <c r="M690" i="190"/>
  <c r="K690" i="190"/>
  <c r="J690" i="190"/>
  <c r="I690" i="190"/>
  <c r="P689" i="190"/>
  <c r="Q689" i="190" s="1"/>
  <c r="M689" i="190"/>
  <c r="K689" i="190"/>
  <c r="J689" i="190"/>
  <c r="I689" i="190"/>
  <c r="M688" i="190"/>
  <c r="K688" i="190"/>
  <c r="J688" i="190"/>
  <c r="I688" i="190"/>
  <c r="M687" i="190"/>
  <c r="K687" i="190"/>
  <c r="J687" i="190"/>
  <c r="I687" i="190"/>
  <c r="P686" i="190"/>
  <c r="Q686" i="190" s="1"/>
  <c r="M686" i="190"/>
  <c r="K686" i="190"/>
  <c r="J686" i="190"/>
  <c r="I686" i="190"/>
  <c r="P685" i="190"/>
  <c r="Q685" i="190" s="1"/>
  <c r="M685" i="190"/>
  <c r="K685" i="190"/>
  <c r="J685" i="190"/>
  <c r="I685" i="190"/>
  <c r="P684" i="190"/>
  <c r="Q684" i="190" s="1"/>
  <c r="M684" i="190"/>
  <c r="K684" i="190"/>
  <c r="J684" i="190"/>
  <c r="I684" i="190"/>
  <c r="P683" i="190"/>
  <c r="Q683" i="190" s="1"/>
  <c r="M683" i="190"/>
  <c r="K683" i="190"/>
  <c r="J683" i="190"/>
  <c r="I683" i="190"/>
  <c r="P682" i="190"/>
  <c r="Q682" i="190" s="1"/>
  <c r="M682" i="190"/>
  <c r="K682" i="190"/>
  <c r="J682" i="190"/>
  <c r="I682" i="190"/>
  <c r="P681" i="190"/>
  <c r="Q681" i="190" s="1"/>
  <c r="M681" i="190"/>
  <c r="K681" i="190"/>
  <c r="J681" i="190"/>
  <c r="I681" i="190"/>
  <c r="P680" i="190"/>
  <c r="Q680" i="190" s="1"/>
  <c r="M680" i="190"/>
  <c r="K680" i="190"/>
  <c r="J680" i="190"/>
  <c r="I680" i="190"/>
  <c r="P679" i="190"/>
  <c r="Q679" i="190" s="1"/>
  <c r="M679" i="190"/>
  <c r="K679" i="190"/>
  <c r="J679" i="190"/>
  <c r="I679" i="190"/>
  <c r="P678" i="190"/>
  <c r="Q678" i="190" s="1"/>
  <c r="M678" i="190"/>
  <c r="K678" i="190"/>
  <c r="J678" i="190"/>
  <c r="I678" i="190"/>
  <c r="P677" i="190"/>
  <c r="Q677" i="190" s="1"/>
  <c r="M677" i="190"/>
  <c r="K677" i="190"/>
  <c r="J677" i="190"/>
  <c r="I677" i="190"/>
  <c r="P676" i="190"/>
  <c r="Q676" i="190" s="1"/>
  <c r="M676" i="190"/>
  <c r="K676" i="190"/>
  <c r="J676" i="190"/>
  <c r="I676" i="190"/>
  <c r="P675" i="190"/>
  <c r="Q675" i="190" s="1"/>
  <c r="M675" i="190"/>
  <c r="K675" i="190"/>
  <c r="J675" i="190"/>
  <c r="I675" i="190"/>
  <c r="P674" i="190"/>
  <c r="Q674" i="190" s="1"/>
  <c r="M674" i="190"/>
  <c r="K674" i="190"/>
  <c r="J674" i="190"/>
  <c r="I674" i="190"/>
  <c r="P673" i="190"/>
  <c r="Q673" i="190" s="1"/>
  <c r="M673" i="190"/>
  <c r="K673" i="190"/>
  <c r="J673" i="190"/>
  <c r="I673" i="190"/>
  <c r="P672" i="190"/>
  <c r="Q672" i="190" s="1"/>
  <c r="M672" i="190"/>
  <c r="K672" i="190"/>
  <c r="J672" i="190"/>
  <c r="I672" i="190"/>
  <c r="P671" i="190"/>
  <c r="Q671" i="190" s="1"/>
  <c r="M671" i="190"/>
  <c r="K671" i="190"/>
  <c r="J671" i="190"/>
  <c r="I671" i="190"/>
  <c r="P670" i="190"/>
  <c r="Q670" i="190" s="1"/>
  <c r="M670" i="190"/>
  <c r="K670" i="190"/>
  <c r="J670" i="190"/>
  <c r="I670" i="190"/>
  <c r="P669" i="190"/>
  <c r="Q669" i="190" s="1"/>
  <c r="M669" i="190"/>
  <c r="K669" i="190"/>
  <c r="J669" i="190"/>
  <c r="I669" i="190"/>
  <c r="P668" i="190"/>
  <c r="Q668" i="190" s="1"/>
  <c r="M668" i="190"/>
  <c r="K668" i="190"/>
  <c r="J668" i="190"/>
  <c r="I668" i="190"/>
  <c r="P667" i="190"/>
  <c r="Q667" i="190" s="1"/>
  <c r="M667" i="190"/>
  <c r="K667" i="190"/>
  <c r="J667" i="190"/>
  <c r="I667" i="190"/>
  <c r="P666" i="190"/>
  <c r="Q666" i="190" s="1"/>
  <c r="M666" i="190"/>
  <c r="K666" i="190"/>
  <c r="J666" i="190"/>
  <c r="I666" i="190"/>
  <c r="P665" i="190"/>
  <c r="Q665" i="190" s="1"/>
  <c r="M665" i="190"/>
  <c r="K665" i="190"/>
  <c r="J665" i="190"/>
  <c r="I665" i="190"/>
  <c r="P664" i="190"/>
  <c r="Q664" i="190" s="1"/>
  <c r="M664" i="190"/>
  <c r="K664" i="190"/>
  <c r="J664" i="190"/>
  <c r="I664" i="190"/>
  <c r="P663" i="190"/>
  <c r="Q663" i="190" s="1"/>
  <c r="M663" i="190"/>
  <c r="K663" i="190"/>
  <c r="J663" i="190"/>
  <c r="I663" i="190"/>
  <c r="P662" i="190"/>
  <c r="Q662" i="190" s="1"/>
  <c r="M662" i="190"/>
  <c r="K662" i="190"/>
  <c r="J662" i="190"/>
  <c r="I662" i="190"/>
  <c r="P661" i="190"/>
  <c r="Q661" i="190" s="1"/>
  <c r="M661" i="190"/>
  <c r="K661" i="190"/>
  <c r="J661" i="190"/>
  <c r="I661" i="190"/>
  <c r="P660" i="190"/>
  <c r="Q660" i="190" s="1"/>
  <c r="M660" i="190"/>
  <c r="K660" i="190"/>
  <c r="J660" i="190"/>
  <c r="I660" i="190"/>
  <c r="P659" i="190"/>
  <c r="Q659" i="190" s="1"/>
  <c r="M659" i="190"/>
  <c r="K659" i="190"/>
  <c r="J659" i="190"/>
  <c r="I659" i="190"/>
  <c r="P658" i="190"/>
  <c r="Q658" i="190" s="1"/>
  <c r="M658" i="190"/>
  <c r="K658" i="190"/>
  <c r="J658" i="190"/>
  <c r="I658" i="190"/>
  <c r="P657" i="190"/>
  <c r="Q657" i="190" s="1"/>
  <c r="M657" i="190"/>
  <c r="K657" i="190"/>
  <c r="J657" i="190"/>
  <c r="I657" i="190"/>
  <c r="P656" i="190"/>
  <c r="Q656" i="190" s="1"/>
  <c r="M656" i="190"/>
  <c r="K656" i="190"/>
  <c r="J656" i="190"/>
  <c r="I656" i="190"/>
  <c r="P655" i="190"/>
  <c r="Q655" i="190" s="1"/>
  <c r="M655" i="190"/>
  <c r="K655" i="190"/>
  <c r="J655" i="190"/>
  <c r="I655" i="190"/>
  <c r="P654" i="190"/>
  <c r="Q654" i="190" s="1"/>
  <c r="M654" i="190"/>
  <c r="K654" i="190"/>
  <c r="J654" i="190"/>
  <c r="I654" i="190"/>
  <c r="P653" i="190"/>
  <c r="Q653" i="190" s="1"/>
  <c r="M653" i="190"/>
  <c r="K653" i="190"/>
  <c r="J653" i="190"/>
  <c r="I653" i="190"/>
  <c r="P652" i="190"/>
  <c r="Q652" i="190" s="1"/>
  <c r="M652" i="190"/>
  <c r="K652" i="190"/>
  <c r="J652" i="190"/>
  <c r="I652" i="190"/>
  <c r="P651" i="190"/>
  <c r="Q651" i="190" s="1"/>
  <c r="M651" i="190"/>
  <c r="K651" i="190"/>
  <c r="J651" i="190"/>
  <c r="I651" i="190"/>
  <c r="P650" i="190"/>
  <c r="Q650" i="190" s="1"/>
  <c r="M650" i="190"/>
  <c r="K650" i="190"/>
  <c r="J650" i="190"/>
  <c r="I650" i="190"/>
  <c r="P649" i="190"/>
  <c r="Q649" i="190" s="1"/>
  <c r="M649" i="190"/>
  <c r="K649" i="190"/>
  <c r="J649" i="190"/>
  <c r="I649" i="190"/>
  <c r="P648" i="190"/>
  <c r="Q648" i="190" s="1"/>
  <c r="M648" i="190"/>
  <c r="K648" i="190"/>
  <c r="J648" i="190"/>
  <c r="I648" i="190"/>
  <c r="P647" i="190"/>
  <c r="Q647" i="190" s="1"/>
  <c r="M647" i="190"/>
  <c r="K647" i="190"/>
  <c r="J647" i="190"/>
  <c r="I647" i="190"/>
  <c r="P646" i="190"/>
  <c r="Q646" i="190" s="1"/>
  <c r="M646" i="190"/>
  <c r="K646" i="190"/>
  <c r="J646" i="190"/>
  <c r="I646" i="190"/>
  <c r="P645" i="190"/>
  <c r="Q645" i="190" s="1"/>
  <c r="M645" i="190"/>
  <c r="K645" i="190"/>
  <c r="J645" i="190"/>
  <c r="I645" i="190"/>
  <c r="P644" i="190"/>
  <c r="Q644" i="190" s="1"/>
  <c r="M644" i="190"/>
  <c r="K644" i="190"/>
  <c r="J644" i="190"/>
  <c r="I644" i="190"/>
  <c r="P643" i="190"/>
  <c r="Q643" i="190" s="1"/>
  <c r="M643" i="190"/>
  <c r="K643" i="190"/>
  <c r="J643" i="190"/>
  <c r="I643" i="190"/>
  <c r="P642" i="190"/>
  <c r="Q642" i="190" s="1"/>
  <c r="M642" i="190"/>
  <c r="K642" i="190"/>
  <c r="J642" i="190"/>
  <c r="I642" i="190"/>
  <c r="P641" i="190"/>
  <c r="Q641" i="190" s="1"/>
  <c r="M641" i="190"/>
  <c r="K641" i="190"/>
  <c r="J641" i="190"/>
  <c r="I641" i="190"/>
  <c r="P640" i="190"/>
  <c r="Q640" i="190" s="1"/>
  <c r="M640" i="190"/>
  <c r="K640" i="190"/>
  <c r="J640" i="190"/>
  <c r="I640" i="190"/>
  <c r="P639" i="190"/>
  <c r="Q639" i="190" s="1"/>
  <c r="M639" i="190"/>
  <c r="K639" i="190"/>
  <c r="J639" i="190"/>
  <c r="I639" i="190"/>
  <c r="P638" i="190"/>
  <c r="Q638" i="190" s="1"/>
  <c r="M638" i="190"/>
  <c r="K638" i="190"/>
  <c r="J638" i="190"/>
  <c r="I638" i="190"/>
  <c r="P637" i="190"/>
  <c r="Q637" i="190" s="1"/>
  <c r="M637" i="190"/>
  <c r="K637" i="190"/>
  <c r="J637" i="190"/>
  <c r="I637" i="190"/>
  <c r="P636" i="190"/>
  <c r="Q636" i="190" s="1"/>
  <c r="M636" i="190"/>
  <c r="K636" i="190"/>
  <c r="J636" i="190"/>
  <c r="I636" i="190"/>
  <c r="P635" i="190"/>
  <c r="Q635" i="190" s="1"/>
  <c r="M635" i="190"/>
  <c r="K635" i="190"/>
  <c r="J635" i="190"/>
  <c r="I635" i="190"/>
  <c r="P634" i="190"/>
  <c r="Q634" i="190" s="1"/>
  <c r="M634" i="190"/>
  <c r="K634" i="190"/>
  <c r="J634" i="190"/>
  <c r="I634" i="190"/>
  <c r="P633" i="190"/>
  <c r="Q633" i="190" s="1"/>
  <c r="M633" i="190"/>
  <c r="K633" i="190"/>
  <c r="J633" i="190"/>
  <c r="I633" i="190"/>
  <c r="P632" i="190"/>
  <c r="Q632" i="190" s="1"/>
  <c r="M632" i="190"/>
  <c r="K632" i="190"/>
  <c r="J632" i="190"/>
  <c r="I632" i="190"/>
  <c r="P631" i="190"/>
  <c r="Q631" i="190" s="1"/>
  <c r="M631" i="190"/>
  <c r="K631" i="190"/>
  <c r="J631" i="190"/>
  <c r="I631" i="190"/>
  <c r="P630" i="190"/>
  <c r="Q630" i="190" s="1"/>
  <c r="M630" i="190"/>
  <c r="K630" i="190"/>
  <c r="J630" i="190"/>
  <c r="I630" i="190"/>
  <c r="P629" i="190"/>
  <c r="Q629" i="190" s="1"/>
  <c r="M629" i="190"/>
  <c r="K629" i="190"/>
  <c r="J629" i="190"/>
  <c r="I629" i="190"/>
  <c r="P628" i="190"/>
  <c r="Q628" i="190" s="1"/>
  <c r="M628" i="190"/>
  <c r="K628" i="190"/>
  <c r="J628" i="190"/>
  <c r="I628" i="190"/>
  <c r="P627" i="190"/>
  <c r="Q627" i="190" s="1"/>
  <c r="M627" i="190"/>
  <c r="K627" i="190"/>
  <c r="J627" i="190"/>
  <c r="I627" i="190"/>
  <c r="P626" i="190"/>
  <c r="Q626" i="190" s="1"/>
  <c r="M626" i="190"/>
  <c r="K626" i="190"/>
  <c r="J626" i="190"/>
  <c r="I626" i="190"/>
  <c r="P625" i="190"/>
  <c r="Q625" i="190" s="1"/>
  <c r="M625" i="190"/>
  <c r="K625" i="190"/>
  <c r="J625" i="190"/>
  <c r="I625" i="190"/>
  <c r="P624" i="190"/>
  <c r="Q624" i="190" s="1"/>
  <c r="M624" i="190"/>
  <c r="K624" i="190"/>
  <c r="J624" i="190"/>
  <c r="I624" i="190"/>
  <c r="P623" i="190"/>
  <c r="Q623" i="190" s="1"/>
  <c r="M623" i="190"/>
  <c r="K623" i="190"/>
  <c r="J623" i="190"/>
  <c r="I623" i="190"/>
  <c r="P622" i="190"/>
  <c r="Q622" i="190" s="1"/>
  <c r="M622" i="190"/>
  <c r="K622" i="190"/>
  <c r="J622" i="190"/>
  <c r="I622" i="190"/>
  <c r="P621" i="190"/>
  <c r="Q621" i="190" s="1"/>
  <c r="M621" i="190"/>
  <c r="K621" i="190"/>
  <c r="J621" i="190"/>
  <c r="I621" i="190"/>
  <c r="P620" i="190"/>
  <c r="Q620" i="190" s="1"/>
  <c r="M620" i="190"/>
  <c r="K620" i="190"/>
  <c r="J620" i="190"/>
  <c r="I620" i="190"/>
  <c r="P619" i="190"/>
  <c r="Q619" i="190" s="1"/>
  <c r="M619" i="190"/>
  <c r="K619" i="190"/>
  <c r="J619" i="190"/>
  <c r="I619" i="190"/>
  <c r="P618" i="190"/>
  <c r="Q618" i="190" s="1"/>
  <c r="M618" i="190"/>
  <c r="K618" i="190"/>
  <c r="J618" i="190"/>
  <c r="I618" i="190"/>
  <c r="P617" i="190"/>
  <c r="Q617" i="190" s="1"/>
  <c r="M617" i="190"/>
  <c r="K617" i="190"/>
  <c r="J617" i="190"/>
  <c r="I617" i="190"/>
  <c r="P616" i="190"/>
  <c r="Q616" i="190" s="1"/>
  <c r="M616" i="190"/>
  <c r="K616" i="190"/>
  <c r="J616" i="190"/>
  <c r="I616" i="190"/>
  <c r="P615" i="190"/>
  <c r="Q615" i="190" s="1"/>
  <c r="M615" i="190"/>
  <c r="K615" i="190"/>
  <c r="J615" i="190"/>
  <c r="I615" i="190"/>
  <c r="AE614" i="190"/>
  <c r="AE1289" i="190" s="1"/>
  <c r="S614" i="190"/>
  <c r="M614" i="190" s="1"/>
  <c r="K614" i="190"/>
  <c r="J614" i="190"/>
  <c r="I614" i="190"/>
  <c r="P613" i="190"/>
  <c r="Q613" i="190" s="1"/>
  <c r="M613" i="190"/>
  <c r="K613" i="190"/>
  <c r="J613" i="190"/>
  <c r="I613" i="190"/>
  <c r="P612" i="190"/>
  <c r="Q612" i="190" s="1"/>
  <c r="M612" i="190"/>
  <c r="K612" i="190"/>
  <c r="J612" i="190"/>
  <c r="I612" i="190"/>
  <c r="M611" i="190"/>
  <c r="K611" i="190"/>
  <c r="J611" i="190"/>
  <c r="I611" i="190"/>
  <c r="M610" i="190"/>
  <c r="K610" i="190"/>
  <c r="J610" i="190"/>
  <c r="I610" i="190"/>
  <c r="P609" i="190"/>
  <c r="Q609" i="190" s="1"/>
  <c r="M609" i="190"/>
  <c r="K609" i="190"/>
  <c r="J609" i="190"/>
  <c r="I609" i="190"/>
  <c r="M608" i="190"/>
  <c r="K608" i="190"/>
  <c r="J608" i="190"/>
  <c r="I608" i="190"/>
  <c r="P607" i="190"/>
  <c r="Q607" i="190" s="1"/>
  <c r="M607" i="190"/>
  <c r="K607" i="190"/>
  <c r="J607" i="190"/>
  <c r="I607" i="190"/>
  <c r="P606" i="190"/>
  <c r="Q606" i="190" s="1"/>
  <c r="M606" i="190"/>
  <c r="K606" i="190"/>
  <c r="J606" i="190"/>
  <c r="I606" i="190"/>
  <c r="P605" i="190"/>
  <c r="Q605" i="190" s="1"/>
  <c r="M605" i="190"/>
  <c r="K605" i="190"/>
  <c r="J605" i="190"/>
  <c r="I605" i="190"/>
  <c r="P604" i="190"/>
  <c r="Q604" i="190" s="1"/>
  <c r="M604" i="190"/>
  <c r="K604" i="190"/>
  <c r="J604" i="190"/>
  <c r="I604" i="190"/>
  <c r="AK603" i="190"/>
  <c r="P603" i="190" s="1"/>
  <c r="Q603" i="190" s="1"/>
  <c r="V603" i="190"/>
  <c r="V1289" i="190" s="1"/>
  <c r="K603" i="190"/>
  <c r="J603" i="190"/>
  <c r="I603" i="190"/>
  <c r="P602" i="190"/>
  <c r="Q602" i="190" s="1"/>
  <c r="M602" i="190"/>
  <c r="K602" i="190"/>
  <c r="J602" i="190"/>
  <c r="I602" i="190"/>
  <c r="P601" i="190"/>
  <c r="Q601" i="190" s="1"/>
  <c r="M601" i="190"/>
  <c r="K601" i="190"/>
  <c r="J601" i="190"/>
  <c r="I601" i="190"/>
  <c r="P600" i="190"/>
  <c r="Q600" i="190" s="1"/>
  <c r="M600" i="190"/>
  <c r="K600" i="190"/>
  <c r="J600" i="190"/>
  <c r="I600" i="190"/>
  <c r="P599" i="190"/>
  <c r="Q599" i="190" s="1"/>
  <c r="M599" i="190"/>
  <c r="K599" i="190"/>
  <c r="J599" i="190"/>
  <c r="I599" i="190"/>
  <c r="P598" i="190"/>
  <c r="Q598" i="190" s="1"/>
  <c r="M598" i="190"/>
  <c r="K598" i="190"/>
  <c r="J598" i="190"/>
  <c r="I598" i="190"/>
  <c r="P597" i="190"/>
  <c r="Q597" i="190" s="1"/>
  <c r="M597" i="190"/>
  <c r="K597" i="190"/>
  <c r="J597" i="190"/>
  <c r="I597" i="190"/>
  <c r="Q596" i="190"/>
  <c r="P596" i="190"/>
  <c r="M596" i="190"/>
  <c r="K596" i="190"/>
  <c r="J596" i="190"/>
  <c r="I596" i="190"/>
  <c r="P595" i="190"/>
  <c r="Q595" i="190" s="1"/>
  <c r="M595" i="190"/>
  <c r="K595" i="190"/>
  <c r="J595" i="190"/>
  <c r="I595" i="190"/>
  <c r="P594" i="190"/>
  <c r="Q594" i="190" s="1"/>
  <c r="M594" i="190"/>
  <c r="K594" i="190"/>
  <c r="J594" i="190"/>
  <c r="I594" i="190"/>
  <c r="P593" i="190"/>
  <c r="Q593" i="190" s="1"/>
  <c r="M593" i="190"/>
  <c r="K593" i="190"/>
  <c r="J593" i="190"/>
  <c r="I593" i="190"/>
  <c r="P592" i="190"/>
  <c r="Q592" i="190" s="1"/>
  <c r="M592" i="190"/>
  <c r="K592" i="190"/>
  <c r="J592" i="190"/>
  <c r="I592" i="190"/>
  <c r="AL591" i="190"/>
  <c r="P591" i="190" s="1"/>
  <c r="Q591" i="190" s="1"/>
  <c r="M591" i="190"/>
  <c r="K591" i="190"/>
  <c r="J591" i="190"/>
  <c r="I591" i="190"/>
  <c r="M590" i="190"/>
  <c r="K590" i="190"/>
  <c r="J590" i="190"/>
  <c r="I590" i="190"/>
  <c r="AG589" i="190"/>
  <c r="M589" i="190"/>
  <c r="K589" i="190"/>
  <c r="J589" i="190"/>
  <c r="I589" i="190"/>
  <c r="I1350" i="190" s="1"/>
  <c r="L1350" i="190" s="1"/>
  <c r="M588" i="190"/>
  <c r="K588" i="190"/>
  <c r="J588" i="190"/>
  <c r="I588" i="190"/>
  <c r="M587" i="190"/>
  <c r="K587" i="190"/>
  <c r="J587" i="190"/>
  <c r="I587" i="190"/>
  <c r="M586" i="190"/>
  <c r="K586" i="190"/>
  <c r="J586" i="190"/>
  <c r="I586" i="190"/>
  <c r="M585" i="190"/>
  <c r="K585" i="190"/>
  <c r="J585" i="190"/>
  <c r="I585" i="190"/>
  <c r="AH584" i="190"/>
  <c r="AH583" i="190" s="1"/>
  <c r="P583" i="190" s="1"/>
  <c r="Q583" i="190" s="1"/>
  <c r="AG584" i="190"/>
  <c r="M584" i="190"/>
  <c r="K584" i="190"/>
  <c r="J584" i="190"/>
  <c r="I584" i="190"/>
  <c r="I1349" i="190" s="1"/>
  <c r="L1349" i="190" s="1"/>
  <c r="M583" i="190"/>
  <c r="K583" i="190"/>
  <c r="J583" i="190"/>
  <c r="I583" i="190"/>
  <c r="M582" i="190"/>
  <c r="K582" i="190"/>
  <c r="J582" i="190"/>
  <c r="I582" i="190"/>
  <c r="P581" i="190"/>
  <c r="Q581" i="190" s="1"/>
  <c r="M581" i="190"/>
  <c r="K581" i="190"/>
  <c r="J581" i="190"/>
  <c r="I581" i="190"/>
  <c r="P580" i="190"/>
  <c r="Q580" i="190" s="1"/>
  <c r="M580" i="190"/>
  <c r="K580" i="190"/>
  <c r="J580" i="190"/>
  <c r="I580" i="190"/>
  <c r="P579" i="190"/>
  <c r="Q579" i="190" s="1"/>
  <c r="M579" i="190"/>
  <c r="K579" i="190"/>
  <c r="J579" i="190"/>
  <c r="I579" i="190"/>
  <c r="P578" i="190"/>
  <c r="Q578" i="190" s="1"/>
  <c r="M578" i="190"/>
  <c r="K578" i="190"/>
  <c r="J578" i="190"/>
  <c r="I578" i="190"/>
  <c r="P577" i="190"/>
  <c r="Q577" i="190" s="1"/>
  <c r="M577" i="190"/>
  <c r="K577" i="190"/>
  <c r="J577" i="190"/>
  <c r="I577" i="190"/>
  <c r="P576" i="190"/>
  <c r="Q576" i="190" s="1"/>
  <c r="K576" i="190"/>
  <c r="J576" i="190"/>
  <c r="I576" i="190"/>
  <c r="P575" i="190"/>
  <c r="Q575" i="190" s="1"/>
  <c r="M575" i="190"/>
  <c r="K575" i="190"/>
  <c r="J575" i="190"/>
  <c r="I575" i="190"/>
  <c r="P574" i="190"/>
  <c r="Q574" i="190" s="1"/>
  <c r="M574" i="190"/>
  <c r="K574" i="190"/>
  <c r="J574" i="190"/>
  <c r="I574" i="190"/>
  <c r="P573" i="190"/>
  <c r="Q573" i="190" s="1"/>
  <c r="M573" i="190"/>
  <c r="K573" i="190"/>
  <c r="J573" i="190"/>
  <c r="I573" i="190"/>
  <c r="P572" i="190"/>
  <c r="Q572" i="190" s="1"/>
  <c r="M572" i="190"/>
  <c r="K572" i="190"/>
  <c r="J572" i="190"/>
  <c r="I572" i="190"/>
  <c r="M571" i="190"/>
  <c r="K571" i="190"/>
  <c r="J571" i="190"/>
  <c r="I571" i="190"/>
  <c r="P570" i="190"/>
  <c r="Q570" i="190" s="1"/>
  <c r="M570" i="190"/>
  <c r="K570" i="190"/>
  <c r="J570" i="190"/>
  <c r="I570" i="190"/>
  <c r="P569" i="190"/>
  <c r="Q569" i="190" s="1"/>
  <c r="M569" i="190"/>
  <c r="K569" i="190"/>
  <c r="J569" i="190"/>
  <c r="I569" i="190"/>
  <c r="P568" i="190"/>
  <c r="Q568" i="190" s="1"/>
  <c r="M568" i="190"/>
  <c r="K568" i="190"/>
  <c r="J568" i="190"/>
  <c r="I568" i="190"/>
  <c r="P567" i="190"/>
  <c r="Q567" i="190" s="1"/>
  <c r="M567" i="190"/>
  <c r="K567" i="190"/>
  <c r="J567" i="190"/>
  <c r="I567" i="190"/>
  <c r="P566" i="190"/>
  <c r="Q566" i="190" s="1"/>
  <c r="M566" i="190"/>
  <c r="K566" i="190"/>
  <c r="J566" i="190"/>
  <c r="I566" i="190"/>
  <c r="P565" i="190"/>
  <c r="Q565" i="190" s="1"/>
  <c r="M565" i="190"/>
  <c r="K565" i="190"/>
  <c r="J565" i="190"/>
  <c r="I565" i="190"/>
  <c r="P564" i="190"/>
  <c r="Q564" i="190" s="1"/>
  <c r="M564" i="190"/>
  <c r="K564" i="190"/>
  <c r="J564" i="190"/>
  <c r="I564" i="190"/>
  <c r="P563" i="190"/>
  <c r="Q563" i="190" s="1"/>
  <c r="M563" i="190"/>
  <c r="K563" i="190"/>
  <c r="J563" i="190"/>
  <c r="I563" i="190"/>
  <c r="P562" i="190"/>
  <c r="Q562" i="190" s="1"/>
  <c r="M562" i="190"/>
  <c r="K562" i="190"/>
  <c r="J562" i="190"/>
  <c r="I562" i="190"/>
  <c r="P561" i="190"/>
  <c r="Q561" i="190" s="1"/>
  <c r="M561" i="190"/>
  <c r="K561" i="190"/>
  <c r="J561" i="190"/>
  <c r="I561" i="190"/>
  <c r="Q560" i="190"/>
  <c r="P560" i="190"/>
  <c r="M560" i="190"/>
  <c r="K560" i="190"/>
  <c r="J560" i="190"/>
  <c r="I560" i="190"/>
  <c r="P559" i="190"/>
  <c r="Q559" i="190" s="1"/>
  <c r="M559" i="190"/>
  <c r="K559" i="190"/>
  <c r="J559" i="190"/>
  <c r="I559" i="190"/>
  <c r="P558" i="190"/>
  <c r="Q558" i="190" s="1"/>
  <c r="M558" i="190"/>
  <c r="K558" i="190"/>
  <c r="J558" i="190"/>
  <c r="I558" i="190"/>
  <c r="P557" i="190"/>
  <c r="Q557" i="190" s="1"/>
  <c r="M557" i="190"/>
  <c r="K557" i="190"/>
  <c r="J557" i="190"/>
  <c r="I557" i="190"/>
  <c r="P556" i="190"/>
  <c r="Q556" i="190" s="1"/>
  <c r="M556" i="190"/>
  <c r="K556" i="190"/>
  <c r="J556" i="190"/>
  <c r="I556" i="190"/>
  <c r="P555" i="190"/>
  <c r="Q555" i="190" s="1"/>
  <c r="M555" i="190"/>
  <c r="K555" i="190"/>
  <c r="J555" i="190"/>
  <c r="I555" i="190"/>
  <c r="P554" i="190"/>
  <c r="Q554" i="190" s="1"/>
  <c r="M554" i="190"/>
  <c r="K554" i="190"/>
  <c r="J554" i="190"/>
  <c r="I554" i="190"/>
  <c r="P553" i="190"/>
  <c r="Q553" i="190" s="1"/>
  <c r="M553" i="190"/>
  <c r="K553" i="190"/>
  <c r="J553" i="190"/>
  <c r="I553" i="190"/>
  <c r="Q552" i="190"/>
  <c r="P552" i="190"/>
  <c r="M552" i="190"/>
  <c r="K552" i="190"/>
  <c r="J552" i="190"/>
  <c r="I552" i="190"/>
  <c r="P551" i="190"/>
  <c r="Q551" i="190" s="1"/>
  <c r="M551" i="190"/>
  <c r="K551" i="190"/>
  <c r="J551" i="190"/>
  <c r="I551" i="190"/>
  <c r="P550" i="190"/>
  <c r="Q550" i="190" s="1"/>
  <c r="M550" i="190"/>
  <c r="K550" i="190"/>
  <c r="J550" i="190"/>
  <c r="I550" i="190"/>
  <c r="P549" i="190"/>
  <c r="Q549" i="190" s="1"/>
  <c r="M549" i="190"/>
  <c r="K549" i="190"/>
  <c r="J549" i="190"/>
  <c r="I549" i="190"/>
  <c r="P548" i="190"/>
  <c r="Q548" i="190" s="1"/>
  <c r="M548" i="190"/>
  <c r="K548" i="190"/>
  <c r="J548" i="190"/>
  <c r="I548" i="190"/>
  <c r="P547" i="190"/>
  <c r="Q547" i="190" s="1"/>
  <c r="M547" i="190"/>
  <c r="K547" i="190"/>
  <c r="J547" i="190"/>
  <c r="I547" i="190"/>
  <c r="P546" i="190"/>
  <c r="Q546" i="190" s="1"/>
  <c r="M546" i="190"/>
  <c r="K546" i="190"/>
  <c r="J546" i="190"/>
  <c r="I546" i="190"/>
  <c r="P545" i="190"/>
  <c r="Q545" i="190" s="1"/>
  <c r="M545" i="190"/>
  <c r="K545" i="190"/>
  <c r="J545" i="190"/>
  <c r="I545" i="190"/>
  <c r="P544" i="190"/>
  <c r="Q544" i="190" s="1"/>
  <c r="M544" i="190"/>
  <c r="K544" i="190"/>
  <c r="J544" i="190"/>
  <c r="I544" i="190"/>
  <c r="P543" i="190"/>
  <c r="Q543" i="190" s="1"/>
  <c r="M543" i="190"/>
  <c r="K543" i="190"/>
  <c r="J543" i="190"/>
  <c r="I543" i="190"/>
  <c r="P542" i="190"/>
  <c r="Q542" i="190" s="1"/>
  <c r="M542" i="190"/>
  <c r="K542" i="190"/>
  <c r="J542" i="190"/>
  <c r="I542" i="190"/>
  <c r="P541" i="190"/>
  <c r="Q541" i="190" s="1"/>
  <c r="M541" i="190"/>
  <c r="K541" i="190"/>
  <c r="J541" i="190"/>
  <c r="I541" i="190"/>
  <c r="P540" i="190"/>
  <c r="Q540" i="190" s="1"/>
  <c r="M540" i="190"/>
  <c r="K540" i="190"/>
  <c r="J540" i="190"/>
  <c r="I540" i="190"/>
  <c r="P539" i="190"/>
  <c r="Q539" i="190" s="1"/>
  <c r="M539" i="190"/>
  <c r="K539" i="190"/>
  <c r="J539" i="190"/>
  <c r="I539" i="190"/>
  <c r="P538" i="190"/>
  <c r="Q538" i="190" s="1"/>
  <c r="M538" i="190"/>
  <c r="K538" i="190"/>
  <c r="J538" i="190"/>
  <c r="I538" i="190"/>
  <c r="P537" i="190"/>
  <c r="Q537" i="190" s="1"/>
  <c r="M537" i="190"/>
  <c r="K537" i="190"/>
  <c r="J537" i="190"/>
  <c r="I537" i="190"/>
  <c r="P536" i="190"/>
  <c r="Q536" i="190" s="1"/>
  <c r="M536" i="190"/>
  <c r="K536" i="190"/>
  <c r="J536" i="190"/>
  <c r="I536" i="190"/>
  <c r="P535" i="190"/>
  <c r="Q535" i="190" s="1"/>
  <c r="M535" i="190"/>
  <c r="K535" i="190"/>
  <c r="J535" i="190"/>
  <c r="I535" i="190"/>
  <c r="P534" i="190"/>
  <c r="Q534" i="190" s="1"/>
  <c r="M534" i="190"/>
  <c r="K534" i="190"/>
  <c r="J534" i="190"/>
  <c r="I534" i="190"/>
  <c r="P533" i="190"/>
  <c r="Q533" i="190" s="1"/>
  <c r="M533" i="190"/>
  <c r="K533" i="190"/>
  <c r="J533" i="190"/>
  <c r="I533" i="190"/>
  <c r="P532" i="190"/>
  <c r="Q532" i="190" s="1"/>
  <c r="M532" i="190"/>
  <c r="K532" i="190"/>
  <c r="J532" i="190"/>
  <c r="I532" i="190"/>
  <c r="P531" i="190"/>
  <c r="Q531" i="190" s="1"/>
  <c r="M531" i="190"/>
  <c r="K531" i="190"/>
  <c r="J531" i="190"/>
  <c r="I531" i="190"/>
  <c r="P530" i="190"/>
  <c r="Q530" i="190" s="1"/>
  <c r="M530" i="190"/>
  <c r="K530" i="190"/>
  <c r="J530" i="190"/>
  <c r="I530" i="190"/>
  <c r="P529" i="190"/>
  <c r="Q529" i="190" s="1"/>
  <c r="M529" i="190"/>
  <c r="K529" i="190"/>
  <c r="J529" i="190"/>
  <c r="I529" i="190"/>
  <c r="P528" i="190"/>
  <c r="Q528" i="190" s="1"/>
  <c r="M528" i="190"/>
  <c r="K528" i="190"/>
  <c r="J528" i="190"/>
  <c r="I528" i="190"/>
  <c r="P527" i="190"/>
  <c r="Q527" i="190" s="1"/>
  <c r="M527" i="190"/>
  <c r="K527" i="190"/>
  <c r="J527" i="190"/>
  <c r="I527" i="190"/>
  <c r="P526" i="190"/>
  <c r="Q526" i="190" s="1"/>
  <c r="M526" i="190"/>
  <c r="K526" i="190"/>
  <c r="J526" i="190"/>
  <c r="I526" i="190"/>
  <c r="P525" i="190"/>
  <c r="Q525" i="190" s="1"/>
  <c r="M525" i="190"/>
  <c r="K525" i="190"/>
  <c r="J525" i="190"/>
  <c r="I525" i="190"/>
  <c r="P524" i="190"/>
  <c r="Q524" i="190" s="1"/>
  <c r="M524" i="190"/>
  <c r="K524" i="190"/>
  <c r="J524" i="190"/>
  <c r="I524" i="190"/>
  <c r="P523" i="190"/>
  <c r="Q523" i="190" s="1"/>
  <c r="M523" i="190"/>
  <c r="K523" i="190"/>
  <c r="J523" i="190"/>
  <c r="I523" i="190"/>
  <c r="P522" i="190"/>
  <c r="Q522" i="190" s="1"/>
  <c r="M522" i="190"/>
  <c r="K522" i="190"/>
  <c r="J522" i="190"/>
  <c r="I522" i="190"/>
  <c r="P521" i="190"/>
  <c r="Q521" i="190" s="1"/>
  <c r="M521" i="190"/>
  <c r="K521" i="190"/>
  <c r="J521" i="190"/>
  <c r="I521" i="190"/>
  <c r="P520" i="190"/>
  <c r="Q520" i="190" s="1"/>
  <c r="M520" i="190"/>
  <c r="K520" i="190"/>
  <c r="J520" i="190"/>
  <c r="I520" i="190"/>
  <c r="P519" i="190"/>
  <c r="Q519" i="190" s="1"/>
  <c r="M519" i="190"/>
  <c r="K519" i="190"/>
  <c r="J519" i="190"/>
  <c r="I519" i="190"/>
  <c r="P518" i="190"/>
  <c r="Q518" i="190" s="1"/>
  <c r="M518" i="190"/>
  <c r="K518" i="190"/>
  <c r="J518" i="190"/>
  <c r="I518" i="190"/>
  <c r="P517" i="190"/>
  <c r="Q517" i="190" s="1"/>
  <c r="M517" i="190"/>
  <c r="K517" i="190"/>
  <c r="J517" i="190"/>
  <c r="I517" i="190"/>
  <c r="P516" i="190"/>
  <c r="Q516" i="190" s="1"/>
  <c r="M516" i="190"/>
  <c r="K516" i="190"/>
  <c r="J516" i="190"/>
  <c r="I516" i="190"/>
  <c r="P515" i="190"/>
  <c r="Q515" i="190" s="1"/>
  <c r="M515" i="190"/>
  <c r="K515" i="190"/>
  <c r="J515" i="190"/>
  <c r="I515" i="190"/>
  <c r="P514" i="190"/>
  <c r="Q514" i="190" s="1"/>
  <c r="M514" i="190"/>
  <c r="K514" i="190"/>
  <c r="J514" i="190"/>
  <c r="I514" i="190"/>
  <c r="P513" i="190"/>
  <c r="Q513" i="190" s="1"/>
  <c r="M513" i="190"/>
  <c r="K513" i="190"/>
  <c r="J513" i="190"/>
  <c r="I513" i="190"/>
  <c r="P512" i="190"/>
  <c r="Q512" i="190" s="1"/>
  <c r="M512" i="190"/>
  <c r="K512" i="190"/>
  <c r="J512" i="190"/>
  <c r="I512" i="190"/>
  <c r="P511" i="190"/>
  <c r="Q511" i="190" s="1"/>
  <c r="M511" i="190"/>
  <c r="K511" i="190"/>
  <c r="J511" i="190"/>
  <c r="I511" i="190"/>
  <c r="P510" i="190"/>
  <c r="Q510" i="190" s="1"/>
  <c r="M510" i="190"/>
  <c r="K510" i="190"/>
  <c r="J510" i="190"/>
  <c r="I510" i="190"/>
  <c r="P509" i="190"/>
  <c r="Q509" i="190" s="1"/>
  <c r="M509" i="190"/>
  <c r="K509" i="190"/>
  <c r="J509" i="190"/>
  <c r="I509" i="190"/>
  <c r="P508" i="190"/>
  <c r="Q508" i="190" s="1"/>
  <c r="M508" i="190"/>
  <c r="K508" i="190"/>
  <c r="J508" i="190"/>
  <c r="I508" i="190"/>
  <c r="P507" i="190"/>
  <c r="Q507" i="190" s="1"/>
  <c r="M507" i="190"/>
  <c r="K507" i="190"/>
  <c r="J507" i="190"/>
  <c r="I507" i="190"/>
  <c r="P506" i="190"/>
  <c r="Q506" i="190" s="1"/>
  <c r="M506" i="190"/>
  <c r="K506" i="190"/>
  <c r="J506" i="190"/>
  <c r="I506" i="190"/>
  <c r="P505" i="190"/>
  <c r="Q505" i="190" s="1"/>
  <c r="M505" i="190"/>
  <c r="K505" i="190"/>
  <c r="J505" i="190"/>
  <c r="I505" i="190"/>
  <c r="Q504" i="190"/>
  <c r="P504" i="190"/>
  <c r="M504" i="190"/>
  <c r="K504" i="190"/>
  <c r="J504" i="190"/>
  <c r="I504" i="190"/>
  <c r="P503" i="190"/>
  <c r="Q503" i="190" s="1"/>
  <c r="M503" i="190"/>
  <c r="K503" i="190"/>
  <c r="J503" i="190"/>
  <c r="I503" i="190"/>
  <c r="P502" i="190"/>
  <c r="Q502" i="190" s="1"/>
  <c r="M502" i="190"/>
  <c r="K502" i="190"/>
  <c r="J502" i="190"/>
  <c r="I502" i="190"/>
  <c r="P501" i="190"/>
  <c r="Q501" i="190" s="1"/>
  <c r="M501" i="190"/>
  <c r="K501" i="190"/>
  <c r="J501" i="190"/>
  <c r="I501" i="190"/>
  <c r="P500" i="190"/>
  <c r="Q500" i="190" s="1"/>
  <c r="M500" i="190"/>
  <c r="K500" i="190"/>
  <c r="J500" i="190"/>
  <c r="I500" i="190"/>
  <c r="P499" i="190"/>
  <c r="Q499" i="190" s="1"/>
  <c r="M499" i="190"/>
  <c r="K499" i="190"/>
  <c r="J499" i="190"/>
  <c r="I499" i="190"/>
  <c r="P498" i="190"/>
  <c r="Q498" i="190" s="1"/>
  <c r="M498" i="190"/>
  <c r="K498" i="190"/>
  <c r="J498" i="190"/>
  <c r="I498" i="190"/>
  <c r="P497" i="190"/>
  <c r="Q497" i="190" s="1"/>
  <c r="M497" i="190"/>
  <c r="K497" i="190"/>
  <c r="J497" i="190"/>
  <c r="I497" i="190"/>
  <c r="P496" i="190"/>
  <c r="Q496" i="190" s="1"/>
  <c r="M496" i="190"/>
  <c r="K496" i="190"/>
  <c r="J496" i="190"/>
  <c r="I496" i="190"/>
  <c r="P495" i="190"/>
  <c r="Q495" i="190" s="1"/>
  <c r="M495" i="190"/>
  <c r="K495" i="190"/>
  <c r="J495" i="190"/>
  <c r="I495" i="190"/>
  <c r="P494" i="190"/>
  <c r="Q494" i="190" s="1"/>
  <c r="M494" i="190"/>
  <c r="K494" i="190"/>
  <c r="J494" i="190"/>
  <c r="I494" i="190"/>
  <c r="P493" i="190"/>
  <c r="Q493" i="190" s="1"/>
  <c r="M493" i="190"/>
  <c r="K493" i="190"/>
  <c r="J493" i="190"/>
  <c r="I493" i="190"/>
  <c r="Q492" i="190"/>
  <c r="P492" i="190"/>
  <c r="M492" i="190"/>
  <c r="K492" i="190"/>
  <c r="J492" i="190"/>
  <c r="I492" i="190"/>
  <c r="P491" i="190"/>
  <c r="Q491" i="190" s="1"/>
  <c r="M491" i="190"/>
  <c r="K491" i="190"/>
  <c r="J491" i="190"/>
  <c r="I491" i="190"/>
  <c r="P490" i="190"/>
  <c r="Q490" i="190" s="1"/>
  <c r="M490" i="190"/>
  <c r="K490" i="190"/>
  <c r="J490" i="190"/>
  <c r="I490" i="190"/>
  <c r="P489" i="190"/>
  <c r="Q489" i="190" s="1"/>
  <c r="M489" i="190"/>
  <c r="K489" i="190"/>
  <c r="J489" i="190"/>
  <c r="I489" i="190"/>
  <c r="P488" i="190"/>
  <c r="Q488" i="190" s="1"/>
  <c r="M488" i="190"/>
  <c r="K488" i="190"/>
  <c r="J488" i="190"/>
  <c r="I488" i="190"/>
  <c r="P487" i="190"/>
  <c r="Q487" i="190" s="1"/>
  <c r="M487" i="190"/>
  <c r="K487" i="190"/>
  <c r="J487" i="190"/>
  <c r="I487" i="190"/>
  <c r="P486" i="190"/>
  <c r="Q486" i="190" s="1"/>
  <c r="M486" i="190"/>
  <c r="K486" i="190"/>
  <c r="J486" i="190"/>
  <c r="I486" i="190"/>
  <c r="P485" i="190"/>
  <c r="Q485" i="190" s="1"/>
  <c r="M485" i="190"/>
  <c r="K485" i="190"/>
  <c r="J485" i="190"/>
  <c r="I485" i="190"/>
  <c r="P484" i="190"/>
  <c r="Q484" i="190" s="1"/>
  <c r="M484" i="190"/>
  <c r="K484" i="190"/>
  <c r="J484" i="190"/>
  <c r="I484" i="190"/>
  <c r="P483" i="190"/>
  <c r="Q483" i="190" s="1"/>
  <c r="M483" i="190"/>
  <c r="K483" i="190"/>
  <c r="J483" i="190"/>
  <c r="I483" i="190"/>
  <c r="P482" i="190"/>
  <c r="Q482" i="190" s="1"/>
  <c r="M482" i="190"/>
  <c r="K482" i="190"/>
  <c r="J482" i="190"/>
  <c r="I482" i="190"/>
  <c r="P481" i="190"/>
  <c r="Q481" i="190" s="1"/>
  <c r="M481" i="190"/>
  <c r="K481" i="190"/>
  <c r="J481" i="190"/>
  <c r="I481" i="190"/>
  <c r="P480" i="190"/>
  <c r="Q480" i="190" s="1"/>
  <c r="M480" i="190"/>
  <c r="K480" i="190"/>
  <c r="J480" i="190"/>
  <c r="I480" i="190"/>
  <c r="P479" i="190"/>
  <c r="Q479" i="190" s="1"/>
  <c r="M479" i="190"/>
  <c r="K479" i="190"/>
  <c r="J479" i="190"/>
  <c r="I479" i="190"/>
  <c r="P478" i="190"/>
  <c r="Q478" i="190" s="1"/>
  <c r="M478" i="190"/>
  <c r="K478" i="190"/>
  <c r="J478" i="190"/>
  <c r="I478" i="190"/>
  <c r="P477" i="190"/>
  <c r="Q477" i="190" s="1"/>
  <c r="M477" i="190"/>
  <c r="K477" i="190"/>
  <c r="J477" i="190"/>
  <c r="I477" i="190"/>
  <c r="P476" i="190"/>
  <c r="Q476" i="190" s="1"/>
  <c r="M476" i="190"/>
  <c r="K476" i="190"/>
  <c r="J476" i="190"/>
  <c r="I476" i="190"/>
  <c r="P475" i="190"/>
  <c r="Q475" i="190" s="1"/>
  <c r="M475" i="190"/>
  <c r="K475" i="190"/>
  <c r="J475" i="190"/>
  <c r="I475" i="190"/>
  <c r="P474" i="190"/>
  <c r="Q474" i="190" s="1"/>
  <c r="M474" i="190"/>
  <c r="K474" i="190"/>
  <c r="J474" i="190"/>
  <c r="I474" i="190"/>
  <c r="P473" i="190"/>
  <c r="Q473" i="190" s="1"/>
  <c r="M473" i="190"/>
  <c r="K473" i="190"/>
  <c r="J473" i="190"/>
  <c r="I473" i="190"/>
  <c r="P472" i="190"/>
  <c r="Q472" i="190" s="1"/>
  <c r="M472" i="190"/>
  <c r="K472" i="190"/>
  <c r="J472" i="190"/>
  <c r="I472" i="190"/>
  <c r="P471" i="190"/>
  <c r="Q471" i="190" s="1"/>
  <c r="M471" i="190"/>
  <c r="K471" i="190"/>
  <c r="J471" i="190"/>
  <c r="I471" i="190"/>
  <c r="P470" i="190"/>
  <c r="Q470" i="190" s="1"/>
  <c r="M470" i="190"/>
  <c r="K470" i="190"/>
  <c r="J470" i="190"/>
  <c r="I470" i="190"/>
  <c r="P469" i="190"/>
  <c r="Q469" i="190" s="1"/>
  <c r="M469" i="190"/>
  <c r="K469" i="190"/>
  <c r="J469" i="190"/>
  <c r="I469" i="190"/>
  <c r="P468" i="190"/>
  <c r="Q468" i="190" s="1"/>
  <c r="M468" i="190"/>
  <c r="K468" i="190"/>
  <c r="J468" i="190"/>
  <c r="I468" i="190"/>
  <c r="P467" i="190"/>
  <c r="Q467" i="190" s="1"/>
  <c r="M467" i="190"/>
  <c r="K467" i="190"/>
  <c r="J467" i="190"/>
  <c r="I467" i="190"/>
  <c r="P466" i="190"/>
  <c r="Q466" i="190" s="1"/>
  <c r="M466" i="190"/>
  <c r="K466" i="190"/>
  <c r="J466" i="190"/>
  <c r="I466" i="190"/>
  <c r="P465" i="190"/>
  <c r="Q465" i="190" s="1"/>
  <c r="M465" i="190"/>
  <c r="K465" i="190"/>
  <c r="J465" i="190"/>
  <c r="I465" i="190"/>
  <c r="P464" i="190"/>
  <c r="Q464" i="190" s="1"/>
  <c r="M464" i="190"/>
  <c r="K464" i="190"/>
  <c r="J464" i="190"/>
  <c r="I464" i="190"/>
  <c r="P463" i="190"/>
  <c r="Q463" i="190" s="1"/>
  <c r="M463" i="190"/>
  <c r="K463" i="190"/>
  <c r="J463" i="190"/>
  <c r="I463" i="190"/>
  <c r="P462" i="190"/>
  <c r="Q462" i="190" s="1"/>
  <c r="M462" i="190"/>
  <c r="K462" i="190"/>
  <c r="J462" i="190"/>
  <c r="I462" i="190"/>
  <c r="P461" i="190"/>
  <c r="Q461" i="190" s="1"/>
  <c r="M461" i="190"/>
  <c r="K461" i="190"/>
  <c r="J461" i="190"/>
  <c r="I461" i="190"/>
  <c r="P460" i="190"/>
  <c r="Q460" i="190" s="1"/>
  <c r="M460" i="190"/>
  <c r="K460" i="190"/>
  <c r="J460" i="190"/>
  <c r="I460" i="190"/>
  <c r="P459" i="190"/>
  <c r="Q459" i="190" s="1"/>
  <c r="M459" i="190"/>
  <c r="K459" i="190"/>
  <c r="J459" i="190"/>
  <c r="I459" i="190"/>
  <c r="P458" i="190"/>
  <c r="Q458" i="190" s="1"/>
  <c r="M458" i="190"/>
  <c r="K458" i="190"/>
  <c r="J458" i="190"/>
  <c r="I458" i="190"/>
  <c r="P457" i="190"/>
  <c r="Q457" i="190" s="1"/>
  <c r="M457" i="190"/>
  <c r="K457" i="190"/>
  <c r="J457" i="190"/>
  <c r="I457" i="190"/>
  <c r="P456" i="190"/>
  <c r="Q456" i="190" s="1"/>
  <c r="M456" i="190"/>
  <c r="K456" i="190"/>
  <c r="J456" i="190"/>
  <c r="I456" i="190"/>
  <c r="P455" i="190"/>
  <c r="Q455" i="190" s="1"/>
  <c r="M455" i="190"/>
  <c r="K455" i="190"/>
  <c r="J455" i="190"/>
  <c r="I455" i="190"/>
  <c r="P454" i="190"/>
  <c r="Q454" i="190" s="1"/>
  <c r="M454" i="190"/>
  <c r="K454" i="190"/>
  <c r="J454" i="190"/>
  <c r="I454" i="190"/>
  <c r="P453" i="190"/>
  <c r="Q453" i="190" s="1"/>
  <c r="M453" i="190"/>
  <c r="K453" i="190"/>
  <c r="J453" i="190"/>
  <c r="I453" i="190"/>
  <c r="P452" i="190"/>
  <c r="Q452" i="190" s="1"/>
  <c r="M452" i="190"/>
  <c r="K452" i="190"/>
  <c r="J452" i="190"/>
  <c r="I452" i="190"/>
  <c r="P451" i="190"/>
  <c r="Q451" i="190" s="1"/>
  <c r="M451" i="190"/>
  <c r="K451" i="190"/>
  <c r="J451" i="190"/>
  <c r="I451" i="190"/>
  <c r="P450" i="190"/>
  <c r="Q450" i="190" s="1"/>
  <c r="M450" i="190"/>
  <c r="K450" i="190"/>
  <c r="J450" i="190"/>
  <c r="I450" i="190"/>
  <c r="P449" i="190"/>
  <c r="Q449" i="190" s="1"/>
  <c r="M449" i="190"/>
  <c r="K449" i="190"/>
  <c r="J449" i="190"/>
  <c r="I449" i="190"/>
  <c r="P448" i="190"/>
  <c r="Q448" i="190" s="1"/>
  <c r="M448" i="190"/>
  <c r="K448" i="190"/>
  <c r="J448" i="190"/>
  <c r="I448" i="190"/>
  <c r="P447" i="190"/>
  <c r="Q447" i="190" s="1"/>
  <c r="M447" i="190"/>
  <c r="K447" i="190"/>
  <c r="J447" i="190"/>
  <c r="I447" i="190"/>
  <c r="P446" i="190"/>
  <c r="Q446" i="190" s="1"/>
  <c r="M446" i="190"/>
  <c r="K446" i="190"/>
  <c r="J446" i="190"/>
  <c r="I446" i="190"/>
  <c r="P445" i="190"/>
  <c r="Q445" i="190" s="1"/>
  <c r="M445" i="190"/>
  <c r="K445" i="190"/>
  <c r="J445" i="190"/>
  <c r="I445" i="190"/>
  <c r="P444" i="190"/>
  <c r="Q444" i="190" s="1"/>
  <c r="M444" i="190"/>
  <c r="K444" i="190"/>
  <c r="J444" i="190"/>
  <c r="I444" i="190"/>
  <c r="P443" i="190"/>
  <c r="Q443" i="190" s="1"/>
  <c r="M443" i="190"/>
  <c r="K443" i="190"/>
  <c r="J443" i="190"/>
  <c r="I443" i="190"/>
  <c r="P442" i="190"/>
  <c r="Q442" i="190" s="1"/>
  <c r="M442" i="190"/>
  <c r="K442" i="190"/>
  <c r="J442" i="190"/>
  <c r="I442" i="190"/>
  <c r="P441" i="190"/>
  <c r="Q441" i="190" s="1"/>
  <c r="M441" i="190"/>
  <c r="K441" i="190"/>
  <c r="J441" i="190"/>
  <c r="I441" i="190"/>
  <c r="P440" i="190"/>
  <c r="Q440" i="190" s="1"/>
  <c r="M440" i="190"/>
  <c r="K440" i="190"/>
  <c r="J440" i="190"/>
  <c r="I440" i="190"/>
  <c r="P439" i="190"/>
  <c r="Q439" i="190" s="1"/>
  <c r="M439" i="190"/>
  <c r="K439" i="190"/>
  <c r="J439" i="190"/>
  <c r="I439" i="190"/>
  <c r="P438" i="190"/>
  <c r="Q438" i="190" s="1"/>
  <c r="M438" i="190"/>
  <c r="K438" i="190"/>
  <c r="J438" i="190"/>
  <c r="I438" i="190"/>
  <c r="P437" i="190"/>
  <c r="Q437" i="190" s="1"/>
  <c r="M437" i="190"/>
  <c r="K437" i="190"/>
  <c r="J437" i="190"/>
  <c r="I437" i="190"/>
  <c r="P436" i="190"/>
  <c r="Q436" i="190" s="1"/>
  <c r="M436" i="190"/>
  <c r="K436" i="190"/>
  <c r="J436" i="190"/>
  <c r="I436" i="190"/>
  <c r="P435" i="190"/>
  <c r="Q435" i="190" s="1"/>
  <c r="M435" i="190"/>
  <c r="K435" i="190"/>
  <c r="J435" i="190"/>
  <c r="I435" i="190"/>
  <c r="P434" i="190"/>
  <c r="Q434" i="190" s="1"/>
  <c r="M434" i="190"/>
  <c r="K434" i="190"/>
  <c r="J434" i="190"/>
  <c r="I434" i="190"/>
  <c r="P433" i="190"/>
  <c r="Q433" i="190" s="1"/>
  <c r="M433" i="190"/>
  <c r="K433" i="190"/>
  <c r="J433" i="190"/>
  <c r="I433" i="190"/>
  <c r="P432" i="190"/>
  <c r="Q432" i="190" s="1"/>
  <c r="M432" i="190"/>
  <c r="K432" i="190"/>
  <c r="J432" i="190"/>
  <c r="I432" i="190"/>
  <c r="P431" i="190"/>
  <c r="Q431" i="190" s="1"/>
  <c r="M431" i="190"/>
  <c r="K431" i="190"/>
  <c r="J431" i="190"/>
  <c r="I431" i="190"/>
  <c r="P430" i="190"/>
  <c r="Q430" i="190" s="1"/>
  <c r="M430" i="190"/>
  <c r="K430" i="190"/>
  <c r="J430" i="190"/>
  <c r="I430" i="190"/>
  <c r="P429" i="190"/>
  <c r="Q429" i="190" s="1"/>
  <c r="M429" i="190"/>
  <c r="K429" i="190"/>
  <c r="J429" i="190"/>
  <c r="I429" i="190"/>
  <c r="P428" i="190"/>
  <c r="Q428" i="190" s="1"/>
  <c r="M428" i="190"/>
  <c r="K428" i="190"/>
  <c r="J428" i="190"/>
  <c r="I428" i="190"/>
  <c r="P427" i="190"/>
  <c r="Q427" i="190" s="1"/>
  <c r="M427" i="190"/>
  <c r="K427" i="190"/>
  <c r="J427" i="190"/>
  <c r="I427" i="190"/>
  <c r="P426" i="190"/>
  <c r="Q426" i="190" s="1"/>
  <c r="M426" i="190"/>
  <c r="K426" i="190"/>
  <c r="J426" i="190"/>
  <c r="I426" i="190"/>
  <c r="P425" i="190"/>
  <c r="Q425" i="190" s="1"/>
  <c r="M425" i="190"/>
  <c r="K425" i="190"/>
  <c r="J425" i="190"/>
  <c r="I425" i="190"/>
  <c r="P424" i="190"/>
  <c r="Q424" i="190" s="1"/>
  <c r="M424" i="190"/>
  <c r="K424" i="190"/>
  <c r="J424" i="190"/>
  <c r="I424" i="190"/>
  <c r="P423" i="190"/>
  <c r="Q423" i="190" s="1"/>
  <c r="M423" i="190"/>
  <c r="K423" i="190"/>
  <c r="J423" i="190"/>
  <c r="I423" i="190"/>
  <c r="P422" i="190"/>
  <c r="Q422" i="190" s="1"/>
  <c r="M422" i="190"/>
  <c r="K422" i="190"/>
  <c r="J422" i="190"/>
  <c r="I422" i="190"/>
  <c r="P421" i="190"/>
  <c r="Q421" i="190" s="1"/>
  <c r="M421" i="190"/>
  <c r="K421" i="190"/>
  <c r="J421" i="190"/>
  <c r="I421" i="190"/>
  <c r="P420" i="190"/>
  <c r="Q420" i="190" s="1"/>
  <c r="M420" i="190"/>
  <c r="K420" i="190"/>
  <c r="J420" i="190"/>
  <c r="I420" i="190"/>
  <c r="P419" i="190"/>
  <c r="Q419" i="190" s="1"/>
  <c r="M419" i="190"/>
  <c r="K419" i="190"/>
  <c r="J419" i="190"/>
  <c r="I419" i="190"/>
  <c r="P418" i="190"/>
  <c r="Q418" i="190" s="1"/>
  <c r="M418" i="190"/>
  <c r="K418" i="190"/>
  <c r="J418" i="190"/>
  <c r="I418" i="190"/>
  <c r="P417" i="190"/>
  <c r="Q417" i="190" s="1"/>
  <c r="M417" i="190"/>
  <c r="K417" i="190"/>
  <c r="J417" i="190"/>
  <c r="I417" i="190"/>
  <c r="P416" i="190"/>
  <c r="Q416" i="190" s="1"/>
  <c r="M416" i="190"/>
  <c r="K416" i="190"/>
  <c r="J416" i="190"/>
  <c r="I416" i="190"/>
  <c r="P415" i="190"/>
  <c r="Q415" i="190" s="1"/>
  <c r="M415" i="190"/>
  <c r="K415" i="190"/>
  <c r="J415" i="190"/>
  <c r="I415" i="190"/>
  <c r="P414" i="190"/>
  <c r="Q414" i="190" s="1"/>
  <c r="M414" i="190"/>
  <c r="K414" i="190"/>
  <c r="J414" i="190"/>
  <c r="I414" i="190"/>
  <c r="P413" i="190"/>
  <c r="Q413" i="190" s="1"/>
  <c r="M413" i="190"/>
  <c r="K413" i="190"/>
  <c r="J413" i="190"/>
  <c r="I413" i="190"/>
  <c r="P412" i="190"/>
  <c r="Q412" i="190" s="1"/>
  <c r="M412" i="190"/>
  <c r="K412" i="190"/>
  <c r="J412" i="190"/>
  <c r="I412" i="190"/>
  <c r="P411" i="190"/>
  <c r="Q411" i="190" s="1"/>
  <c r="M411" i="190"/>
  <c r="K411" i="190"/>
  <c r="J411" i="190"/>
  <c r="I411" i="190"/>
  <c r="P410" i="190"/>
  <c r="Q410" i="190" s="1"/>
  <c r="M410" i="190"/>
  <c r="K410" i="190"/>
  <c r="J410" i="190"/>
  <c r="I410" i="190"/>
  <c r="P409" i="190"/>
  <c r="Q409" i="190" s="1"/>
  <c r="M409" i="190"/>
  <c r="K409" i="190"/>
  <c r="J409" i="190"/>
  <c r="I409" i="190"/>
  <c r="P408" i="190"/>
  <c r="Q408" i="190" s="1"/>
  <c r="M408" i="190"/>
  <c r="K408" i="190"/>
  <c r="J408" i="190"/>
  <c r="I408" i="190"/>
  <c r="P407" i="190"/>
  <c r="Q407" i="190" s="1"/>
  <c r="M407" i="190"/>
  <c r="K407" i="190"/>
  <c r="J407" i="190"/>
  <c r="I407" i="190"/>
  <c r="P406" i="190"/>
  <c r="Q406" i="190" s="1"/>
  <c r="M406" i="190"/>
  <c r="K406" i="190"/>
  <c r="J406" i="190"/>
  <c r="I406" i="190"/>
  <c r="P405" i="190"/>
  <c r="Q405" i="190" s="1"/>
  <c r="M405" i="190"/>
  <c r="K405" i="190"/>
  <c r="J405" i="190"/>
  <c r="I405" i="190"/>
  <c r="P404" i="190"/>
  <c r="Q404" i="190" s="1"/>
  <c r="M404" i="190"/>
  <c r="K404" i="190"/>
  <c r="J404" i="190"/>
  <c r="I404" i="190"/>
  <c r="P403" i="190"/>
  <c r="Q403" i="190" s="1"/>
  <c r="M403" i="190"/>
  <c r="K403" i="190"/>
  <c r="J403" i="190"/>
  <c r="I403" i="190"/>
  <c r="P402" i="190"/>
  <c r="Q402" i="190" s="1"/>
  <c r="M402" i="190"/>
  <c r="K402" i="190"/>
  <c r="J402" i="190"/>
  <c r="I402" i="190"/>
  <c r="P401" i="190"/>
  <c r="Q401" i="190" s="1"/>
  <c r="M401" i="190"/>
  <c r="K401" i="190"/>
  <c r="J401" i="190"/>
  <c r="I401" i="190"/>
  <c r="P400" i="190"/>
  <c r="Q400" i="190" s="1"/>
  <c r="M400" i="190"/>
  <c r="K400" i="190"/>
  <c r="J400" i="190"/>
  <c r="I400" i="190"/>
  <c r="P399" i="190"/>
  <c r="Q399" i="190" s="1"/>
  <c r="M399" i="190"/>
  <c r="K399" i="190"/>
  <c r="J399" i="190"/>
  <c r="I399" i="190"/>
  <c r="P398" i="190"/>
  <c r="Q398" i="190" s="1"/>
  <c r="M398" i="190"/>
  <c r="K398" i="190"/>
  <c r="J398" i="190"/>
  <c r="I398" i="190"/>
  <c r="P397" i="190"/>
  <c r="Q397" i="190" s="1"/>
  <c r="M397" i="190"/>
  <c r="K397" i="190"/>
  <c r="J397" i="190"/>
  <c r="I397" i="190"/>
  <c r="P396" i="190"/>
  <c r="Q396" i="190" s="1"/>
  <c r="M396" i="190"/>
  <c r="K396" i="190"/>
  <c r="J396" i="190"/>
  <c r="I396" i="190"/>
  <c r="P395" i="190"/>
  <c r="Q395" i="190" s="1"/>
  <c r="M395" i="190"/>
  <c r="K395" i="190"/>
  <c r="J395" i="190"/>
  <c r="I395" i="190"/>
  <c r="P394" i="190"/>
  <c r="Q394" i="190" s="1"/>
  <c r="M394" i="190"/>
  <c r="K394" i="190"/>
  <c r="J394" i="190"/>
  <c r="I394" i="190"/>
  <c r="P393" i="190"/>
  <c r="Q393" i="190" s="1"/>
  <c r="M393" i="190"/>
  <c r="K393" i="190"/>
  <c r="J393" i="190"/>
  <c r="I393" i="190"/>
  <c r="P392" i="190"/>
  <c r="Q392" i="190" s="1"/>
  <c r="M392" i="190"/>
  <c r="K392" i="190"/>
  <c r="J392" i="190"/>
  <c r="I392" i="190"/>
  <c r="P391" i="190"/>
  <c r="Q391" i="190" s="1"/>
  <c r="M391" i="190"/>
  <c r="K391" i="190"/>
  <c r="J391" i="190"/>
  <c r="I391" i="190"/>
  <c r="P390" i="190"/>
  <c r="Q390" i="190" s="1"/>
  <c r="M390" i="190"/>
  <c r="K390" i="190"/>
  <c r="J390" i="190"/>
  <c r="I390" i="190"/>
  <c r="P389" i="190"/>
  <c r="Q389" i="190" s="1"/>
  <c r="M389" i="190"/>
  <c r="K389" i="190"/>
  <c r="J389" i="190"/>
  <c r="I389" i="190"/>
  <c r="P388" i="190"/>
  <c r="Q388" i="190" s="1"/>
  <c r="M388" i="190"/>
  <c r="K388" i="190"/>
  <c r="J388" i="190"/>
  <c r="I388" i="190"/>
  <c r="P387" i="190"/>
  <c r="Q387" i="190" s="1"/>
  <c r="M387" i="190"/>
  <c r="K387" i="190"/>
  <c r="J387" i="190"/>
  <c r="I387" i="190"/>
  <c r="P386" i="190"/>
  <c r="Q386" i="190" s="1"/>
  <c r="M386" i="190"/>
  <c r="K386" i="190"/>
  <c r="J386" i="190"/>
  <c r="I386" i="190"/>
  <c r="P385" i="190"/>
  <c r="Q385" i="190" s="1"/>
  <c r="M385" i="190"/>
  <c r="K385" i="190"/>
  <c r="J385" i="190"/>
  <c r="I385" i="190"/>
  <c r="P384" i="190"/>
  <c r="Q384" i="190" s="1"/>
  <c r="M384" i="190"/>
  <c r="K384" i="190"/>
  <c r="J384" i="190"/>
  <c r="I384" i="190"/>
  <c r="P383" i="190"/>
  <c r="Q383" i="190" s="1"/>
  <c r="M383" i="190"/>
  <c r="K383" i="190"/>
  <c r="J383" i="190"/>
  <c r="I383" i="190"/>
  <c r="P382" i="190"/>
  <c r="Q382" i="190" s="1"/>
  <c r="M382" i="190"/>
  <c r="K382" i="190"/>
  <c r="J382" i="190"/>
  <c r="I382" i="190"/>
  <c r="P381" i="190"/>
  <c r="Q381" i="190" s="1"/>
  <c r="M381" i="190"/>
  <c r="K381" i="190"/>
  <c r="J381" i="190"/>
  <c r="I381" i="190"/>
  <c r="P380" i="190"/>
  <c r="Q380" i="190" s="1"/>
  <c r="M380" i="190"/>
  <c r="K380" i="190"/>
  <c r="J380" i="190"/>
  <c r="I380" i="190"/>
  <c r="P379" i="190"/>
  <c r="Q379" i="190" s="1"/>
  <c r="M379" i="190"/>
  <c r="K379" i="190"/>
  <c r="J379" i="190"/>
  <c r="I379" i="190"/>
  <c r="P378" i="190"/>
  <c r="Q378" i="190" s="1"/>
  <c r="M378" i="190"/>
  <c r="K378" i="190"/>
  <c r="J378" i="190"/>
  <c r="I378" i="190"/>
  <c r="P377" i="190"/>
  <c r="Q377" i="190" s="1"/>
  <c r="M377" i="190"/>
  <c r="K377" i="190"/>
  <c r="J377" i="190"/>
  <c r="I377" i="190"/>
  <c r="P376" i="190"/>
  <c r="Q376" i="190" s="1"/>
  <c r="M376" i="190"/>
  <c r="K376" i="190"/>
  <c r="J376" i="190"/>
  <c r="I376" i="190"/>
  <c r="P375" i="190"/>
  <c r="Q375" i="190" s="1"/>
  <c r="M375" i="190"/>
  <c r="K375" i="190"/>
  <c r="J375" i="190"/>
  <c r="I375" i="190"/>
  <c r="P374" i="190"/>
  <c r="Q374" i="190" s="1"/>
  <c r="M374" i="190"/>
  <c r="K374" i="190"/>
  <c r="J374" i="190"/>
  <c r="I374" i="190"/>
  <c r="P373" i="190"/>
  <c r="Q373" i="190" s="1"/>
  <c r="M373" i="190"/>
  <c r="K373" i="190"/>
  <c r="J373" i="190"/>
  <c r="I373" i="190"/>
  <c r="P372" i="190"/>
  <c r="Q372" i="190" s="1"/>
  <c r="M372" i="190"/>
  <c r="K372" i="190"/>
  <c r="J372" i="190"/>
  <c r="I372" i="190"/>
  <c r="P371" i="190"/>
  <c r="Q371" i="190" s="1"/>
  <c r="M371" i="190"/>
  <c r="K371" i="190"/>
  <c r="J371" i="190"/>
  <c r="I371" i="190"/>
  <c r="K370" i="190"/>
  <c r="J370" i="190"/>
  <c r="I370" i="190"/>
  <c r="K369" i="190"/>
  <c r="J369" i="190"/>
  <c r="I369" i="190"/>
  <c r="K368" i="190"/>
  <c r="J368" i="190"/>
  <c r="I368" i="190"/>
  <c r="K367" i="190"/>
  <c r="J367" i="190"/>
  <c r="I367" i="190"/>
  <c r="K366" i="190"/>
  <c r="J366" i="190"/>
  <c r="I366" i="190"/>
  <c r="Q365" i="190"/>
  <c r="P365" i="190"/>
  <c r="M365" i="190"/>
  <c r="K365" i="190"/>
  <c r="J365" i="190"/>
  <c r="I365" i="190"/>
  <c r="P364" i="190"/>
  <c r="Q364" i="190" s="1"/>
  <c r="M364" i="190"/>
  <c r="K364" i="190"/>
  <c r="J364" i="190"/>
  <c r="I364" i="190"/>
  <c r="Q363" i="190"/>
  <c r="P363" i="190"/>
  <c r="M363" i="190"/>
  <c r="K363" i="190"/>
  <c r="J363" i="190"/>
  <c r="I363" i="190"/>
  <c r="P362" i="190"/>
  <c r="Q362" i="190" s="1"/>
  <c r="M362" i="190"/>
  <c r="K362" i="190"/>
  <c r="J362" i="190"/>
  <c r="I362" i="190"/>
  <c r="P361" i="190"/>
  <c r="Q361" i="190" s="1"/>
  <c r="M361" i="190"/>
  <c r="K361" i="190"/>
  <c r="J361" i="190"/>
  <c r="I361" i="190"/>
  <c r="P360" i="190"/>
  <c r="Q360" i="190" s="1"/>
  <c r="M360" i="190"/>
  <c r="K360" i="190"/>
  <c r="J360" i="190"/>
  <c r="I360" i="190"/>
  <c r="P359" i="190"/>
  <c r="Q359" i="190" s="1"/>
  <c r="M359" i="190"/>
  <c r="K359" i="190"/>
  <c r="J359" i="190"/>
  <c r="I359" i="190"/>
  <c r="P358" i="190"/>
  <c r="Q358" i="190" s="1"/>
  <c r="M358" i="190"/>
  <c r="K358" i="190"/>
  <c r="J358" i="190"/>
  <c r="I358" i="190"/>
  <c r="P357" i="190"/>
  <c r="Q357" i="190" s="1"/>
  <c r="M357" i="190"/>
  <c r="K357" i="190"/>
  <c r="J357" i="190"/>
  <c r="I357" i="190"/>
  <c r="P356" i="190"/>
  <c r="Q356" i="190" s="1"/>
  <c r="M356" i="190"/>
  <c r="K356" i="190"/>
  <c r="J356" i="190"/>
  <c r="I356" i="190"/>
  <c r="P355" i="190"/>
  <c r="Q355" i="190" s="1"/>
  <c r="M355" i="190"/>
  <c r="K355" i="190"/>
  <c r="J355" i="190"/>
  <c r="I355" i="190"/>
  <c r="P354" i="190"/>
  <c r="Q354" i="190" s="1"/>
  <c r="M354" i="190"/>
  <c r="K354" i="190"/>
  <c r="J354" i="190"/>
  <c r="I354" i="190"/>
  <c r="Q353" i="190"/>
  <c r="P353" i="190"/>
  <c r="M353" i="190"/>
  <c r="K353" i="190"/>
  <c r="J353" i="190"/>
  <c r="I353" i="190"/>
  <c r="P352" i="190"/>
  <c r="Q352" i="190" s="1"/>
  <c r="M352" i="190"/>
  <c r="K352" i="190"/>
  <c r="J352" i="190"/>
  <c r="I352" i="190"/>
  <c r="P351" i="190"/>
  <c r="Q351" i="190" s="1"/>
  <c r="M351" i="190"/>
  <c r="K351" i="190"/>
  <c r="J351" i="190"/>
  <c r="I351" i="190"/>
  <c r="P350" i="190"/>
  <c r="Q350" i="190" s="1"/>
  <c r="M350" i="190"/>
  <c r="K350" i="190"/>
  <c r="J350" i="190"/>
  <c r="I350" i="190"/>
  <c r="P349" i="190"/>
  <c r="Q349" i="190" s="1"/>
  <c r="M349" i="190"/>
  <c r="K349" i="190"/>
  <c r="J349" i="190"/>
  <c r="I349" i="190"/>
  <c r="K348" i="190"/>
  <c r="J348" i="190"/>
  <c r="I348" i="190"/>
  <c r="P347" i="190"/>
  <c r="Q347" i="190" s="1"/>
  <c r="M347" i="190"/>
  <c r="K347" i="190"/>
  <c r="J347" i="190"/>
  <c r="I347" i="190"/>
  <c r="P346" i="190"/>
  <c r="Q346" i="190" s="1"/>
  <c r="M346" i="190"/>
  <c r="K346" i="190"/>
  <c r="J346" i="190"/>
  <c r="I346" i="190"/>
  <c r="P345" i="190"/>
  <c r="Q345" i="190" s="1"/>
  <c r="M345" i="190"/>
  <c r="K345" i="190"/>
  <c r="J345" i="190"/>
  <c r="I345" i="190"/>
  <c r="P344" i="190"/>
  <c r="Q344" i="190" s="1"/>
  <c r="M344" i="190"/>
  <c r="K344" i="190"/>
  <c r="J344" i="190"/>
  <c r="I344" i="190"/>
  <c r="P343" i="190"/>
  <c r="Q343" i="190" s="1"/>
  <c r="M343" i="190"/>
  <c r="K343" i="190"/>
  <c r="J343" i="190"/>
  <c r="I343" i="190"/>
  <c r="P342" i="190"/>
  <c r="Q342" i="190" s="1"/>
  <c r="M342" i="190"/>
  <c r="K342" i="190"/>
  <c r="J342" i="190"/>
  <c r="I342" i="190"/>
  <c r="P341" i="190"/>
  <c r="Q341" i="190" s="1"/>
  <c r="M341" i="190"/>
  <c r="K341" i="190"/>
  <c r="J341" i="190"/>
  <c r="I341" i="190"/>
  <c r="P340" i="190"/>
  <c r="Q340" i="190" s="1"/>
  <c r="M340" i="190"/>
  <c r="K340" i="190"/>
  <c r="J340" i="190"/>
  <c r="I340" i="190"/>
  <c r="P339" i="190"/>
  <c r="Q339" i="190" s="1"/>
  <c r="M339" i="190"/>
  <c r="K339" i="190"/>
  <c r="J339" i="190"/>
  <c r="I339" i="190"/>
  <c r="P338" i="190"/>
  <c r="Q338" i="190" s="1"/>
  <c r="M338" i="190"/>
  <c r="K338" i="190"/>
  <c r="J338" i="190"/>
  <c r="I338" i="190"/>
  <c r="P337" i="190"/>
  <c r="Q337" i="190" s="1"/>
  <c r="M337" i="190"/>
  <c r="K337" i="190"/>
  <c r="J337" i="190"/>
  <c r="I337" i="190"/>
  <c r="P336" i="190"/>
  <c r="Q336" i="190" s="1"/>
  <c r="M336" i="190"/>
  <c r="K336" i="190"/>
  <c r="J336" i="190"/>
  <c r="I336" i="190"/>
  <c r="P335" i="190"/>
  <c r="Q335" i="190" s="1"/>
  <c r="M335" i="190"/>
  <c r="K335" i="190"/>
  <c r="J335" i="190"/>
  <c r="I335" i="190"/>
  <c r="P334" i="190"/>
  <c r="Q334" i="190" s="1"/>
  <c r="M334" i="190"/>
  <c r="K334" i="190"/>
  <c r="J334" i="190"/>
  <c r="I334" i="190"/>
  <c r="P333" i="190"/>
  <c r="Q333" i="190" s="1"/>
  <c r="M333" i="190"/>
  <c r="K333" i="190"/>
  <c r="J333" i="190"/>
  <c r="I333" i="190"/>
  <c r="K332" i="190"/>
  <c r="J332" i="190"/>
  <c r="I332" i="190"/>
  <c r="K331" i="190"/>
  <c r="J331" i="190"/>
  <c r="I331" i="190"/>
  <c r="K330" i="190"/>
  <c r="J330" i="190"/>
  <c r="I330" i="190"/>
  <c r="K329" i="190"/>
  <c r="J329" i="190"/>
  <c r="I329" i="190"/>
  <c r="K328" i="190"/>
  <c r="J328" i="190"/>
  <c r="I328" i="190"/>
  <c r="P327" i="190"/>
  <c r="Q327" i="190" s="1"/>
  <c r="K327" i="190"/>
  <c r="J327" i="190"/>
  <c r="I327" i="190"/>
  <c r="P326" i="190"/>
  <c r="Q326" i="190" s="1"/>
  <c r="K326" i="190"/>
  <c r="J326" i="190"/>
  <c r="I326" i="190"/>
  <c r="P325" i="190"/>
  <c r="Q325" i="190" s="1"/>
  <c r="K325" i="190"/>
  <c r="J325" i="190"/>
  <c r="I325" i="190"/>
  <c r="P324" i="190"/>
  <c r="Q324" i="190" s="1"/>
  <c r="K324" i="190"/>
  <c r="J324" i="190"/>
  <c r="I324" i="190"/>
  <c r="P323" i="190"/>
  <c r="Q323" i="190" s="1"/>
  <c r="K323" i="190"/>
  <c r="J323" i="190"/>
  <c r="I323" i="190"/>
  <c r="P322" i="190"/>
  <c r="Q322" i="190" s="1"/>
  <c r="K322" i="190"/>
  <c r="J322" i="190"/>
  <c r="I322" i="190"/>
  <c r="P321" i="190"/>
  <c r="Q321" i="190" s="1"/>
  <c r="K321" i="190"/>
  <c r="J321" i="190"/>
  <c r="I321" i="190"/>
  <c r="P320" i="190"/>
  <c r="Q320" i="190" s="1"/>
  <c r="K320" i="190"/>
  <c r="J320" i="190"/>
  <c r="I320" i="190"/>
  <c r="P319" i="190"/>
  <c r="Q319" i="190" s="1"/>
  <c r="K319" i="190"/>
  <c r="J319" i="190"/>
  <c r="I319" i="190"/>
  <c r="P318" i="190"/>
  <c r="Q318" i="190" s="1"/>
  <c r="K318" i="190"/>
  <c r="J318" i="190"/>
  <c r="I318" i="190"/>
  <c r="P317" i="190"/>
  <c r="Q317" i="190" s="1"/>
  <c r="K317" i="190"/>
  <c r="J317" i="190"/>
  <c r="I317" i="190"/>
  <c r="P316" i="190"/>
  <c r="Q316" i="190" s="1"/>
  <c r="K316" i="190"/>
  <c r="J316" i="190"/>
  <c r="I316" i="190"/>
  <c r="P315" i="190"/>
  <c r="Q315" i="190" s="1"/>
  <c r="K315" i="190"/>
  <c r="J315" i="190"/>
  <c r="I315" i="190"/>
  <c r="P314" i="190"/>
  <c r="Q314" i="190" s="1"/>
  <c r="K314" i="190"/>
  <c r="J314" i="190"/>
  <c r="I314" i="190"/>
  <c r="P313" i="190"/>
  <c r="Q313" i="190" s="1"/>
  <c r="K313" i="190"/>
  <c r="J313" i="190"/>
  <c r="I313" i="190"/>
  <c r="P312" i="190"/>
  <c r="Q312" i="190" s="1"/>
  <c r="K312" i="190"/>
  <c r="J312" i="190"/>
  <c r="I312" i="190"/>
  <c r="P311" i="190"/>
  <c r="Q311" i="190" s="1"/>
  <c r="K311" i="190"/>
  <c r="J311" i="190"/>
  <c r="I311" i="190"/>
  <c r="P310" i="190"/>
  <c r="Q310" i="190" s="1"/>
  <c r="K310" i="190"/>
  <c r="J310" i="190"/>
  <c r="I310" i="190"/>
  <c r="P309" i="190"/>
  <c r="Q309" i="190" s="1"/>
  <c r="K309" i="190"/>
  <c r="J309" i="190"/>
  <c r="I309" i="190"/>
  <c r="P308" i="190"/>
  <c r="Q308" i="190" s="1"/>
  <c r="K308" i="190"/>
  <c r="J308" i="190"/>
  <c r="I308" i="190"/>
  <c r="P307" i="190"/>
  <c r="Q307" i="190" s="1"/>
  <c r="K307" i="190"/>
  <c r="J307" i="190"/>
  <c r="I307" i="190"/>
  <c r="P306" i="190"/>
  <c r="Q306" i="190" s="1"/>
  <c r="K306" i="190"/>
  <c r="J306" i="190"/>
  <c r="I306" i="190"/>
  <c r="P305" i="190"/>
  <c r="Q305" i="190" s="1"/>
  <c r="K305" i="190"/>
  <c r="J305" i="190"/>
  <c r="I305" i="190"/>
  <c r="P304" i="190"/>
  <c r="Q304" i="190" s="1"/>
  <c r="K304" i="190"/>
  <c r="J304" i="190"/>
  <c r="I304" i="190"/>
  <c r="P303" i="190"/>
  <c r="Q303" i="190" s="1"/>
  <c r="K303" i="190"/>
  <c r="J303" i="190"/>
  <c r="I303" i="190"/>
  <c r="P302" i="190"/>
  <c r="Q302" i="190" s="1"/>
  <c r="K302" i="190"/>
  <c r="J302" i="190"/>
  <c r="I302" i="190"/>
  <c r="P301" i="190"/>
  <c r="Q301" i="190" s="1"/>
  <c r="K301" i="190"/>
  <c r="J301" i="190"/>
  <c r="I301" i="190"/>
  <c r="P300" i="190"/>
  <c r="Q300" i="190" s="1"/>
  <c r="K300" i="190"/>
  <c r="J300" i="190"/>
  <c r="I300" i="190"/>
  <c r="P299" i="190"/>
  <c r="Q299" i="190" s="1"/>
  <c r="K299" i="190"/>
  <c r="J299" i="190"/>
  <c r="I299" i="190"/>
  <c r="P298" i="190"/>
  <c r="Q298" i="190" s="1"/>
  <c r="K298" i="190"/>
  <c r="J298" i="190"/>
  <c r="I298" i="190"/>
  <c r="P297" i="190"/>
  <c r="Q297" i="190" s="1"/>
  <c r="K297" i="190"/>
  <c r="J297" i="190"/>
  <c r="I297" i="190"/>
  <c r="P296" i="190"/>
  <c r="Q296" i="190" s="1"/>
  <c r="K296" i="190"/>
  <c r="J296" i="190"/>
  <c r="I296" i="190"/>
  <c r="P295" i="190"/>
  <c r="Q295" i="190" s="1"/>
  <c r="K295" i="190"/>
  <c r="J295" i="190"/>
  <c r="I295" i="190"/>
  <c r="P294" i="190"/>
  <c r="Q294" i="190" s="1"/>
  <c r="K294" i="190"/>
  <c r="J294" i="190"/>
  <c r="I294" i="190"/>
  <c r="P293" i="190"/>
  <c r="Q293" i="190" s="1"/>
  <c r="K293" i="190"/>
  <c r="J293" i="190"/>
  <c r="I293" i="190"/>
  <c r="P292" i="190"/>
  <c r="Q292" i="190" s="1"/>
  <c r="K292" i="190"/>
  <c r="J292" i="190"/>
  <c r="I292" i="190"/>
  <c r="P291" i="190"/>
  <c r="Q291" i="190" s="1"/>
  <c r="K291" i="190"/>
  <c r="J291" i="190"/>
  <c r="I291" i="190"/>
  <c r="P290" i="190"/>
  <c r="Q290" i="190" s="1"/>
  <c r="K290" i="190"/>
  <c r="J290" i="190"/>
  <c r="I290" i="190"/>
  <c r="P289" i="190"/>
  <c r="Q289" i="190" s="1"/>
  <c r="K289" i="190"/>
  <c r="J289" i="190"/>
  <c r="I289" i="190"/>
  <c r="P288" i="190"/>
  <c r="Q288" i="190" s="1"/>
  <c r="K288" i="190"/>
  <c r="J288" i="190"/>
  <c r="I288" i="190"/>
  <c r="P287" i="190"/>
  <c r="Q287" i="190" s="1"/>
  <c r="K287" i="190"/>
  <c r="J287" i="190"/>
  <c r="I287" i="190"/>
  <c r="P286" i="190"/>
  <c r="Q286" i="190" s="1"/>
  <c r="K286" i="190"/>
  <c r="J286" i="190"/>
  <c r="I286" i="190"/>
  <c r="P285" i="190"/>
  <c r="Q285" i="190" s="1"/>
  <c r="K285" i="190"/>
  <c r="J285" i="190"/>
  <c r="I285" i="190"/>
  <c r="P284" i="190"/>
  <c r="Q284" i="190" s="1"/>
  <c r="K284" i="190"/>
  <c r="J284" i="190"/>
  <c r="I284" i="190"/>
  <c r="P283" i="190"/>
  <c r="Q283" i="190" s="1"/>
  <c r="K283" i="190"/>
  <c r="J283" i="190"/>
  <c r="I283" i="190"/>
  <c r="P282" i="190"/>
  <c r="Q282" i="190" s="1"/>
  <c r="K282" i="190"/>
  <c r="J282" i="190"/>
  <c r="I282" i="190"/>
  <c r="P281" i="190"/>
  <c r="Q281" i="190" s="1"/>
  <c r="K281" i="190"/>
  <c r="J281" i="190"/>
  <c r="I281" i="190"/>
  <c r="P280" i="190"/>
  <c r="Q280" i="190" s="1"/>
  <c r="K280" i="190"/>
  <c r="J280" i="190"/>
  <c r="I280" i="190"/>
  <c r="P279" i="190"/>
  <c r="Q279" i="190" s="1"/>
  <c r="K279" i="190"/>
  <c r="J279" i="190"/>
  <c r="I279" i="190"/>
  <c r="P278" i="190"/>
  <c r="Q278" i="190" s="1"/>
  <c r="K278" i="190"/>
  <c r="J278" i="190"/>
  <c r="I278" i="190"/>
  <c r="P277" i="190"/>
  <c r="Q277" i="190" s="1"/>
  <c r="K277" i="190"/>
  <c r="J277" i="190"/>
  <c r="I277" i="190"/>
  <c r="P276" i="190"/>
  <c r="Q276" i="190" s="1"/>
  <c r="K276" i="190"/>
  <c r="J276" i="190"/>
  <c r="I276" i="190"/>
  <c r="P275" i="190"/>
  <c r="Q275" i="190" s="1"/>
  <c r="K275" i="190"/>
  <c r="J275" i="190"/>
  <c r="I275" i="190"/>
  <c r="P274" i="190"/>
  <c r="Q274" i="190" s="1"/>
  <c r="K274" i="190"/>
  <c r="J274" i="190"/>
  <c r="I274" i="190"/>
  <c r="P273" i="190"/>
  <c r="Q273" i="190" s="1"/>
  <c r="K273" i="190"/>
  <c r="J273" i="190"/>
  <c r="I273" i="190"/>
  <c r="P272" i="190"/>
  <c r="Q272" i="190" s="1"/>
  <c r="K272" i="190"/>
  <c r="J272" i="190"/>
  <c r="I272" i="190"/>
  <c r="P271" i="190"/>
  <c r="Q271" i="190" s="1"/>
  <c r="K271" i="190"/>
  <c r="J271" i="190"/>
  <c r="I271" i="190"/>
  <c r="P270" i="190"/>
  <c r="Q270" i="190" s="1"/>
  <c r="K270" i="190"/>
  <c r="J270" i="190"/>
  <c r="I270" i="190"/>
  <c r="P269" i="190"/>
  <c r="Q269" i="190" s="1"/>
  <c r="K269" i="190"/>
  <c r="J269" i="190"/>
  <c r="I269" i="190"/>
  <c r="P268" i="190"/>
  <c r="Q268" i="190" s="1"/>
  <c r="K268" i="190"/>
  <c r="J268" i="190"/>
  <c r="I268" i="190"/>
  <c r="P267" i="190"/>
  <c r="Q267" i="190" s="1"/>
  <c r="K267" i="190"/>
  <c r="J267" i="190"/>
  <c r="I267" i="190"/>
  <c r="P266" i="190"/>
  <c r="Q266" i="190" s="1"/>
  <c r="K266" i="190"/>
  <c r="J266" i="190"/>
  <c r="I266" i="190"/>
  <c r="P265" i="190"/>
  <c r="Q265" i="190" s="1"/>
  <c r="K265" i="190"/>
  <c r="J265" i="190"/>
  <c r="I265" i="190"/>
  <c r="P264" i="190"/>
  <c r="Q264" i="190" s="1"/>
  <c r="K264" i="190"/>
  <c r="J264" i="190"/>
  <c r="I264" i="190"/>
  <c r="P263" i="190"/>
  <c r="Q263" i="190" s="1"/>
  <c r="K263" i="190"/>
  <c r="J263" i="190"/>
  <c r="I263" i="190"/>
  <c r="P262" i="190"/>
  <c r="Q262" i="190" s="1"/>
  <c r="K262" i="190"/>
  <c r="J262" i="190"/>
  <c r="I262" i="190"/>
  <c r="P261" i="190"/>
  <c r="Q261" i="190" s="1"/>
  <c r="K261" i="190"/>
  <c r="J261" i="190"/>
  <c r="I261" i="190"/>
  <c r="P260" i="190"/>
  <c r="Q260" i="190" s="1"/>
  <c r="K260" i="190"/>
  <c r="J260" i="190"/>
  <c r="I260" i="190"/>
  <c r="P259" i="190"/>
  <c r="Q259" i="190" s="1"/>
  <c r="K259" i="190"/>
  <c r="J259" i="190"/>
  <c r="I259" i="190"/>
  <c r="P258" i="190"/>
  <c r="Q258" i="190" s="1"/>
  <c r="K258" i="190"/>
  <c r="J258" i="190"/>
  <c r="I258" i="190"/>
  <c r="P257" i="190"/>
  <c r="Q257" i="190" s="1"/>
  <c r="K257" i="190"/>
  <c r="J257" i="190"/>
  <c r="I257" i="190"/>
  <c r="P256" i="190"/>
  <c r="Q256" i="190" s="1"/>
  <c r="K256" i="190"/>
  <c r="J256" i="190"/>
  <c r="I256" i="190"/>
  <c r="P255" i="190"/>
  <c r="Q255" i="190" s="1"/>
  <c r="K255" i="190"/>
  <c r="J255" i="190"/>
  <c r="I255" i="190"/>
  <c r="P254" i="190"/>
  <c r="Q254" i="190" s="1"/>
  <c r="K254" i="190"/>
  <c r="J254" i="190"/>
  <c r="I254" i="190"/>
  <c r="P253" i="190"/>
  <c r="Q253" i="190" s="1"/>
  <c r="K253" i="190"/>
  <c r="J253" i="190"/>
  <c r="I253" i="190"/>
  <c r="P252" i="190"/>
  <c r="Q252" i="190" s="1"/>
  <c r="K252" i="190"/>
  <c r="J252" i="190"/>
  <c r="I252" i="190"/>
  <c r="P251" i="190"/>
  <c r="Q251" i="190" s="1"/>
  <c r="K251" i="190"/>
  <c r="J251" i="190"/>
  <c r="I251" i="190"/>
  <c r="P250" i="190"/>
  <c r="Q250" i="190" s="1"/>
  <c r="K250" i="190"/>
  <c r="J250" i="190"/>
  <c r="I250" i="190"/>
  <c r="P249" i="190"/>
  <c r="Q249" i="190" s="1"/>
  <c r="K249" i="190"/>
  <c r="J249" i="190"/>
  <c r="I249" i="190"/>
  <c r="P248" i="190"/>
  <c r="Q248" i="190" s="1"/>
  <c r="K248" i="190"/>
  <c r="J248" i="190"/>
  <c r="I248" i="190"/>
  <c r="P247" i="190"/>
  <c r="Q247" i="190" s="1"/>
  <c r="K247" i="190"/>
  <c r="J247" i="190"/>
  <c r="I247" i="190"/>
  <c r="P246" i="190"/>
  <c r="Q246" i="190" s="1"/>
  <c r="K246" i="190"/>
  <c r="J246" i="190"/>
  <c r="I246" i="190"/>
  <c r="P245" i="190"/>
  <c r="Q245" i="190" s="1"/>
  <c r="K245" i="190"/>
  <c r="J245" i="190"/>
  <c r="I245" i="190"/>
  <c r="P244" i="190"/>
  <c r="Q244" i="190" s="1"/>
  <c r="K244" i="190"/>
  <c r="J244" i="190"/>
  <c r="I244" i="190"/>
  <c r="P243" i="190"/>
  <c r="Q243" i="190" s="1"/>
  <c r="K243" i="190"/>
  <c r="J243" i="190"/>
  <c r="I243" i="190"/>
  <c r="P242" i="190"/>
  <c r="Q242" i="190" s="1"/>
  <c r="K242" i="190"/>
  <c r="J242" i="190"/>
  <c r="I242" i="190"/>
  <c r="P241" i="190"/>
  <c r="Q241" i="190" s="1"/>
  <c r="K241" i="190"/>
  <c r="J241" i="190"/>
  <c r="I241" i="190"/>
  <c r="P240" i="190"/>
  <c r="Q240" i="190" s="1"/>
  <c r="K240" i="190"/>
  <c r="J240" i="190"/>
  <c r="I240" i="190"/>
  <c r="P239" i="190"/>
  <c r="Q239" i="190" s="1"/>
  <c r="K239" i="190"/>
  <c r="J239" i="190"/>
  <c r="I239" i="190"/>
  <c r="P238" i="190"/>
  <c r="Q238" i="190" s="1"/>
  <c r="K238" i="190"/>
  <c r="J238" i="190"/>
  <c r="I238" i="190"/>
  <c r="P237" i="190"/>
  <c r="Q237" i="190" s="1"/>
  <c r="K237" i="190"/>
  <c r="J237" i="190"/>
  <c r="I237" i="190"/>
  <c r="P236" i="190"/>
  <c r="Q236" i="190" s="1"/>
  <c r="K236" i="190"/>
  <c r="J236" i="190"/>
  <c r="I236" i="190"/>
  <c r="P235" i="190"/>
  <c r="Q235" i="190" s="1"/>
  <c r="K235" i="190"/>
  <c r="J235" i="190"/>
  <c r="I235" i="190"/>
  <c r="P234" i="190"/>
  <c r="Q234" i="190" s="1"/>
  <c r="K234" i="190"/>
  <c r="J234" i="190"/>
  <c r="I234" i="190"/>
  <c r="P233" i="190"/>
  <c r="Q233" i="190" s="1"/>
  <c r="K233" i="190"/>
  <c r="J233" i="190"/>
  <c r="I233" i="190"/>
  <c r="P232" i="190"/>
  <c r="Q232" i="190" s="1"/>
  <c r="K232" i="190"/>
  <c r="J232" i="190"/>
  <c r="I232" i="190"/>
  <c r="P231" i="190"/>
  <c r="Q231" i="190" s="1"/>
  <c r="K231" i="190"/>
  <c r="J231" i="190"/>
  <c r="I231" i="190"/>
  <c r="P230" i="190"/>
  <c r="Q230" i="190" s="1"/>
  <c r="K230" i="190"/>
  <c r="J230" i="190"/>
  <c r="I230" i="190"/>
  <c r="P229" i="190"/>
  <c r="Q229" i="190" s="1"/>
  <c r="K229" i="190"/>
  <c r="J229" i="190"/>
  <c r="I229" i="190"/>
  <c r="P228" i="190"/>
  <c r="Q228" i="190" s="1"/>
  <c r="K228" i="190"/>
  <c r="J228" i="190"/>
  <c r="I228" i="190"/>
  <c r="P227" i="190"/>
  <c r="Q227" i="190" s="1"/>
  <c r="K227" i="190"/>
  <c r="J227" i="190"/>
  <c r="I227" i="190"/>
  <c r="P226" i="190"/>
  <c r="Q226" i="190" s="1"/>
  <c r="K226" i="190"/>
  <c r="J226" i="190"/>
  <c r="I226" i="190"/>
  <c r="P225" i="190"/>
  <c r="Q225" i="190" s="1"/>
  <c r="K225" i="190"/>
  <c r="J225" i="190"/>
  <c r="I225" i="190"/>
  <c r="P224" i="190"/>
  <c r="Q224" i="190" s="1"/>
  <c r="K224" i="190"/>
  <c r="J224" i="190"/>
  <c r="I224" i="190"/>
  <c r="P223" i="190"/>
  <c r="Q223" i="190" s="1"/>
  <c r="K223" i="190"/>
  <c r="J223" i="190"/>
  <c r="I223" i="190"/>
  <c r="P222" i="190"/>
  <c r="Q222" i="190" s="1"/>
  <c r="K222" i="190"/>
  <c r="J222" i="190"/>
  <c r="I222" i="190"/>
  <c r="P221" i="190"/>
  <c r="Q221" i="190" s="1"/>
  <c r="K221" i="190"/>
  <c r="J221" i="190"/>
  <c r="I221" i="190"/>
  <c r="P220" i="190"/>
  <c r="Q220" i="190" s="1"/>
  <c r="K220" i="190"/>
  <c r="J220" i="190"/>
  <c r="I220" i="190"/>
  <c r="P219" i="190"/>
  <c r="Q219" i="190" s="1"/>
  <c r="K219" i="190"/>
  <c r="J219" i="190"/>
  <c r="I219" i="190"/>
  <c r="P218" i="190"/>
  <c r="Q218" i="190" s="1"/>
  <c r="K218" i="190"/>
  <c r="J218" i="190"/>
  <c r="I218" i="190"/>
  <c r="P217" i="190"/>
  <c r="Q217" i="190" s="1"/>
  <c r="K217" i="190"/>
  <c r="J217" i="190"/>
  <c r="I217" i="190"/>
  <c r="P216" i="190"/>
  <c r="Q216" i="190" s="1"/>
  <c r="K216" i="190"/>
  <c r="J216" i="190"/>
  <c r="I216" i="190"/>
  <c r="P215" i="190"/>
  <c r="Q215" i="190" s="1"/>
  <c r="K215" i="190"/>
  <c r="J215" i="190"/>
  <c r="I215" i="190"/>
  <c r="P214" i="190"/>
  <c r="Q214" i="190" s="1"/>
  <c r="K214" i="190"/>
  <c r="J214" i="190"/>
  <c r="I214" i="190"/>
  <c r="P213" i="190"/>
  <c r="Q213" i="190" s="1"/>
  <c r="K213" i="190"/>
  <c r="J213" i="190"/>
  <c r="I213" i="190"/>
  <c r="P212" i="190"/>
  <c r="Q212" i="190" s="1"/>
  <c r="K212" i="190"/>
  <c r="J212" i="190"/>
  <c r="I212" i="190"/>
  <c r="P211" i="190"/>
  <c r="Q211" i="190" s="1"/>
  <c r="K211" i="190"/>
  <c r="J211" i="190"/>
  <c r="I211" i="190"/>
  <c r="P210" i="190"/>
  <c r="Q210" i="190" s="1"/>
  <c r="K210" i="190"/>
  <c r="J210" i="190"/>
  <c r="I210" i="190"/>
  <c r="P209" i="190"/>
  <c r="Q209" i="190" s="1"/>
  <c r="K209" i="190"/>
  <c r="J209" i="190"/>
  <c r="I209" i="190"/>
  <c r="P208" i="190"/>
  <c r="Q208" i="190" s="1"/>
  <c r="K208" i="190"/>
  <c r="J208" i="190"/>
  <c r="I208" i="190"/>
  <c r="K207" i="190"/>
  <c r="J207" i="190"/>
  <c r="I207" i="190"/>
  <c r="K206" i="190"/>
  <c r="J206" i="190"/>
  <c r="I206" i="190"/>
  <c r="K205" i="190"/>
  <c r="J205" i="190"/>
  <c r="I205" i="190"/>
  <c r="K204" i="190"/>
  <c r="J204" i="190"/>
  <c r="I204" i="190"/>
  <c r="K203" i="190"/>
  <c r="J203" i="190"/>
  <c r="I203" i="190"/>
  <c r="K202" i="190"/>
  <c r="J202" i="190"/>
  <c r="I202" i="190"/>
  <c r="K201" i="190"/>
  <c r="J201" i="190"/>
  <c r="I201" i="190"/>
  <c r="K200" i="190"/>
  <c r="J200" i="190"/>
  <c r="I200" i="190"/>
  <c r="K199" i="190"/>
  <c r="J199" i="190"/>
  <c r="I199" i="190"/>
  <c r="K198" i="190"/>
  <c r="J198" i="190"/>
  <c r="I198" i="190"/>
  <c r="K197" i="190"/>
  <c r="J197" i="190"/>
  <c r="I197" i="190"/>
  <c r="K196" i="190"/>
  <c r="J196" i="190"/>
  <c r="I196" i="190"/>
  <c r="K195" i="190"/>
  <c r="J195" i="190"/>
  <c r="I195" i="190"/>
  <c r="K194" i="190"/>
  <c r="J194" i="190"/>
  <c r="I194" i="190"/>
  <c r="K193" i="190"/>
  <c r="J193" i="190"/>
  <c r="I193" i="190"/>
  <c r="K192" i="190"/>
  <c r="J192" i="190"/>
  <c r="I192" i="190"/>
  <c r="K191" i="190"/>
  <c r="J191" i="190"/>
  <c r="I191" i="190"/>
  <c r="K190" i="190"/>
  <c r="J190" i="190"/>
  <c r="I190" i="190"/>
  <c r="K189" i="190"/>
  <c r="J189" i="190"/>
  <c r="I189" i="190"/>
  <c r="K188" i="190"/>
  <c r="J188" i="190"/>
  <c r="I188" i="190"/>
  <c r="K187" i="190"/>
  <c r="J187" i="190"/>
  <c r="I187" i="190"/>
  <c r="K186" i="190"/>
  <c r="J186" i="190"/>
  <c r="I186" i="190"/>
  <c r="K185" i="190"/>
  <c r="J185" i="190"/>
  <c r="I185" i="190"/>
  <c r="K184" i="190"/>
  <c r="J184" i="190"/>
  <c r="I184" i="190"/>
  <c r="K183" i="190"/>
  <c r="J183" i="190"/>
  <c r="I183" i="190"/>
  <c r="K182" i="190"/>
  <c r="J182" i="190"/>
  <c r="I182" i="190"/>
  <c r="K181" i="190"/>
  <c r="J181" i="190"/>
  <c r="I181" i="190"/>
  <c r="K180" i="190"/>
  <c r="J180" i="190"/>
  <c r="I180" i="190"/>
  <c r="K179" i="190"/>
  <c r="J179" i="190"/>
  <c r="I179" i="190"/>
  <c r="P178" i="190"/>
  <c r="Q178" i="190" s="1"/>
  <c r="K178" i="190"/>
  <c r="J178" i="190"/>
  <c r="I178" i="190"/>
  <c r="P177" i="190"/>
  <c r="Q177" i="190" s="1"/>
  <c r="K177" i="190"/>
  <c r="J177" i="190"/>
  <c r="I177" i="190"/>
  <c r="P176" i="190"/>
  <c r="Q176" i="190" s="1"/>
  <c r="K176" i="190"/>
  <c r="J176" i="190"/>
  <c r="I176" i="190"/>
  <c r="P175" i="190"/>
  <c r="Q175" i="190" s="1"/>
  <c r="K175" i="190"/>
  <c r="J175" i="190"/>
  <c r="I175" i="190"/>
  <c r="P174" i="190"/>
  <c r="Q174" i="190" s="1"/>
  <c r="K174" i="190"/>
  <c r="J174" i="190"/>
  <c r="I174" i="190"/>
  <c r="Q173" i="190"/>
  <c r="P173" i="190"/>
  <c r="K173" i="190"/>
  <c r="J173" i="190"/>
  <c r="I173" i="190"/>
  <c r="P172" i="190"/>
  <c r="Q172" i="190" s="1"/>
  <c r="K172" i="190"/>
  <c r="J172" i="190"/>
  <c r="I172" i="190"/>
  <c r="P171" i="190"/>
  <c r="Q171" i="190" s="1"/>
  <c r="K171" i="190"/>
  <c r="J171" i="190"/>
  <c r="I171" i="190"/>
  <c r="P170" i="190"/>
  <c r="Q170" i="190" s="1"/>
  <c r="K170" i="190"/>
  <c r="J170" i="190"/>
  <c r="I170" i="190"/>
  <c r="P169" i="190"/>
  <c r="Q169" i="190" s="1"/>
  <c r="K169" i="190"/>
  <c r="J169" i="190"/>
  <c r="I169" i="190"/>
  <c r="P168" i="190"/>
  <c r="Q168" i="190" s="1"/>
  <c r="K168" i="190"/>
  <c r="J168" i="190"/>
  <c r="I168" i="190"/>
  <c r="P167" i="190"/>
  <c r="Q167" i="190" s="1"/>
  <c r="K167" i="190"/>
  <c r="J167" i="190"/>
  <c r="I167" i="190"/>
  <c r="P166" i="190"/>
  <c r="Q166" i="190" s="1"/>
  <c r="K166" i="190"/>
  <c r="J166" i="190"/>
  <c r="I166" i="190"/>
  <c r="Q165" i="190"/>
  <c r="P165" i="190"/>
  <c r="K165" i="190"/>
  <c r="J165" i="190"/>
  <c r="I165" i="190"/>
  <c r="P164" i="190"/>
  <c r="Q164" i="190" s="1"/>
  <c r="K164" i="190"/>
  <c r="J164" i="190"/>
  <c r="I164" i="190"/>
  <c r="P163" i="190"/>
  <c r="Q163" i="190" s="1"/>
  <c r="K163" i="190"/>
  <c r="J163" i="190"/>
  <c r="I163" i="190"/>
  <c r="P162" i="190"/>
  <c r="Q162" i="190" s="1"/>
  <c r="K162" i="190"/>
  <c r="J162" i="190"/>
  <c r="I162" i="190"/>
  <c r="P161" i="190"/>
  <c r="Q161" i="190" s="1"/>
  <c r="K161" i="190"/>
  <c r="J161" i="190"/>
  <c r="I161" i="190"/>
  <c r="P160" i="190"/>
  <c r="Q160" i="190" s="1"/>
  <c r="K160" i="190"/>
  <c r="J160" i="190"/>
  <c r="I160" i="190"/>
  <c r="P159" i="190"/>
  <c r="Q159" i="190" s="1"/>
  <c r="K159" i="190"/>
  <c r="J159" i="190"/>
  <c r="I159" i="190"/>
  <c r="P158" i="190"/>
  <c r="Q158" i="190" s="1"/>
  <c r="K158" i="190"/>
  <c r="J158" i="190"/>
  <c r="I158" i="190"/>
  <c r="Q157" i="190"/>
  <c r="P157" i="190"/>
  <c r="K157" i="190"/>
  <c r="J157" i="190"/>
  <c r="I157" i="190"/>
  <c r="P156" i="190"/>
  <c r="Q156" i="190" s="1"/>
  <c r="K156" i="190"/>
  <c r="J156" i="190"/>
  <c r="I156" i="190"/>
  <c r="P155" i="190"/>
  <c r="Q155" i="190" s="1"/>
  <c r="K155" i="190"/>
  <c r="J155" i="190"/>
  <c r="I155" i="190"/>
  <c r="P154" i="190"/>
  <c r="Q154" i="190" s="1"/>
  <c r="K154" i="190"/>
  <c r="J154" i="190"/>
  <c r="I154" i="190"/>
  <c r="P153" i="190"/>
  <c r="Q153" i="190" s="1"/>
  <c r="K153" i="190"/>
  <c r="J153" i="190"/>
  <c r="I153" i="190"/>
  <c r="P152" i="190"/>
  <c r="Q152" i="190" s="1"/>
  <c r="K152" i="190"/>
  <c r="J152" i="190"/>
  <c r="I152" i="190"/>
  <c r="P151" i="190"/>
  <c r="Q151" i="190" s="1"/>
  <c r="K151" i="190"/>
  <c r="J151" i="190"/>
  <c r="I151" i="190"/>
  <c r="P150" i="190"/>
  <c r="Q150" i="190" s="1"/>
  <c r="K150" i="190"/>
  <c r="J150" i="190"/>
  <c r="I150" i="190"/>
  <c r="Q149" i="190"/>
  <c r="P149" i="190"/>
  <c r="K149" i="190"/>
  <c r="J149" i="190"/>
  <c r="I149" i="190"/>
  <c r="P148" i="190"/>
  <c r="Q148" i="190" s="1"/>
  <c r="K148" i="190"/>
  <c r="J148" i="190"/>
  <c r="I148" i="190"/>
  <c r="P147" i="190"/>
  <c r="Q147" i="190" s="1"/>
  <c r="K147" i="190"/>
  <c r="J147" i="190"/>
  <c r="I147" i="190"/>
  <c r="P146" i="190"/>
  <c r="Q146" i="190" s="1"/>
  <c r="K146" i="190"/>
  <c r="J146" i="190"/>
  <c r="I146" i="190"/>
  <c r="P145" i="190"/>
  <c r="Q145" i="190" s="1"/>
  <c r="K145" i="190"/>
  <c r="J145" i="190"/>
  <c r="I145" i="190"/>
  <c r="P144" i="190"/>
  <c r="Q144" i="190" s="1"/>
  <c r="K144" i="190"/>
  <c r="J144" i="190"/>
  <c r="I144" i="190"/>
  <c r="P143" i="190"/>
  <c r="Q143" i="190" s="1"/>
  <c r="K143" i="190"/>
  <c r="J143" i="190"/>
  <c r="I143" i="190"/>
  <c r="P142" i="190"/>
  <c r="Q142" i="190" s="1"/>
  <c r="K142" i="190"/>
  <c r="J142" i="190"/>
  <c r="I142" i="190"/>
  <c r="Q141" i="190"/>
  <c r="P141" i="190"/>
  <c r="K141" i="190"/>
  <c r="J141" i="190"/>
  <c r="I141" i="190"/>
  <c r="P140" i="190"/>
  <c r="Q140" i="190" s="1"/>
  <c r="K140" i="190"/>
  <c r="J140" i="190"/>
  <c r="I140" i="190"/>
  <c r="P139" i="190"/>
  <c r="Q139" i="190" s="1"/>
  <c r="K139" i="190"/>
  <c r="J139" i="190"/>
  <c r="I139" i="190"/>
  <c r="P138" i="190"/>
  <c r="Q138" i="190" s="1"/>
  <c r="K138" i="190"/>
  <c r="J138" i="190"/>
  <c r="I138" i="190"/>
  <c r="P137" i="190"/>
  <c r="Q137" i="190" s="1"/>
  <c r="K137" i="190"/>
  <c r="J137" i="190"/>
  <c r="I137" i="190"/>
  <c r="P136" i="190"/>
  <c r="Q136" i="190" s="1"/>
  <c r="K136" i="190"/>
  <c r="J136" i="190"/>
  <c r="I136" i="190"/>
  <c r="P135" i="190"/>
  <c r="Q135" i="190" s="1"/>
  <c r="K135" i="190"/>
  <c r="J135" i="190"/>
  <c r="I135" i="190"/>
  <c r="P134" i="190"/>
  <c r="Q134" i="190" s="1"/>
  <c r="K134" i="190"/>
  <c r="J134" i="190"/>
  <c r="I134" i="190"/>
  <c r="Q133" i="190"/>
  <c r="P133" i="190"/>
  <c r="K133" i="190"/>
  <c r="J133" i="190"/>
  <c r="I133" i="190"/>
  <c r="P132" i="190"/>
  <c r="Q132" i="190" s="1"/>
  <c r="K132" i="190"/>
  <c r="J132" i="190"/>
  <c r="I132" i="190"/>
  <c r="P131" i="190"/>
  <c r="Q131" i="190" s="1"/>
  <c r="K131" i="190"/>
  <c r="J131" i="190"/>
  <c r="I131" i="190"/>
  <c r="P130" i="190"/>
  <c r="Q130" i="190" s="1"/>
  <c r="K130" i="190"/>
  <c r="J130" i="190"/>
  <c r="I130" i="190"/>
  <c r="P129" i="190"/>
  <c r="Q129" i="190" s="1"/>
  <c r="K129" i="190"/>
  <c r="J129" i="190"/>
  <c r="I129" i="190"/>
  <c r="P128" i="190"/>
  <c r="Q128" i="190" s="1"/>
  <c r="K128" i="190"/>
  <c r="J128" i="190"/>
  <c r="I128" i="190"/>
  <c r="P127" i="190"/>
  <c r="Q127" i="190" s="1"/>
  <c r="K127" i="190"/>
  <c r="J127" i="190"/>
  <c r="I127" i="190"/>
  <c r="P126" i="190"/>
  <c r="Q126" i="190" s="1"/>
  <c r="K126" i="190"/>
  <c r="J126" i="190"/>
  <c r="I126" i="190"/>
  <c r="Q125" i="190"/>
  <c r="P125" i="190"/>
  <c r="K125" i="190"/>
  <c r="J125" i="190"/>
  <c r="I125" i="190"/>
  <c r="P124" i="190"/>
  <c r="Q124" i="190" s="1"/>
  <c r="K124" i="190"/>
  <c r="J124" i="190"/>
  <c r="I124" i="190"/>
  <c r="P123" i="190"/>
  <c r="Q123" i="190" s="1"/>
  <c r="K123" i="190"/>
  <c r="J123" i="190"/>
  <c r="I123" i="190"/>
  <c r="P122" i="190"/>
  <c r="Q122" i="190" s="1"/>
  <c r="K122" i="190"/>
  <c r="J122" i="190"/>
  <c r="I122" i="190"/>
  <c r="P121" i="190"/>
  <c r="Q121" i="190" s="1"/>
  <c r="K121" i="190"/>
  <c r="J121" i="190"/>
  <c r="I121" i="190"/>
  <c r="P120" i="190"/>
  <c r="Q120" i="190" s="1"/>
  <c r="K120" i="190"/>
  <c r="J120" i="190"/>
  <c r="I120" i="190"/>
  <c r="P119" i="190"/>
  <c r="Q119" i="190" s="1"/>
  <c r="K119" i="190"/>
  <c r="J119" i="190"/>
  <c r="I119" i="190"/>
  <c r="P118" i="190"/>
  <c r="Q118" i="190" s="1"/>
  <c r="K118" i="190"/>
  <c r="J118" i="190"/>
  <c r="I118" i="190"/>
  <c r="P117" i="190"/>
  <c r="Q117" i="190" s="1"/>
  <c r="K117" i="190"/>
  <c r="J117" i="190"/>
  <c r="I117" i="190"/>
  <c r="P116" i="190"/>
  <c r="Q116" i="190" s="1"/>
  <c r="K116" i="190"/>
  <c r="J116" i="190"/>
  <c r="I116" i="190"/>
  <c r="P115" i="190"/>
  <c r="Q115" i="190" s="1"/>
  <c r="K115" i="190"/>
  <c r="J115" i="190"/>
  <c r="I115" i="190"/>
  <c r="P114" i="190"/>
  <c r="Q114" i="190" s="1"/>
  <c r="K114" i="190"/>
  <c r="J114" i="190"/>
  <c r="I114" i="190"/>
  <c r="P113" i="190"/>
  <c r="Q113" i="190" s="1"/>
  <c r="K113" i="190"/>
  <c r="J113" i="190"/>
  <c r="I113" i="190"/>
  <c r="P112" i="190"/>
  <c r="Q112" i="190" s="1"/>
  <c r="K112" i="190"/>
  <c r="J112" i="190"/>
  <c r="I112" i="190"/>
  <c r="P111" i="190"/>
  <c r="Q111" i="190" s="1"/>
  <c r="K111" i="190"/>
  <c r="J111" i="190"/>
  <c r="I111" i="190"/>
  <c r="P110" i="190"/>
  <c r="Q110" i="190" s="1"/>
  <c r="K110" i="190"/>
  <c r="J110" i="190"/>
  <c r="I110" i="190"/>
  <c r="P109" i="190"/>
  <c r="Q109" i="190" s="1"/>
  <c r="K109" i="190"/>
  <c r="J109" i="190"/>
  <c r="I109" i="190"/>
  <c r="P108" i="190"/>
  <c r="Q108" i="190" s="1"/>
  <c r="K108" i="190"/>
  <c r="J108" i="190"/>
  <c r="I108" i="190"/>
  <c r="P107" i="190"/>
  <c r="Q107" i="190" s="1"/>
  <c r="K107" i="190"/>
  <c r="J107" i="190"/>
  <c r="I107" i="190"/>
  <c r="P106" i="190"/>
  <c r="Q106" i="190" s="1"/>
  <c r="K106" i="190"/>
  <c r="J106" i="190"/>
  <c r="I106" i="190"/>
  <c r="P105" i="190"/>
  <c r="Q105" i="190" s="1"/>
  <c r="K105" i="190"/>
  <c r="J105" i="190"/>
  <c r="I105" i="190"/>
  <c r="P104" i="190"/>
  <c r="Q104" i="190" s="1"/>
  <c r="K104" i="190"/>
  <c r="J104" i="190"/>
  <c r="I104" i="190"/>
  <c r="P103" i="190"/>
  <c r="Q103" i="190" s="1"/>
  <c r="K103" i="190"/>
  <c r="J103" i="190"/>
  <c r="I103" i="190"/>
  <c r="P102" i="190"/>
  <c r="Q102" i="190" s="1"/>
  <c r="K102" i="190"/>
  <c r="J102" i="190"/>
  <c r="I102" i="190"/>
  <c r="P101" i="190"/>
  <c r="Q101" i="190" s="1"/>
  <c r="K101" i="190"/>
  <c r="J101" i="190"/>
  <c r="I101" i="190"/>
  <c r="P100" i="190"/>
  <c r="Q100" i="190" s="1"/>
  <c r="K100" i="190"/>
  <c r="J100" i="190"/>
  <c r="I100" i="190"/>
  <c r="P99" i="190"/>
  <c r="Q99" i="190" s="1"/>
  <c r="K99" i="190"/>
  <c r="J99" i="190"/>
  <c r="I99" i="190"/>
  <c r="P98" i="190"/>
  <c r="Q98" i="190" s="1"/>
  <c r="K98" i="190"/>
  <c r="J98" i="190"/>
  <c r="I98" i="190"/>
  <c r="P97" i="190"/>
  <c r="Q97" i="190" s="1"/>
  <c r="K97" i="190"/>
  <c r="J97" i="190"/>
  <c r="I97" i="190"/>
  <c r="Q96" i="190"/>
  <c r="P96" i="190"/>
  <c r="K96" i="190"/>
  <c r="J96" i="190"/>
  <c r="I96" i="190"/>
  <c r="P95" i="190"/>
  <c r="Q95" i="190" s="1"/>
  <c r="K95" i="190"/>
  <c r="J95" i="190"/>
  <c r="I95" i="190"/>
  <c r="P94" i="190"/>
  <c r="Q94" i="190" s="1"/>
  <c r="K94" i="190"/>
  <c r="J94" i="190"/>
  <c r="I94" i="190"/>
  <c r="P93" i="190"/>
  <c r="Q93" i="190" s="1"/>
  <c r="K93" i="190"/>
  <c r="J93" i="190"/>
  <c r="I93" i="190"/>
  <c r="P92" i="190"/>
  <c r="Q92" i="190" s="1"/>
  <c r="K92" i="190"/>
  <c r="J92" i="190"/>
  <c r="I92" i="190"/>
  <c r="P91" i="190"/>
  <c r="Q91" i="190" s="1"/>
  <c r="K91" i="190"/>
  <c r="J91" i="190"/>
  <c r="I91" i="190"/>
  <c r="P90" i="190"/>
  <c r="Q90" i="190" s="1"/>
  <c r="K90" i="190"/>
  <c r="J90" i="190"/>
  <c r="I90" i="190"/>
  <c r="P89" i="190"/>
  <c r="Q89" i="190" s="1"/>
  <c r="K89" i="190"/>
  <c r="J89" i="190"/>
  <c r="I89" i="190"/>
  <c r="P88" i="190"/>
  <c r="Q88" i="190" s="1"/>
  <c r="K88" i="190"/>
  <c r="J88" i="190"/>
  <c r="I88" i="190"/>
  <c r="P87" i="190"/>
  <c r="Q87" i="190" s="1"/>
  <c r="K87" i="190"/>
  <c r="J87" i="190"/>
  <c r="I87" i="190"/>
  <c r="P86" i="190"/>
  <c r="Q86" i="190" s="1"/>
  <c r="K86" i="190"/>
  <c r="J86" i="190"/>
  <c r="I86" i="190"/>
  <c r="P85" i="190"/>
  <c r="Q85" i="190" s="1"/>
  <c r="K85" i="190"/>
  <c r="J85" i="190"/>
  <c r="I85" i="190"/>
  <c r="P84" i="190"/>
  <c r="Q84" i="190" s="1"/>
  <c r="K84" i="190"/>
  <c r="J84" i="190"/>
  <c r="I84" i="190"/>
  <c r="P83" i="190"/>
  <c r="Q83" i="190" s="1"/>
  <c r="K83" i="190"/>
  <c r="J83" i="190"/>
  <c r="I83" i="190"/>
  <c r="P82" i="190"/>
  <c r="Q82" i="190" s="1"/>
  <c r="K82" i="190"/>
  <c r="J82" i="190"/>
  <c r="I82" i="190"/>
  <c r="P81" i="190"/>
  <c r="Q81" i="190" s="1"/>
  <c r="K81" i="190"/>
  <c r="J81" i="190"/>
  <c r="I81" i="190"/>
  <c r="P80" i="190"/>
  <c r="Q80" i="190" s="1"/>
  <c r="K80" i="190"/>
  <c r="J80" i="190"/>
  <c r="I80" i="190"/>
  <c r="P79" i="190"/>
  <c r="Q79" i="190" s="1"/>
  <c r="K79" i="190"/>
  <c r="J79" i="190"/>
  <c r="I79" i="190"/>
  <c r="P78" i="190"/>
  <c r="Q78" i="190" s="1"/>
  <c r="K78" i="190"/>
  <c r="J78" i="190"/>
  <c r="I78" i="190"/>
  <c r="P77" i="190"/>
  <c r="Q77" i="190" s="1"/>
  <c r="K77" i="190"/>
  <c r="J77" i="190"/>
  <c r="I77" i="190"/>
  <c r="P76" i="190"/>
  <c r="Q76" i="190" s="1"/>
  <c r="K76" i="190"/>
  <c r="J76" i="190"/>
  <c r="I76" i="190"/>
  <c r="P75" i="190"/>
  <c r="Q75" i="190" s="1"/>
  <c r="K75" i="190"/>
  <c r="J75" i="190"/>
  <c r="I75" i="190"/>
  <c r="P74" i="190"/>
  <c r="Q74" i="190" s="1"/>
  <c r="K74" i="190"/>
  <c r="J74" i="190"/>
  <c r="I74" i="190"/>
  <c r="P73" i="190"/>
  <c r="Q73" i="190" s="1"/>
  <c r="K73" i="190"/>
  <c r="J73" i="190"/>
  <c r="I73" i="190"/>
  <c r="P72" i="190"/>
  <c r="Q72" i="190" s="1"/>
  <c r="K72" i="190"/>
  <c r="J72" i="190"/>
  <c r="I72" i="190"/>
  <c r="P71" i="190"/>
  <c r="Q71" i="190" s="1"/>
  <c r="K71" i="190"/>
  <c r="J71" i="190"/>
  <c r="I71" i="190"/>
  <c r="P70" i="190"/>
  <c r="Q70" i="190" s="1"/>
  <c r="K70" i="190"/>
  <c r="J70" i="190"/>
  <c r="I70" i="190"/>
  <c r="P69" i="190"/>
  <c r="Q69" i="190" s="1"/>
  <c r="K69" i="190"/>
  <c r="J69" i="190"/>
  <c r="I69" i="190"/>
  <c r="P68" i="190"/>
  <c r="Q68" i="190" s="1"/>
  <c r="K68" i="190"/>
  <c r="J68" i="190"/>
  <c r="I68" i="190"/>
  <c r="P67" i="190"/>
  <c r="Q67" i="190" s="1"/>
  <c r="K67" i="190"/>
  <c r="J67" i="190"/>
  <c r="I67" i="190"/>
  <c r="P66" i="190"/>
  <c r="Q66" i="190" s="1"/>
  <c r="K66" i="190"/>
  <c r="J66" i="190"/>
  <c r="I66" i="190"/>
  <c r="P65" i="190"/>
  <c r="Q65" i="190" s="1"/>
  <c r="K65" i="190"/>
  <c r="J65" i="190"/>
  <c r="I65" i="190"/>
  <c r="P64" i="190"/>
  <c r="Q64" i="190" s="1"/>
  <c r="K64" i="190"/>
  <c r="J64" i="190"/>
  <c r="I64" i="190"/>
  <c r="P63" i="190"/>
  <c r="Q63" i="190" s="1"/>
  <c r="K63" i="190"/>
  <c r="J63" i="190"/>
  <c r="I63" i="190"/>
  <c r="P62" i="190"/>
  <c r="Q62" i="190" s="1"/>
  <c r="K62" i="190"/>
  <c r="J62" i="190"/>
  <c r="I62" i="190"/>
  <c r="P61" i="190"/>
  <c r="Q61" i="190" s="1"/>
  <c r="K61" i="190"/>
  <c r="J61" i="190"/>
  <c r="I61" i="190"/>
  <c r="P60" i="190"/>
  <c r="Q60" i="190" s="1"/>
  <c r="K60" i="190"/>
  <c r="J60" i="190"/>
  <c r="I60" i="190"/>
  <c r="P59" i="190"/>
  <c r="Q59" i="190" s="1"/>
  <c r="K59" i="190"/>
  <c r="J59" i="190"/>
  <c r="I59" i="190"/>
  <c r="P58" i="190"/>
  <c r="Q58" i="190" s="1"/>
  <c r="K58" i="190"/>
  <c r="J58" i="190"/>
  <c r="I58" i="190"/>
  <c r="P57" i="190"/>
  <c r="Q57" i="190" s="1"/>
  <c r="K57" i="190"/>
  <c r="J57" i="190"/>
  <c r="I57" i="190"/>
  <c r="P56" i="190"/>
  <c r="Q56" i="190" s="1"/>
  <c r="K56" i="190"/>
  <c r="J56" i="190"/>
  <c r="I56" i="190"/>
  <c r="P55" i="190"/>
  <c r="Q55" i="190" s="1"/>
  <c r="K55" i="190"/>
  <c r="J55" i="190"/>
  <c r="I55" i="190"/>
  <c r="P54" i="190"/>
  <c r="Q54" i="190" s="1"/>
  <c r="K54" i="190"/>
  <c r="J54" i="190"/>
  <c r="I54" i="190"/>
  <c r="P53" i="190"/>
  <c r="Q53" i="190" s="1"/>
  <c r="K53" i="190"/>
  <c r="J53" i="190"/>
  <c r="I53" i="190"/>
  <c r="P52" i="190"/>
  <c r="Q52" i="190" s="1"/>
  <c r="K52" i="190"/>
  <c r="J52" i="190"/>
  <c r="I52" i="190"/>
  <c r="P51" i="190"/>
  <c r="Q51" i="190" s="1"/>
  <c r="K51" i="190"/>
  <c r="J51" i="190"/>
  <c r="I51" i="190"/>
  <c r="P50" i="190"/>
  <c r="Q50" i="190" s="1"/>
  <c r="K50" i="190"/>
  <c r="J50" i="190"/>
  <c r="I50" i="190"/>
  <c r="P49" i="190"/>
  <c r="Q49" i="190" s="1"/>
  <c r="K49" i="190"/>
  <c r="J49" i="190"/>
  <c r="I49" i="190"/>
  <c r="P48" i="190"/>
  <c r="Q48" i="190" s="1"/>
  <c r="K48" i="190"/>
  <c r="J48" i="190"/>
  <c r="I48" i="190"/>
  <c r="P47" i="190"/>
  <c r="Q47" i="190" s="1"/>
  <c r="K47" i="190"/>
  <c r="J47" i="190"/>
  <c r="I47" i="190"/>
  <c r="P46" i="190"/>
  <c r="Q46" i="190" s="1"/>
  <c r="K46" i="190"/>
  <c r="J46" i="190"/>
  <c r="I46" i="190"/>
  <c r="P45" i="190"/>
  <c r="Q45" i="190" s="1"/>
  <c r="K45" i="190"/>
  <c r="J45" i="190"/>
  <c r="I45" i="190"/>
  <c r="P44" i="190"/>
  <c r="Q44" i="190" s="1"/>
  <c r="K44" i="190"/>
  <c r="J44" i="190"/>
  <c r="I44" i="190"/>
  <c r="P43" i="190"/>
  <c r="Q43" i="190" s="1"/>
  <c r="K43" i="190"/>
  <c r="J43" i="190"/>
  <c r="I43" i="190"/>
  <c r="P42" i="190"/>
  <c r="Q42" i="190" s="1"/>
  <c r="K42" i="190"/>
  <c r="J42" i="190"/>
  <c r="I42" i="190"/>
  <c r="P41" i="190"/>
  <c r="Q41" i="190" s="1"/>
  <c r="K41" i="190"/>
  <c r="J41" i="190"/>
  <c r="I41" i="190"/>
  <c r="P40" i="190"/>
  <c r="Q40" i="190" s="1"/>
  <c r="K40" i="190"/>
  <c r="J40" i="190"/>
  <c r="I40" i="190"/>
  <c r="P39" i="190"/>
  <c r="Q39" i="190" s="1"/>
  <c r="K39" i="190"/>
  <c r="J39" i="190"/>
  <c r="I39" i="190"/>
  <c r="P38" i="190"/>
  <c r="Q38" i="190" s="1"/>
  <c r="K38" i="190"/>
  <c r="J38" i="190"/>
  <c r="I38" i="190"/>
  <c r="P37" i="190"/>
  <c r="Q37" i="190" s="1"/>
  <c r="K37" i="190"/>
  <c r="J37" i="190"/>
  <c r="I37" i="190"/>
  <c r="P36" i="190"/>
  <c r="Q36" i="190" s="1"/>
  <c r="K36" i="190"/>
  <c r="J36" i="190"/>
  <c r="I36" i="190"/>
  <c r="P35" i="190"/>
  <c r="Q35" i="190" s="1"/>
  <c r="K35" i="190"/>
  <c r="J35" i="190"/>
  <c r="I35" i="190"/>
  <c r="P34" i="190"/>
  <c r="Q34" i="190" s="1"/>
  <c r="K34" i="190"/>
  <c r="J34" i="190"/>
  <c r="I34" i="190"/>
  <c r="P33" i="190"/>
  <c r="Q33" i="190" s="1"/>
  <c r="K33" i="190"/>
  <c r="J33" i="190"/>
  <c r="I33" i="190"/>
  <c r="P32" i="190"/>
  <c r="Q32" i="190" s="1"/>
  <c r="K32" i="190"/>
  <c r="J32" i="190"/>
  <c r="I32" i="190"/>
  <c r="P31" i="190"/>
  <c r="Q31" i="190" s="1"/>
  <c r="K31" i="190"/>
  <c r="J31" i="190"/>
  <c r="I31" i="190"/>
  <c r="P30" i="190"/>
  <c r="Q30" i="190" s="1"/>
  <c r="K30" i="190"/>
  <c r="J30" i="190"/>
  <c r="I30" i="190"/>
  <c r="P29" i="190"/>
  <c r="Q29" i="190" s="1"/>
  <c r="K29" i="190"/>
  <c r="J29" i="190"/>
  <c r="I29" i="190"/>
  <c r="P28" i="190"/>
  <c r="Q28" i="190" s="1"/>
  <c r="K28" i="190"/>
  <c r="J28" i="190"/>
  <c r="I28" i="190"/>
  <c r="P27" i="190"/>
  <c r="Q27" i="190" s="1"/>
  <c r="K27" i="190"/>
  <c r="J27" i="190"/>
  <c r="I27" i="190"/>
  <c r="P26" i="190"/>
  <c r="Q26" i="190" s="1"/>
  <c r="K26" i="190"/>
  <c r="J26" i="190"/>
  <c r="I26" i="190"/>
  <c r="P25" i="190"/>
  <c r="Q25" i="190" s="1"/>
  <c r="K25" i="190"/>
  <c r="J25" i="190"/>
  <c r="I25" i="190"/>
  <c r="P24" i="190"/>
  <c r="Q24" i="190" s="1"/>
  <c r="K24" i="190"/>
  <c r="J24" i="190"/>
  <c r="I24" i="190"/>
  <c r="P23" i="190"/>
  <c r="Q23" i="190" s="1"/>
  <c r="K23" i="190"/>
  <c r="J23" i="190"/>
  <c r="I23" i="190"/>
  <c r="P22" i="190"/>
  <c r="Q22" i="190" s="1"/>
  <c r="K22" i="190"/>
  <c r="J22" i="190"/>
  <c r="I22" i="190"/>
  <c r="P21" i="190"/>
  <c r="Q21" i="190" s="1"/>
  <c r="K21" i="190"/>
  <c r="J21" i="190"/>
  <c r="I21" i="190"/>
  <c r="P20" i="190"/>
  <c r="Q20" i="190" s="1"/>
  <c r="K20" i="190"/>
  <c r="J20" i="190"/>
  <c r="I20" i="190"/>
  <c r="P19" i="190"/>
  <c r="Q19" i="190" s="1"/>
  <c r="K19" i="190"/>
  <c r="J19" i="190"/>
  <c r="I19" i="190"/>
  <c r="P18" i="190"/>
  <c r="Q18" i="190" s="1"/>
  <c r="K18" i="190"/>
  <c r="J18" i="190"/>
  <c r="I18" i="190"/>
  <c r="P17" i="190"/>
  <c r="Q17" i="190" s="1"/>
  <c r="K17" i="190"/>
  <c r="J17" i="190"/>
  <c r="I17" i="190"/>
  <c r="P16" i="190"/>
  <c r="Q16" i="190" s="1"/>
  <c r="K16" i="190"/>
  <c r="J16" i="190"/>
  <c r="I16" i="190"/>
  <c r="P15" i="190"/>
  <c r="Q15" i="190" s="1"/>
  <c r="K15" i="190"/>
  <c r="J15" i="190"/>
  <c r="I15" i="190"/>
  <c r="K14" i="190"/>
  <c r="J14" i="190"/>
  <c r="I14" i="190"/>
  <c r="P13" i="190"/>
  <c r="Q13" i="190" s="1"/>
  <c r="K13" i="190"/>
  <c r="J13" i="190"/>
  <c r="I13" i="190"/>
  <c r="P12" i="190"/>
  <c r="Q12" i="190" s="1"/>
  <c r="K12" i="190"/>
  <c r="J12" i="190"/>
  <c r="I12" i="190"/>
  <c r="P11" i="190"/>
  <c r="Q11" i="190" s="1"/>
  <c r="K11" i="190"/>
  <c r="J11" i="190"/>
  <c r="I11" i="190"/>
  <c r="AG10" i="190"/>
  <c r="AG1289" i="190" s="1"/>
  <c r="K10" i="190"/>
  <c r="J10" i="190"/>
  <c r="I10" i="190"/>
  <c r="K9" i="190"/>
  <c r="J9" i="190"/>
  <c r="I9" i="190"/>
  <c r="P8" i="190"/>
  <c r="Q8" i="190" s="1"/>
  <c r="K8" i="190"/>
  <c r="J8" i="190"/>
  <c r="I8" i="190"/>
  <c r="P7" i="190"/>
  <c r="Q7" i="190" s="1"/>
  <c r="K7" i="190"/>
  <c r="J7" i="190"/>
  <c r="I7" i="190"/>
  <c r="P6" i="190"/>
  <c r="Q6" i="190" s="1"/>
  <c r="K6" i="190"/>
  <c r="J6" i="190"/>
  <c r="I6" i="190"/>
  <c r="AJ5" i="190"/>
  <c r="AJ1258" i="190" s="1"/>
  <c r="P1258" i="190" s="1"/>
  <c r="Q1258" i="190" s="1"/>
  <c r="P5" i="190"/>
  <c r="L5" i="190"/>
  <c r="N5" i="190" s="1"/>
  <c r="L307" i="189" l="1"/>
  <c r="L22" i="189"/>
  <c r="L29" i="189"/>
  <c r="L38" i="189"/>
  <c r="L331" i="189"/>
  <c r="L342" i="189"/>
  <c r="L350" i="189"/>
  <c r="L358" i="189"/>
  <c r="L370" i="189"/>
  <c r="L382" i="189"/>
  <c r="L391" i="189"/>
  <c r="L34" i="189"/>
  <c r="L357" i="189"/>
  <c r="L373" i="189"/>
  <c r="L389" i="189"/>
  <c r="L291" i="189"/>
  <c r="L359" i="189"/>
  <c r="L383" i="189"/>
  <c r="L12" i="189"/>
  <c r="L294" i="189"/>
  <c r="L308" i="189"/>
  <c r="L25" i="189"/>
  <c r="L313" i="189"/>
  <c r="L334" i="189"/>
  <c r="L345" i="189"/>
  <c r="L353" i="189"/>
  <c r="L362" i="189"/>
  <c r="L371" i="189"/>
  <c r="L386" i="189"/>
  <c r="L394" i="189"/>
  <c r="L361" i="189"/>
  <c r="L377" i="189"/>
  <c r="L393" i="189"/>
  <c r="L343" i="189"/>
  <c r="L367" i="189"/>
  <c r="L387" i="189"/>
  <c r="L310" i="189"/>
  <c r="L302" i="189"/>
  <c r="L14" i="189"/>
  <c r="L26" i="189"/>
  <c r="L314" i="189"/>
  <c r="L337" i="189"/>
  <c r="L346" i="189"/>
  <c r="L354" i="189"/>
  <c r="L363" i="189"/>
  <c r="L374" i="189"/>
  <c r="L388" i="189"/>
  <c r="L365" i="189"/>
  <c r="L381" i="189"/>
  <c r="L347" i="189"/>
  <c r="L375" i="189"/>
  <c r="L395" i="189"/>
  <c r="L288" i="189"/>
  <c r="L298" i="189"/>
  <c r="L306" i="189"/>
  <c r="L309" i="189"/>
  <c r="L28" i="189"/>
  <c r="L35" i="189"/>
  <c r="L330" i="189"/>
  <c r="L338" i="189"/>
  <c r="L349" i="189"/>
  <c r="L366" i="189"/>
  <c r="L378" i="189"/>
  <c r="L390" i="189"/>
  <c r="L32" i="189"/>
  <c r="L341" i="189"/>
  <c r="L369" i="189"/>
  <c r="L385" i="189"/>
  <c r="L351" i="189"/>
  <c r="L379" i="189"/>
  <c r="L295" i="189"/>
  <c r="L372" i="189"/>
  <c r="L17" i="189"/>
  <c r="L119" i="190"/>
  <c r="N119" i="190" s="1"/>
  <c r="L124" i="190"/>
  <c r="N124" i="190" s="1"/>
  <c r="L156" i="190"/>
  <c r="N156" i="190" s="1"/>
  <c r="L329" i="190"/>
  <c r="N329" i="190" s="1"/>
  <c r="L351" i="190"/>
  <c r="N351" i="190" s="1"/>
  <c r="L489" i="190"/>
  <c r="N489" i="190" s="1"/>
  <c r="L593" i="190"/>
  <c r="N593" i="190" s="1"/>
  <c r="L126" i="190"/>
  <c r="N126" i="190" s="1"/>
  <c r="L146" i="190"/>
  <c r="N146" i="190" s="1"/>
  <c r="L158" i="190"/>
  <c r="N158" i="190" s="1"/>
  <c r="L178" i="190"/>
  <c r="N178" i="190" s="1"/>
  <c r="L490" i="190"/>
  <c r="N490" i="190" s="1"/>
  <c r="L597" i="190"/>
  <c r="N597" i="190" s="1"/>
  <c r="L134" i="190"/>
  <c r="N134" i="190" s="1"/>
  <c r="L166" i="190"/>
  <c r="N166" i="190" s="1"/>
  <c r="L498" i="190"/>
  <c r="N498" i="190" s="1"/>
  <c r="L505" i="190"/>
  <c r="N505" i="190" s="1"/>
  <c r="L591" i="190"/>
  <c r="N591" i="190" s="1"/>
  <c r="L1268" i="190"/>
  <c r="N1268" i="190" s="1"/>
  <c r="L18" i="190"/>
  <c r="N18" i="190" s="1"/>
  <c r="L22" i="190"/>
  <c r="N22" i="190" s="1"/>
  <c r="L34" i="190"/>
  <c r="N34" i="190" s="1"/>
  <c r="L42" i="190"/>
  <c r="N42" i="190" s="1"/>
  <c r="L50" i="190"/>
  <c r="N50" i="190" s="1"/>
  <c r="L58" i="190"/>
  <c r="N58" i="190" s="1"/>
  <c r="L66" i="190"/>
  <c r="N66" i="190" s="1"/>
  <c r="L74" i="190"/>
  <c r="N74" i="190" s="1"/>
  <c r="L82" i="190"/>
  <c r="N82" i="190" s="1"/>
  <c r="L90" i="190"/>
  <c r="N90" i="190" s="1"/>
  <c r="L130" i="190"/>
  <c r="N130" i="190" s="1"/>
  <c r="L142" i="190"/>
  <c r="N142" i="190" s="1"/>
  <c r="L172" i="190"/>
  <c r="N172" i="190" s="1"/>
  <c r="L370" i="190"/>
  <c r="N370" i="190" s="1"/>
  <c r="L773" i="190"/>
  <c r="N773" i="190" s="1"/>
  <c r="L775" i="190"/>
  <c r="N775" i="190" s="1"/>
  <c r="L819" i="190"/>
  <c r="N819" i="190" s="1"/>
  <c r="L1048" i="190"/>
  <c r="N1048" i="190" s="1"/>
  <c r="L1078" i="190"/>
  <c r="N1078" i="190" s="1"/>
  <c r="L132" i="190"/>
  <c r="N132" i="190" s="1"/>
  <c r="L154" i="190"/>
  <c r="N154" i="190" s="1"/>
  <c r="L164" i="190"/>
  <c r="N164" i="190" s="1"/>
  <c r="L26" i="190"/>
  <c r="N26" i="190" s="1"/>
  <c r="L30" i="190"/>
  <c r="N30" i="190" s="1"/>
  <c r="L38" i="190"/>
  <c r="N38" i="190" s="1"/>
  <c r="L46" i="190"/>
  <c r="N46" i="190" s="1"/>
  <c r="L54" i="190"/>
  <c r="N54" i="190" s="1"/>
  <c r="L62" i="190"/>
  <c r="N62" i="190" s="1"/>
  <c r="L70" i="190"/>
  <c r="N70" i="190" s="1"/>
  <c r="L78" i="190"/>
  <c r="N78" i="190" s="1"/>
  <c r="L86" i="190"/>
  <c r="N86" i="190" s="1"/>
  <c r="L94" i="190"/>
  <c r="N94" i="190" s="1"/>
  <c r="L140" i="190"/>
  <c r="N140" i="190" s="1"/>
  <c r="L162" i="190"/>
  <c r="N162" i="190" s="1"/>
  <c r="L174" i="190"/>
  <c r="N174" i="190" s="1"/>
  <c r="L10" i="190"/>
  <c r="N10" i="190" s="1"/>
  <c r="L138" i="190"/>
  <c r="N138" i="190" s="1"/>
  <c r="L148" i="190"/>
  <c r="N148" i="190" s="1"/>
  <c r="L150" i="190"/>
  <c r="N150" i="190" s="1"/>
  <c r="L170" i="190"/>
  <c r="N170" i="190" s="1"/>
  <c r="L361" i="190"/>
  <c r="N361" i="190" s="1"/>
  <c r="L364" i="190"/>
  <c r="N364" i="190" s="1"/>
  <c r="L527" i="190"/>
  <c r="N527" i="190" s="1"/>
  <c r="L531" i="190"/>
  <c r="N531" i="190" s="1"/>
  <c r="L543" i="190"/>
  <c r="N543" i="190" s="1"/>
  <c r="L547" i="190"/>
  <c r="N547" i="190" s="1"/>
  <c r="L609" i="190"/>
  <c r="N609" i="190" s="1"/>
  <c r="J206" i="189"/>
  <c r="K206" i="189" s="1"/>
  <c r="M206" i="189" s="1"/>
  <c r="J53" i="189"/>
  <c r="K53" i="189" s="1"/>
  <c r="M53" i="189" s="1"/>
  <c r="J54" i="189"/>
  <c r="K54" i="189" s="1"/>
  <c r="M54" i="189" s="1"/>
  <c r="J57" i="189"/>
  <c r="K57" i="189" s="1"/>
  <c r="M57" i="189" s="1"/>
  <c r="J43" i="189"/>
  <c r="K43" i="189" s="1"/>
  <c r="M43" i="189" s="1"/>
  <c r="J47" i="189"/>
  <c r="K47" i="189" s="1"/>
  <c r="M47" i="189" s="1"/>
  <c r="J46" i="189"/>
  <c r="K46" i="189" s="1"/>
  <c r="M46" i="189" s="1"/>
  <c r="J55" i="189"/>
  <c r="K55" i="189" s="1"/>
  <c r="M55" i="189" s="1"/>
  <c r="J63" i="189"/>
  <c r="K63" i="189" s="1"/>
  <c r="M63" i="189" s="1"/>
  <c r="J92" i="189"/>
  <c r="K92" i="189" s="1"/>
  <c r="M92" i="189" s="1"/>
  <c r="J266" i="189"/>
  <c r="K266" i="189" s="1"/>
  <c r="M266" i="189" s="1"/>
  <c r="J44" i="189"/>
  <c r="K44" i="189" s="1"/>
  <c r="M44" i="189" s="1"/>
  <c r="J64" i="189"/>
  <c r="K64" i="189" s="1"/>
  <c r="M64" i="189" s="1"/>
  <c r="J93" i="189"/>
  <c r="K93" i="189" s="1"/>
  <c r="M93" i="189" s="1"/>
  <c r="J196" i="189"/>
  <c r="K196" i="189" s="1"/>
  <c r="M196" i="189" s="1"/>
  <c r="J202" i="189"/>
  <c r="K202" i="189" s="1"/>
  <c r="M202" i="189" s="1"/>
  <c r="J213" i="189"/>
  <c r="K213" i="189" s="1"/>
  <c r="M213" i="189" s="1"/>
  <c r="L847" i="190"/>
  <c r="N847" i="190" s="1"/>
  <c r="L852" i="190"/>
  <c r="N852" i="190" s="1"/>
  <c r="L360" i="190"/>
  <c r="N360" i="190" s="1"/>
  <c r="L501" i="190"/>
  <c r="N501" i="190" s="1"/>
  <c r="L102" i="190"/>
  <c r="N102" i="190" s="1"/>
  <c r="L128" i="190"/>
  <c r="N128" i="190" s="1"/>
  <c r="L136" i="190"/>
  <c r="N136" i="190" s="1"/>
  <c r="L144" i="190"/>
  <c r="N144" i="190" s="1"/>
  <c r="L152" i="190"/>
  <c r="N152" i="190" s="1"/>
  <c r="L160" i="190"/>
  <c r="N160" i="190" s="1"/>
  <c r="L168" i="190"/>
  <c r="N168" i="190" s="1"/>
  <c r="L176" i="190"/>
  <c r="N176" i="190" s="1"/>
  <c r="L263" i="190"/>
  <c r="N263" i="190" s="1"/>
  <c r="L267" i="190"/>
  <c r="N267" i="190" s="1"/>
  <c r="L271" i="190"/>
  <c r="N271" i="190" s="1"/>
  <c r="L275" i="190"/>
  <c r="N275" i="190" s="1"/>
  <c r="L279" i="190"/>
  <c r="N279" i="190" s="1"/>
  <c r="L283" i="190"/>
  <c r="N283" i="190" s="1"/>
  <c r="L287" i="190"/>
  <c r="N287" i="190" s="1"/>
  <c r="L289" i="190"/>
  <c r="N289" i="190" s="1"/>
  <c r="L291" i="190"/>
  <c r="N291" i="190" s="1"/>
  <c r="L293" i="190"/>
  <c r="N293" i="190" s="1"/>
  <c r="L354" i="190"/>
  <c r="N354" i="190" s="1"/>
  <c r="L355" i="190"/>
  <c r="N355" i="190" s="1"/>
  <c r="L358" i="190"/>
  <c r="N358" i="190" s="1"/>
  <c r="L359" i="190"/>
  <c r="N359" i="190" s="1"/>
  <c r="L465" i="190"/>
  <c r="N465" i="190" s="1"/>
  <c r="L468" i="190"/>
  <c r="N468" i="190" s="1"/>
  <c r="L476" i="190"/>
  <c r="N476" i="190" s="1"/>
  <c r="L497" i="190"/>
  <c r="N497" i="190" s="1"/>
  <c r="L499" i="190"/>
  <c r="N499" i="190" s="1"/>
  <c r="L559" i="190"/>
  <c r="N559" i="190" s="1"/>
  <c r="L561" i="190"/>
  <c r="N561" i="190" s="1"/>
  <c r="L110" i="190"/>
  <c r="N110" i="190" s="1"/>
  <c r="L120" i="190"/>
  <c r="N120" i="190" s="1"/>
  <c r="L352" i="190"/>
  <c r="N352" i="190" s="1"/>
  <c r="L356" i="190"/>
  <c r="N356" i="190" s="1"/>
  <c r="L371" i="190"/>
  <c r="N371" i="190" s="1"/>
  <c r="L375" i="190"/>
  <c r="N375" i="190" s="1"/>
  <c r="L379" i="190"/>
  <c r="N379" i="190" s="1"/>
  <c r="L383" i="190"/>
  <c r="N383" i="190" s="1"/>
  <c r="L387" i="190"/>
  <c r="N387" i="190" s="1"/>
  <c r="L391" i="190"/>
  <c r="N391" i="190" s="1"/>
  <c r="L395" i="190"/>
  <c r="N395" i="190" s="1"/>
  <c r="L399" i="190"/>
  <c r="N399" i="190" s="1"/>
  <c r="L403" i="190"/>
  <c r="N403" i="190" s="1"/>
  <c r="L407" i="190"/>
  <c r="N407" i="190" s="1"/>
  <c r="L411" i="190"/>
  <c r="N411" i="190" s="1"/>
  <c r="L415" i="190"/>
  <c r="N415" i="190" s="1"/>
  <c r="L419" i="190"/>
  <c r="N419" i="190" s="1"/>
  <c r="L423" i="190"/>
  <c r="N423" i="190" s="1"/>
  <c r="L427" i="190"/>
  <c r="N427" i="190" s="1"/>
  <c r="L455" i="190"/>
  <c r="L462" i="190"/>
  <c r="N462" i="190" s="1"/>
  <c r="L481" i="190"/>
  <c r="N481" i="190" s="1"/>
  <c r="L511" i="190"/>
  <c r="N511" i="190" s="1"/>
  <c r="L515" i="190"/>
  <c r="N515" i="190" s="1"/>
  <c r="L529" i="190"/>
  <c r="N529" i="190" s="1"/>
  <c r="L569" i="190"/>
  <c r="N569" i="190" s="1"/>
  <c r="L601" i="190"/>
  <c r="N601" i="190" s="1"/>
  <c r="L761" i="190"/>
  <c r="N761" i="190" s="1"/>
  <c r="L763" i="190"/>
  <c r="N763" i="190" s="1"/>
  <c r="L765" i="190"/>
  <c r="N765" i="190" s="1"/>
  <c r="L771" i="190"/>
  <c r="N771" i="190" s="1"/>
  <c r="L780" i="190"/>
  <c r="N780" i="190" s="1"/>
  <c r="L792" i="190"/>
  <c r="N792" i="190" s="1"/>
  <c r="L803" i="190"/>
  <c r="N803" i="190" s="1"/>
  <c r="L846" i="190"/>
  <c r="N846" i="190" s="1"/>
  <c r="L941" i="190"/>
  <c r="N941" i="190" s="1"/>
  <c r="L942" i="190"/>
  <c r="N942" i="190" s="1"/>
  <c r="L943" i="190"/>
  <c r="N943" i="190" s="1"/>
  <c r="L849" i="190"/>
  <c r="N849" i="190" s="1"/>
  <c r="L1077" i="190"/>
  <c r="N1077" i="190" s="1"/>
  <c r="L1175" i="190"/>
  <c r="N1175" i="190" s="1"/>
  <c r="L1179" i="190"/>
  <c r="L1252" i="190"/>
  <c r="N1252" i="190" s="1"/>
  <c r="L944" i="190"/>
  <c r="N944" i="190" s="1"/>
  <c r="L945" i="190"/>
  <c r="N945" i="190" s="1"/>
  <c r="L946" i="190"/>
  <c r="N946" i="190" s="1"/>
  <c r="L947" i="190"/>
  <c r="N947" i="190" s="1"/>
  <c r="L948" i="190"/>
  <c r="N948" i="190" s="1"/>
  <c r="L949" i="190"/>
  <c r="N949" i="190" s="1"/>
  <c r="L950" i="190"/>
  <c r="N950" i="190" s="1"/>
  <c r="L951" i="190"/>
  <c r="N951" i="190" s="1"/>
  <c r="L952" i="190"/>
  <c r="N952" i="190" s="1"/>
  <c r="L953" i="190"/>
  <c r="N953" i="190" s="1"/>
  <c r="L954" i="190"/>
  <c r="N954" i="190" s="1"/>
  <c r="L955" i="190"/>
  <c r="N955" i="190" s="1"/>
  <c r="L956" i="190"/>
  <c r="N956" i="190" s="1"/>
  <c r="L957" i="190"/>
  <c r="N957" i="190" s="1"/>
  <c r="L958" i="190"/>
  <c r="N958" i="190" s="1"/>
  <c r="L959" i="190"/>
  <c r="N959" i="190" s="1"/>
  <c r="L960" i="190"/>
  <c r="N960" i="190" s="1"/>
  <c r="L961" i="190"/>
  <c r="N961" i="190" s="1"/>
  <c r="L962" i="190"/>
  <c r="N962" i="190" s="1"/>
  <c r="L963" i="190"/>
  <c r="N963" i="190" s="1"/>
  <c r="L964" i="190"/>
  <c r="N964" i="190" s="1"/>
  <c r="L965" i="190"/>
  <c r="N965" i="190" s="1"/>
  <c r="L966" i="190"/>
  <c r="N966" i="190" s="1"/>
  <c r="L967" i="190"/>
  <c r="N967" i="190" s="1"/>
  <c r="L968" i="190"/>
  <c r="N968" i="190" s="1"/>
  <c r="L969" i="190"/>
  <c r="N969" i="190" s="1"/>
  <c r="L970" i="190"/>
  <c r="N970" i="190" s="1"/>
  <c r="L971" i="190"/>
  <c r="N971" i="190" s="1"/>
  <c r="L972" i="190"/>
  <c r="N972" i="190" s="1"/>
  <c r="L973" i="190"/>
  <c r="N973" i="190" s="1"/>
  <c r="L974" i="190"/>
  <c r="N974" i="190" s="1"/>
  <c r="L975" i="190"/>
  <c r="N975" i="190" s="1"/>
  <c r="L976" i="190"/>
  <c r="N976" i="190" s="1"/>
  <c r="L977" i="190"/>
  <c r="N977" i="190" s="1"/>
  <c r="L978" i="190"/>
  <c r="N978" i="190" s="1"/>
  <c r="L979" i="190"/>
  <c r="N979" i="190" s="1"/>
  <c r="L980" i="190"/>
  <c r="N980" i="190" s="1"/>
  <c r="L981" i="190"/>
  <c r="N981" i="190" s="1"/>
  <c r="L982" i="190"/>
  <c r="N982" i="190" s="1"/>
  <c r="L983" i="190"/>
  <c r="N983" i="190" s="1"/>
  <c r="L984" i="190"/>
  <c r="N984" i="190" s="1"/>
  <c r="L985" i="190"/>
  <c r="N985" i="190" s="1"/>
  <c r="L986" i="190"/>
  <c r="N986" i="190" s="1"/>
  <c r="L987" i="190"/>
  <c r="N987" i="190" s="1"/>
  <c r="L988" i="190"/>
  <c r="N988" i="190" s="1"/>
  <c r="L989" i="190"/>
  <c r="N989" i="190" s="1"/>
  <c r="L990" i="190"/>
  <c r="N990" i="190" s="1"/>
  <c r="L991" i="190"/>
  <c r="N991" i="190" s="1"/>
  <c r="L992" i="190"/>
  <c r="N992" i="190" s="1"/>
  <c r="L993" i="190"/>
  <c r="N993" i="190" s="1"/>
  <c r="L994" i="190"/>
  <c r="N994" i="190" s="1"/>
  <c r="L995" i="190"/>
  <c r="N995" i="190" s="1"/>
  <c r="L996" i="190"/>
  <c r="N996" i="190" s="1"/>
  <c r="L997" i="190"/>
  <c r="N997" i="190" s="1"/>
  <c r="L998" i="190"/>
  <c r="N998" i="190" s="1"/>
  <c r="L999" i="190"/>
  <c r="N999" i="190" s="1"/>
  <c r="L1000" i="190"/>
  <c r="N1000" i="190" s="1"/>
  <c r="L1001" i="190"/>
  <c r="N1001" i="190" s="1"/>
  <c r="L1002" i="190"/>
  <c r="N1002" i="190" s="1"/>
  <c r="L1003" i="190"/>
  <c r="N1003" i="190" s="1"/>
  <c r="L1004" i="190"/>
  <c r="N1004" i="190" s="1"/>
  <c r="L1005" i="190"/>
  <c r="N1005" i="190" s="1"/>
  <c r="L1006" i="190"/>
  <c r="N1006" i="190" s="1"/>
  <c r="L1007" i="190"/>
  <c r="N1007" i="190" s="1"/>
  <c r="L1008" i="190"/>
  <c r="N1008" i="190" s="1"/>
  <c r="L1009" i="190"/>
  <c r="N1009" i="190" s="1"/>
  <c r="L1010" i="190"/>
  <c r="N1010" i="190" s="1"/>
  <c r="L1011" i="190"/>
  <c r="N1011" i="190" s="1"/>
  <c r="L1012" i="190"/>
  <c r="N1012" i="190" s="1"/>
  <c r="L1013" i="190"/>
  <c r="N1013" i="190" s="1"/>
  <c r="L1014" i="190"/>
  <c r="N1014" i="190" s="1"/>
  <c r="L1015" i="190"/>
  <c r="N1015" i="190" s="1"/>
  <c r="L1016" i="190"/>
  <c r="N1016" i="190" s="1"/>
  <c r="L1017" i="190"/>
  <c r="N1017" i="190" s="1"/>
  <c r="L1026" i="190"/>
  <c r="L1028" i="190"/>
  <c r="N1028" i="190" s="1"/>
  <c r="L1030" i="190"/>
  <c r="L1032" i="190"/>
  <c r="N1032" i="190" s="1"/>
  <c r="L1034" i="190"/>
  <c r="L1036" i="190"/>
  <c r="N1036" i="190" s="1"/>
  <c r="L1038" i="190"/>
  <c r="L1040" i="190"/>
  <c r="N1040" i="190" s="1"/>
  <c r="L1042" i="190"/>
  <c r="L1043" i="190"/>
  <c r="N1043" i="190" s="1"/>
  <c r="L1046" i="190"/>
  <c r="N1046" i="190" s="1"/>
  <c r="L350" i="190"/>
  <c r="N350" i="190" s="1"/>
  <c r="L533" i="190"/>
  <c r="N533" i="190" s="1"/>
  <c r="L96" i="190"/>
  <c r="N96" i="190" s="1"/>
  <c r="L104" i="190"/>
  <c r="N104" i="190" s="1"/>
  <c r="L112" i="190"/>
  <c r="N112" i="190" s="1"/>
  <c r="L7" i="190"/>
  <c r="N7" i="190" s="1"/>
  <c r="L106" i="190"/>
  <c r="N106" i="190" s="1"/>
  <c r="L121" i="190"/>
  <c r="N121" i="190" s="1"/>
  <c r="L331" i="190"/>
  <c r="N331" i="190" s="1"/>
  <c r="L339" i="190"/>
  <c r="N339" i="190" s="1"/>
  <c r="L349" i="190"/>
  <c r="N349" i="190" s="1"/>
  <c r="L357" i="190"/>
  <c r="N357" i="190" s="1"/>
  <c r="L482" i="190"/>
  <c r="N482" i="190" s="1"/>
  <c r="L98" i="190"/>
  <c r="N98" i="190" s="1"/>
  <c r="L114" i="190"/>
  <c r="N114" i="190" s="1"/>
  <c r="L122" i="190"/>
  <c r="N122" i="190" s="1"/>
  <c r="L332" i="190"/>
  <c r="N332" i="190" s="1"/>
  <c r="L335" i="190"/>
  <c r="N335" i="190" s="1"/>
  <c r="L343" i="190"/>
  <c r="N343" i="190" s="1"/>
  <c r="L347" i="190"/>
  <c r="N347" i="190" s="1"/>
  <c r="L470" i="190"/>
  <c r="N470" i="190" s="1"/>
  <c r="L491" i="190"/>
  <c r="N491" i="190" s="1"/>
  <c r="L493" i="190"/>
  <c r="N493" i="190" s="1"/>
  <c r="L587" i="190"/>
  <c r="N587" i="190" s="1"/>
  <c r="L14" i="190"/>
  <c r="N14" i="190" s="1"/>
  <c r="L100" i="190"/>
  <c r="N100" i="190" s="1"/>
  <c r="L108" i="190"/>
  <c r="N108" i="190" s="1"/>
  <c r="L116" i="190"/>
  <c r="N116" i="190" s="1"/>
  <c r="L118" i="190"/>
  <c r="N118" i="190" s="1"/>
  <c r="L123" i="190"/>
  <c r="N123" i="190" s="1"/>
  <c r="L330" i="190"/>
  <c r="N330" i="190" s="1"/>
  <c r="L362" i="190"/>
  <c r="N362" i="190" s="1"/>
  <c r="L363" i="190"/>
  <c r="N363" i="190" s="1"/>
  <c r="L365" i="190"/>
  <c r="N365" i="190" s="1"/>
  <c r="L471" i="190"/>
  <c r="N471" i="190" s="1"/>
  <c r="L507" i="190"/>
  <c r="N507" i="190" s="1"/>
  <c r="L513" i="190"/>
  <c r="N513" i="190" s="1"/>
  <c r="L517" i="190"/>
  <c r="N517" i="190" s="1"/>
  <c r="L545" i="190"/>
  <c r="N545" i="190" s="1"/>
  <c r="L549" i="190"/>
  <c r="N549" i="190" s="1"/>
  <c r="L563" i="190"/>
  <c r="N563" i="190" s="1"/>
  <c r="L565" i="190"/>
  <c r="N565" i="190" s="1"/>
  <c r="L579" i="190"/>
  <c r="N579" i="190" s="1"/>
  <c r="L613" i="190"/>
  <c r="N613" i="190" s="1"/>
  <c r="L759" i="190"/>
  <c r="N759" i="190" s="1"/>
  <c r="L790" i="190"/>
  <c r="L801" i="190"/>
  <c r="N801" i="190" s="1"/>
  <c r="L817" i="190"/>
  <c r="N817" i="190" s="1"/>
  <c r="L854" i="190"/>
  <c r="N854" i="190" s="1"/>
  <c r="L855" i="190"/>
  <c r="N855" i="190" s="1"/>
  <c r="L1075" i="190"/>
  <c r="N1075" i="190" s="1"/>
  <c r="L1080" i="190"/>
  <c r="N1080" i="190" s="1"/>
  <c r="L1082" i="190"/>
  <c r="N1082" i="190" s="1"/>
  <c r="L1084" i="190"/>
  <c r="N1084" i="190" s="1"/>
  <c r="L1086" i="190"/>
  <c r="N1086" i="190" s="1"/>
  <c r="L1090" i="190"/>
  <c r="N1090" i="190" s="1"/>
  <c r="L1094" i="190"/>
  <c r="N1094" i="190" s="1"/>
  <c r="L1098" i="190"/>
  <c r="N1098" i="190" s="1"/>
  <c r="L1102" i="190"/>
  <c r="N1102" i="190" s="1"/>
  <c r="L1106" i="190"/>
  <c r="N1106" i="190" s="1"/>
  <c r="L1110" i="190"/>
  <c r="N1110" i="190" s="1"/>
  <c r="L1117" i="190"/>
  <c r="N1117" i="190" s="1"/>
  <c r="L1121" i="190"/>
  <c r="N1121" i="190" s="1"/>
  <c r="L1129" i="190"/>
  <c r="N1129" i="190" s="1"/>
  <c r="L1133" i="190"/>
  <c r="N1133" i="190" s="1"/>
  <c r="L1137" i="190"/>
  <c r="N1137" i="190" s="1"/>
  <c r="L1141" i="190"/>
  <c r="N1141" i="190" s="1"/>
  <c r="L1145" i="190"/>
  <c r="N1145" i="190" s="1"/>
  <c r="L1149" i="190"/>
  <c r="N1149" i="190" s="1"/>
  <c r="L1153" i="190"/>
  <c r="N1153" i="190" s="1"/>
  <c r="L1157" i="190"/>
  <c r="N1157" i="190" s="1"/>
  <c r="L1161" i="190"/>
  <c r="N1161" i="190" s="1"/>
  <c r="L1168" i="190"/>
  <c r="N1168" i="190" s="1"/>
  <c r="L1176" i="190"/>
  <c r="N1176" i="190" s="1"/>
  <c r="L1180" i="190"/>
  <c r="N1180" i="190" s="1"/>
  <c r="L1208" i="190"/>
  <c r="N1208" i="190" s="1"/>
  <c r="L1215" i="190"/>
  <c r="N1215" i="190" s="1"/>
  <c r="L1219" i="190"/>
  <c r="N1219" i="190" s="1"/>
  <c r="L1229" i="190"/>
  <c r="N1229" i="190" s="1"/>
  <c r="L1234" i="190"/>
  <c r="N1234" i="190" s="1"/>
  <c r="L1238" i="190"/>
  <c r="N1238" i="190" s="1"/>
  <c r="L1242" i="190"/>
  <c r="N1242" i="190" s="1"/>
  <c r="L1246" i="190"/>
  <c r="N1246" i="190" s="1"/>
  <c r="L1250" i="190"/>
  <c r="N1250" i="190" s="1"/>
  <c r="L353" i="190"/>
  <c r="N353" i="190" s="1"/>
  <c r="L366" i="190"/>
  <c r="N366" i="190" s="1"/>
  <c r="L457" i="190"/>
  <c r="N457" i="190" s="1"/>
  <c r="L460" i="190"/>
  <c r="N460" i="190" s="1"/>
  <c r="L463" i="190"/>
  <c r="N463" i="190" s="1"/>
  <c r="L473" i="190"/>
  <c r="L477" i="190"/>
  <c r="N477" i="190" s="1"/>
  <c r="L483" i="190"/>
  <c r="N483" i="190" s="1"/>
  <c r="L485" i="190"/>
  <c r="N485" i="190" s="1"/>
  <c r="L506" i="190"/>
  <c r="N506" i="190" s="1"/>
  <c r="L519" i="190"/>
  <c r="N519" i="190" s="1"/>
  <c r="L521" i="190"/>
  <c r="N521" i="190" s="1"/>
  <c r="L535" i="190"/>
  <c r="N535" i="190" s="1"/>
  <c r="L537" i="190"/>
  <c r="N537" i="190" s="1"/>
  <c r="L551" i="190"/>
  <c r="N551" i="190" s="1"/>
  <c r="L553" i="190"/>
  <c r="N553" i="190" s="1"/>
  <c r="L567" i="190"/>
  <c r="N567" i="190" s="1"/>
  <c r="L585" i="190"/>
  <c r="N585" i="190" s="1"/>
  <c r="L611" i="190"/>
  <c r="N611" i="190" s="1"/>
  <c r="L612" i="190"/>
  <c r="N612" i="190" s="1"/>
  <c r="L692" i="190"/>
  <c r="N692" i="190" s="1"/>
  <c r="L696" i="190"/>
  <c r="N696" i="190" s="1"/>
  <c r="L700" i="190"/>
  <c r="N700" i="190" s="1"/>
  <c r="L704" i="190"/>
  <c r="N704" i="190" s="1"/>
  <c r="L708" i="190"/>
  <c r="N708" i="190" s="1"/>
  <c r="L712" i="190"/>
  <c r="N712" i="190" s="1"/>
  <c r="L716" i="190"/>
  <c r="N716" i="190" s="1"/>
  <c r="L720" i="190"/>
  <c r="N720" i="190" s="1"/>
  <c r="L757" i="190"/>
  <c r="N757" i="190" s="1"/>
  <c r="L767" i="190"/>
  <c r="N767" i="190" s="1"/>
  <c r="L768" i="190"/>
  <c r="N768" i="190" s="1"/>
  <c r="L770" i="190"/>
  <c r="N770" i="190" s="1"/>
  <c r="L812" i="190"/>
  <c r="N812" i="190" s="1"/>
  <c r="L828" i="190"/>
  <c r="N828" i="190" s="1"/>
  <c r="L1050" i="190"/>
  <c r="N1050" i="190" s="1"/>
  <c r="L1062" i="190"/>
  <c r="N1062" i="190" s="1"/>
  <c r="L1066" i="190"/>
  <c r="N1066" i="190" s="1"/>
  <c r="L1069" i="190"/>
  <c r="N1069" i="190" s="1"/>
  <c r="L1072" i="190"/>
  <c r="N1072" i="190" s="1"/>
  <c r="L1079" i="190"/>
  <c r="N1079" i="190" s="1"/>
  <c r="L1130" i="190"/>
  <c r="N1130" i="190" s="1"/>
  <c r="L1134" i="190"/>
  <c r="L1138" i="190"/>
  <c r="N1138" i="190" s="1"/>
  <c r="L1142" i="190"/>
  <c r="N1142" i="190" s="1"/>
  <c r="L1146" i="190"/>
  <c r="N1146" i="190" s="1"/>
  <c r="L1150" i="190"/>
  <c r="N1150" i="190" s="1"/>
  <c r="L1154" i="190"/>
  <c r="N1154" i="190" s="1"/>
  <c r="L1158" i="190"/>
  <c r="L1162" i="190"/>
  <c r="N1162" i="190" s="1"/>
  <c r="L1173" i="190"/>
  <c r="L1177" i="190"/>
  <c r="N1177" i="190" s="1"/>
  <c r="L1212" i="190"/>
  <c r="N1212" i="190" s="1"/>
  <c r="L1216" i="190"/>
  <c r="N1216" i="190" s="1"/>
  <c r="L1235" i="190"/>
  <c r="N1235" i="190" s="1"/>
  <c r="L1239" i="190"/>
  <c r="N1239" i="190" s="1"/>
  <c r="L1243" i="190"/>
  <c r="N1243" i="190" s="1"/>
  <c r="L1247" i="190"/>
  <c r="N1247" i="190" s="1"/>
  <c r="L1258" i="190"/>
  <c r="L1260" i="190"/>
  <c r="N1260" i="190" s="1"/>
  <c r="L1262" i="190"/>
  <c r="N1262" i="190" s="1"/>
  <c r="L1264" i="190"/>
  <c r="N1264" i="190" s="1"/>
  <c r="L1267" i="190"/>
  <c r="N1267" i="190" s="1"/>
  <c r="L509" i="190"/>
  <c r="N509" i="190" s="1"/>
  <c r="L523" i="190"/>
  <c r="N523" i="190" s="1"/>
  <c r="L525" i="190"/>
  <c r="N525" i="190" s="1"/>
  <c r="L539" i="190"/>
  <c r="N539" i="190" s="1"/>
  <c r="L541" i="190"/>
  <c r="N541" i="190" s="1"/>
  <c r="L555" i="190"/>
  <c r="N555" i="190" s="1"/>
  <c r="L557" i="190"/>
  <c r="N557" i="190" s="1"/>
  <c r="L571" i="190"/>
  <c r="N571" i="190" s="1"/>
  <c r="L572" i="190"/>
  <c r="N572" i="190" s="1"/>
  <c r="L576" i="190"/>
  <c r="L577" i="190"/>
  <c r="N577" i="190" s="1"/>
  <c r="L581" i="190"/>
  <c r="N581" i="190" s="1"/>
  <c r="L586" i="190"/>
  <c r="N586" i="190" s="1"/>
  <c r="L596" i="190"/>
  <c r="N596" i="190" s="1"/>
  <c r="L610" i="190"/>
  <c r="N610" i="190" s="1"/>
  <c r="L789" i="190"/>
  <c r="N789" i="190" s="1"/>
  <c r="L791" i="190"/>
  <c r="N791" i="190" s="1"/>
  <c r="L794" i="190"/>
  <c r="N794" i="190" s="1"/>
  <c r="L797" i="190"/>
  <c r="N797" i="190" s="1"/>
  <c r="L810" i="190"/>
  <c r="N810" i="190" s="1"/>
  <c r="L826" i="190"/>
  <c r="N826" i="190" s="1"/>
  <c r="L850" i="190"/>
  <c r="N850" i="190" s="1"/>
  <c r="L1051" i="190"/>
  <c r="N1051" i="190" s="1"/>
  <c r="L1063" i="190"/>
  <c r="N1063" i="190" s="1"/>
  <c r="L1067" i="190"/>
  <c r="N1067" i="190" s="1"/>
  <c r="L1073" i="190"/>
  <c r="N1073" i="190" s="1"/>
  <c r="L1174" i="190"/>
  <c r="N1174" i="190" s="1"/>
  <c r="L1178" i="190"/>
  <c r="N1178" i="190" s="1"/>
  <c r="L1223" i="190"/>
  <c r="N1223" i="190" s="1"/>
  <c r="L1254" i="190"/>
  <c r="N1254" i="190" s="1"/>
  <c r="L1261" i="190"/>
  <c r="N1261" i="190" s="1"/>
  <c r="L1266" i="190"/>
  <c r="N1266" i="190" s="1"/>
  <c r="L9" i="190"/>
  <c r="N9" i="190" s="1"/>
  <c r="L15" i="190"/>
  <c r="N15" i="190" s="1"/>
  <c r="L23" i="190"/>
  <c r="N23" i="190" s="1"/>
  <c r="L27" i="190"/>
  <c r="N27" i="190" s="1"/>
  <c r="L31" i="190"/>
  <c r="N31" i="190" s="1"/>
  <c r="L35" i="190"/>
  <c r="N35" i="190" s="1"/>
  <c r="L39" i="190"/>
  <c r="N39" i="190" s="1"/>
  <c r="L43" i="190"/>
  <c r="N43" i="190" s="1"/>
  <c r="L47" i="190"/>
  <c r="N47" i="190" s="1"/>
  <c r="L51" i="190"/>
  <c r="N51" i="190" s="1"/>
  <c r="L55" i="190"/>
  <c r="N55" i="190" s="1"/>
  <c r="L59" i="190"/>
  <c r="N59" i="190" s="1"/>
  <c r="L63" i="190"/>
  <c r="N63" i="190" s="1"/>
  <c r="L67" i="190"/>
  <c r="N67" i="190" s="1"/>
  <c r="L71" i="190"/>
  <c r="N71" i="190" s="1"/>
  <c r="L75" i="190"/>
  <c r="N75" i="190" s="1"/>
  <c r="L79" i="190"/>
  <c r="N79" i="190" s="1"/>
  <c r="L83" i="190"/>
  <c r="N83" i="190" s="1"/>
  <c r="L87" i="190"/>
  <c r="N87" i="190" s="1"/>
  <c r="L91" i="190"/>
  <c r="N91" i="190" s="1"/>
  <c r="L95" i="190"/>
  <c r="N95" i="190" s="1"/>
  <c r="L11" i="190"/>
  <c r="N11" i="190" s="1"/>
  <c r="L12" i="190"/>
  <c r="N12" i="190" s="1"/>
  <c r="L19" i="190"/>
  <c r="N19" i="190" s="1"/>
  <c r="J1289" i="190"/>
  <c r="L13" i="190"/>
  <c r="N13" i="190" s="1"/>
  <c r="L16" i="190"/>
  <c r="N16" i="190" s="1"/>
  <c r="L20" i="190"/>
  <c r="N20" i="190" s="1"/>
  <c r="L24" i="190"/>
  <c r="N24" i="190" s="1"/>
  <c r="L28" i="190"/>
  <c r="N28" i="190" s="1"/>
  <c r="L32" i="190"/>
  <c r="N32" i="190" s="1"/>
  <c r="L36" i="190"/>
  <c r="N36" i="190" s="1"/>
  <c r="L40" i="190"/>
  <c r="N40" i="190" s="1"/>
  <c r="L44" i="190"/>
  <c r="N44" i="190" s="1"/>
  <c r="L48" i="190"/>
  <c r="N48" i="190" s="1"/>
  <c r="L52" i="190"/>
  <c r="N52" i="190" s="1"/>
  <c r="L56" i="190"/>
  <c r="N56" i="190" s="1"/>
  <c r="L60" i="190"/>
  <c r="N60" i="190" s="1"/>
  <c r="L64" i="190"/>
  <c r="N64" i="190" s="1"/>
  <c r="L68" i="190"/>
  <c r="N68" i="190" s="1"/>
  <c r="L72" i="190"/>
  <c r="N72" i="190" s="1"/>
  <c r="L76" i="190"/>
  <c r="N76" i="190" s="1"/>
  <c r="L80" i="190"/>
  <c r="N80" i="190" s="1"/>
  <c r="L84" i="190"/>
  <c r="N84" i="190" s="1"/>
  <c r="L88" i="190"/>
  <c r="N88" i="190" s="1"/>
  <c r="L92" i="190"/>
  <c r="N92" i="190" s="1"/>
  <c r="L97" i="190"/>
  <c r="N97" i="190" s="1"/>
  <c r="L99" i="190"/>
  <c r="N99" i="190" s="1"/>
  <c r="L101" i="190"/>
  <c r="N101" i="190" s="1"/>
  <c r="L103" i="190"/>
  <c r="N103" i="190" s="1"/>
  <c r="L105" i="190"/>
  <c r="N105" i="190" s="1"/>
  <c r="L107" i="190"/>
  <c r="N107" i="190" s="1"/>
  <c r="L109" i="190"/>
  <c r="N109" i="190" s="1"/>
  <c r="L111" i="190"/>
  <c r="N111" i="190" s="1"/>
  <c r="L113" i="190"/>
  <c r="N113" i="190" s="1"/>
  <c r="L115" i="190"/>
  <c r="N115" i="190" s="1"/>
  <c r="L117" i="190"/>
  <c r="N117" i="190" s="1"/>
  <c r="L17" i="190"/>
  <c r="N17" i="190" s="1"/>
  <c r="L21" i="190"/>
  <c r="N21" i="190" s="1"/>
  <c r="L25" i="190"/>
  <c r="N25" i="190" s="1"/>
  <c r="L29" i="190"/>
  <c r="N29" i="190" s="1"/>
  <c r="L33" i="190"/>
  <c r="N33" i="190" s="1"/>
  <c r="L37" i="190"/>
  <c r="N37" i="190" s="1"/>
  <c r="L41" i="190"/>
  <c r="N41" i="190" s="1"/>
  <c r="L45" i="190"/>
  <c r="N45" i="190" s="1"/>
  <c r="L49" i="190"/>
  <c r="N49" i="190" s="1"/>
  <c r="L53" i="190"/>
  <c r="N53" i="190" s="1"/>
  <c r="L57" i="190"/>
  <c r="N57" i="190" s="1"/>
  <c r="L61" i="190"/>
  <c r="N61" i="190" s="1"/>
  <c r="L65" i="190"/>
  <c r="N65" i="190" s="1"/>
  <c r="L69" i="190"/>
  <c r="N69" i="190" s="1"/>
  <c r="L73" i="190"/>
  <c r="N73" i="190" s="1"/>
  <c r="L77" i="190"/>
  <c r="N77" i="190" s="1"/>
  <c r="L81" i="190"/>
  <c r="N81" i="190" s="1"/>
  <c r="L85" i="190"/>
  <c r="N85" i="190" s="1"/>
  <c r="L89" i="190"/>
  <c r="N89" i="190" s="1"/>
  <c r="L93" i="190"/>
  <c r="N93" i="190" s="1"/>
  <c r="L125" i="190"/>
  <c r="N125" i="190" s="1"/>
  <c r="L127" i="190"/>
  <c r="N127" i="190" s="1"/>
  <c r="L129" i="190"/>
  <c r="N129" i="190" s="1"/>
  <c r="L131" i="190"/>
  <c r="N131" i="190" s="1"/>
  <c r="L133" i="190"/>
  <c r="N133" i="190" s="1"/>
  <c r="L135" i="190"/>
  <c r="N135" i="190" s="1"/>
  <c r="L137" i="190"/>
  <c r="N137" i="190" s="1"/>
  <c r="L139" i="190"/>
  <c r="N139" i="190" s="1"/>
  <c r="L141" i="190"/>
  <c r="N141" i="190" s="1"/>
  <c r="L143" i="190"/>
  <c r="N143" i="190" s="1"/>
  <c r="L145" i="190"/>
  <c r="N145" i="190" s="1"/>
  <c r="L147" i="190"/>
  <c r="N147" i="190" s="1"/>
  <c r="L149" i="190"/>
  <c r="N149" i="190" s="1"/>
  <c r="L151" i="190"/>
  <c r="N151" i="190" s="1"/>
  <c r="L153" i="190"/>
  <c r="N153" i="190" s="1"/>
  <c r="L155" i="190"/>
  <c r="N155" i="190" s="1"/>
  <c r="L157" i="190"/>
  <c r="N157" i="190" s="1"/>
  <c r="L159" i="190"/>
  <c r="N159" i="190" s="1"/>
  <c r="L161" i="190"/>
  <c r="N161" i="190" s="1"/>
  <c r="L163" i="190"/>
  <c r="N163" i="190" s="1"/>
  <c r="L165" i="190"/>
  <c r="N165" i="190" s="1"/>
  <c r="L167" i="190"/>
  <c r="N167" i="190" s="1"/>
  <c r="L169" i="190"/>
  <c r="N169" i="190" s="1"/>
  <c r="L171" i="190"/>
  <c r="N171" i="190" s="1"/>
  <c r="L173" i="190"/>
  <c r="N173" i="190" s="1"/>
  <c r="L175" i="190"/>
  <c r="N175" i="190" s="1"/>
  <c r="L177" i="190"/>
  <c r="N177" i="190" s="1"/>
  <c r="L179" i="190"/>
  <c r="N179" i="190" s="1"/>
  <c r="L181" i="190"/>
  <c r="N181" i="190" s="1"/>
  <c r="L183" i="190"/>
  <c r="N183" i="190" s="1"/>
  <c r="L185" i="190"/>
  <c r="N185" i="190" s="1"/>
  <c r="L187" i="190"/>
  <c r="N187" i="190" s="1"/>
  <c r="L189" i="190"/>
  <c r="N189" i="190" s="1"/>
  <c r="L191" i="190"/>
  <c r="N191" i="190" s="1"/>
  <c r="L193" i="190"/>
  <c r="N193" i="190" s="1"/>
  <c r="L195" i="190"/>
  <c r="N195" i="190" s="1"/>
  <c r="L197" i="190"/>
  <c r="N197" i="190" s="1"/>
  <c r="L8" i="190"/>
  <c r="N8" i="190" s="1"/>
  <c r="L199" i="190"/>
  <c r="N199" i="190" s="1"/>
  <c r="L201" i="190"/>
  <c r="N201" i="190" s="1"/>
  <c r="L203" i="190"/>
  <c r="N203" i="190" s="1"/>
  <c r="L205" i="190"/>
  <c r="N205" i="190" s="1"/>
  <c r="L207" i="190"/>
  <c r="N207" i="190" s="1"/>
  <c r="L264" i="190"/>
  <c r="N264" i="190" s="1"/>
  <c r="L268" i="190"/>
  <c r="N268" i="190" s="1"/>
  <c r="L272" i="190"/>
  <c r="N272" i="190" s="1"/>
  <c r="L276" i="190"/>
  <c r="N276" i="190" s="1"/>
  <c r="L280" i="190"/>
  <c r="N280" i="190" s="1"/>
  <c r="L284" i="190"/>
  <c r="N284" i="190" s="1"/>
  <c r="L295" i="190"/>
  <c r="N295" i="190" s="1"/>
  <c r="L297" i="190"/>
  <c r="N297" i="190" s="1"/>
  <c r="L299" i="190"/>
  <c r="N299" i="190" s="1"/>
  <c r="L301" i="190"/>
  <c r="N301" i="190" s="1"/>
  <c r="L303" i="190"/>
  <c r="N303" i="190" s="1"/>
  <c r="L305" i="190"/>
  <c r="N305" i="190" s="1"/>
  <c r="L307" i="190"/>
  <c r="N307" i="190" s="1"/>
  <c r="L309" i="190"/>
  <c r="N309" i="190" s="1"/>
  <c r="L311" i="190"/>
  <c r="N311" i="190" s="1"/>
  <c r="L313" i="190"/>
  <c r="N313" i="190" s="1"/>
  <c r="L315" i="190"/>
  <c r="N315" i="190" s="1"/>
  <c r="L317" i="190"/>
  <c r="N317" i="190" s="1"/>
  <c r="L319" i="190"/>
  <c r="N319" i="190" s="1"/>
  <c r="L321" i="190"/>
  <c r="N321" i="190" s="1"/>
  <c r="L323" i="190"/>
  <c r="N323" i="190" s="1"/>
  <c r="L325" i="190"/>
  <c r="N325" i="190" s="1"/>
  <c r="L327" i="190"/>
  <c r="N327" i="190" s="1"/>
  <c r="L336" i="190"/>
  <c r="N336" i="190" s="1"/>
  <c r="L340" i="190"/>
  <c r="N340" i="190" s="1"/>
  <c r="L344" i="190"/>
  <c r="N344" i="190" s="1"/>
  <c r="L348" i="190"/>
  <c r="N348" i="190" s="1"/>
  <c r="L369" i="190"/>
  <c r="N369" i="190" s="1"/>
  <c r="L372" i="190"/>
  <c r="N372" i="190" s="1"/>
  <c r="L376" i="190"/>
  <c r="N376" i="190" s="1"/>
  <c r="L380" i="190"/>
  <c r="N380" i="190" s="1"/>
  <c r="L384" i="190"/>
  <c r="N384" i="190" s="1"/>
  <c r="L388" i="190"/>
  <c r="N388" i="190" s="1"/>
  <c r="L392" i="190"/>
  <c r="N392" i="190" s="1"/>
  <c r="L396" i="190"/>
  <c r="N396" i="190" s="1"/>
  <c r="L400" i="190"/>
  <c r="N400" i="190" s="1"/>
  <c r="L404" i="190"/>
  <c r="N404" i="190" s="1"/>
  <c r="L408" i="190"/>
  <c r="N408" i="190" s="1"/>
  <c r="L458" i="190"/>
  <c r="N458" i="190" s="1"/>
  <c r="L461" i="190"/>
  <c r="L466" i="190"/>
  <c r="N466" i="190" s="1"/>
  <c r="L469" i="190"/>
  <c r="N469" i="190" s="1"/>
  <c r="L474" i="190"/>
  <c r="N474" i="190" s="1"/>
  <c r="L478" i="190"/>
  <c r="N478" i="190" s="1"/>
  <c r="L486" i="190"/>
  <c r="N486" i="190" s="1"/>
  <c r="L494" i="190"/>
  <c r="N494" i="190" s="1"/>
  <c r="L502" i="190"/>
  <c r="N502" i="190" s="1"/>
  <c r="L261" i="190"/>
  <c r="N261" i="190" s="1"/>
  <c r="L265" i="190"/>
  <c r="N265" i="190" s="1"/>
  <c r="L269" i="190"/>
  <c r="N269" i="190" s="1"/>
  <c r="L273" i="190"/>
  <c r="N273" i="190" s="1"/>
  <c r="L277" i="190"/>
  <c r="N277" i="190" s="1"/>
  <c r="L281" i="190"/>
  <c r="N281" i="190" s="1"/>
  <c r="L285" i="190"/>
  <c r="N285" i="190" s="1"/>
  <c r="L288" i="190"/>
  <c r="N288" i="190" s="1"/>
  <c r="L290" i="190"/>
  <c r="N290" i="190" s="1"/>
  <c r="L292" i="190"/>
  <c r="N292" i="190" s="1"/>
  <c r="L333" i="190"/>
  <c r="N333" i="190" s="1"/>
  <c r="L337" i="190"/>
  <c r="N337" i="190" s="1"/>
  <c r="L341" i="190"/>
  <c r="N341" i="190" s="1"/>
  <c r="L345" i="190"/>
  <c r="N345" i="190" s="1"/>
  <c r="L373" i="190"/>
  <c r="N373" i="190" s="1"/>
  <c r="L377" i="190"/>
  <c r="N377" i="190" s="1"/>
  <c r="L381" i="190"/>
  <c r="N381" i="190" s="1"/>
  <c r="L385" i="190"/>
  <c r="N385" i="190" s="1"/>
  <c r="L389" i="190"/>
  <c r="N389" i="190" s="1"/>
  <c r="L393" i="190"/>
  <c r="N393" i="190" s="1"/>
  <c r="L397" i="190"/>
  <c r="N397" i="190" s="1"/>
  <c r="L401" i="190"/>
  <c r="N401" i="190" s="1"/>
  <c r="L405" i="190"/>
  <c r="N405" i="190" s="1"/>
  <c r="L409" i="190"/>
  <c r="N409" i="190" s="1"/>
  <c r="L413" i="190"/>
  <c r="N413" i="190" s="1"/>
  <c r="L417" i="190"/>
  <c r="N417" i="190" s="1"/>
  <c r="L421" i="190"/>
  <c r="N421" i="190" s="1"/>
  <c r="L425" i="190"/>
  <c r="N425" i="190" s="1"/>
  <c r="L429" i="190"/>
  <c r="N429" i="190" s="1"/>
  <c r="L433" i="190"/>
  <c r="N433" i="190" s="1"/>
  <c r="L437" i="190"/>
  <c r="N437" i="190" s="1"/>
  <c r="L441" i="190"/>
  <c r="N441" i="190" s="1"/>
  <c r="L445" i="190"/>
  <c r="N445" i="190" s="1"/>
  <c r="L449" i="190"/>
  <c r="N449" i="190" s="1"/>
  <c r="L453" i="190"/>
  <c r="N453" i="190" s="1"/>
  <c r="L456" i="190"/>
  <c r="N456" i="190" s="1"/>
  <c r="L459" i="190"/>
  <c r="N459" i="190" s="1"/>
  <c r="L464" i="190"/>
  <c r="N464" i="190" s="1"/>
  <c r="L467" i="190"/>
  <c r="N467" i="190" s="1"/>
  <c r="L472" i="190"/>
  <c r="N472" i="190" s="1"/>
  <c r="L475" i="190"/>
  <c r="N475" i="190" s="1"/>
  <c r="L479" i="190"/>
  <c r="N479" i="190" s="1"/>
  <c r="L487" i="190"/>
  <c r="N487" i="190" s="1"/>
  <c r="L495" i="190"/>
  <c r="N495" i="190" s="1"/>
  <c r="L503" i="190"/>
  <c r="N503" i="190" s="1"/>
  <c r="L592" i="190"/>
  <c r="N592" i="190" s="1"/>
  <c r="L600" i="190"/>
  <c r="N600" i="190" s="1"/>
  <c r="L262" i="190"/>
  <c r="N262" i="190" s="1"/>
  <c r="L266" i="190"/>
  <c r="N266" i="190" s="1"/>
  <c r="L270" i="190"/>
  <c r="N270" i="190" s="1"/>
  <c r="L274" i="190"/>
  <c r="N274" i="190" s="1"/>
  <c r="L278" i="190"/>
  <c r="N278" i="190" s="1"/>
  <c r="L282" i="190"/>
  <c r="N282" i="190" s="1"/>
  <c r="L286" i="190"/>
  <c r="N286" i="190" s="1"/>
  <c r="L294" i="190"/>
  <c r="N294" i="190" s="1"/>
  <c r="L296" i="190"/>
  <c r="N296" i="190" s="1"/>
  <c r="L298" i="190"/>
  <c r="N298" i="190" s="1"/>
  <c r="L300" i="190"/>
  <c r="N300" i="190" s="1"/>
  <c r="L302" i="190"/>
  <c r="N302" i="190" s="1"/>
  <c r="L304" i="190"/>
  <c r="N304" i="190" s="1"/>
  <c r="L306" i="190"/>
  <c r="N306" i="190" s="1"/>
  <c r="L308" i="190"/>
  <c r="N308" i="190" s="1"/>
  <c r="L310" i="190"/>
  <c r="N310" i="190" s="1"/>
  <c r="L312" i="190"/>
  <c r="N312" i="190" s="1"/>
  <c r="L314" i="190"/>
  <c r="N314" i="190" s="1"/>
  <c r="L316" i="190"/>
  <c r="N316" i="190" s="1"/>
  <c r="L318" i="190"/>
  <c r="N318" i="190" s="1"/>
  <c r="L320" i="190"/>
  <c r="N320" i="190" s="1"/>
  <c r="L322" i="190"/>
  <c r="N322" i="190" s="1"/>
  <c r="L324" i="190"/>
  <c r="N324" i="190" s="1"/>
  <c r="L326" i="190"/>
  <c r="N326" i="190" s="1"/>
  <c r="L328" i="190"/>
  <c r="N328" i="190" s="1"/>
  <c r="L334" i="190"/>
  <c r="N334" i="190" s="1"/>
  <c r="L338" i="190"/>
  <c r="N338" i="190" s="1"/>
  <c r="L342" i="190"/>
  <c r="N342" i="190" s="1"/>
  <c r="L346" i="190"/>
  <c r="N346" i="190" s="1"/>
  <c r="L367" i="190"/>
  <c r="N367" i="190" s="1"/>
  <c r="L368" i="190"/>
  <c r="N368" i="190" s="1"/>
  <c r="L374" i="190"/>
  <c r="N374" i="190" s="1"/>
  <c r="L378" i="190"/>
  <c r="N378" i="190" s="1"/>
  <c r="L382" i="190"/>
  <c r="N382" i="190" s="1"/>
  <c r="L386" i="190"/>
  <c r="N386" i="190" s="1"/>
  <c r="L390" i="190"/>
  <c r="N390" i="190" s="1"/>
  <c r="L394" i="190"/>
  <c r="N394" i="190" s="1"/>
  <c r="L398" i="190"/>
  <c r="N398" i="190" s="1"/>
  <c r="L402" i="190"/>
  <c r="N402" i="190" s="1"/>
  <c r="L406" i="190"/>
  <c r="N406" i="190" s="1"/>
  <c r="L410" i="190"/>
  <c r="N410" i="190" s="1"/>
  <c r="L430" i="190"/>
  <c r="N430" i="190" s="1"/>
  <c r="L434" i="190"/>
  <c r="L438" i="190"/>
  <c r="L442" i="190"/>
  <c r="N442" i="190" s="1"/>
  <c r="L446" i="190"/>
  <c r="N446" i="190" s="1"/>
  <c r="L450" i="190"/>
  <c r="N450" i="190" s="1"/>
  <c r="L454" i="190"/>
  <c r="N454" i="190" s="1"/>
  <c r="L584" i="190"/>
  <c r="N584" i="190" s="1"/>
  <c r="L588" i="190"/>
  <c r="N588" i="190" s="1"/>
  <c r="M603" i="190"/>
  <c r="L607" i="190"/>
  <c r="N607" i="190" s="1"/>
  <c r="L769" i="190"/>
  <c r="N769" i="190" s="1"/>
  <c r="L781" i="190"/>
  <c r="N781" i="190" s="1"/>
  <c r="L783" i="190"/>
  <c r="N783" i="190" s="1"/>
  <c r="L785" i="190"/>
  <c r="N785" i="190" s="1"/>
  <c r="L799" i="190"/>
  <c r="N799" i="190" s="1"/>
  <c r="L568" i="190"/>
  <c r="N568" i="190" s="1"/>
  <c r="L589" i="190"/>
  <c r="N589" i="190" s="1"/>
  <c r="L594" i="190"/>
  <c r="N594" i="190" s="1"/>
  <c r="L598" i="190"/>
  <c r="N598" i="190" s="1"/>
  <c r="L602" i="190"/>
  <c r="N602" i="190" s="1"/>
  <c r="L605" i="190"/>
  <c r="N605" i="190" s="1"/>
  <c r="L614" i="190"/>
  <c r="N614" i="190" s="1"/>
  <c r="P614" i="190"/>
  <c r="Q614" i="190" s="1"/>
  <c r="L615" i="190"/>
  <c r="N615" i="190" s="1"/>
  <c r="L619" i="190"/>
  <c r="N619" i="190" s="1"/>
  <c r="L623" i="190"/>
  <c r="N623" i="190" s="1"/>
  <c r="L627" i="190"/>
  <c r="N627" i="190" s="1"/>
  <c r="L631" i="190"/>
  <c r="N631" i="190" s="1"/>
  <c r="L635" i="190"/>
  <c r="N635" i="190" s="1"/>
  <c r="L639" i="190"/>
  <c r="N639" i="190" s="1"/>
  <c r="L643" i="190"/>
  <c r="N643" i="190" s="1"/>
  <c r="L647" i="190"/>
  <c r="N647" i="190" s="1"/>
  <c r="L651" i="190"/>
  <c r="N651" i="190" s="1"/>
  <c r="L655" i="190"/>
  <c r="N655" i="190" s="1"/>
  <c r="L659" i="190"/>
  <c r="N659" i="190" s="1"/>
  <c r="L663" i="190"/>
  <c r="N663" i="190" s="1"/>
  <c r="L667" i="190"/>
  <c r="N667" i="190" s="1"/>
  <c r="L671" i="190"/>
  <c r="N671" i="190" s="1"/>
  <c r="L675" i="190"/>
  <c r="N675" i="190" s="1"/>
  <c r="L679" i="190"/>
  <c r="N679" i="190" s="1"/>
  <c r="L683" i="190"/>
  <c r="N683" i="190" s="1"/>
  <c r="L687" i="190"/>
  <c r="N687" i="190" s="1"/>
  <c r="L688" i="190"/>
  <c r="N688" i="190" s="1"/>
  <c r="L689" i="190"/>
  <c r="N689" i="190" s="1"/>
  <c r="L693" i="190"/>
  <c r="N693" i="190" s="1"/>
  <c r="L697" i="190"/>
  <c r="N697" i="190" s="1"/>
  <c r="L701" i="190"/>
  <c r="N701" i="190" s="1"/>
  <c r="L705" i="190"/>
  <c r="N705" i="190" s="1"/>
  <c r="L709" i="190"/>
  <c r="N709" i="190" s="1"/>
  <c r="L713" i="190"/>
  <c r="N713" i="190" s="1"/>
  <c r="L717" i="190"/>
  <c r="N717" i="190" s="1"/>
  <c r="L721" i="190"/>
  <c r="N721" i="190" s="1"/>
  <c r="L725" i="190"/>
  <c r="N725" i="190" s="1"/>
  <c r="L729" i="190"/>
  <c r="N729" i="190" s="1"/>
  <c r="L733" i="190"/>
  <c r="N733" i="190" s="1"/>
  <c r="L778" i="190"/>
  <c r="N778" i="190" s="1"/>
  <c r="L782" i="190"/>
  <c r="N782" i="190" s="1"/>
  <c r="L784" i="190"/>
  <c r="N784" i="190" s="1"/>
  <c r="N790" i="190"/>
  <c r="L510" i="190"/>
  <c r="N510" i="190" s="1"/>
  <c r="L514" i="190"/>
  <c r="N514" i="190" s="1"/>
  <c r="L518" i="190"/>
  <c r="N518" i="190" s="1"/>
  <c r="L522" i="190"/>
  <c r="N522" i="190" s="1"/>
  <c r="L526" i="190"/>
  <c r="N526" i="190" s="1"/>
  <c r="L530" i="190"/>
  <c r="N530" i="190" s="1"/>
  <c r="L534" i="190"/>
  <c r="N534" i="190" s="1"/>
  <c r="L538" i="190"/>
  <c r="N538" i="190" s="1"/>
  <c r="L542" i="190"/>
  <c r="N542" i="190" s="1"/>
  <c r="L546" i="190"/>
  <c r="N546" i="190" s="1"/>
  <c r="L550" i="190"/>
  <c r="N550" i="190" s="1"/>
  <c r="L554" i="190"/>
  <c r="N554" i="190" s="1"/>
  <c r="L558" i="190"/>
  <c r="N558" i="190" s="1"/>
  <c r="L562" i="190"/>
  <c r="N562" i="190" s="1"/>
  <c r="L566" i="190"/>
  <c r="N566" i="190" s="1"/>
  <c r="L570" i="190"/>
  <c r="N570" i="190" s="1"/>
  <c r="L574" i="190"/>
  <c r="N574" i="190" s="1"/>
  <c r="L578" i="190"/>
  <c r="N578" i="190" s="1"/>
  <c r="L580" i="190"/>
  <c r="N580" i="190" s="1"/>
  <c r="L582" i="190"/>
  <c r="N582" i="190" s="1"/>
  <c r="L583" i="190"/>
  <c r="N583" i="190" s="1"/>
  <c r="L595" i="190"/>
  <c r="N595" i="190" s="1"/>
  <c r="L599" i="190"/>
  <c r="N599" i="190" s="1"/>
  <c r="L603" i="190"/>
  <c r="N603" i="190" s="1"/>
  <c r="L690" i="190"/>
  <c r="N690" i="190" s="1"/>
  <c r="L694" i="190"/>
  <c r="N694" i="190" s="1"/>
  <c r="L698" i="190"/>
  <c r="N698" i="190" s="1"/>
  <c r="L702" i="190"/>
  <c r="N702" i="190" s="1"/>
  <c r="L706" i="190"/>
  <c r="N706" i="190" s="1"/>
  <c r="L710" i="190"/>
  <c r="N710" i="190" s="1"/>
  <c r="L714" i="190"/>
  <c r="N714" i="190" s="1"/>
  <c r="L718" i="190"/>
  <c r="N718" i="190" s="1"/>
  <c r="L722" i="190"/>
  <c r="N722" i="190" s="1"/>
  <c r="L747" i="190"/>
  <c r="N747" i="190" s="1"/>
  <c r="L749" i="190"/>
  <c r="N749" i="190" s="1"/>
  <c r="L751" i="190"/>
  <c r="N751" i="190" s="1"/>
  <c r="L753" i="190"/>
  <c r="N753" i="190" s="1"/>
  <c r="L755" i="190"/>
  <c r="N755" i="190" s="1"/>
  <c r="L774" i="190"/>
  <c r="N774" i="190" s="1"/>
  <c r="L776" i="190"/>
  <c r="N776" i="190" s="1"/>
  <c r="L787" i="190"/>
  <c r="N787" i="190" s="1"/>
  <c r="L796" i="190"/>
  <c r="N796" i="190" s="1"/>
  <c r="L848" i="190"/>
  <c r="N848" i="190" s="1"/>
  <c r="S1289" i="190"/>
  <c r="L617" i="190"/>
  <c r="N617" i="190" s="1"/>
  <c r="L621" i="190"/>
  <c r="N621" i="190" s="1"/>
  <c r="L625" i="190"/>
  <c r="N625" i="190" s="1"/>
  <c r="L629" i="190"/>
  <c r="N629" i="190" s="1"/>
  <c r="L633" i="190"/>
  <c r="N633" i="190" s="1"/>
  <c r="L637" i="190"/>
  <c r="N637" i="190" s="1"/>
  <c r="L641" i="190"/>
  <c r="N641" i="190" s="1"/>
  <c r="L645" i="190"/>
  <c r="N645" i="190" s="1"/>
  <c r="L649" i="190"/>
  <c r="N649" i="190" s="1"/>
  <c r="L653" i="190"/>
  <c r="N653" i="190" s="1"/>
  <c r="L657" i="190"/>
  <c r="N657" i="190" s="1"/>
  <c r="L661" i="190"/>
  <c r="N661" i="190" s="1"/>
  <c r="L665" i="190"/>
  <c r="N665" i="190" s="1"/>
  <c r="L669" i="190"/>
  <c r="N669" i="190" s="1"/>
  <c r="L673" i="190"/>
  <c r="N673" i="190" s="1"/>
  <c r="L677" i="190"/>
  <c r="N677" i="190" s="1"/>
  <c r="L681" i="190"/>
  <c r="N681" i="190" s="1"/>
  <c r="L685" i="190"/>
  <c r="N685" i="190" s="1"/>
  <c r="L691" i="190"/>
  <c r="N691" i="190" s="1"/>
  <c r="L695" i="190"/>
  <c r="N695" i="190" s="1"/>
  <c r="L699" i="190"/>
  <c r="N699" i="190" s="1"/>
  <c r="L703" i="190"/>
  <c r="N703" i="190" s="1"/>
  <c r="L707" i="190"/>
  <c r="N707" i="190" s="1"/>
  <c r="L711" i="190"/>
  <c r="N711" i="190" s="1"/>
  <c r="L715" i="190"/>
  <c r="N715" i="190" s="1"/>
  <c r="L719" i="190"/>
  <c r="N719" i="190" s="1"/>
  <c r="L727" i="190"/>
  <c r="N727" i="190" s="1"/>
  <c r="L731" i="190"/>
  <c r="N731" i="190" s="1"/>
  <c r="L735" i="190"/>
  <c r="N735" i="190" s="1"/>
  <c r="L772" i="190"/>
  <c r="N772" i="190" s="1"/>
  <c r="L777" i="190"/>
  <c r="N777" i="190" s="1"/>
  <c r="L779" i="190"/>
  <c r="N779" i="190" s="1"/>
  <c r="L786" i="190"/>
  <c r="N786" i="190" s="1"/>
  <c r="L788" i="190"/>
  <c r="N788" i="190" s="1"/>
  <c r="L793" i="190"/>
  <c r="N793" i="190" s="1"/>
  <c r="L795" i="190"/>
  <c r="N795" i="190" s="1"/>
  <c r="L802" i="190"/>
  <c r="N802" i="190" s="1"/>
  <c r="L804" i="190"/>
  <c r="N804" i="190" s="1"/>
  <c r="L809" i="190"/>
  <c r="N809" i="190" s="1"/>
  <c r="L811" i="190"/>
  <c r="N811" i="190" s="1"/>
  <c r="L818" i="190"/>
  <c r="N818" i="190" s="1"/>
  <c r="L820" i="190"/>
  <c r="N820" i="190" s="1"/>
  <c r="L825" i="190"/>
  <c r="N825" i="190" s="1"/>
  <c r="L827" i="190"/>
  <c r="N827" i="190" s="1"/>
  <c r="L851" i="190"/>
  <c r="N851" i="190" s="1"/>
  <c r="L1283" i="190"/>
  <c r="N1283" i="190" s="1"/>
  <c r="L806" i="190"/>
  <c r="N806" i="190" s="1"/>
  <c r="L808" i="190"/>
  <c r="N808" i="190" s="1"/>
  <c r="L813" i="190"/>
  <c r="N813" i="190" s="1"/>
  <c r="L815" i="190"/>
  <c r="N815" i="190" s="1"/>
  <c r="L822" i="190"/>
  <c r="N822" i="190" s="1"/>
  <c r="L824" i="190"/>
  <c r="N824" i="190" s="1"/>
  <c r="L829" i="190"/>
  <c r="N829" i="190" s="1"/>
  <c r="L831" i="190"/>
  <c r="N831" i="190" s="1"/>
  <c r="L833" i="190"/>
  <c r="N833" i="190" s="1"/>
  <c r="L835" i="190"/>
  <c r="N835" i="190" s="1"/>
  <c r="L837" i="190"/>
  <c r="N837" i="190" s="1"/>
  <c r="L839" i="190"/>
  <c r="N839" i="190" s="1"/>
  <c r="L841" i="190"/>
  <c r="N841" i="190" s="1"/>
  <c r="L843" i="190"/>
  <c r="N843" i="190" s="1"/>
  <c r="L845" i="190"/>
  <c r="N845" i="190" s="1"/>
  <c r="L853" i="190"/>
  <c r="N853" i="190" s="1"/>
  <c r="L856" i="190"/>
  <c r="N856" i="190" s="1"/>
  <c r="L857" i="190"/>
  <c r="N857" i="190" s="1"/>
  <c r="L858" i="190"/>
  <c r="N858" i="190" s="1"/>
  <c r="L859" i="190"/>
  <c r="N859" i="190" s="1"/>
  <c r="L860" i="190"/>
  <c r="N860" i="190" s="1"/>
  <c r="L861" i="190"/>
  <c r="N861" i="190" s="1"/>
  <c r="L862" i="190"/>
  <c r="N862" i="190" s="1"/>
  <c r="L863" i="190"/>
  <c r="N863" i="190" s="1"/>
  <c r="L864" i="190"/>
  <c r="N864" i="190" s="1"/>
  <c r="L865" i="190"/>
  <c r="N865" i="190" s="1"/>
  <c r="L866" i="190"/>
  <c r="N866" i="190" s="1"/>
  <c r="L867" i="190"/>
  <c r="N867" i="190" s="1"/>
  <c r="L868" i="190"/>
  <c r="N868" i="190" s="1"/>
  <c r="L869" i="190"/>
  <c r="N869" i="190" s="1"/>
  <c r="L870" i="190"/>
  <c r="N870" i="190" s="1"/>
  <c r="L871" i="190"/>
  <c r="N871" i="190" s="1"/>
  <c r="L872" i="190"/>
  <c r="N872" i="190" s="1"/>
  <c r="L873" i="190"/>
  <c r="N873" i="190" s="1"/>
  <c r="L874" i="190"/>
  <c r="N874" i="190" s="1"/>
  <c r="L875" i="190"/>
  <c r="N875" i="190" s="1"/>
  <c r="L876" i="190"/>
  <c r="N876" i="190" s="1"/>
  <c r="L877" i="190"/>
  <c r="N877" i="190" s="1"/>
  <c r="L878" i="190"/>
  <c r="N878" i="190" s="1"/>
  <c r="L879" i="190"/>
  <c r="N879" i="190" s="1"/>
  <c r="L880" i="190"/>
  <c r="N880" i="190" s="1"/>
  <c r="L881" i="190"/>
  <c r="N881" i="190" s="1"/>
  <c r="L882" i="190"/>
  <c r="N882" i="190" s="1"/>
  <c r="L883" i="190"/>
  <c r="N883" i="190" s="1"/>
  <c r="L884" i="190"/>
  <c r="N884" i="190" s="1"/>
  <c r="L885" i="190"/>
  <c r="N885" i="190" s="1"/>
  <c r="L886" i="190"/>
  <c r="N886" i="190" s="1"/>
  <c r="L887" i="190"/>
  <c r="N887" i="190" s="1"/>
  <c r="L888" i="190"/>
  <c r="N888" i="190" s="1"/>
  <c r="L889" i="190"/>
  <c r="N889" i="190" s="1"/>
  <c r="L890" i="190"/>
  <c r="N890" i="190" s="1"/>
  <c r="L891" i="190"/>
  <c r="N891" i="190" s="1"/>
  <c r="L892" i="190"/>
  <c r="N892" i="190" s="1"/>
  <c r="L893" i="190"/>
  <c r="N893" i="190" s="1"/>
  <c r="L894" i="190"/>
  <c r="N894" i="190" s="1"/>
  <c r="L895" i="190"/>
  <c r="N895" i="190" s="1"/>
  <c r="L896" i="190"/>
  <c r="N896" i="190" s="1"/>
  <c r="L897" i="190"/>
  <c r="N897" i="190" s="1"/>
  <c r="L898" i="190"/>
  <c r="N898" i="190" s="1"/>
  <c r="L899" i="190"/>
  <c r="N899" i="190" s="1"/>
  <c r="L900" i="190"/>
  <c r="N900" i="190" s="1"/>
  <c r="L901" i="190"/>
  <c r="N901" i="190" s="1"/>
  <c r="L902" i="190"/>
  <c r="N902" i="190" s="1"/>
  <c r="L903" i="190"/>
  <c r="N903" i="190" s="1"/>
  <c r="L904" i="190"/>
  <c r="N904" i="190" s="1"/>
  <c r="L905" i="190"/>
  <c r="N905" i="190" s="1"/>
  <c r="L906" i="190"/>
  <c r="N906" i="190" s="1"/>
  <c r="L907" i="190"/>
  <c r="N907" i="190" s="1"/>
  <c r="L908" i="190"/>
  <c r="N908" i="190" s="1"/>
  <c r="L909" i="190"/>
  <c r="N909" i="190" s="1"/>
  <c r="L910" i="190"/>
  <c r="N910" i="190" s="1"/>
  <c r="L911" i="190"/>
  <c r="N911" i="190" s="1"/>
  <c r="L912" i="190"/>
  <c r="N912" i="190" s="1"/>
  <c r="L913" i="190"/>
  <c r="N913" i="190" s="1"/>
  <c r="L914" i="190"/>
  <c r="N914" i="190" s="1"/>
  <c r="L915" i="190"/>
  <c r="N915" i="190" s="1"/>
  <c r="L916" i="190"/>
  <c r="N916" i="190" s="1"/>
  <c r="L917" i="190"/>
  <c r="N917" i="190" s="1"/>
  <c r="L918" i="190"/>
  <c r="N918" i="190" s="1"/>
  <c r="L919" i="190"/>
  <c r="N919" i="190" s="1"/>
  <c r="L920" i="190"/>
  <c r="N920" i="190" s="1"/>
  <c r="L921" i="190"/>
  <c r="N921" i="190" s="1"/>
  <c r="L922" i="190"/>
  <c r="N922" i="190" s="1"/>
  <c r="L923" i="190"/>
  <c r="N923" i="190" s="1"/>
  <c r="L924" i="190"/>
  <c r="N924" i="190" s="1"/>
  <c r="L925" i="190"/>
  <c r="N925" i="190" s="1"/>
  <c r="L926" i="190"/>
  <c r="N926" i="190" s="1"/>
  <c r="L927" i="190"/>
  <c r="N927" i="190" s="1"/>
  <c r="L928" i="190"/>
  <c r="N928" i="190" s="1"/>
  <c r="L929" i="190"/>
  <c r="N929" i="190" s="1"/>
  <c r="L930" i="190"/>
  <c r="N930" i="190" s="1"/>
  <c r="L931" i="190"/>
  <c r="N931" i="190" s="1"/>
  <c r="L932" i="190"/>
  <c r="N932" i="190" s="1"/>
  <c r="L933" i="190"/>
  <c r="N933" i="190" s="1"/>
  <c r="L934" i="190"/>
  <c r="N934" i="190" s="1"/>
  <c r="L935" i="190"/>
  <c r="N935" i="190" s="1"/>
  <c r="L936" i="190"/>
  <c r="N936" i="190" s="1"/>
  <c r="L937" i="190"/>
  <c r="N937" i="190" s="1"/>
  <c r="L938" i="190"/>
  <c r="N938" i="190" s="1"/>
  <c r="L939" i="190"/>
  <c r="N939" i="190" s="1"/>
  <c r="L940" i="190"/>
  <c r="N940" i="190" s="1"/>
  <c r="N1026" i="190"/>
  <c r="N1030" i="190"/>
  <c r="N1034" i="190"/>
  <c r="N1038" i="190"/>
  <c r="N1042" i="190"/>
  <c r="L1070" i="190"/>
  <c r="N1070" i="190" s="1"/>
  <c r="L1081" i="190"/>
  <c r="N1081" i="190" s="1"/>
  <c r="L1083" i="190"/>
  <c r="N1083" i="190" s="1"/>
  <c r="L1085" i="190"/>
  <c r="N1085" i="190" s="1"/>
  <c r="L1118" i="190"/>
  <c r="N1118" i="190" s="1"/>
  <c r="L1122" i="190"/>
  <c r="N1122" i="190" s="1"/>
  <c r="L1124" i="190"/>
  <c r="N1124" i="190" s="1"/>
  <c r="L1126" i="190"/>
  <c r="N1126" i="190" s="1"/>
  <c r="N1134" i="190"/>
  <c r="N1158" i="190"/>
  <c r="L1165" i="190"/>
  <c r="N1165" i="190" s="1"/>
  <c r="L1169" i="190"/>
  <c r="N1169" i="190" s="1"/>
  <c r="L1172" i="190"/>
  <c r="N1172" i="190" s="1"/>
  <c r="N1173" i="190"/>
  <c r="N1179" i="190"/>
  <c r="L1182" i="190"/>
  <c r="N1182" i="190" s="1"/>
  <c r="L1186" i="190"/>
  <c r="N1186" i="190" s="1"/>
  <c r="L1190" i="190"/>
  <c r="N1190" i="190" s="1"/>
  <c r="L1194" i="190"/>
  <c r="N1194" i="190" s="1"/>
  <c r="L1209" i="190"/>
  <c r="N1209" i="190" s="1"/>
  <c r="L1221" i="190"/>
  <c r="N1221" i="190" s="1"/>
  <c r="L1226" i="190"/>
  <c r="L1230" i="190"/>
  <c r="N1230" i="190" s="1"/>
  <c r="L1018" i="190"/>
  <c r="N1018" i="190" s="1"/>
  <c r="L1019" i="190"/>
  <c r="N1019" i="190" s="1"/>
  <c r="L1020" i="190"/>
  <c r="N1020" i="190" s="1"/>
  <c r="L1021" i="190"/>
  <c r="N1021" i="190" s="1"/>
  <c r="L1022" i="190"/>
  <c r="N1022" i="190" s="1"/>
  <c r="L1023" i="190"/>
  <c r="N1023" i="190" s="1"/>
  <c r="L1024" i="190"/>
  <c r="N1024" i="190" s="1"/>
  <c r="L1047" i="190"/>
  <c r="N1047" i="190" s="1"/>
  <c r="L1052" i="190"/>
  <c r="N1052" i="190" s="1"/>
  <c r="L1064" i="190"/>
  <c r="N1064" i="190" s="1"/>
  <c r="L1074" i="190"/>
  <c r="N1074" i="190" s="1"/>
  <c r="L1076" i="190"/>
  <c r="N1076" i="190" s="1"/>
  <c r="L1088" i="190"/>
  <c r="N1088" i="190" s="1"/>
  <c r="L1092" i="190"/>
  <c r="N1092" i="190" s="1"/>
  <c r="L1096" i="190"/>
  <c r="N1096" i="190" s="1"/>
  <c r="L1100" i="190"/>
  <c r="N1100" i="190" s="1"/>
  <c r="L1104" i="190"/>
  <c r="N1104" i="190" s="1"/>
  <c r="L1108" i="190"/>
  <c r="N1108" i="190" s="1"/>
  <c r="L1112" i="190"/>
  <c r="N1112" i="190" s="1"/>
  <c r="L1119" i="190"/>
  <c r="N1119" i="190" s="1"/>
  <c r="L1127" i="190"/>
  <c r="N1127" i="190" s="1"/>
  <c r="L1131" i="190"/>
  <c r="N1131" i="190" s="1"/>
  <c r="L1135" i="190"/>
  <c r="N1135" i="190" s="1"/>
  <c r="L1139" i="190"/>
  <c r="N1139" i="190" s="1"/>
  <c r="L1143" i="190"/>
  <c r="N1143" i="190" s="1"/>
  <c r="L1147" i="190"/>
  <c r="N1147" i="190" s="1"/>
  <c r="L1151" i="190"/>
  <c r="N1151" i="190" s="1"/>
  <c r="L1155" i="190"/>
  <c r="N1155" i="190" s="1"/>
  <c r="L1159" i="190"/>
  <c r="N1159" i="190" s="1"/>
  <c r="L1163" i="190"/>
  <c r="N1163" i="190" s="1"/>
  <c r="L1166" i="190"/>
  <c r="N1166" i="190" s="1"/>
  <c r="L1170" i="190"/>
  <c r="N1170" i="190" s="1"/>
  <c r="L1206" i="190"/>
  <c r="N1206" i="190" s="1"/>
  <c r="L1210" i="190"/>
  <c r="N1210" i="190" s="1"/>
  <c r="L1213" i="190"/>
  <c r="N1213" i="190" s="1"/>
  <c r="L1217" i="190"/>
  <c r="N1217" i="190" s="1"/>
  <c r="L1220" i="190"/>
  <c r="N1220" i="190" s="1"/>
  <c r="L1244" i="190"/>
  <c r="N1244" i="190" s="1"/>
  <c r="L1248" i="190"/>
  <c r="N1248" i="190" s="1"/>
  <c r="L1251" i="190"/>
  <c r="N1251" i="190" s="1"/>
  <c r="L1253" i="190"/>
  <c r="N1253" i="190" s="1"/>
  <c r="L1255" i="190"/>
  <c r="N1255" i="190" s="1"/>
  <c r="L1281" i="190"/>
  <c r="N1281" i="190" s="1"/>
  <c r="L1288" i="190"/>
  <c r="N1288" i="190" s="1"/>
  <c r="L798" i="190"/>
  <c r="N798" i="190" s="1"/>
  <c r="L800" i="190"/>
  <c r="N800" i="190" s="1"/>
  <c r="L805" i="190"/>
  <c r="N805" i="190" s="1"/>
  <c r="L807" i="190"/>
  <c r="N807" i="190" s="1"/>
  <c r="L814" i="190"/>
  <c r="N814" i="190" s="1"/>
  <c r="L816" i="190"/>
  <c r="N816" i="190" s="1"/>
  <c r="L821" i="190"/>
  <c r="N821" i="190" s="1"/>
  <c r="L823" i="190"/>
  <c r="N823" i="190" s="1"/>
  <c r="L830" i="190"/>
  <c r="N830" i="190" s="1"/>
  <c r="L832" i="190"/>
  <c r="N832" i="190" s="1"/>
  <c r="L834" i="190"/>
  <c r="N834" i="190" s="1"/>
  <c r="L836" i="190"/>
  <c r="N836" i="190" s="1"/>
  <c r="L838" i="190"/>
  <c r="N838" i="190" s="1"/>
  <c r="L840" i="190"/>
  <c r="N840" i="190" s="1"/>
  <c r="L842" i="190"/>
  <c r="N842" i="190" s="1"/>
  <c r="L844" i="190"/>
  <c r="N844" i="190" s="1"/>
  <c r="L1044" i="190"/>
  <c r="N1044" i="190" s="1"/>
  <c r="L1049" i="190"/>
  <c r="N1049" i="190" s="1"/>
  <c r="L1061" i="190"/>
  <c r="N1061" i="190" s="1"/>
  <c r="L1065" i="190"/>
  <c r="N1065" i="190" s="1"/>
  <c r="L1068" i="190"/>
  <c r="N1068" i="190" s="1"/>
  <c r="L1071" i="190"/>
  <c r="N1071" i="190" s="1"/>
  <c r="L1120" i="190"/>
  <c r="N1120" i="190" s="1"/>
  <c r="L1123" i="190"/>
  <c r="N1123" i="190" s="1"/>
  <c r="L1125" i="190"/>
  <c r="N1125" i="190" s="1"/>
  <c r="L1128" i="190"/>
  <c r="N1128" i="190" s="1"/>
  <c r="L1132" i="190"/>
  <c r="N1132" i="190" s="1"/>
  <c r="L1136" i="190"/>
  <c r="N1136" i="190" s="1"/>
  <c r="L1140" i="190"/>
  <c r="N1140" i="190" s="1"/>
  <c r="L1144" i="190"/>
  <c r="N1144" i="190" s="1"/>
  <c r="L1148" i="190"/>
  <c r="N1148" i="190" s="1"/>
  <c r="L1152" i="190"/>
  <c r="N1152" i="190" s="1"/>
  <c r="L1156" i="190"/>
  <c r="N1156" i="190" s="1"/>
  <c r="L1160" i="190"/>
  <c r="N1160" i="190" s="1"/>
  <c r="L1164" i="190"/>
  <c r="N1164" i="190" s="1"/>
  <c r="L1167" i="190"/>
  <c r="N1167" i="190" s="1"/>
  <c r="L1171" i="190"/>
  <c r="N1171" i="190" s="1"/>
  <c r="L1184" i="190"/>
  <c r="N1184" i="190" s="1"/>
  <c r="L1188" i="190"/>
  <c r="N1188" i="190" s="1"/>
  <c r="L1192" i="190"/>
  <c r="N1192" i="190" s="1"/>
  <c r="L1207" i="190"/>
  <c r="N1207" i="190" s="1"/>
  <c r="L1211" i="190"/>
  <c r="N1211" i="190" s="1"/>
  <c r="L1214" i="190"/>
  <c r="N1214" i="190" s="1"/>
  <c r="L1218" i="190"/>
  <c r="N1218" i="190" s="1"/>
  <c r="L1222" i="190"/>
  <c r="N1222" i="190" s="1"/>
  <c r="L1245" i="190"/>
  <c r="N1245" i="190" s="1"/>
  <c r="L1249" i="190"/>
  <c r="L1263" i="190"/>
  <c r="N1263" i="190" s="1"/>
  <c r="L1286" i="190"/>
  <c r="N1286" i="190" s="1"/>
  <c r="L1287" i="190"/>
  <c r="N1287" i="190" s="1"/>
  <c r="K1289" i="190"/>
  <c r="L6" i="190"/>
  <c r="N6" i="190" s="1"/>
  <c r="I1289" i="190"/>
  <c r="P10" i="190"/>
  <c r="Q10" i="190" s="1"/>
  <c r="L182" i="190"/>
  <c r="N182" i="190" s="1"/>
  <c r="L186" i="190"/>
  <c r="N186" i="190" s="1"/>
  <c r="L190" i="190"/>
  <c r="N190" i="190" s="1"/>
  <c r="L194" i="190"/>
  <c r="N194" i="190" s="1"/>
  <c r="L198" i="190"/>
  <c r="N198" i="190" s="1"/>
  <c r="L202" i="190"/>
  <c r="N202" i="190" s="1"/>
  <c r="L206" i="190"/>
  <c r="N206" i="190" s="1"/>
  <c r="L209" i="190"/>
  <c r="N209" i="190" s="1"/>
  <c r="L211" i="190"/>
  <c r="N211" i="190" s="1"/>
  <c r="L213" i="190"/>
  <c r="N213" i="190" s="1"/>
  <c r="L215" i="190"/>
  <c r="N215" i="190" s="1"/>
  <c r="L217" i="190"/>
  <c r="N217" i="190" s="1"/>
  <c r="L219" i="190"/>
  <c r="N219" i="190" s="1"/>
  <c r="L221" i="190"/>
  <c r="N221" i="190" s="1"/>
  <c r="L223" i="190"/>
  <c r="N223" i="190" s="1"/>
  <c r="L225" i="190"/>
  <c r="N225" i="190" s="1"/>
  <c r="L227" i="190"/>
  <c r="N227" i="190" s="1"/>
  <c r="L229" i="190"/>
  <c r="N229" i="190" s="1"/>
  <c r="L231" i="190"/>
  <c r="N231" i="190" s="1"/>
  <c r="L233" i="190"/>
  <c r="N233" i="190" s="1"/>
  <c r="L235" i="190"/>
  <c r="N235" i="190" s="1"/>
  <c r="L237" i="190"/>
  <c r="N237" i="190" s="1"/>
  <c r="L239" i="190"/>
  <c r="N239" i="190" s="1"/>
  <c r="L241" i="190"/>
  <c r="N241" i="190" s="1"/>
  <c r="L243" i="190"/>
  <c r="N243" i="190" s="1"/>
  <c r="L245" i="190"/>
  <c r="N245" i="190" s="1"/>
  <c r="L247" i="190"/>
  <c r="N247" i="190" s="1"/>
  <c r="L249" i="190"/>
  <c r="N249" i="190" s="1"/>
  <c r="L251" i="190"/>
  <c r="N251" i="190" s="1"/>
  <c r="L253" i="190"/>
  <c r="N253" i="190" s="1"/>
  <c r="L255" i="190"/>
  <c r="N255" i="190" s="1"/>
  <c r="L257" i="190"/>
  <c r="N257" i="190" s="1"/>
  <c r="L259" i="190"/>
  <c r="N259" i="190" s="1"/>
  <c r="Q5" i="190"/>
  <c r="L180" i="190"/>
  <c r="N180" i="190" s="1"/>
  <c r="L184" i="190"/>
  <c r="N184" i="190" s="1"/>
  <c r="L188" i="190"/>
  <c r="N188" i="190" s="1"/>
  <c r="L192" i="190"/>
  <c r="N192" i="190" s="1"/>
  <c r="L196" i="190"/>
  <c r="N196" i="190" s="1"/>
  <c r="L200" i="190"/>
  <c r="N200" i="190" s="1"/>
  <c r="L204" i="190"/>
  <c r="N204" i="190" s="1"/>
  <c r="L208" i="190"/>
  <c r="N208" i="190" s="1"/>
  <c r="L210" i="190"/>
  <c r="N210" i="190" s="1"/>
  <c r="L212" i="190"/>
  <c r="N212" i="190" s="1"/>
  <c r="L214" i="190"/>
  <c r="N214" i="190" s="1"/>
  <c r="L216" i="190"/>
  <c r="N216" i="190" s="1"/>
  <c r="L218" i="190"/>
  <c r="N218" i="190" s="1"/>
  <c r="L220" i="190"/>
  <c r="N220" i="190" s="1"/>
  <c r="L222" i="190"/>
  <c r="N222" i="190" s="1"/>
  <c r="L224" i="190"/>
  <c r="N224" i="190" s="1"/>
  <c r="L226" i="190"/>
  <c r="N226" i="190" s="1"/>
  <c r="L228" i="190"/>
  <c r="N228" i="190" s="1"/>
  <c r="L230" i="190"/>
  <c r="N230" i="190" s="1"/>
  <c r="L232" i="190"/>
  <c r="N232" i="190" s="1"/>
  <c r="L234" i="190"/>
  <c r="N234" i="190" s="1"/>
  <c r="L236" i="190"/>
  <c r="N236" i="190" s="1"/>
  <c r="L238" i="190"/>
  <c r="N238" i="190" s="1"/>
  <c r="L240" i="190"/>
  <c r="N240" i="190" s="1"/>
  <c r="L242" i="190"/>
  <c r="N242" i="190" s="1"/>
  <c r="L244" i="190"/>
  <c r="N244" i="190" s="1"/>
  <c r="L246" i="190"/>
  <c r="N246" i="190" s="1"/>
  <c r="L248" i="190"/>
  <c r="N248" i="190" s="1"/>
  <c r="L250" i="190"/>
  <c r="N250" i="190" s="1"/>
  <c r="L252" i="190"/>
  <c r="N252" i="190" s="1"/>
  <c r="L254" i="190"/>
  <c r="N254" i="190" s="1"/>
  <c r="L256" i="190"/>
  <c r="N256" i="190" s="1"/>
  <c r="L258" i="190"/>
  <c r="N258" i="190" s="1"/>
  <c r="L260" i="190"/>
  <c r="N260" i="190" s="1"/>
  <c r="L432" i="190"/>
  <c r="N432" i="190" s="1"/>
  <c r="L436" i="190"/>
  <c r="N436" i="190" s="1"/>
  <c r="L440" i="190"/>
  <c r="N440" i="190" s="1"/>
  <c r="L444" i="190"/>
  <c r="N444" i="190" s="1"/>
  <c r="L448" i="190"/>
  <c r="N448" i="190" s="1"/>
  <c r="L452" i="190"/>
  <c r="N452" i="190" s="1"/>
  <c r="L480" i="190"/>
  <c r="N480" i="190" s="1"/>
  <c r="L484" i="190"/>
  <c r="N484" i="190" s="1"/>
  <c r="L488" i="190"/>
  <c r="N488" i="190" s="1"/>
  <c r="L492" i="190"/>
  <c r="N492" i="190" s="1"/>
  <c r="L496" i="190"/>
  <c r="N496" i="190" s="1"/>
  <c r="L500" i="190"/>
  <c r="N500" i="190" s="1"/>
  <c r="L504" i="190"/>
  <c r="N504" i="190" s="1"/>
  <c r="L508" i="190"/>
  <c r="N508" i="190" s="1"/>
  <c r="L512" i="190"/>
  <c r="N512" i="190" s="1"/>
  <c r="L516" i="190"/>
  <c r="N516" i="190" s="1"/>
  <c r="L520" i="190"/>
  <c r="N520" i="190" s="1"/>
  <c r="L524" i="190"/>
  <c r="N524" i="190" s="1"/>
  <c r="L528" i="190"/>
  <c r="N528" i="190" s="1"/>
  <c r="L532" i="190"/>
  <c r="N532" i="190" s="1"/>
  <c r="L536" i="190"/>
  <c r="N536" i="190" s="1"/>
  <c r="L540" i="190"/>
  <c r="N540" i="190" s="1"/>
  <c r="L544" i="190"/>
  <c r="N544" i="190" s="1"/>
  <c r="L548" i="190"/>
  <c r="N548" i="190" s="1"/>
  <c r="L552" i="190"/>
  <c r="N552" i="190" s="1"/>
  <c r="L556" i="190"/>
  <c r="N556" i="190" s="1"/>
  <c r="L560" i="190"/>
  <c r="N560" i="190" s="1"/>
  <c r="L564" i="190"/>
  <c r="N564" i="190" s="1"/>
  <c r="N434" i="190"/>
  <c r="N438" i="190"/>
  <c r="L412" i="190"/>
  <c r="N412" i="190" s="1"/>
  <c r="L414" i="190"/>
  <c r="N414" i="190" s="1"/>
  <c r="L416" i="190"/>
  <c r="N416" i="190" s="1"/>
  <c r="L418" i="190"/>
  <c r="N418" i="190" s="1"/>
  <c r="L420" i="190"/>
  <c r="N420" i="190" s="1"/>
  <c r="L422" i="190"/>
  <c r="N422" i="190" s="1"/>
  <c r="L424" i="190"/>
  <c r="N424" i="190" s="1"/>
  <c r="L426" i="190"/>
  <c r="N426" i="190" s="1"/>
  <c r="L428" i="190"/>
  <c r="N428" i="190" s="1"/>
  <c r="L431" i="190"/>
  <c r="N431" i="190" s="1"/>
  <c r="L435" i="190"/>
  <c r="N435" i="190" s="1"/>
  <c r="L439" i="190"/>
  <c r="N439" i="190" s="1"/>
  <c r="L443" i="190"/>
  <c r="N443" i="190" s="1"/>
  <c r="L447" i="190"/>
  <c r="N447" i="190" s="1"/>
  <c r="L451" i="190"/>
  <c r="N451" i="190" s="1"/>
  <c r="N455" i="190"/>
  <c r="N461" i="190"/>
  <c r="N473" i="190"/>
  <c r="AH589" i="190"/>
  <c r="AH582" i="190" s="1"/>
  <c r="P584" i="190"/>
  <c r="Q584" i="190" s="1"/>
  <c r="L590" i="190"/>
  <c r="N590" i="190" s="1"/>
  <c r="L616" i="190"/>
  <c r="N616" i="190" s="1"/>
  <c r="L618" i="190"/>
  <c r="N618" i="190" s="1"/>
  <c r="L620" i="190"/>
  <c r="N620" i="190" s="1"/>
  <c r="L622" i="190"/>
  <c r="N622" i="190" s="1"/>
  <c r="L624" i="190"/>
  <c r="N624" i="190" s="1"/>
  <c r="L626" i="190"/>
  <c r="N626" i="190" s="1"/>
  <c r="L628" i="190"/>
  <c r="N628" i="190" s="1"/>
  <c r="L630" i="190"/>
  <c r="N630" i="190" s="1"/>
  <c r="L632" i="190"/>
  <c r="N632" i="190" s="1"/>
  <c r="L634" i="190"/>
  <c r="N634" i="190" s="1"/>
  <c r="L636" i="190"/>
  <c r="N636" i="190" s="1"/>
  <c r="L638" i="190"/>
  <c r="N638" i="190" s="1"/>
  <c r="L640" i="190"/>
  <c r="N640" i="190" s="1"/>
  <c r="L642" i="190"/>
  <c r="N642" i="190" s="1"/>
  <c r="L644" i="190"/>
  <c r="N644" i="190" s="1"/>
  <c r="L646" i="190"/>
  <c r="N646" i="190" s="1"/>
  <c r="L648" i="190"/>
  <c r="N648" i="190" s="1"/>
  <c r="L650" i="190"/>
  <c r="N650" i="190" s="1"/>
  <c r="L652" i="190"/>
  <c r="N652" i="190" s="1"/>
  <c r="L654" i="190"/>
  <c r="N654" i="190" s="1"/>
  <c r="L656" i="190"/>
  <c r="N656" i="190" s="1"/>
  <c r="L658" i="190"/>
  <c r="N658" i="190" s="1"/>
  <c r="L660" i="190"/>
  <c r="N660" i="190" s="1"/>
  <c r="L662" i="190"/>
  <c r="N662" i="190" s="1"/>
  <c r="L664" i="190"/>
  <c r="N664" i="190" s="1"/>
  <c r="L666" i="190"/>
  <c r="N666" i="190" s="1"/>
  <c r="L668" i="190"/>
  <c r="N668" i="190" s="1"/>
  <c r="L670" i="190"/>
  <c r="N670" i="190" s="1"/>
  <c r="L672" i="190"/>
  <c r="N672" i="190" s="1"/>
  <c r="L674" i="190"/>
  <c r="N674" i="190" s="1"/>
  <c r="L676" i="190"/>
  <c r="N676" i="190" s="1"/>
  <c r="L678" i="190"/>
  <c r="N678" i="190" s="1"/>
  <c r="L680" i="190"/>
  <c r="N680" i="190" s="1"/>
  <c r="L682" i="190"/>
  <c r="N682" i="190" s="1"/>
  <c r="L684" i="190"/>
  <c r="N684" i="190" s="1"/>
  <c r="L686" i="190"/>
  <c r="N686" i="190" s="1"/>
  <c r="L573" i="190"/>
  <c r="N573" i="190" s="1"/>
  <c r="L575" i="190"/>
  <c r="N575" i="190" s="1"/>
  <c r="L604" i="190"/>
  <c r="N604" i="190" s="1"/>
  <c r="L606" i="190"/>
  <c r="N606" i="190" s="1"/>
  <c r="L608" i="190"/>
  <c r="N608" i="190" s="1"/>
  <c r="L723" i="190"/>
  <c r="N723" i="190" s="1"/>
  <c r="L737" i="190"/>
  <c r="N737" i="190" s="1"/>
  <c r="L739" i="190"/>
  <c r="N739" i="190" s="1"/>
  <c r="L741" i="190"/>
  <c r="N741" i="190" s="1"/>
  <c r="L743" i="190"/>
  <c r="N743" i="190" s="1"/>
  <c r="L745" i="190"/>
  <c r="N745" i="190" s="1"/>
  <c r="L748" i="190"/>
  <c r="N748" i="190" s="1"/>
  <c r="L752" i="190"/>
  <c r="N752" i="190" s="1"/>
  <c r="L756" i="190"/>
  <c r="N756" i="190" s="1"/>
  <c r="L760" i="190"/>
  <c r="N760" i="190" s="1"/>
  <c r="L764" i="190"/>
  <c r="N764" i="190" s="1"/>
  <c r="L724" i="190"/>
  <c r="N724" i="190" s="1"/>
  <c r="L726" i="190"/>
  <c r="N726" i="190" s="1"/>
  <c r="L728" i="190"/>
  <c r="N728" i="190" s="1"/>
  <c r="L730" i="190"/>
  <c r="N730" i="190" s="1"/>
  <c r="L732" i="190"/>
  <c r="N732" i="190" s="1"/>
  <c r="L734" i="190"/>
  <c r="N734" i="190" s="1"/>
  <c r="L736" i="190"/>
  <c r="N736" i="190" s="1"/>
  <c r="L738" i="190"/>
  <c r="N738" i="190" s="1"/>
  <c r="L740" i="190"/>
  <c r="N740" i="190" s="1"/>
  <c r="L742" i="190"/>
  <c r="N742" i="190" s="1"/>
  <c r="L744" i="190"/>
  <c r="N744" i="190" s="1"/>
  <c r="L746" i="190"/>
  <c r="N746" i="190" s="1"/>
  <c r="L750" i="190"/>
  <c r="N750" i="190" s="1"/>
  <c r="L754" i="190"/>
  <c r="N754" i="190" s="1"/>
  <c r="L758" i="190"/>
  <c r="N758" i="190" s="1"/>
  <c r="L762" i="190"/>
  <c r="N762" i="190" s="1"/>
  <c r="L766" i="190"/>
  <c r="N766" i="190" s="1"/>
  <c r="L1025" i="190"/>
  <c r="N1025" i="190" s="1"/>
  <c r="L1029" i="190"/>
  <c r="N1029" i="190" s="1"/>
  <c r="L1033" i="190"/>
  <c r="N1033" i="190" s="1"/>
  <c r="L1037" i="190"/>
  <c r="N1037" i="190" s="1"/>
  <c r="L1041" i="190"/>
  <c r="N1041" i="190" s="1"/>
  <c r="L1045" i="190"/>
  <c r="N1045" i="190" s="1"/>
  <c r="L1053" i="190"/>
  <c r="N1053" i="190" s="1"/>
  <c r="L1055" i="190"/>
  <c r="N1055" i="190" s="1"/>
  <c r="L1057" i="190"/>
  <c r="N1057" i="190" s="1"/>
  <c r="L1059" i="190"/>
  <c r="N1059" i="190" s="1"/>
  <c r="L1027" i="190"/>
  <c r="N1027" i="190" s="1"/>
  <c r="L1031" i="190"/>
  <c r="N1031" i="190" s="1"/>
  <c r="L1035" i="190"/>
  <c r="N1035" i="190" s="1"/>
  <c r="L1039" i="190"/>
  <c r="N1039" i="190" s="1"/>
  <c r="L1054" i="190"/>
  <c r="N1054" i="190" s="1"/>
  <c r="L1056" i="190"/>
  <c r="N1056" i="190" s="1"/>
  <c r="L1058" i="190"/>
  <c r="N1058" i="190" s="1"/>
  <c r="L1060" i="190"/>
  <c r="N1060" i="190" s="1"/>
  <c r="L1116" i="190"/>
  <c r="N1116" i="190" s="1"/>
  <c r="L1087" i="190"/>
  <c r="N1087" i="190" s="1"/>
  <c r="L1089" i="190"/>
  <c r="N1089" i="190" s="1"/>
  <c r="L1091" i="190"/>
  <c r="N1091" i="190" s="1"/>
  <c r="L1093" i="190"/>
  <c r="N1093" i="190" s="1"/>
  <c r="L1095" i="190"/>
  <c r="N1095" i="190" s="1"/>
  <c r="L1097" i="190"/>
  <c r="N1097" i="190" s="1"/>
  <c r="L1099" i="190"/>
  <c r="N1099" i="190" s="1"/>
  <c r="L1101" i="190"/>
  <c r="N1101" i="190" s="1"/>
  <c r="L1103" i="190"/>
  <c r="N1103" i="190" s="1"/>
  <c r="L1105" i="190"/>
  <c r="N1105" i="190" s="1"/>
  <c r="L1107" i="190"/>
  <c r="N1107" i="190" s="1"/>
  <c r="L1109" i="190"/>
  <c r="N1109" i="190" s="1"/>
  <c r="L1111" i="190"/>
  <c r="N1111" i="190" s="1"/>
  <c r="L1113" i="190"/>
  <c r="N1113" i="190" s="1"/>
  <c r="L1114" i="190"/>
  <c r="N1114" i="190" s="1"/>
  <c r="L1115" i="190"/>
  <c r="N1115" i="190" s="1"/>
  <c r="L1196" i="190"/>
  <c r="N1196" i="190" s="1"/>
  <c r="L1198" i="190"/>
  <c r="N1198" i="190" s="1"/>
  <c r="L1200" i="190"/>
  <c r="N1200" i="190" s="1"/>
  <c r="L1202" i="190"/>
  <c r="N1202" i="190" s="1"/>
  <c r="L1204" i="190"/>
  <c r="N1204" i="190" s="1"/>
  <c r="L1181" i="190"/>
  <c r="N1181" i="190" s="1"/>
  <c r="L1183" i="190"/>
  <c r="N1183" i="190" s="1"/>
  <c r="L1185" i="190"/>
  <c r="N1185" i="190" s="1"/>
  <c r="L1187" i="190"/>
  <c r="N1187" i="190" s="1"/>
  <c r="L1189" i="190"/>
  <c r="N1189" i="190" s="1"/>
  <c r="L1191" i="190"/>
  <c r="N1191" i="190" s="1"/>
  <c r="L1193" i="190"/>
  <c r="N1193" i="190" s="1"/>
  <c r="L1195" i="190"/>
  <c r="N1195" i="190" s="1"/>
  <c r="L1197" i="190"/>
  <c r="N1197" i="190" s="1"/>
  <c r="L1199" i="190"/>
  <c r="N1199" i="190" s="1"/>
  <c r="L1201" i="190"/>
  <c r="N1201" i="190" s="1"/>
  <c r="L1203" i="190"/>
  <c r="N1203" i="190" s="1"/>
  <c r="L1205" i="190"/>
  <c r="N1205" i="190" s="1"/>
  <c r="L1269" i="190"/>
  <c r="N1269" i="190" s="1"/>
  <c r="L1273" i="190"/>
  <c r="N1273" i="190" s="1"/>
  <c r="L1277" i="190"/>
  <c r="N1277" i="190" s="1"/>
  <c r="L1284" i="190"/>
  <c r="N1284" i="190" s="1"/>
  <c r="L1224" i="190"/>
  <c r="N1224" i="190" s="1"/>
  <c r="N1226" i="190"/>
  <c r="AI1289" i="190"/>
  <c r="P1265" i="190"/>
  <c r="Q1265" i="190" s="1"/>
  <c r="L1270" i="190"/>
  <c r="N1270" i="190" s="1"/>
  <c r="L1274" i="190"/>
  <c r="N1274" i="190" s="1"/>
  <c r="L1278" i="190"/>
  <c r="N1278" i="190" s="1"/>
  <c r="L1227" i="190"/>
  <c r="N1227" i="190" s="1"/>
  <c r="L1231" i="190"/>
  <c r="N1231" i="190" s="1"/>
  <c r="L1232" i="190"/>
  <c r="N1232" i="190" s="1"/>
  <c r="L1236" i="190"/>
  <c r="N1236" i="190" s="1"/>
  <c r="L1240" i="190"/>
  <c r="N1240" i="190" s="1"/>
  <c r="L1256" i="190"/>
  <c r="N1256" i="190" s="1"/>
  <c r="L1271" i="190"/>
  <c r="N1271" i="190" s="1"/>
  <c r="L1275" i="190"/>
  <c r="N1275" i="190" s="1"/>
  <c r="L1279" i="190"/>
  <c r="N1279" i="190" s="1"/>
  <c r="L1282" i="190"/>
  <c r="N1282" i="190" s="1"/>
  <c r="L1285" i="190"/>
  <c r="N1285" i="190" s="1"/>
  <c r="L1225" i="190"/>
  <c r="N1225" i="190" s="1"/>
  <c r="L1228" i="190"/>
  <c r="N1228" i="190" s="1"/>
  <c r="L1233" i="190"/>
  <c r="N1233" i="190" s="1"/>
  <c r="L1237" i="190"/>
  <c r="N1237" i="190" s="1"/>
  <c r="L1241" i="190"/>
  <c r="N1241" i="190" s="1"/>
  <c r="N1249" i="190"/>
  <c r="L1257" i="190"/>
  <c r="N1257" i="190" s="1"/>
  <c r="L1265" i="190"/>
  <c r="L1272" i="190"/>
  <c r="N1272" i="190" s="1"/>
  <c r="L1276" i="190"/>
  <c r="N1276" i="190" s="1"/>
  <c r="L1280" i="190"/>
  <c r="N1280" i="190" s="1"/>
  <c r="M1258" i="190"/>
  <c r="N1258" i="190" s="1"/>
  <c r="L304" i="189" l="1"/>
  <c r="L384" i="189"/>
  <c r="L348" i="189"/>
  <c r="L23" i="189"/>
  <c r="L296" i="189"/>
  <c r="L20" i="189"/>
  <c r="L287" i="189"/>
  <c r="L30" i="189"/>
  <c r="L312" i="189"/>
  <c r="L289" i="189"/>
  <c r="L299" i="189"/>
  <c r="L364" i="189"/>
  <c r="L333" i="189"/>
  <c r="L19" i="189"/>
  <c r="L300" i="189"/>
  <c r="L286" i="189"/>
  <c r="L380" i="189"/>
  <c r="L360" i="189"/>
  <c r="L344" i="189"/>
  <c r="L329" i="189"/>
  <c r="L37" i="189"/>
  <c r="L311" i="189"/>
  <c r="L292" i="189"/>
  <c r="L339" i="189"/>
  <c r="L305" i="189"/>
  <c r="L16" i="189"/>
  <c r="L340" i="189"/>
  <c r="L33" i="189"/>
  <c r="L11" i="189"/>
  <c r="L36" i="189"/>
  <c r="L27" i="189"/>
  <c r="L297" i="189"/>
  <c r="L376" i="189"/>
  <c r="L356" i="189"/>
  <c r="L15" i="189"/>
  <c r="L335" i="189"/>
  <c r="L301" i="189"/>
  <c r="L24" i="189"/>
  <c r="L13" i="189"/>
  <c r="L293" i="189"/>
  <c r="L18" i="189"/>
  <c r="L392" i="189"/>
  <c r="L368" i="189"/>
  <c r="L352" i="189"/>
  <c r="L336" i="189"/>
  <c r="L31" i="189"/>
  <c r="L303" i="189"/>
  <c r="L332" i="189"/>
  <c r="L21" i="189"/>
  <c r="L290" i="189"/>
  <c r="J8" i="189"/>
  <c r="K8" i="189" s="1"/>
  <c r="M8" i="189" s="1"/>
  <c r="J9" i="189"/>
  <c r="P589" i="190"/>
  <c r="Q589" i="190" s="1"/>
  <c r="J1292" i="190"/>
  <c r="L1289" i="190"/>
  <c r="AH1289" i="190"/>
  <c r="P582" i="190"/>
  <c r="Q582" i="190" s="1"/>
  <c r="Q1289" i="190" s="1"/>
  <c r="P1289" i="190" l="1"/>
  <c r="U1265" i="190" l="1"/>
  <c r="M1265" i="190" l="1"/>
  <c r="N1265" i="190" s="1"/>
  <c r="U576" i="190"/>
  <c r="U1289" i="190" l="1"/>
  <c r="M576" i="190"/>
  <c r="N576" i="190" l="1"/>
  <c r="N1289" i="190" s="1"/>
  <c r="M1289" i="190"/>
  <c r="J49" i="189" l="1"/>
  <c r="K49" i="189" s="1"/>
  <c r="M49" i="189" s="1"/>
  <c r="J50" i="189"/>
  <c r="K50" i="189" s="1"/>
  <c r="M50" i="189" s="1"/>
  <c r="J272" i="189" l="1"/>
  <c r="K272" i="189" s="1"/>
  <c r="M272" i="189" s="1"/>
  <c r="J265" i="189"/>
  <c r="K265" i="189" s="1"/>
  <c r="M265" i="189" s="1"/>
  <c r="J205" i="189"/>
  <c r="K205" i="189" s="1"/>
  <c r="M205" i="189" s="1"/>
  <c r="J594" i="189"/>
  <c r="K594" i="189" s="1"/>
  <c r="M594" i="189" s="1"/>
  <c r="J592" i="189"/>
  <c r="K592" i="189" s="1"/>
  <c r="M592" i="189" s="1"/>
  <c r="J94" i="189"/>
  <c r="K94" i="189" s="1"/>
  <c r="M94" i="189" s="1"/>
  <c r="J586" i="189"/>
  <c r="K586" i="189" s="1"/>
  <c r="M586" i="189" s="1"/>
  <c r="J585" i="189"/>
  <c r="K585" i="189" s="1"/>
  <c r="M585" i="189" s="1"/>
  <c r="J584" i="189"/>
  <c r="K584" i="189" s="1"/>
  <c r="M584" i="189" s="1"/>
  <c r="J583" i="189"/>
  <c r="K583" i="189" s="1"/>
  <c r="M583" i="189" s="1"/>
  <c r="J582" i="189"/>
  <c r="K582" i="189" s="1"/>
  <c r="M582" i="189" s="1"/>
  <c r="J581" i="189"/>
  <c r="K581" i="189" s="1"/>
  <c r="M581" i="189" s="1"/>
  <c r="J580" i="189"/>
  <c r="K580" i="189" s="1"/>
  <c r="M580" i="189" s="1"/>
  <c r="J91" i="189"/>
  <c r="K91" i="189" s="1"/>
  <c r="M91" i="189" s="1"/>
  <c r="J75" i="189"/>
  <c r="K75" i="189" s="1"/>
  <c r="M75" i="189" s="1"/>
  <c r="J510" i="189"/>
  <c r="K510" i="189" s="1"/>
  <c r="M510" i="189" s="1"/>
  <c r="J509" i="189"/>
  <c r="K509" i="189" s="1"/>
  <c r="M509" i="189" s="1"/>
  <c r="J508" i="189"/>
  <c r="K508" i="189" s="1"/>
  <c r="M508" i="189" s="1"/>
  <c r="J56" i="189"/>
  <c r="K56" i="189" s="1"/>
  <c r="J503" i="189"/>
  <c r="K503" i="189" s="1"/>
  <c r="M503" i="189" s="1"/>
  <c r="J502" i="189"/>
  <c r="K502" i="189" s="1"/>
  <c r="M502" i="189" s="1"/>
  <c r="J404" i="189"/>
  <c r="K404" i="189" s="1"/>
  <c r="M404" i="189" s="1"/>
  <c r="J403" i="189"/>
  <c r="K403" i="189" s="1"/>
  <c r="M403" i="189" s="1"/>
  <c r="J6" i="189"/>
  <c r="K6" i="189" s="1"/>
  <c r="M6" i="189" s="1"/>
  <c r="M56" i="189" l="1"/>
  <c r="F12" i="85"/>
  <c r="T4" i="139" l="1"/>
  <c r="T5" i="139"/>
  <c r="T6" i="139"/>
  <c r="T7" i="139"/>
  <c r="T8" i="139"/>
  <c r="T9" i="139"/>
  <c r="T10" i="139"/>
  <c r="T11" i="139"/>
  <c r="T12" i="139"/>
  <c r="T13" i="139"/>
  <c r="T14" i="139"/>
  <c r="T15" i="139"/>
  <c r="T16" i="139"/>
  <c r="T17" i="139"/>
  <c r="T18" i="139"/>
  <c r="T19" i="139"/>
  <c r="T20" i="139"/>
  <c r="T21" i="139"/>
  <c r="T22" i="139"/>
  <c r="T23" i="139"/>
  <c r="T24" i="139"/>
  <c r="T25" i="139"/>
  <c r="T26" i="139"/>
  <c r="T27" i="139"/>
  <c r="T28" i="139"/>
  <c r="T29" i="139"/>
  <c r="T30" i="139"/>
  <c r="T31" i="139"/>
  <c r="T32" i="139"/>
  <c r="T33" i="139"/>
  <c r="T34" i="139"/>
  <c r="T35" i="139"/>
  <c r="T36" i="139"/>
  <c r="T37" i="139"/>
  <c r="T38" i="139"/>
  <c r="T39" i="139"/>
  <c r="T40" i="139"/>
  <c r="T41" i="139"/>
  <c r="T42" i="139"/>
  <c r="T43" i="139"/>
  <c r="T44" i="139"/>
  <c r="T45" i="139"/>
  <c r="T46" i="139"/>
  <c r="T47" i="139"/>
  <c r="T48" i="139"/>
  <c r="T49" i="139"/>
  <c r="T50" i="139"/>
  <c r="T51" i="139"/>
  <c r="T52" i="139"/>
  <c r="T53" i="139"/>
  <c r="T54" i="139"/>
  <c r="T55" i="139"/>
  <c r="T56" i="139"/>
  <c r="T57" i="139"/>
  <c r="T58" i="139"/>
  <c r="T59" i="139"/>
  <c r="T60" i="139"/>
  <c r="T61" i="139"/>
  <c r="T62" i="139"/>
  <c r="T63" i="139"/>
  <c r="T64" i="139"/>
  <c r="T65" i="139"/>
  <c r="T66" i="139"/>
  <c r="T67" i="139"/>
  <c r="T68" i="139"/>
  <c r="T69" i="139"/>
  <c r="T70" i="139"/>
  <c r="T71" i="139"/>
  <c r="T72" i="139"/>
  <c r="T73" i="139"/>
  <c r="T74" i="139"/>
  <c r="T75" i="139"/>
  <c r="T76" i="139"/>
  <c r="T77" i="139"/>
  <c r="T78" i="139"/>
  <c r="T79" i="139"/>
  <c r="T80" i="139"/>
  <c r="T81" i="139"/>
  <c r="T82" i="139"/>
  <c r="T83" i="139"/>
  <c r="T84" i="139"/>
  <c r="T85" i="139"/>
  <c r="T86" i="139"/>
  <c r="T87" i="139"/>
  <c r="T88" i="139"/>
  <c r="T89" i="139"/>
  <c r="T90" i="139"/>
  <c r="T91" i="139"/>
  <c r="T92" i="139"/>
  <c r="T93" i="139"/>
  <c r="T94" i="139"/>
  <c r="T95" i="139"/>
  <c r="T96" i="139"/>
  <c r="T97" i="139"/>
  <c r="T98" i="139"/>
  <c r="T99" i="139"/>
  <c r="T100" i="139"/>
  <c r="T101" i="139"/>
  <c r="T102" i="139"/>
  <c r="T103" i="139"/>
  <c r="T104" i="139"/>
  <c r="T105" i="139"/>
  <c r="T106" i="139"/>
  <c r="T107" i="139"/>
  <c r="T108" i="139"/>
  <c r="T109" i="139"/>
  <c r="T110" i="139"/>
  <c r="T111" i="139"/>
  <c r="T112" i="139"/>
  <c r="T113" i="139"/>
  <c r="T114" i="139"/>
  <c r="T115" i="139"/>
  <c r="T116" i="139"/>
  <c r="T117" i="139"/>
  <c r="T118" i="139"/>
  <c r="T119" i="139"/>
  <c r="T120" i="139"/>
  <c r="T121" i="139"/>
  <c r="T122" i="139"/>
  <c r="T123" i="139"/>
  <c r="T124" i="139"/>
  <c r="T125" i="139"/>
  <c r="T126" i="139"/>
  <c r="T127" i="139"/>
  <c r="T128" i="139"/>
  <c r="T129" i="139"/>
  <c r="T130" i="139"/>
  <c r="T131" i="139"/>
  <c r="T132" i="139"/>
  <c r="T133" i="139"/>
  <c r="T134" i="139"/>
  <c r="T135" i="139"/>
  <c r="T136" i="139"/>
  <c r="T137" i="139"/>
  <c r="T138" i="139"/>
  <c r="T139" i="139"/>
  <c r="T140" i="139"/>
  <c r="T141" i="139"/>
  <c r="T142" i="139"/>
  <c r="T143" i="139"/>
  <c r="T144" i="139"/>
  <c r="T145" i="139"/>
  <c r="T146" i="139"/>
  <c r="T147" i="139"/>
  <c r="T148" i="139"/>
  <c r="T149" i="139"/>
  <c r="T150" i="139"/>
  <c r="T151" i="139"/>
  <c r="T152" i="139"/>
  <c r="T153" i="139"/>
  <c r="T154" i="139"/>
  <c r="T155" i="139"/>
  <c r="T156" i="139"/>
  <c r="T157" i="139"/>
  <c r="T158" i="139"/>
  <c r="T159" i="139"/>
  <c r="T160" i="139"/>
  <c r="T161" i="139"/>
  <c r="T162" i="139"/>
  <c r="T163" i="139"/>
  <c r="T164" i="139"/>
  <c r="T165" i="139"/>
  <c r="T166" i="139"/>
  <c r="T167" i="139"/>
  <c r="T168" i="139"/>
  <c r="T169" i="139"/>
  <c r="T170" i="139"/>
  <c r="T171" i="139"/>
  <c r="T172" i="139"/>
  <c r="T173" i="139"/>
  <c r="T174" i="139"/>
  <c r="T175" i="139"/>
  <c r="T176" i="139"/>
  <c r="T177" i="139"/>
  <c r="T178" i="139"/>
  <c r="T179" i="139"/>
  <c r="T180" i="139"/>
  <c r="T181" i="139"/>
  <c r="T182" i="139"/>
  <c r="T183" i="139"/>
  <c r="T184" i="139"/>
  <c r="T185" i="139"/>
  <c r="T186" i="139"/>
  <c r="T187" i="139"/>
  <c r="T188" i="139"/>
  <c r="T189" i="139"/>
  <c r="T190" i="139"/>
  <c r="T191" i="139"/>
  <c r="T192" i="139"/>
  <c r="T193" i="139"/>
  <c r="T194" i="139"/>
  <c r="T195" i="139"/>
  <c r="T196" i="139"/>
  <c r="T197" i="139"/>
  <c r="T198" i="139"/>
  <c r="T199" i="139"/>
  <c r="T200" i="139"/>
  <c r="T201" i="139"/>
  <c r="T202" i="139"/>
  <c r="T203" i="139"/>
  <c r="T204" i="139"/>
  <c r="T205" i="139"/>
  <c r="T206" i="139"/>
  <c r="T207" i="139"/>
  <c r="T208" i="139"/>
  <c r="T209" i="139"/>
  <c r="T210" i="139"/>
  <c r="T211" i="139"/>
  <c r="T212" i="139"/>
  <c r="T213" i="139"/>
  <c r="T214" i="139"/>
  <c r="T215" i="139"/>
  <c r="T216" i="139"/>
  <c r="T217" i="139"/>
  <c r="T218" i="139"/>
  <c r="T219" i="139"/>
  <c r="T220" i="139"/>
  <c r="T221" i="139"/>
  <c r="T222" i="139"/>
  <c r="T223" i="139"/>
  <c r="T224" i="139"/>
  <c r="T225" i="139"/>
  <c r="T226" i="139"/>
  <c r="T227" i="139"/>
  <c r="T228" i="139"/>
  <c r="T229" i="139"/>
  <c r="T230" i="139"/>
  <c r="T231" i="139"/>
  <c r="T232" i="139"/>
  <c r="T233" i="139"/>
  <c r="T234" i="139"/>
  <c r="T235" i="139"/>
  <c r="T236" i="139"/>
  <c r="T237" i="139"/>
  <c r="T238" i="139"/>
  <c r="T239" i="139"/>
  <c r="T240" i="139"/>
  <c r="T241" i="139"/>
  <c r="T242" i="139"/>
  <c r="T243" i="139"/>
  <c r="T244" i="139"/>
  <c r="T245" i="139"/>
  <c r="T246" i="139"/>
  <c r="T247" i="139"/>
  <c r="T248" i="139"/>
  <c r="T249" i="139"/>
  <c r="T250" i="139"/>
  <c r="T251" i="139"/>
  <c r="T252" i="139"/>
  <c r="T253" i="139"/>
  <c r="T254" i="139"/>
  <c r="T255" i="139"/>
  <c r="T256" i="139"/>
  <c r="T257" i="139"/>
  <c r="T258" i="139"/>
  <c r="T259" i="139"/>
  <c r="T260" i="139"/>
  <c r="T261" i="139"/>
  <c r="T262" i="139"/>
  <c r="T263" i="139"/>
  <c r="T264" i="139"/>
  <c r="T265" i="139"/>
  <c r="T266" i="139"/>
  <c r="T267" i="139"/>
  <c r="T268" i="139"/>
  <c r="T269" i="139"/>
  <c r="T270" i="139"/>
  <c r="T271" i="139"/>
  <c r="T272" i="139"/>
  <c r="T273" i="139"/>
  <c r="T274" i="139"/>
  <c r="T275" i="139"/>
  <c r="T276" i="139"/>
  <c r="T277" i="139"/>
  <c r="T278" i="139"/>
  <c r="T279" i="139"/>
  <c r="T280" i="139"/>
  <c r="T281" i="139"/>
  <c r="T282" i="139"/>
  <c r="T283" i="139"/>
  <c r="T284" i="139"/>
  <c r="T285" i="139"/>
  <c r="T286" i="139"/>
  <c r="T287" i="139"/>
  <c r="T288" i="139"/>
  <c r="T289" i="139"/>
  <c r="T290" i="139"/>
  <c r="T291" i="139"/>
  <c r="T292" i="139"/>
  <c r="T293" i="139"/>
  <c r="T294" i="139"/>
  <c r="T295" i="139"/>
  <c r="T296" i="139"/>
  <c r="T297" i="139"/>
  <c r="T298" i="139"/>
  <c r="T299" i="139"/>
  <c r="T300" i="139"/>
  <c r="T301" i="139"/>
  <c r="T302" i="139"/>
  <c r="T303" i="139"/>
  <c r="T304" i="139"/>
  <c r="T305" i="139"/>
  <c r="T306" i="139"/>
  <c r="T307" i="139"/>
  <c r="T308" i="139"/>
  <c r="T309" i="139"/>
  <c r="T310" i="139"/>
  <c r="T311" i="139"/>
  <c r="T312" i="139"/>
  <c r="T313" i="139"/>
  <c r="T314" i="139"/>
  <c r="T315" i="139"/>
  <c r="T316" i="139"/>
  <c r="T317" i="139"/>
  <c r="T318" i="139"/>
  <c r="T319" i="139"/>
  <c r="T320" i="139"/>
  <c r="T321" i="139"/>
  <c r="T322" i="139"/>
  <c r="T323" i="139"/>
  <c r="T324" i="139"/>
  <c r="T325" i="139"/>
  <c r="T326" i="139"/>
  <c r="T327" i="139"/>
  <c r="T328" i="139"/>
  <c r="T329" i="139"/>
  <c r="T330" i="139"/>
  <c r="T331" i="139"/>
  <c r="T332" i="139"/>
  <c r="T333" i="139"/>
  <c r="T334" i="139"/>
  <c r="T335" i="139"/>
  <c r="T336" i="139"/>
  <c r="T337" i="139"/>
  <c r="T338" i="139"/>
  <c r="T339" i="139"/>
  <c r="T340" i="139"/>
  <c r="T341" i="139"/>
  <c r="T342" i="139"/>
  <c r="T343" i="139"/>
  <c r="T344" i="139"/>
  <c r="T345" i="139"/>
  <c r="T346" i="139"/>
  <c r="T347" i="139"/>
  <c r="T348" i="139"/>
  <c r="T349" i="139"/>
  <c r="T350" i="139"/>
  <c r="T351" i="139"/>
  <c r="T352" i="139"/>
  <c r="T353" i="139"/>
  <c r="T354" i="139"/>
  <c r="T355" i="139"/>
  <c r="T356" i="139"/>
  <c r="T357" i="139"/>
  <c r="T358" i="139"/>
  <c r="T359" i="139"/>
  <c r="T360" i="139"/>
  <c r="T361" i="139"/>
  <c r="T362" i="139"/>
  <c r="T363" i="139"/>
  <c r="T364" i="139"/>
  <c r="T365" i="139"/>
  <c r="T366" i="139"/>
  <c r="T367" i="139"/>
  <c r="T368" i="139"/>
  <c r="T369" i="139"/>
  <c r="T370" i="139"/>
  <c r="T371" i="139"/>
  <c r="T372" i="139"/>
  <c r="T373" i="139"/>
  <c r="T374" i="139"/>
  <c r="T375" i="139"/>
  <c r="T376" i="139"/>
  <c r="T377" i="139"/>
  <c r="T378" i="139"/>
  <c r="T379" i="139"/>
  <c r="T380" i="139"/>
  <c r="T381" i="139"/>
  <c r="T382" i="139"/>
  <c r="T383" i="139"/>
  <c r="T384" i="139"/>
  <c r="T385" i="139"/>
  <c r="T386" i="139"/>
  <c r="T387" i="139"/>
  <c r="T388" i="139"/>
  <c r="T389" i="139"/>
  <c r="T390" i="139"/>
  <c r="T391" i="139"/>
  <c r="T392" i="139"/>
  <c r="T393" i="139"/>
  <c r="T394" i="139"/>
  <c r="T395" i="139"/>
  <c r="T396" i="139"/>
  <c r="T397" i="139"/>
  <c r="T398" i="139"/>
  <c r="T399" i="139"/>
  <c r="T400" i="139"/>
  <c r="T401" i="139"/>
  <c r="T402" i="139"/>
  <c r="T403" i="139"/>
  <c r="T404" i="139"/>
  <c r="T405" i="139"/>
  <c r="T406" i="139"/>
  <c r="T407" i="139"/>
  <c r="T408" i="139"/>
  <c r="T409" i="139"/>
  <c r="T410" i="139"/>
  <c r="T411" i="139"/>
  <c r="T412" i="139"/>
  <c r="T413" i="139"/>
  <c r="T414" i="139"/>
  <c r="T415" i="139"/>
  <c r="T416" i="139"/>
  <c r="T417" i="139"/>
  <c r="T418" i="139"/>
  <c r="T419" i="139"/>
  <c r="T420" i="139"/>
  <c r="T421" i="139"/>
  <c r="T422" i="139"/>
  <c r="T423" i="139"/>
  <c r="T424" i="139"/>
  <c r="T425" i="139"/>
  <c r="T426" i="139"/>
  <c r="T427" i="139"/>
  <c r="T428" i="139"/>
  <c r="T429" i="139"/>
  <c r="T430" i="139"/>
  <c r="T431" i="139"/>
  <c r="T432" i="139"/>
  <c r="T433" i="139"/>
  <c r="T434" i="139"/>
  <c r="T435" i="139"/>
  <c r="T436" i="139"/>
  <c r="T437" i="139"/>
  <c r="T438" i="139"/>
  <c r="T439" i="139"/>
  <c r="T440" i="139"/>
  <c r="T441" i="139"/>
  <c r="T442" i="139"/>
  <c r="T443" i="139"/>
  <c r="T444" i="139"/>
  <c r="T445" i="139"/>
  <c r="T446" i="139"/>
  <c r="T447" i="139"/>
  <c r="T448" i="139"/>
  <c r="T449" i="139"/>
  <c r="T450" i="139"/>
  <c r="T451" i="139"/>
  <c r="T452" i="139"/>
  <c r="T453" i="139"/>
  <c r="T454" i="139"/>
  <c r="T455" i="139"/>
  <c r="T456" i="139"/>
  <c r="T457" i="139"/>
  <c r="T458" i="139"/>
  <c r="T459" i="139"/>
  <c r="T460" i="139"/>
  <c r="T461" i="139"/>
  <c r="T462" i="139"/>
  <c r="T463" i="139"/>
  <c r="T464" i="139"/>
  <c r="T465" i="139"/>
  <c r="T466" i="139"/>
  <c r="T467" i="139"/>
  <c r="T468" i="139"/>
  <c r="T469" i="139"/>
  <c r="T470" i="139"/>
  <c r="T471" i="139"/>
  <c r="T472" i="139"/>
  <c r="T473" i="139"/>
  <c r="T474" i="139"/>
  <c r="T475" i="139"/>
  <c r="T476" i="139"/>
  <c r="T477" i="139"/>
  <c r="T478" i="139"/>
  <c r="T479" i="139"/>
  <c r="T480" i="139"/>
  <c r="T481" i="139"/>
  <c r="T482" i="139"/>
  <c r="T483" i="139"/>
  <c r="T484" i="139"/>
  <c r="T485" i="139"/>
  <c r="T486" i="139"/>
  <c r="T487" i="139"/>
  <c r="T488" i="139"/>
  <c r="T489" i="139"/>
  <c r="T490" i="139"/>
  <c r="T491" i="139"/>
  <c r="T492" i="139"/>
  <c r="T493" i="139"/>
  <c r="T494" i="139"/>
  <c r="T495" i="139"/>
  <c r="T496" i="139"/>
  <c r="T497" i="139"/>
  <c r="T498" i="139"/>
  <c r="T499" i="139"/>
  <c r="T500" i="139"/>
  <c r="T501" i="139"/>
  <c r="T502" i="139"/>
  <c r="T503" i="139"/>
  <c r="T504" i="139"/>
  <c r="T505" i="139"/>
  <c r="T506" i="139"/>
  <c r="T507" i="139"/>
  <c r="T508" i="139"/>
  <c r="T509" i="139"/>
  <c r="T510" i="139"/>
  <c r="T511" i="139"/>
  <c r="T512" i="139"/>
  <c r="T513" i="139"/>
  <c r="T514" i="139"/>
  <c r="T515" i="139"/>
  <c r="T516" i="139"/>
  <c r="T517" i="139"/>
  <c r="T518" i="139"/>
  <c r="T519" i="139"/>
  <c r="T520" i="139"/>
  <c r="T521" i="139"/>
  <c r="T522" i="139"/>
  <c r="T523" i="139"/>
  <c r="T524" i="139"/>
  <c r="T525" i="139"/>
  <c r="T526" i="139"/>
  <c r="T527" i="139"/>
  <c r="T528" i="139"/>
  <c r="T529" i="139"/>
  <c r="T530" i="139"/>
  <c r="T531" i="139"/>
  <c r="T532" i="139"/>
  <c r="T533" i="139"/>
  <c r="T534" i="139"/>
  <c r="T535" i="139"/>
  <c r="T536" i="139"/>
  <c r="T537" i="139"/>
  <c r="T538" i="139"/>
  <c r="T539" i="139"/>
  <c r="T540" i="139"/>
  <c r="T541" i="139"/>
  <c r="T542" i="139"/>
  <c r="T543" i="139"/>
  <c r="T544" i="139"/>
  <c r="T545" i="139"/>
  <c r="T546" i="139"/>
  <c r="T547" i="139"/>
  <c r="T548" i="139"/>
  <c r="T549" i="139"/>
  <c r="T550" i="139"/>
  <c r="T551" i="139"/>
  <c r="T552" i="139"/>
  <c r="T553" i="139"/>
  <c r="T554" i="139"/>
  <c r="T555" i="139"/>
  <c r="T556" i="139"/>
  <c r="T557" i="139"/>
  <c r="T558" i="139"/>
  <c r="T559" i="139"/>
  <c r="T560" i="139"/>
  <c r="T561" i="139"/>
  <c r="T562" i="139"/>
  <c r="T563" i="139"/>
  <c r="T564" i="139"/>
  <c r="T565" i="139"/>
  <c r="T566" i="139"/>
  <c r="T567" i="139"/>
  <c r="T568" i="139"/>
  <c r="T569" i="139"/>
  <c r="T570" i="139"/>
  <c r="T571" i="139"/>
  <c r="T572" i="139"/>
  <c r="T573" i="139"/>
  <c r="T574" i="139"/>
  <c r="T575" i="139"/>
  <c r="T576" i="139"/>
  <c r="T577" i="139"/>
  <c r="T578" i="139"/>
  <c r="T579" i="139"/>
  <c r="T580" i="139"/>
  <c r="T581" i="139"/>
  <c r="T582" i="139"/>
  <c r="T583" i="139"/>
  <c r="T584" i="139"/>
  <c r="T585" i="139"/>
  <c r="T586" i="139"/>
  <c r="T587" i="139"/>
  <c r="T588" i="139"/>
  <c r="T589" i="139"/>
  <c r="T590" i="139"/>
  <c r="T591" i="139"/>
  <c r="T592" i="139"/>
  <c r="T593" i="139"/>
  <c r="T594" i="139"/>
  <c r="T595" i="139"/>
  <c r="T596" i="139"/>
  <c r="T597" i="139"/>
  <c r="T598" i="139"/>
  <c r="T599" i="139"/>
  <c r="T600" i="139"/>
  <c r="T601" i="139"/>
  <c r="T602" i="139"/>
  <c r="T603" i="139"/>
  <c r="T604" i="139"/>
  <c r="T605" i="139"/>
  <c r="T606" i="139"/>
  <c r="T607" i="139"/>
  <c r="T608" i="139"/>
  <c r="T609" i="139"/>
  <c r="T610" i="139"/>
  <c r="T611" i="139"/>
  <c r="T612" i="139"/>
  <c r="T613" i="139"/>
  <c r="T614" i="139"/>
  <c r="T615" i="139"/>
  <c r="T616" i="139"/>
  <c r="T617" i="139"/>
  <c r="T618" i="139"/>
  <c r="T619" i="139"/>
  <c r="T620" i="139"/>
  <c r="T621" i="139"/>
  <c r="T622" i="139"/>
  <c r="T623" i="139"/>
  <c r="T624" i="139"/>
  <c r="T625" i="139"/>
  <c r="T626" i="139"/>
  <c r="T627" i="139"/>
  <c r="T628" i="139"/>
  <c r="T629" i="139"/>
  <c r="T630" i="139"/>
  <c r="T631" i="139"/>
  <c r="T632" i="139"/>
  <c r="T633" i="139"/>
  <c r="T634" i="139"/>
  <c r="T635" i="139"/>
  <c r="T636" i="139"/>
  <c r="T637" i="139"/>
  <c r="T638" i="139"/>
  <c r="T639" i="139"/>
  <c r="T640" i="139"/>
  <c r="T641" i="139"/>
  <c r="T642" i="139"/>
  <c r="T643" i="139"/>
  <c r="T644" i="139"/>
  <c r="T645" i="139"/>
  <c r="T646" i="139"/>
  <c r="T647" i="139"/>
  <c r="T648" i="139"/>
  <c r="T649" i="139"/>
  <c r="T650" i="139"/>
  <c r="T651" i="139"/>
  <c r="T652" i="139"/>
  <c r="T653" i="139"/>
  <c r="T654" i="139"/>
  <c r="T655" i="139"/>
  <c r="T656" i="139"/>
  <c r="T657" i="139"/>
  <c r="T658" i="139"/>
  <c r="T659" i="139"/>
  <c r="T660" i="139"/>
  <c r="T661" i="139"/>
  <c r="T662" i="139"/>
  <c r="T663" i="139"/>
  <c r="T664" i="139"/>
  <c r="T665" i="139"/>
  <c r="T666" i="139"/>
  <c r="T667" i="139"/>
  <c r="T668" i="139"/>
  <c r="T669" i="139"/>
  <c r="T670" i="139"/>
  <c r="T671" i="139"/>
  <c r="T672" i="139"/>
  <c r="T673" i="139"/>
  <c r="T674" i="139"/>
  <c r="T675" i="139"/>
  <c r="T676" i="139"/>
  <c r="T677" i="139"/>
  <c r="T678" i="139"/>
  <c r="T679" i="139"/>
  <c r="T680" i="139"/>
  <c r="T681" i="139"/>
  <c r="T682" i="139"/>
  <c r="T683" i="139"/>
  <c r="T684" i="139"/>
  <c r="T685" i="139"/>
  <c r="T686" i="139"/>
  <c r="T687" i="139"/>
  <c r="T688" i="139"/>
  <c r="T689" i="139"/>
  <c r="T690" i="139"/>
  <c r="T691" i="139"/>
  <c r="T692" i="139"/>
  <c r="T693" i="139"/>
  <c r="T694" i="139"/>
  <c r="T695" i="139"/>
  <c r="T696" i="139"/>
  <c r="T697" i="139"/>
  <c r="T698" i="139"/>
  <c r="T699" i="139"/>
  <c r="T700" i="139"/>
  <c r="T701" i="139"/>
  <c r="T702" i="139"/>
  <c r="T703" i="139"/>
  <c r="T704" i="139"/>
  <c r="T705" i="139"/>
  <c r="T706" i="139"/>
  <c r="T707" i="139"/>
  <c r="T708" i="139"/>
  <c r="T709" i="139"/>
  <c r="T710" i="139"/>
  <c r="T711" i="139"/>
  <c r="T712" i="139"/>
  <c r="T713" i="139"/>
  <c r="T714" i="139"/>
  <c r="T715" i="139"/>
  <c r="T716" i="139"/>
  <c r="T717" i="139"/>
  <c r="T718" i="139"/>
  <c r="T719" i="139"/>
  <c r="T720" i="139"/>
  <c r="T721" i="139"/>
  <c r="T722" i="139"/>
  <c r="T723" i="139"/>
  <c r="T724" i="139"/>
  <c r="T725" i="139"/>
  <c r="T726" i="139"/>
  <c r="T727" i="139"/>
  <c r="T728" i="139"/>
  <c r="T729" i="139"/>
  <c r="T730" i="139"/>
  <c r="T731" i="139"/>
  <c r="T732" i="139"/>
  <c r="T733" i="139"/>
  <c r="T734" i="139"/>
  <c r="T735" i="139"/>
  <c r="T736" i="139"/>
  <c r="T737" i="139"/>
  <c r="T738" i="139"/>
  <c r="T739" i="139"/>
  <c r="T740" i="139"/>
  <c r="T741" i="139"/>
  <c r="T742" i="139"/>
  <c r="T743" i="139"/>
  <c r="T744" i="139"/>
  <c r="T745" i="139"/>
  <c r="T746" i="139"/>
  <c r="T747" i="139"/>
  <c r="T748" i="139"/>
  <c r="T749" i="139"/>
  <c r="T750" i="139"/>
  <c r="T751" i="139"/>
  <c r="T752" i="139"/>
  <c r="T753" i="139"/>
  <c r="T754" i="139"/>
  <c r="T755" i="139"/>
  <c r="T756" i="139"/>
  <c r="T757" i="139"/>
  <c r="T758" i="139"/>
  <c r="T759" i="139"/>
  <c r="T760" i="139"/>
  <c r="T761" i="139"/>
  <c r="T762" i="139"/>
  <c r="T763" i="139"/>
  <c r="T764" i="139"/>
  <c r="T765" i="139"/>
  <c r="T766" i="139"/>
  <c r="T767" i="139"/>
  <c r="T768" i="139"/>
  <c r="T769" i="139"/>
  <c r="T770" i="139"/>
  <c r="T771" i="139"/>
  <c r="T772" i="139"/>
  <c r="T773" i="139"/>
  <c r="T774" i="139"/>
  <c r="T775" i="139"/>
  <c r="T776" i="139"/>
  <c r="T777" i="139"/>
  <c r="T778" i="139"/>
  <c r="T779" i="139"/>
  <c r="T780" i="139"/>
  <c r="T781" i="139"/>
  <c r="T782" i="139"/>
  <c r="T783" i="139"/>
  <c r="T784" i="139"/>
  <c r="T785" i="139"/>
  <c r="T786" i="139"/>
  <c r="T787" i="139"/>
  <c r="T788" i="139"/>
  <c r="T789" i="139"/>
  <c r="T790" i="139"/>
  <c r="T791" i="139"/>
  <c r="T792" i="139"/>
  <c r="T793" i="139"/>
  <c r="T794" i="139"/>
  <c r="T795" i="139"/>
  <c r="T796" i="139"/>
  <c r="T797" i="139"/>
  <c r="T798" i="139"/>
  <c r="T799" i="139"/>
  <c r="T800" i="139"/>
  <c r="T801" i="139"/>
  <c r="T802" i="139"/>
  <c r="T803" i="139"/>
  <c r="T804" i="139"/>
  <c r="T805" i="139"/>
  <c r="T806" i="139"/>
  <c r="T807" i="139"/>
  <c r="T808" i="139"/>
  <c r="T809" i="139"/>
  <c r="T810" i="139"/>
  <c r="T811" i="139"/>
  <c r="T812" i="139"/>
  <c r="T813" i="139"/>
  <c r="T814" i="139"/>
  <c r="T815" i="139"/>
  <c r="T816" i="139"/>
  <c r="T817" i="139"/>
  <c r="T818" i="139"/>
  <c r="T819" i="139"/>
  <c r="T820" i="139"/>
  <c r="T821" i="139"/>
  <c r="T822" i="139"/>
  <c r="T823" i="139"/>
  <c r="T824" i="139"/>
  <c r="T825" i="139"/>
  <c r="T826" i="139"/>
  <c r="T827" i="139"/>
  <c r="T828" i="139"/>
  <c r="T829" i="139"/>
  <c r="T830" i="139"/>
  <c r="T831" i="139"/>
  <c r="T832" i="139"/>
  <c r="T833" i="139"/>
  <c r="T834" i="139"/>
  <c r="T835" i="139"/>
  <c r="T836" i="139"/>
  <c r="T837" i="139"/>
  <c r="T838" i="139"/>
  <c r="T839" i="139"/>
  <c r="T840" i="139"/>
  <c r="T841" i="139"/>
  <c r="T842" i="139"/>
  <c r="T843" i="139"/>
  <c r="T844" i="139"/>
  <c r="T845" i="139"/>
  <c r="T846" i="139"/>
  <c r="T847" i="139"/>
  <c r="T848" i="139"/>
  <c r="T849" i="139"/>
  <c r="T850" i="139"/>
  <c r="T851" i="139"/>
  <c r="T852" i="139"/>
  <c r="T853" i="139"/>
  <c r="T854" i="139"/>
  <c r="T855" i="139"/>
  <c r="T856" i="139"/>
  <c r="T857" i="139"/>
  <c r="T858" i="139"/>
  <c r="T859" i="139"/>
  <c r="T860" i="139"/>
  <c r="T861" i="139"/>
  <c r="T862" i="139"/>
  <c r="T863" i="139"/>
  <c r="T864" i="139"/>
  <c r="T865" i="139"/>
  <c r="T866" i="139"/>
  <c r="T867" i="139"/>
  <c r="T868" i="139"/>
  <c r="T869" i="139"/>
  <c r="T870" i="139"/>
  <c r="T871" i="139"/>
  <c r="T872" i="139"/>
  <c r="T873" i="139"/>
  <c r="T874" i="139"/>
  <c r="T875" i="139"/>
  <c r="T876" i="139"/>
  <c r="T877" i="139"/>
  <c r="T878" i="139"/>
  <c r="T879" i="139"/>
  <c r="T880" i="139"/>
  <c r="T881" i="139"/>
  <c r="T882" i="139"/>
  <c r="T883" i="139"/>
  <c r="T884" i="139"/>
  <c r="T885" i="139"/>
  <c r="T886" i="139"/>
  <c r="T887" i="139"/>
  <c r="T888" i="139"/>
  <c r="T889" i="139"/>
  <c r="T890" i="139"/>
  <c r="T891" i="139"/>
  <c r="T892" i="139"/>
  <c r="T893" i="139"/>
  <c r="T894" i="139"/>
  <c r="T895" i="139"/>
  <c r="T896" i="139"/>
  <c r="T897" i="139"/>
  <c r="T898" i="139"/>
  <c r="T899" i="139"/>
  <c r="T900" i="139"/>
  <c r="T901" i="139"/>
  <c r="T902" i="139"/>
  <c r="T903" i="139"/>
  <c r="T904" i="139"/>
  <c r="T905" i="139"/>
  <c r="T906" i="139"/>
  <c r="T907" i="139"/>
  <c r="T908" i="139"/>
  <c r="T909" i="139"/>
  <c r="T910" i="139"/>
  <c r="T911" i="139"/>
  <c r="T912" i="139"/>
  <c r="T913" i="139"/>
  <c r="T914" i="139"/>
  <c r="T915" i="139"/>
  <c r="T916" i="139"/>
  <c r="T917" i="139"/>
  <c r="T918" i="139"/>
  <c r="T919" i="139"/>
  <c r="T920" i="139"/>
  <c r="T921" i="139"/>
  <c r="T922" i="139"/>
  <c r="T923" i="139"/>
  <c r="T924" i="139"/>
  <c r="T925" i="139"/>
  <c r="T926" i="139"/>
  <c r="T927" i="139"/>
  <c r="T928" i="139"/>
  <c r="T929" i="139"/>
  <c r="T930" i="139"/>
  <c r="T931" i="139"/>
  <c r="T932" i="139"/>
  <c r="T933" i="139"/>
  <c r="T934" i="139"/>
  <c r="T935" i="139"/>
  <c r="T936" i="139"/>
  <c r="T937" i="139"/>
  <c r="T938" i="139"/>
  <c r="T939" i="139"/>
  <c r="T940" i="139"/>
  <c r="T941" i="139"/>
  <c r="T942" i="139"/>
  <c r="T943" i="139"/>
  <c r="T944" i="139"/>
  <c r="T945" i="139"/>
  <c r="T946" i="139"/>
  <c r="T947" i="139"/>
  <c r="T948" i="139"/>
  <c r="T949" i="139"/>
  <c r="T950" i="139"/>
  <c r="T951" i="139"/>
  <c r="T952" i="139"/>
  <c r="T953" i="139"/>
  <c r="T954" i="139"/>
  <c r="T955" i="139"/>
  <c r="T956" i="139"/>
  <c r="T957" i="139"/>
  <c r="T958" i="139"/>
  <c r="T959" i="139"/>
  <c r="T960" i="139"/>
  <c r="T961" i="139"/>
  <c r="T962" i="139"/>
  <c r="T963" i="139"/>
  <c r="T964" i="139"/>
  <c r="T965" i="139"/>
  <c r="T966" i="139"/>
  <c r="T967" i="139"/>
  <c r="T968" i="139"/>
  <c r="T969" i="139"/>
  <c r="T970" i="139"/>
  <c r="T971" i="139"/>
  <c r="T972" i="139"/>
  <c r="T973" i="139"/>
  <c r="T974" i="139"/>
  <c r="T975" i="139"/>
  <c r="T976" i="139"/>
  <c r="T977" i="139"/>
  <c r="T978" i="139"/>
  <c r="T979" i="139"/>
  <c r="T980" i="139"/>
  <c r="T981" i="139"/>
  <c r="T982" i="139"/>
  <c r="T983" i="139"/>
  <c r="T984" i="139"/>
  <c r="T985" i="139"/>
  <c r="T986" i="139"/>
  <c r="T987" i="139"/>
  <c r="T988" i="139"/>
  <c r="T989" i="139"/>
  <c r="T990" i="139"/>
  <c r="T991" i="139"/>
  <c r="T992" i="139"/>
  <c r="T993" i="139"/>
  <c r="T994" i="139"/>
  <c r="T995" i="139"/>
  <c r="T996" i="139"/>
  <c r="T997" i="139"/>
  <c r="T998" i="139"/>
  <c r="T999" i="139"/>
  <c r="T1000" i="139"/>
  <c r="T1001" i="139"/>
  <c r="T1002" i="139"/>
  <c r="T1003" i="139"/>
  <c r="T1004" i="139"/>
  <c r="T1005" i="139"/>
  <c r="T1006" i="139"/>
  <c r="T1007" i="139"/>
  <c r="T1008" i="139"/>
  <c r="T1009" i="139"/>
  <c r="T1010" i="139"/>
  <c r="T1011" i="139"/>
  <c r="T1012" i="139"/>
  <c r="T1013" i="139"/>
  <c r="T1014" i="139"/>
  <c r="T1015" i="139"/>
  <c r="T1016" i="139"/>
  <c r="T1017" i="139"/>
  <c r="T1018" i="139"/>
  <c r="T1019" i="139"/>
  <c r="T1020" i="139"/>
  <c r="T1021" i="139"/>
  <c r="T1022" i="139"/>
  <c r="T1023" i="139"/>
  <c r="T1024" i="139"/>
  <c r="T1025" i="139"/>
  <c r="T1026" i="139"/>
  <c r="T1027" i="139"/>
  <c r="T1028" i="139"/>
  <c r="T1029" i="139"/>
  <c r="T1030" i="139"/>
  <c r="T1031" i="139"/>
  <c r="T1032" i="139"/>
  <c r="T1033" i="139"/>
  <c r="T1034" i="139"/>
  <c r="T1035" i="139"/>
  <c r="T1036" i="139"/>
  <c r="T1037" i="139"/>
  <c r="T1038" i="139"/>
  <c r="T1039" i="139"/>
  <c r="T1040" i="139"/>
  <c r="T1041" i="139"/>
  <c r="T1042" i="139"/>
  <c r="T1043" i="139"/>
  <c r="T1044" i="139"/>
  <c r="T1045" i="139"/>
  <c r="T1046" i="139"/>
  <c r="T1047" i="139"/>
  <c r="T1048" i="139"/>
  <c r="T1049" i="139"/>
  <c r="T1050" i="139"/>
  <c r="T1051" i="139"/>
  <c r="T1052" i="139"/>
  <c r="T1053" i="139"/>
  <c r="T1054" i="139"/>
  <c r="T1055" i="139"/>
  <c r="T1056" i="139"/>
  <c r="T1057" i="139"/>
  <c r="T1058" i="139"/>
  <c r="T1059" i="139"/>
  <c r="T1060" i="139"/>
  <c r="T1061" i="139"/>
  <c r="T1062" i="139"/>
  <c r="T1063" i="139"/>
  <c r="T1064" i="139"/>
  <c r="T1065" i="139"/>
  <c r="T1066" i="139"/>
  <c r="T1067" i="139"/>
  <c r="T1068" i="139"/>
  <c r="T1069" i="139"/>
  <c r="T1070" i="139"/>
  <c r="T1071" i="139"/>
  <c r="T1072" i="139"/>
  <c r="T1073" i="139"/>
  <c r="T1074" i="139"/>
  <c r="T1075" i="139"/>
  <c r="T1076" i="139"/>
  <c r="T1077" i="139"/>
  <c r="T1078" i="139"/>
  <c r="T1079" i="139"/>
  <c r="T1080" i="139"/>
  <c r="T1081" i="139"/>
  <c r="T1082" i="139"/>
  <c r="T1083" i="139"/>
  <c r="T1084" i="139"/>
  <c r="T1085" i="139"/>
  <c r="T1086" i="139"/>
  <c r="T1087" i="139"/>
  <c r="T1088" i="139"/>
  <c r="T1089" i="139"/>
  <c r="T1090" i="139"/>
  <c r="T1091" i="139"/>
  <c r="T1092" i="139"/>
  <c r="T1093" i="139"/>
  <c r="T1094" i="139"/>
  <c r="T1095" i="139"/>
  <c r="T1096" i="139"/>
  <c r="T1097" i="139"/>
  <c r="T1098" i="139"/>
  <c r="T1099" i="139"/>
  <c r="T1100" i="139"/>
  <c r="T1101" i="139"/>
  <c r="T1102" i="139"/>
  <c r="T1103" i="139"/>
  <c r="T1104" i="139"/>
  <c r="T1105" i="139"/>
  <c r="T1106" i="139"/>
  <c r="T1107" i="139"/>
  <c r="T1108" i="139"/>
  <c r="T1109" i="139"/>
  <c r="T1110" i="139"/>
  <c r="T1111" i="139"/>
  <c r="T1112" i="139"/>
  <c r="T1113" i="139"/>
  <c r="T1114" i="139"/>
  <c r="T1115" i="139"/>
  <c r="T1116" i="139"/>
  <c r="T1117" i="139"/>
  <c r="T1118" i="139"/>
  <c r="T1119" i="139"/>
  <c r="T1120" i="139"/>
  <c r="T1121" i="139"/>
  <c r="T1122" i="139"/>
  <c r="T1123" i="139"/>
  <c r="T1124" i="139"/>
  <c r="T1125" i="139"/>
  <c r="T1126" i="139"/>
  <c r="T1127" i="139"/>
  <c r="T1128" i="139"/>
  <c r="T1129" i="139"/>
  <c r="T1130" i="139"/>
  <c r="T1131" i="139"/>
  <c r="T1132" i="139"/>
  <c r="T1133" i="139"/>
  <c r="T1134" i="139"/>
  <c r="T1135" i="139"/>
  <c r="T1136" i="139"/>
  <c r="T1137" i="139"/>
  <c r="T1138" i="139"/>
  <c r="T1139" i="139"/>
  <c r="T1140" i="139"/>
  <c r="T1141" i="139"/>
  <c r="T1142" i="139"/>
  <c r="T1143" i="139"/>
  <c r="T1144" i="139"/>
  <c r="T1145" i="139"/>
  <c r="T1146" i="139"/>
  <c r="T1147" i="139"/>
  <c r="T1148" i="139"/>
  <c r="T1149" i="139"/>
  <c r="T1150" i="139"/>
  <c r="T1151" i="139"/>
  <c r="T1152" i="139"/>
  <c r="T1153" i="139"/>
  <c r="T1154" i="139"/>
  <c r="T1155" i="139"/>
  <c r="T1156" i="139"/>
  <c r="T1157" i="139"/>
  <c r="T1158" i="139"/>
  <c r="T1159" i="139"/>
  <c r="T1160" i="139"/>
  <c r="T1161" i="139"/>
  <c r="T1162" i="139"/>
  <c r="T1163" i="139"/>
  <c r="T1164" i="139"/>
  <c r="T1165" i="139"/>
  <c r="T1166" i="139"/>
  <c r="T1167" i="139"/>
  <c r="T1168" i="139"/>
  <c r="T1169" i="139"/>
  <c r="T1170" i="139"/>
  <c r="T1171" i="139"/>
  <c r="T1172" i="139"/>
  <c r="T1173" i="139"/>
  <c r="T1174" i="139"/>
  <c r="T1175" i="139"/>
  <c r="T1176" i="139"/>
  <c r="T1177" i="139"/>
  <c r="T1178" i="139"/>
  <c r="T1179" i="139"/>
  <c r="T1180" i="139"/>
  <c r="T1181" i="139"/>
  <c r="T1182" i="139"/>
  <c r="T1183" i="139"/>
  <c r="T1184" i="139"/>
  <c r="T1185" i="139"/>
  <c r="T1186" i="139"/>
  <c r="T1187" i="139"/>
  <c r="T1188" i="139"/>
  <c r="T1189" i="139"/>
  <c r="T1190" i="139"/>
  <c r="T1191" i="139"/>
  <c r="T1192" i="139"/>
  <c r="T1193" i="139"/>
  <c r="T1194" i="139"/>
  <c r="T1195" i="139"/>
  <c r="T1196" i="139"/>
  <c r="T1197" i="139"/>
  <c r="T1198" i="139"/>
  <c r="T1199" i="139"/>
  <c r="T1200" i="139"/>
  <c r="T1201" i="139"/>
  <c r="T1202" i="139"/>
  <c r="T1203" i="139"/>
  <c r="T1204" i="139"/>
  <c r="T1205" i="139"/>
  <c r="T1206" i="139"/>
  <c r="T1207" i="139"/>
  <c r="T1208" i="139"/>
  <c r="T1209" i="139"/>
  <c r="T1210" i="139"/>
  <c r="T1211" i="139"/>
  <c r="T1212" i="139"/>
  <c r="T1213" i="139"/>
  <c r="T1214" i="139"/>
  <c r="T1215" i="139"/>
  <c r="T1216" i="139"/>
  <c r="T1217" i="139"/>
  <c r="T1218" i="139"/>
  <c r="T1219" i="139"/>
  <c r="T1220" i="139"/>
  <c r="T1221" i="139"/>
  <c r="T1222" i="139"/>
  <c r="T1223" i="139"/>
  <c r="T1224" i="139"/>
  <c r="T1225" i="139"/>
  <c r="T1226" i="139"/>
  <c r="T1227" i="139"/>
  <c r="T1228" i="139"/>
  <c r="T1229" i="139"/>
  <c r="T1230" i="139"/>
  <c r="T1231" i="139"/>
  <c r="T1232" i="139"/>
  <c r="T1233" i="139"/>
  <c r="T1234" i="139"/>
  <c r="T1235" i="139"/>
  <c r="T1236" i="139"/>
  <c r="T1237" i="139"/>
  <c r="T1238" i="139"/>
  <c r="T1239" i="139"/>
  <c r="T1240" i="139"/>
  <c r="T1241" i="139"/>
  <c r="T1242" i="139"/>
  <c r="T1243" i="139"/>
  <c r="T1244" i="139"/>
  <c r="T1245" i="139"/>
  <c r="T1246" i="139"/>
  <c r="T1247" i="139"/>
  <c r="T1248" i="139"/>
  <c r="T1249" i="139"/>
  <c r="T1250" i="139"/>
  <c r="T1251" i="139"/>
  <c r="T1252" i="139"/>
  <c r="T1253" i="139"/>
  <c r="T1254" i="139"/>
  <c r="T1255" i="139"/>
  <c r="T1256" i="139"/>
  <c r="T1257" i="139"/>
  <c r="T1258" i="139"/>
  <c r="T1259" i="139"/>
  <c r="T1260" i="139"/>
  <c r="T1261" i="139"/>
  <c r="T1262" i="139"/>
  <c r="T1263" i="139"/>
  <c r="T1264" i="139"/>
  <c r="T1265" i="139"/>
  <c r="T1266" i="139"/>
  <c r="T1267" i="139"/>
  <c r="T1268" i="139"/>
  <c r="T1269" i="139"/>
  <c r="T1270" i="139"/>
  <c r="T1271" i="139"/>
  <c r="T1272" i="139"/>
  <c r="T1273" i="139"/>
  <c r="T1274" i="139"/>
  <c r="T1275" i="139"/>
  <c r="T1276" i="139"/>
  <c r="T1277" i="139"/>
  <c r="T1278" i="139"/>
  <c r="T1279" i="139"/>
  <c r="T1280" i="139"/>
  <c r="T1281" i="139"/>
  <c r="T1282" i="139"/>
  <c r="T1283" i="139"/>
  <c r="T1284" i="139"/>
  <c r="T1285" i="139"/>
  <c r="T1286" i="139"/>
  <c r="T1287" i="139"/>
  <c r="T1288" i="139"/>
  <c r="T1289" i="139"/>
  <c r="T1290" i="139"/>
  <c r="T1291" i="139"/>
  <c r="T1292" i="139"/>
  <c r="T1293" i="139"/>
  <c r="T1294" i="139"/>
  <c r="T1295" i="139"/>
  <c r="T1296" i="139"/>
  <c r="T1297" i="139"/>
  <c r="T1298" i="139"/>
  <c r="T1299" i="139"/>
  <c r="T1300" i="139"/>
  <c r="T1301" i="139"/>
  <c r="T1302" i="139"/>
  <c r="T1303" i="139"/>
  <c r="T1304" i="139"/>
  <c r="T1305" i="139"/>
  <c r="T1306" i="139"/>
  <c r="T1307" i="139"/>
  <c r="T1308" i="139"/>
  <c r="T1309" i="139"/>
  <c r="T1310" i="139"/>
  <c r="T1311" i="139"/>
  <c r="T1312" i="139"/>
  <c r="T1313" i="139"/>
  <c r="T1314" i="139"/>
  <c r="T1315" i="139"/>
  <c r="T1316" i="139"/>
  <c r="T1317" i="139"/>
  <c r="T1318" i="139"/>
  <c r="T1319" i="139"/>
  <c r="T1320" i="139"/>
  <c r="T1321" i="139"/>
  <c r="T1322" i="139"/>
  <c r="T1323" i="139"/>
  <c r="T1324" i="139"/>
  <c r="T1325" i="139"/>
  <c r="T1326" i="139"/>
  <c r="T1327" i="139"/>
  <c r="T1328" i="139"/>
  <c r="T1329" i="139"/>
  <c r="T1330" i="139"/>
  <c r="T1331" i="139"/>
  <c r="T1332" i="139"/>
  <c r="T1333" i="139"/>
  <c r="T1334" i="139"/>
  <c r="T1335" i="139"/>
  <c r="T1336" i="139"/>
  <c r="T1337" i="139"/>
  <c r="T1338" i="139"/>
  <c r="T1339" i="139"/>
  <c r="T1340" i="139"/>
  <c r="T1341" i="139"/>
  <c r="T1342" i="139"/>
  <c r="T1343" i="139"/>
  <c r="T1344" i="139"/>
  <c r="T1345" i="139"/>
  <c r="T1346" i="139"/>
  <c r="T1347" i="139"/>
  <c r="T1348" i="139"/>
  <c r="T1349" i="139"/>
  <c r="T1350" i="139"/>
  <c r="T1351" i="139"/>
  <c r="T1352" i="139"/>
  <c r="T1353" i="139"/>
  <c r="T1354" i="139"/>
  <c r="T1355" i="139"/>
  <c r="T1356" i="139"/>
  <c r="T1357" i="139"/>
  <c r="T1358" i="139"/>
  <c r="T1359" i="139"/>
  <c r="T1360" i="139"/>
  <c r="T1361" i="139"/>
  <c r="T1362" i="139"/>
  <c r="T1363" i="139"/>
  <c r="T1364" i="139"/>
  <c r="T1365" i="139"/>
  <c r="T1366" i="139"/>
  <c r="T1367" i="139"/>
  <c r="T1368" i="139"/>
  <c r="T1369" i="139"/>
  <c r="T1370" i="139"/>
  <c r="T1371" i="139"/>
  <c r="T1372" i="139"/>
  <c r="T1373" i="139"/>
  <c r="T1374" i="139"/>
  <c r="T1375" i="139"/>
  <c r="T1376" i="139"/>
  <c r="T1377" i="139"/>
  <c r="T1378" i="139"/>
  <c r="T1379" i="139"/>
  <c r="T1380" i="139"/>
  <c r="T1381" i="139"/>
  <c r="T1382" i="139"/>
  <c r="T1383" i="139"/>
  <c r="T1384" i="139"/>
  <c r="T1385" i="139"/>
  <c r="T1386" i="139"/>
  <c r="T1387" i="139"/>
  <c r="T1388" i="139"/>
  <c r="T1389" i="139"/>
  <c r="T1390" i="139"/>
  <c r="T1391" i="139"/>
  <c r="T1392" i="139"/>
  <c r="T1393" i="139"/>
  <c r="T1394" i="139"/>
  <c r="T1395" i="139"/>
  <c r="T1396" i="139"/>
  <c r="T1397" i="139"/>
  <c r="T1398" i="139"/>
  <c r="T1399" i="139"/>
  <c r="T1400" i="139"/>
  <c r="T1401" i="139"/>
  <c r="T1402" i="139"/>
  <c r="T1403" i="139"/>
  <c r="T1404" i="139"/>
  <c r="T1405" i="139"/>
  <c r="T1406" i="139"/>
  <c r="T1407" i="139"/>
  <c r="T1408" i="139"/>
  <c r="T1409" i="139"/>
  <c r="T1410" i="139"/>
  <c r="T1411" i="139"/>
  <c r="T1412" i="139"/>
  <c r="T1413" i="139"/>
  <c r="T1414" i="139"/>
  <c r="T1415" i="139"/>
  <c r="T1416" i="139"/>
  <c r="T1417" i="139"/>
  <c r="T1418" i="139"/>
  <c r="T1419" i="139"/>
  <c r="T1420" i="139"/>
  <c r="T1421" i="139"/>
  <c r="T1422" i="139"/>
  <c r="T1423" i="139"/>
  <c r="T1424" i="139"/>
  <c r="T1425" i="139"/>
  <c r="T1426" i="139"/>
  <c r="T1427" i="139"/>
  <c r="T1428" i="139"/>
  <c r="T1429" i="139"/>
  <c r="T1430" i="139"/>
  <c r="T1431" i="139"/>
  <c r="T1432" i="139"/>
  <c r="T1433" i="139"/>
  <c r="T3" i="139"/>
  <c r="F1433" i="139" l="1"/>
  <c r="F1432" i="139"/>
  <c r="F1431" i="139"/>
  <c r="F1430" i="139"/>
  <c r="F1429" i="139"/>
  <c r="F1428" i="139"/>
  <c r="F1427" i="139"/>
  <c r="F1426" i="139"/>
  <c r="F1425" i="139"/>
  <c r="F1424" i="139"/>
  <c r="F1423" i="139"/>
  <c r="F1422" i="139"/>
  <c r="F1421" i="139"/>
  <c r="F1420" i="139"/>
  <c r="F1419" i="139"/>
  <c r="F1418" i="139"/>
  <c r="F1417" i="139"/>
  <c r="F1416" i="139"/>
  <c r="F1415" i="139"/>
  <c r="F1414" i="139"/>
  <c r="F1413" i="139"/>
  <c r="F1412" i="139"/>
  <c r="F1411" i="139"/>
  <c r="F1410" i="139"/>
  <c r="F1409" i="139"/>
  <c r="F1408" i="139"/>
  <c r="F1407" i="139"/>
  <c r="F1406" i="139"/>
  <c r="F1405" i="139"/>
  <c r="F1404" i="139"/>
  <c r="F1403" i="139"/>
  <c r="F1402" i="139"/>
  <c r="F1401" i="139"/>
  <c r="F1400" i="139"/>
  <c r="F1399" i="139"/>
  <c r="F1398" i="139"/>
  <c r="F1397" i="139"/>
  <c r="F1396" i="139"/>
  <c r="F1395" i="139"/>
  <c r="F1394" i="139"/>
  <c r="F1393" i="139"/>
  <c r="F1392" i="139"/>
  <c r="F1391" i="139"/>
  <c r="F1390" i="139"/>
  <c r="F1389" i="139"/>
  <c r="F1388" i="139"/>
  <c r="F1387" i="139"/>
  <c r="F1386" i="139"/>
  <c r="F1385" i="139"/>
  <c r="F1384" i="139"/>
  <c r="F1383" i="139"/>
  <c r="F1382" i="139"/>
  <c r="F1381" i="139"/>
  <c r="F1380" i="139"/>
  <c r="F1379" i="139"/>
  <c r="F1378" i="139"/>
  <c r="F1377" i="139"/>
  <c r="F1376" i="139"/>
  <c r="F1375" i="139"/>
  <c r="F1374" i="139"/>
  <c r="F1373" i="139"/>
  <c r="F1372" i="139"/>
  <c r="F1371" i="139"/>
  <c r="F1370" i="139"/>
  <c r="F1369" i="139"/>
  <c r="F1368" i="139"/>
  <c r="F1367" i="139"/>
  <c r="F1366" i="139"/>
  <c r="F1365" i="139"/>
  <c r="F1364" i="139"/>
  <c r="F1363" i="139"/>
  <c r="F1362" i="139"/>
  <c r="F1361" i="139"/>
  <c r="F1360" i="139"/>
  <c r="F1359" i="139"/>
  <c r="F1358" i="139"/>
  <c r="F1357" i="139"/>
  <c r="F1356" i="139"/>
  <c r="F1355" i="139"/>
  <c r="F1354" i="139"/>
  <c r="F1353" i="139"/>
  <c r="F1352" i="139"/>
  <c r="F1351" i="139"/>
  <c r="F1350" i="139"/>
  <c r="F1349" i="139"/>
  <c r="F1348" i="139"/>
  <c r="F1347" i="139"/>
  <c r="F1346" i="139"/>
  <c r="F1345" i="139"/>
  <c r="F1344" i="139"/>
  <c r="F1343" i="139"/>
  <c r="F1342" i="139"/>
  <c r="F1341" i="139"/>
  <c r="F1340" i="139"/>
  <c r="F1339" i="139"/>
  <c r="F1338" i="139"/>
  <c r="F1337" i="139"/>
  <c r="F1336" i="139"/>
  <c r="F1335" i="139"/>
  <c r="F1334" i="139"/>
  <c r="F1333" i="139"/>
  <c r="F1332" i="139"/>
  <c r="F1331" i="139"/>
  <c r="F1330" i="139"/>
  <c r="F1329" i="139"/>
  <c r="F1328" i="139"/>
  <c r="F1327" i="139"/>
  <c r="F1326" i="139"/>
  <c r="F1325" i="139"/>
  <c r="F1324" i="139"/>
  <c r="F1323" i="139"/>
  <c r="F1322" i="139"/>
  <c r="F1321" i="139"/>
  <c r="F1320" i="139"/>
  <c r="F1319" i="139"/>
  <c r="F1318" i="139"/>
  <c r="F1317" i="139"/>
  <c r="F1316" i="139"/>
  <c r="F1315" i="139"/>
  <c r="F1314" i="139"/>
  <c r="F1313" i="139"/>
  <c r="F1312" i="139"/>
  <c r="F1311" i="139"/>
  <c r="F1310" i="139"/>
  <c r="F1309" i="139"/>
  <c r="F1308" i="139"/>
  <c r="F1307" i="139"/>
  <c r="F1306" i="139"/>
  <c r="F1305" i="139"/>
  <c r="F1304" i="139"/>
  <c r="F1303" i="139"/>
  <c r="F1302" i="139"/>
  <c r="F1301" i="139"/>
  <c r="F1300" i="139"/>
  <c r="F1299" i="139"/>
  <c r="F1298" i="139"/>
  <c r="F1297" i="139"/>
  <c r="F1296" i="139"/>
  <c r="F1295" i="139"/>
  <c r="F1294" i="139"/>
  <c r="F1293" i="139"/>
  <c r="F1292" i="139"/>
  <c r="F1291" i="139"/>
  <c r="F1290" i="139"/>
  <c r="F1289" i="139"/>
  <c r="F1288" i="139"/>
  <c r="F1287" i="139"/>
  <c r="F1286" i="139"/>
  <c r="F1285" i="139"/>
  <c r="F1284" i="139"/>
  <c r="F1283" i="139"/>
  <c r="F1282" i="139"/>
  <c r="F1281" i="139"/>
  <c r="F1280" i="139"/>
  <c r="F1279" i="139"/>
  <c r="F1278" i="139"/>
  <c r="F1277" i="139"/>
  <c r="F1276" i="139"/>
  <c r="F1275" i="139"/>
  <c r="F1274" i="139"/>
  <c r="F1273" i="139"/>
  <c r="F1272" i="139"/>
  <c r="M1433" i="139"/>
  <c r="M1432" i="139"/>
  <c r="M1431" i="139"/>
  <c r="M1430" i="139"/>
  <c r="M1429" i="139"/>
  <c r="M1428" i="139"/>
  <c r="M1427" i="139"/>
  <c r="M1426" i="139"/>
  <c r="M1425" i="139"/>
  <c r="M1424" i="139"/>
  <c r="M1423" i="139"/>
  <c r="M1422" i="139"/>
  <c r="M1421" i="139"/>
  <c r="M1420" i="139"/>
  <c r="M1419" i="139"/>
  <c r="M1418" i="139"/>
  <c r="M1417" i="139"/>
  <c r="M1416" i="139"/>
  <c r="M1415" i="139"/>
  <c r="M1414" i="139"/>
  <c r="M1413" i="139"/>
  <c r="M1412" i="139"/>
  <c r="M1411" i="139"/>
  <c r="M1410" i="139"/>
  <c r="M1409" i="139"/>
  <c r="M1408" i="139"/>
  <c r="M1407" i="139"/>
  <c r="M1406" i="139"/>
  <c r="M1405" i="139"/>
  <c r="M1404" i="139"/>
  <c r="M1403" i="139"/>
  <c r="M1402" i="139"/>
  <c r="M1401" i="139"/>
  <c r="M1400" i="139"/>
  <c r="M1399" i="139"/>
  <c r="M1398" i="139"/>
  <c r="M1397" i="139"/>
  <c r="M1396" i="139"/>
  <c r="M1395" i="139"/>
  <c r="M1394" i="139"/>
  <c r="M1393" i="139"/>
  <c r="M1392" i="139"/>
  <c r="M1391" i="139"/>
  <c r="M1390" i="139"/>
  <c r="M1389" i="139"/>
  <c r="M1388" i="139"/>
  <c r="M1387" i="139"/>
  <c r="M1386" i="139"/>
  <c r="M1385" i="139"/>
  <c r="M1384" i="139"/>
  <c r="M1383" i="139"/>
  <c r="M1382" i="139"/>
  <c r="M1381" i="139"/>
  <c r="M1380" i="139"/>
  <c r="M1379" i="139"/>
  <c r="M1378" i="139"/>
  <c r="M1377" i="139"/>
  <c r="M1376" i="139"/>
  <c r="M1375" i="139"/>
  <c r="M1374" i="139"/>
  <c r="M1373" i="139"/>
  <c r="M1372" i="139"/>
  <c r="M1371" i="139"/>
  <c r="M1370" i="139"/>
  <c r="M1369" i="139"/>
  <c r="M1368" i="139"/>
  <c r="M1367" i="139"/>
  <c r="M1366" i="139"/>
  <c r="M1365" i="139"/>
  <c r="M1364" i="139"/>
  <c r="M1363" i="139"/>
  <c r="M1362" i="139"/>
  <c r="M1361" i="139"/>
  <c r="M1360" i="139"/>
  <c r="M1359" i="139"/>
  <c r="M1358" i="139"/>
  <c r="M1357" i="139"/>
  <c r="M1356" i="139"/>
  <c r="M1355" i="139"/>
  <c r="M1354" i="139"/>
  <c r="M1353" i="139"/>
  <c r="M1352" i="139"/>
  <c r="M1351" i="139"/>
  <c r="M1350" i="139"/>
  <c r="M1349" i="139"/>
  <c r="M1348" i="139"/>
  <c r="M1347" i="139"/>
  <c r="M1346" i="139"/>
  <c r="M1345" i="139"/>
  <c r="M1344" i="139"/>
  <c r="M1343" i="139"/>
  <c r="M1342" i="139"/>
  <c r="M1341" i="139"/>
  <c r="M1340" i="139"/>
  <c r="M1339" i="139"/>
  <c r="M1338" i="139"/>
  <c r="M1337" i="139"/>
  <c r="M1336" i="139"/>
  <c r="M1335" i="139"/>
  <c r="M1334" i="139"/>
  <c r="M1333" i="139"/>
  <c r="M1332" i="139"/>
  <c r="M1331" i="139"/>
  <c r="M1330" i="139"/>
  <c r="M1329" i="139"/>
  <c r="M1328" i="139"/>
  <c r="M1327" i="139"/>
  <c r="M1326" i="139"/>
  <c r="M1325" i="139"/>
  <c r="M1324" i="139"/>
  <c r="M1323" i="139"/>
  <c r="M1322" i="139"/>
  <c r="M1321" i="139"/>
  <c r="M1320" i="139"/>
  <c r="M1319" i="139"/>
  <c r="M1318" i="139"/>
  <c r="M1317" i="139"/>
  <c r="M1316" i="139"/>
  <c r="M1315" i="139"/>
  <c r="M1314" i="139"/>
  <c r="M1313" i="139"/>
  <c r="M1312" i="139"/>
  <c r="M1311" i="139"/>
  <c r="M1310" i="139"/>
  <c r="M1309" i="139"/>
  <c r="M1308" i="139"/>
  <c r="M1307" i="139"/>
  <c r="M1306" i="139"/>
  <c r="M1305" i="139"/>
  <c r="M1304" i="139"/>
  <c r="M1303" i="139"/>
  <c r="M1302" i="139"/>
  <c r="M1301" i="139"/>
  <c r="M1300" i="139"/>
  <c r="M1299" i="139"/>
  <c r="M1298" i="139"/>
  <c r="M1297" i="139"/>
  <c r="M1296" i="139"/>
  <c r="M1295" i="139"/>
  <c r="M1294" i="139"/>
  <c r="M1293" i="139"/>
  <c r="M1292" i="139"/>
  <c r="M1291" i="139"/>
  <c r="M1290" i="139"/>
  <c r="M1289" i="139"/>
  <c r="M1288" i="139"/>
  <c r="M1287" i="139"/>
  <c r="M1286" i="139"/>
  <c r="M1285" i="139"/>
  <c r="M1284" i="139"/>
  <c r="M1283" i="139"/>
  <c r="M1282" i="139"/>
  <c r="M1281" i="139"/>
  <c r="M1280" i="139"/>
  <c r="M1279" i="139"/>
  <c r="M1278" i="139"/>
  <c r="M1277" i="139"/>
  <c r="M1276" i="139"/>
  <c r="M1275" i="139"/>
  <c r="M1274" i="139"/>
  <c r="M1273" i="139"/>
  <c r="M1272" i="139"/>
  <c r="M1271" i="139"/>
  <c r="M1270" i="139"/>
  <c r="R1433" i="139"/>
  <c r="R1432" i="139"/>
  <c r="R1431" i="139"/>
  <c r="R1430" i="139"/>
  <c r="R1429" i="139"/>
  <c r="R1428" i="139"/>
  <c r="R1427" i="139"/>
  <c r="R1426" i="139"/>
  <c r="R1425" i="139"/>
  <c r="R1424" i="139"/>
  <c r="R1423" i="139"/>
  <c r="R1422" i="139"/>
  <c r="R1421" i="139"/>
  <c r="R1420" i="139"/>
  <c r="R1419" i="139"/>
  <c r="R1418" i="139"/>
  <c r="R1417" i="139"/>
  <c r="R1416" i="139"/>
  <c r="R1415" i="139"/>
  <c r="R1414" i="139"/>
  <c r="R1413" i="139"/>
  <c r="R1412" i="139"/>
  <c r="R1411" i="139"/>
  <c r="R1410" i="139"/>
  <c r="R1409" i="139"/>
  <c r="R1408" i="139"/>
  <c r="R1407" i="139"/>
  <c r="R1406" i="139"/>
  <c r="R1405" i="139"/>
  <c r="R1404" i="139"/>
  <c r="R1403" i="139"/>
  <c r="R1402" i="139"/>
  <c r="R1401" i="139"/>
  <c r="R1400" i="139"/>
  <c r="R1399" i="139"/>
  <c r="R1398" i="139"/>
  <c r="R1397" i="139"/>
  <c r="R1396" i="139"/>
  <c r="R1395" i="139"/>
  <c r="R1394" i="139"/>
  <c r="R1393" i="139"/>
  <c r="R1392" i="139"/>
  <c r="R1391" i="139"/>
  <c r="R1390" i="139"/>
  <c r="R1389" i="139"/>
  <c r="R1388" i="139"/>
  <c r="R1387" i="139"/>
  <c r="R1386" i="139"/>
  <c r="R1385" i="139"/>
  <c r="R1384" i="139"/>
  <c r="R1383" i="139"/>
  <c r="R1382" i="139"/>
  <c r="R1381" i="139"/>
  <c r="R1380" i="139"/>
  <c r="R1379" i="139"/>
  <c r="R1378" i="139"/>
  <c r="R1377" i="139"/>
  <c r="R1376" i="139"/>
  <c r="R1375" i="139"/>
  <c r="R1374" i="139"/>
  <c r="R1373" i="139"/>
  <c r="R1372" i="139"/>
  <c r="R1371" i="139"/>
  <c r="R1370" i="139"/>
  <c r="R1369" i="139"/>
  <c r="R1368" i="139"/>
  <c r="R1367" i="139"/>
  <c r="R1366" i="139"/>
  <c r="R1365" i="139"/>
  <c r="R1364" i="139"/>
  <c r="R1363" i="139"/>
  <c r="R1362" i="139"/>
  <c r="R1361" i="139"/>
  <c r="R1360" i="139"/>
  <c r="R1359" i="139"/>
  <c r="R1358" i="139"/>
  <c r="R1357" i="139"/>
  <c r="R1356" i="139"/>
  <c r="R1355" i="139"/>
  <c r="R1354" i="139"/>
  <c r="R1353" i="139"/>
  <c r="R1352" i="139"/>
  <c r="R1351" i="139"/>
  <c r="R1350" i="139"/>
  <c r="R1349" i="139"/>
  <c r="R1348" i="139"/>
  <c r="R1347" i="139"/>
  <c r="R1346" i="139"/>
  <c r="R1345" i="139"/>
  <c r="R1344" i="139"/>
  <c r="R1343" i="139"/>
  <c r="R1342" i="139"/>
  <c r="R1341" i="139"/>
  <c r="R1340" i="139"/>
  <c r="R1339" i="139"/>
  <c r="R1338" i="139"/>
  <c r="R1337" i="139"/>
  <c r="R1336" i="139"/>
  <c r="R1335" i="139"/>
  <c r="R1334" i="139"/>
  <c r="R1333" i="139"/>
  <c r="R1332" i="139"/>
  <c r="R1331" i="139"/>
  <c r="R1330" i="139"/>
  <c r="R1329" i="139"/>
  <c r="R1328" i="139"/>
  <c r="R1327" i="139"/>
  <c r="R1326" i="139"/>
  <c r="R1325" i="139"/>
  <c r="R1324" i="139"/>
  <c r="R1323" i="139"/>
  <c r="R1322" i="139"/>
  <c r="R1321" i="139"/>
  <c r="R1320" i="139"/>
  <c r="R1319" i="139"/>
  <c r="R1318" i="139"/>
  <c r="R1317" i="139"/>
  <c r="R1316" i="139"/>
  <c r="R1315" i="139"/>
  <c r="R1314" i="139"/>
  <c r="R1313" i="139"/>
  <c r="R1312" i="139"/>
  <c r="R1311" i="139"/>
  <c r="R1310" i="139"/>
  <c r="R1309" i="139"/>
  <c r="R1308" i="139"/>
  <c r="R1307" i="139"/>
  <c r="R1306" i="139"/>
  <c r="R1305" i="139"/>
  <c r="R1304" i="139"/>
  <c r="R1303" i="139"/>
  <c r="R1302" i="139"/>
  <c r="R1301" i="139"/>
  <c r="R1300" i="139"/>
  <c r="R1299" i="139"/>
  <c r="R1298" i="139"/>
  <c r="R1297" i="139"/>
  <c r="R1296" i="139"/>
  <c r="R1295" i="139"/>
  <c r="R1294" i="139"/>
  <c r="R1293" i="139"/>
  <c r="R1292" i="139"/>
  <c r="R1291" i="139"/>
  <c r="R1290" i="139"/>
  <c r="R1289" i="139"/>
  <c r="R1288" i="139"/>
  <c r="R1287" i="139"/>
  <c r="R1286" i="139"/>
  <c r="R1285" i="139"/>
  <c r="R1284" i="139"/>
  <c r="R1283" i="139"/>
  <c r="R1282" i="139"/>
  <c r="R1281" i="139"/>
  <c r="R1280" i="139"/>
  <c r="R1279" i="139"/>
  <c r="R1278" i="139"/>
  <c r="R1277" i="139"/>
  <c r="R1276" i="139"/>
  <c r="R1275" i="139"/>
  <c r="R1274" i="139"/>
  <c r="R1273" i="139"/>
  <c r="R1272" i="139"/>
  <c r="R1271" i="139"/>
  <c r="O1275" i="139" l="1"/>
  <c r="O1279" i="139"/>
  <c r="O1283" i="139"/>
  <c r="O1287" i="139"/>
  <c r="O1291" i="139"/>
  <c r="O1295" i="139"/>
  <c r="O1299" i="139"/>
  <c r="O1303" i="139"/>
  <c r="O1307" i="139"/>
  <c r="O1311" i="139"/>
  <c r="O1315" i="139"/>
  <c r="O1319" i="139"/>
  <c r="O1323" i="139"/>
  <c r="O1327" i="139"/>
  <c r="O1331" i="139"/>
  <c r="O1335" i="139"/>
  <c r="O1339" i="139"/>
  <c r="O1343" i="139"/>
  <c r="O1347" i="139"/>
  <c r="O1351" i="139"/>
  <c r="O1355" i="139"/>
  <c r="O1359" i="139"/>
  <c r="O1363" i="139"/>
  <c r="O1367" i="139"/>
  <c r="O1371" i="139"/>
  <c r="O1375" i="139"/>
  <c r="O1379" i="139"/>
  <c r="O1383" i="139"/>
  <c r="O1387" i="139"/>
  <c r="O1391" i="139"/>
  <c r="O1395" i="139"/>
  <c r="O1399" i="139"/>
  <c r="O1403" i="139"/>
  <c r="O1407" i="139"/>
  <c r="O1411" i="139"/>
  <c r="O1415" i="139"/>
  <c r="O1419" i="139"/>
  <c r="O1423" i="139"/>
  <c r="O1427" i="139"/>
  <c r="O1431" i="139"/>
  <c r="O1272" i="139"/>
  <c r="O1276" i="139"/>
  <c r="O1280" i="139"/>
  <c r="O1284" i="139"/>
  <c r="O1288" i="139"/>
  <c r="O1292" i="139"/>
  <c r="O1296" i="139"/>
  <c r="O1300" i="139"/>
  <c r="O1304" i="139"/>
  <c r="O1308" i="139"/>
  <c r="O1312" i="139"/>
  <c r="O1316" i="139"/>
  <c r="O1320" i="139"/>
  <c r="O1324" i="139"/>
  <c r="O1328" i="139"/>
  <c r="O1332" i="139"/>
  <c r="O1336" i="139"/>
  <c r="O1340" i="139"/>
  <c r="O1344" i="139"/>
  <c r="O1348" i="139"/>
  <c r="O1352" i="139"/>
  <c r="O1356" i="139"/>
  <c r="O1360" i="139"/>
  <c r="O1364" i="139"/>
  <c r="O1368" i="139"/>
  <c r="O1372" i="139"/>
  <c r="O1376" i="139"/>
  <c r="O1380" i="139"/>
  <c r="O1384" i="139"/>
  <c r="O1388" i="139"/>
  <c r="O1392" i="139"/>
  <c r="O1396" i="139"/>
  <c r="O1400" i="139"/>
  <c r="O1404" i="139"/>
  <c r="O1408" i="139"/>
  <c r="O1412" i="139"/>
  <c r="O1416" i="139"/>
  <c r="O1420" i="139"/>
  <c r="O1424" i="139"/>
  <c r="O1428" i="139"/>
  <c r="O1432" i="139"/>
  <c r="O1273" i="139"/>
  <c r="O1277" i="139"/>
  <c r="O1281" i="139"/>
  <c r="O1285" i="139"/>
  <c r="O1289" i="139"/>
  <c r="O1293" i="139"/>
  <c r="O1297" i="139"/>
  <c r="O1301" i="139"/>
  <c r="O1305" i="139"/>
  <c r="O1309" i="139"/>
  <c r="O1313" i="139"/>
  <c r="O1317" i="139"/>
  <c r="O1321" i="139"/>
  <c r="O1325" i="139"/>
  <c r="O1329" i="139"/>
  <c r="O1333" i="139"/>
  <c r="O1337" i="139"/>
  <c r="O1341" i="139"/>
  <c r="O1345" i="139"/>
  <c r="O1349" i="139"/>
  <c r="O1353" i="139"/>
  <c r="O1357" i="139"/>
  <c r="O1361" i="139"/>
  <c r="O1365" i="139"/>
  <c r="O1369" i="139"/>
  <c r="O1373" i="139"/>
  <c r="O1377" i="139"/>
  <c r="O1381" i="139"/>
  <c r="O1385" i="139"/>
  <c r="O1389" i="139"/>
  <c r="O1393" i="139"/>
  <c r="O1397" i="139"/>
  <c r="O1401" i="139"/>
  <c r="O1405" i="139"/>
  <c r="O1409" i="139"/>
  <c r="O1413" i="139"/>
  <c r="O1417" i="139"/>
  <c r="O1421" i="139"/>
  <c r="O1425" i="139"/>
  <c r="O1429" i="139"/>
  <c r="O1433" i="139"/>
  <c r="O1274" i="139"/>
  <c r="O1278" i="139"/>
  <c r="O1282" i="139"/>
  <c r="O1286" i="139"/>
  <c r="O1290" i="139"/>
  <c r="O1294" i="139"/>
  <c r="O1298" i="139"/>
  <c r="O1302" i="139"/>
  <c r="O1306" i="139"/>
  <c r="O1310" i="139"/>
  <c r="O1314" i="139"/>
  <c r="O1318" i="139"/>
  <c r="O1322" i="139"/>
  <c r="O1326" i="139"/>
  <c r="O1330" i="139"/>
  <c r="O1334" i="139"/>
  <c r="O1338" i="139"/>
  <c r="O1342" i="139"/>
  <c r="O1346" i="139"/>
  <c r="O1350" i="139"/>
  <c r="O1354" i="139"/>
  <c r="O1358" i="139"/>
  <c r="O1362" i="139"/>
  <c r="O1366" i="139"/>
  <c r="O1370" i="139"/>
  <c r="O1374" i="139"/>
  <c r="O1378" i="139"/>
  <c r="O1382" i="139"/>
  <c r="O1386" i="139"/>
  <c r="O1390" i="139"/>
  <c r="O1394" i="139"/>
  <c r="O1398" i="139"/>
  <c r="O1402" i="139"/>
  <c r="O1406" i="139"/>
  <c r="O1410" i="139"/>
  <c r="O1414" i="139"/>
  <c r="O1418" i="139"/>
  <c r="O1422" i="139"/>
  <c r="O1426" i="139"/>
  <c r="O1430" i="139"/>
  <c r="J275" i="189" l="1"/>
  <c r="K275" i="189" s="1"/>
  <c r="M275" i="189" s="1"/>
  <c r="C9" i="85"/>
  <c r="R13" i="139"/>
  <c r="R1270" i="139"/>
  <c r="R1269" i="139"/>
  <c r="R1268" i="139"/>
  <c r="R1267" i="139"/>
  <c r="R1266" i="139"/>
  <c r="R1265" i="139"/>
  <c r="R1264" i="139"/>
  <c r="R1263" i="139"/>
  <c r="R1262" i="139"/>
  <c r="R1261" i="139"/>
  <c r="R1260" i="139"/>
  <c r="R1259" i="139"/>
  <c r="R1258" i="139"/>
  <c r="R1257" i="139"/>
  <c r="R1256" i="139"/>
  <c r="R1255" i="139"/>
  <c r="R1254" i="139"/>
  <c r="R1253" i="139"/>
  <c r="R1252" i="139"/>
  <c r="R1251" i="139"/>
  <c r="R1250" i="139"/>
  <c r="R1249" i="139"/>
  <c r="R1248" i="139"/>
  <c r="R1247" i="139"/>
  <c r="R1246" i="139"/>
  <c r="R1245" i="139"/>
  <c r="R1244" i="139"/>
  <c r="R1243" i="139"/>
  <c r="R1242" i="139"/>
  <c r="R1241" i="139"/>
  <c r="R1240" i="139"/>
  <c r="R1239" i="139"/>
  <c r="R1238" i="139"/>
  <c r="R1237" i="139"/>
  <c r="R1236" i="139"/>
  <c r="R1235" i="139"/>
  <c r="R1234" i="139"/>
  <c r="R1233" i="139"/>
  <c r="R1232" i="139"/>
  <c r="R1231" i="139"/>
  <c r="R1230" i="139"/>
  <c r="R1229" i="139"/>
  <c r="R1228" i="139"/>
  <c r="R1227" i="139"/>
  <c r="R1226" i="139"/>
  <c r="R1225" i="139"/>
  <c r="R1224" i="139"/>
  <c r="R1223" i="139"/>
  <c r="R1222" i="139"/>
  <c r="R1221" i="139"/>
  <c r="R1220" i="139"/>
  <c r="R1219" i="139"/>
  <c r="R1218" i="139"/>
  <c r="R1217" i="139"/>
  <c r="R1216" i="139"/>
  <c r="R1215" i="139"/>
  <c r="R1214" i="139"/>
  <c r="R1213" i="139"/>
  <c r="R1212" i="139"/>
  <c r="R1211" i="139"/>
  <c r="R1210" i="139"/>
  <c r="R1209" i="139"/>
  <c r="R1208" i="139"/>
  <c r="R1207" i="139"/>
  <c r="R1206" i="139"/>
  <c r="R1205" i="139"/>
  <c r="R1204" i="139"/>
  <c r="R1203" i="139"/>
  <c r="R1202" i="139"/>
  <c r="R1201" i="139"/>
  <c r="R1200" i="139"/>
  <c r="R1199" i="139"/>
  <c r="R1198" i="139"/>
  <c r="R1197" i="139"/>
  <c r="R1196" i="139"/>
  <c r="R1195" i="139"/>
  <c r="R1194" i="139"/>
  <c r="R1193" i="139"/>
  <c r="R1192" i="139"/>
  <c r="R1191" i="139"/>
  <c r="R1190" i="139"/>
  <c r="R1189" i="139"/>
  <c r="R1188" i="139"/>
  <c r="R1187" i="139"/>
  <c r="R1186" i="139"/>
  <c r="R1185" i="139"/>
  <c r="R1184" i="139"/>
  <c r="R1183" i="139"/>
  <c r="R1182" i="139"/>
  <c r="R1181" i="139"/>
  <c r="R1180" i="139"/>
  <c r="R1179" i="139"/>
  <c r="R1178" i="139"/>
  <c r="R1177" i="139"/>
  <c r="R1176" i="139"/>
  <c r="R1175" i="139"/>
  <c r="R1174" i="139"/>
  <c r="R1173" i="139"/>
  <c r="R1172" i="139"/>
  <c r="R1171" i="139"/>
  <c r="R1170" i="139"/>
  <c r="R1169" i="139"/>
  <c r="R1168" i="139"/>
  <c r="R1167" i="139"/>
  <c r="R1166" i="139"/>
  <c r="R1165" i="139"/>
  <c r="R1164" i="139"/>
  <c r="R1163" i="139"/>
  <c r="R1162" i="139"/>
  <c r="R1161" i="139"/>
  <c r="R1160" i="139"/>
  <c r="R1159" i="139"/>
  <c r="R1158" i="139"/>
  <c r="R1157" i="139"/>
  <c r="R1156" i="139"/>
  <c r="R1155" i="139"/>
  <c r="R1154" i="139"/>
  <c r="R1153" i="139"/>
  <c r="R1152" i="139"/>
  <c r="R1151" i="139"/>
  <c r="R1150" i="139"/>
  <c r="R1149" i="139"/>
  <c r="R1148" i="139"/>
  <c r="R1147" i="139"/>
  <c r="R1146" i="139"/>
  <c r="R1145" i="139"/>
  <c r="R1144" i="139"/>
  <c r="R1143" i="139"/>
  <c r="R1142" i="139"/>
  <c r="R1141" i="139"/>
  <c r="R1140" i="139"/>
  <c r="R1139" i="139"/>
  <c r="R1138" i="139"/>
  <c r="R1137" i="139"/>
  <c r="R1136" i="139"/>
  <c r="R1135" i="139"/>
  <c r="R1134" i="139"/>
  <c r="R1133" i="139"/>
  <c r="R1132" i="139"/>
  <c r="R1131" i="139"/>
  <c r="R1130" i="139"/>
  <c r="R1129" i="139"/>
  <c r="R1128" i="139"/>
  <c r="R1127" i="139"/>
  <c r="R1126" i="139"/>
  <c r="R1125" i="139"/>
  <c r="R1124" i="139"/>
  <c r="R1123" i="139"/>
  <c r="R1122" i="139"/>
  <c r="R1121" i="139"/>
  <c r="R1120" i="139"/>
  <c r="R1119" i="139"/>
  <c r="R1118" i="139"/>
  <c r="R1117" i="139"/>
  <c r="R1116" i="139"/>
  <c r="R1115" i="139"/>
  <c r="R1114" i="139"/>
  <c r="R1113" i="139"/>
  <c r="R1112" i="139"/>
  <c r="R1111" i="139"/>
  <c r="R1110" i="139"/>
  <c r="R1109" i="139"/>
  <c r="R1108" i="139"/>
  <c r="R1107" i="139"/>
  <c r="R1106" i="139"/>
  <c r="R1105" i="139"/>
  <c r="R1104" i="139"/>
  <c r="R1103" i="139"/>
  <c r="R1102" i="139"/>
  <c r="R1101" i="139"/>
  <c r="R1100" i="139"/>
  <c r="R1099" i="139"/>
  <c r="R1098" i="139"/>
  <c r="R1097" i="139"/>
  <c r="R1096" i="139"/>
  <c r="R1095" i="139"/>
  <c r="R1094" i="139"/>
  <c r="R1093" i="139"/>
  <c r="R1092" i="139"/>
  <c r="R1091" i="139"/>
  <c r="R1090" i="139"/>
  <c r="R1089" i="139"/>
  <c r="R1088" i="139"/>
  <c r="R1087" i="139"/>
  <c r="R1086" i="139"/>
  <c r="R1085" i="139"/>
  <c r="R1084" i="139"/>
  <c r="R1083" i="139"/>
  <c r="R1082" i="139"/>
  <c r="R1081" i="139"/>
  <c r="R1080" i="139"/>
  <c r="R1079" i="139"/>
  <c r="R1078" i="139"/>
  <c r="R1077" i="139"/>
  <c r="R1076" i="139"/>
  <c r="R1075" i="139"/>
  <c r="R1074" i="139"/>
  <c r="R1073" i="139"/>
  <c r="R1072" i="139"/>
  <c r="R1071" i="139"/>
  <c r="R1070" i="139"/>
  <c r="R1069" i="139"/>
  <c r="R1068" i="139"/>
  <c r="R1067" i="139"/>
  <c r="R1066" i="139"/>
  <c r="R1065" i="139"/>
  <c r="R1064" i="139"/>
  <c r="R1063" i="139"/>
  <c r="R1062" i="139"/>
  <c r="R1061" i="139"/>
  <c r="R1060" i="139"/>
  <c r="R1059" i="139"/>
  <c r="R1058" i="139"/>
  <c r="R1057" i="139"/>
  <c r="R1056" i="139"/>
  <c r="R1055" i="139"/>
  <c r="R1054" i="139"/>
  <c r="R1053" i="139"/>
  <c r="R1052" i="139"/>
  <c r="R1051" i="139"/>
  <c r="R1050" i="139"/>
  <c r="R1049" i="139"/>
  <c r="R1048" i="139"/>
  <c r="R1047" i="139"/>
  <c r="R1046" i="139"/>
  <c r="R1045" i="139"/>
  <c r="R1044" i="139"/>
  <c r="R1043" i="139"/>
  <c r="R1042" i="139"/>
  <c r="R1041" i="139"/>
  <c r="R1040" i="139"/>
  <c r="R1039" i="139"/>
  <c r="R1038" i="139"/>
  <c r="R1037" i="139"/>
  <c r="R1036" i="139"/>
  <c r="R1035" i="139"/>
  <c r="R1034" i="139"/>
  <c r="R1033" i="139"/>
  <c r="R1032" i="139"/>
  <c r="R1031" i="139"/>
  <c r="R1030" i="139"/>
  <c r="R1029" i="139"/>
  <c r="R1028" i="139"/>
  <c r="R1027" i="139"/>
  <c r="R1026" i="139"/>
  <c r="R1025" i="139"/>
  <c r="R1024" i="139"/>
  <c r="R1023" i="139"/>
  <c r="R1022" i="139"/>
  <c r="R1021" i="139"/>
  <c r="R1020" i="139"/>
  <c r="R1019" i="139"/>
  <c r="R1018" i="139"/>
  <c r="R1017" i="139"/>
  <c r="R1016" i="139"/>
  <c r="R1015" i="139"/>
  <c r="R1014" i="139"/>
  <c r="R1013" i="139"/>
  <c r="R1012" i="139"/>
  <c r="R1011" i="139"/>
  <c r="R1010" i="139"/>
  <c r="R1009" i="139"/>
  <c r="R1008" i="139"/>
  <c r="R1007" i="139"/>
  <c r="R1006" i="139"/>
  <c r="R1005" i="139"/>
  <c r="R1004" i="139"/>
  <c r="R1003" i="139"/>
  <c r="R1002" i="139"/>
  <c r="R1001" i="139"/>
  <c r="R1000" i="139"/>
  <c r="R999" i="139"/>
  <c r="R998" i="139"/>
  <c r="R997" i="139"/>
  <c r="R996" i="139"/>
  <c r="R995" i="139"/>
  <c r="R994" i="139"/>
  <c r="R993" i="139"/>
  <c r="R992" i="139"/>
  <c r="R991" i="139"/>
  <c r="R990" i="139"/>
  <c r="R989" i="139"/>
  <c r="R988" i="139"/>
  <c r="R987" i="139"/>
  <c r="R986" i="139"/>
  <c r="R985" i="139"/>
  <c r="R984" i="139"/>
  <c r="R983" i="139"/>
  <c r="R982" i="139"/>
  <c r="R981" i="139"/>
  <c r="R980" i="139"/>
  <c r="R979" i="139"/>
  <c r="R978" i="139"/>
  <c r="R977" i="139"/>
  <c r="R976" i="139"/>
  <c r="R975" i="139"/>
  <c r="R974" i="139"/>
  <c r="R973" i="139"/>
  <c r="R972" i="139"/>
  <c r="R971" i="139"/>
  <c r="R970" i="139"/>
  <c r="R969" i="139"/>
  <c r="R968" i="139"/>
  <c r="R967" i="139"/>
  <c r="R966" i="139"/>
  <c r="R965" i="139"/>
  <c r="R964" i="139"/>
  <c r="R963" i="139"/>
  <c r="R962" i="139"/>
  <c r="R961" i="139"/>
  <c r="R960" i="139"/>
  <c r="R959" i="139"/>
  <c r="R958" i="139"/>
  <c r="R957" i="139"/>
  <c r="R956" i="139"/>
  <c r="R955" i="139"/>
  <c r="R954" i="139"/>
  <c r="R953" i="139"/>
  <c r="R952" i="139"/>
  <c r="R951" i="139"/>
  <c r="R950" i="139"/>
  <c r="R949" i="139"/>
  <c r="R948" i="139"/>
  <c r="R947" i="139"/>
  <c r="R946" i="139"/>
  <c r="R945" i="139"/>
  <c r="R944" i="139"/>
  <c r="R943" i="139"/>
  <c r="R942" i="139"/>
  <c r="R941" i="139"/>
  <c r="R940" i="139"/>
  <c r="R939" i="139"/>
  <c r="R938" i="139"/>
  <c r="R937" i="139"/>
  <c r="R936" i="139"/>
  <c r="R935" i="139"/>
  <c r="R934" i="139"/>
  <c r="R933" i="139"/>
  <c r="R932" i="139"/>
  <c r="R931" i="139"/>
  <c r="R930" i="139"/>
  <c r="R929" i="139"/>
  <c r="R928" i="139"/>
  <c r="R927" i="139"/>
  <c r="R926" i="139"/>
  <c r="R925" i="139"/>
  <c r="R924" i="139"/>
  <c r="R923" i="139"/>
  <c r="R922" i="139"/>
  <c r="R921" i="139"/>
  <c r="R920" i="139"/>
  <c r="R919" i="139"/>
  <c r="R918" i="139"/>
  <c r="R917" i="139"/>
  <c r="R916" i="139"/>
  <c r="R915" i="139"/>
  <c r="R914" i="139"/>
  <c r="R913" i="139"/>
  <c r="R912" i="139"/>
  <c r="R911" i="139"/>
  <c r="R910" i="139"/>
  <c r="R909" i="139"/>
  <c r="R908" i="139"/>
  <c r="R907" i="139"/>
  <c r="R906" i="139"/>
  <c r="R905" i="139"/>
  <c r="R904" i="139"/>
  <c r="R903" i="139"/>
  <c r="R902" i="139"/>
  <c r="R901" i="139"/>
  <c r="R900" i="139"/>
  <c r="R899" i="139"/>
  <c r="R898" i="139"/>
  <c r="R897" i="139"/>
  <c r="R896" i="139"/>
  <c r="R895" i="139"/>
  <c r="R894" i="139"/>
  <c r="R893" i="139"/>
  <c r="R892" i="139"/>
  <c r="R891" i="139"/>
  <c r="R890" i="139"/>
  <c r="R889" i="139"/>
  <c r="R888" i="139"/>
  <c r="R887" i="139"/>
  <c r="R886" i="139"/>
  <c r="R885" i="139"/>
  <c r="R884" i="139"/>
  <c r="R883" i="139"/>
  <c r="R882" i="139"/>
  <c r="R881" i="139"/>
  <c r="R880" i="139"/>
  <c r="R879" i="139"/>
  <c r="R878" i="139"/>
  <c r="R877" i="139"/>
  <c r="R876" i="139"/>
  <c r="R875" i="139"/>
  <c r="R874" i="139"/>
  <c r="R873" i="139"/>
  <c r="R872" i="139"/>
  <c r="R871" i="139"/>
  <c r="R870" i="139"/>
  <c r="R869" i="139"/>
  <c r="R868" i="139"/>
  <c r="R867" i="139"/>
  <c r="R866" i="139"/>
  <c r="R865" i="139"/>
  <c r="R864" i="139"/>
  <c r="R863" i="139"/>
  <c r="R862" i="139"/>
  <c r="R861" i="139"/>
  <c r="R860" i="139"/>
  <c r="R859" i="139"/>
  <c r="R858" i="139"/>
  <c r="R857" i="139"/>
  <c r="R856" i="139"/>
  <c r="R855" i="139"/>
  <c r="R854" i="139"/>
  <c r="R853" i="139"/>
  <c r="R852" i="139"/>
  <c r="R851" i="139"/>
  <c r="R850" i="139"/>
  <c r="R849" i="139"/>
  <c r="R848" i="139"/>
  <c r="R847" i="139"/>
  <c r="R846" i="139"/>
  <c r="R845" i="139"/>
  <c r="R844" i="139"/>
  <c r="R843" i="139"/>
  <c r="R842" i="139"/>
  <c r="R841" i="139"/>
  <c r="R840" i="139"/>
  <c r="R839" i="139"/>
  <c r="R838" i="139"/>
  <c r="R837" i="139"/>
  <c r="R836" i="139"/>
  <c r="R835" i="139"/>
  <c r="R834" i="139"/>
  <c r="R833" i="139"/>
  <c r="R832" i="139"/>
  <c r="R831" i="139"/>
  <c r="R830" i="139"/>
  <c r="R829" i="139"/>
  <c r="R828" i="139"/>
  <c r="R827" i="139"/>
  <c r="R826" i="139"/>
  <c r="R825" i="139"/>
  <c r="R824" i="139"/>
  <c r="R823" i="139"/>
  <c r="R822" i="139"/>
  <c r="R821" i="139"/>
  <c r="R820" i="139"/>
  <c r="R819" i="139"/>
  <c r="R818" i="139"/>
  <c r="R817" i="139"/>
  <c r="R816" i="139"/>
  <c r="R815" i="139"/>
  <c r="R814" i="139"/>
  <c r="R813" i="139"/>
  <c r="R812" i="139"/>
  <c r="R811" i="139"/>
  <c r="R810" i="139"/>
  <c r="R809" i="139"/>
  <c r="R808" i="139"/>
  <c r="R807" i="139"/>
  <c r="R806" i="139"/>
  <c r="R805" i="139"/>
  <c r="R804" i="139"/>
  <c r="R803" i="139"/>
  <c r="R802" i="139"/>
  <c r="R801" i="139"/>
  <c r="R800" i="139"/>
  <c r="R799" i="139"/>
  <c r="R798" i="139"/>
  <c r="R797" i="139"/>
  <c r="R796" i="139"/>
  <c r="R795" i="139"/>
  <c r="R794" i="139"/>
  <c r="R793" i="139"/>
  <c r="R792" i="139"/>
  <c r="R791" i="139"/>
  <c r="R790" i="139"/>
  <c r="R789" i="139"/>
  <c r="R788" i="139"/>
  <c r="R787" i="139"/>
  <c r="R786" i="139"/>
  <c r="R785" i="139"/>
  <c r="R784" i="139"/>
  <c r="R783" i="139"/>
  <c r="R782" i="139"/>
  <c r="R781" i="139"/>
  <c r="R780" i="139"/>
  <c r="R779" i="139"/>
  <c r="R778" i="139"/>
  <c r="R777" i="139"/>
  <c r="R776" i="139"/>
  <c r="R775" i="139"/>
  <c r="R774" i="139"/>
  <c r="R773" i="139"/>
  <c r="R772" i="139"/>
  <c r="R771" i="139"/>
  <c r="R770" i="139"/>
  <c r="R769" i="139"/>
  <c r="R768" i="139"/>
  <c r="R767" i="139"/>
  <c r="R766" i="139"/>
  <c r="R765" i="139"/>
  <c r="R764" i="139"/>
  <c r="R763" i="139"/>
  <c r="R762" i="139"/>
  <c r="R761" i="139"/>
  <c r="R760" i="139"/>
  <c r="R759" i="139"/>
  <c r="R758" i="139"/>
  <c r="R757" i="139"/>
  <c r="R756" i="139"/>
  <c r="R755" i="139"/>
  <c r="R754" i="139"/>
  <c r="R753" i="139"/>
  <c r="R752" i="139"/>
  <c r="R751" i="139"/>
  <c r="R750" i="139"/>
  <c r="R749" i="139"/>
  <c r="R748" i="139"/>
  <c r="R747" i="139"/>
  <c r="R746" i="139"/>
  <c r="R745" i="139"/>
  <c r="R744" i="139"/>
  <c r="R743" i="139"/>
  <c r="R742" i="139"/>
  <c r="R741" i="139"/>
  <c r="R740" i="139"/>
  <c r="R739" i="139"/>
  <c r="R738" i="139"/>
  <c r="R737" i="139"/>
  <c r="R736" i="139"/>
  <c r="R735" i="139"/>
  <c r="R734" i="139"/>
  <c r="R733" i="139"/>
  <c r="R732" i="139"/>
  <c r="R731" i="139"/>
  <c r="R730" i="139"/>
  <c r="R729" i="139"/>
  <c r="R728" i="139"/>
  <c r="R727" i="139"/>
  <c r="R726" i="139"/>
  <c r="R725" i="139"/>
  <c r="R724" i="139"/>
  <c r="R723" i="139"/>
  <c r="R722" i="139"/>
  <c r="R721" i="139"/>
  <c r="R720" i="139"/>
  <c r="R719" i="139"/>
  <c r="R718" i="139"/>
  <c r="R717" i="139"/>
  <c r="R716" i="139"/>
  <c r="R715" i="139"/>
  <c r="R714" i="139"/>
  <c r="R713" i="139"/>
  <c r="R712" i="139"/>
  <c r="R711" i="139"/>
  <c r="R710" i="139"/>
  <c r="R709" i="139"/>
  <c r="R708" i="139"/>
  <c r="R707" i="139"/>
  <c r="R706" i="139"/>
  <c r="R705" i="139"/>
  <c r="R704" i="139"/>
  <c r="R703" i="139"/>
  <c r="R702" i="139"/>
  <c r="R701" i="139"/>
  <c r="R700" i="139"/>
  <c r="R699" i="139"/>
  <c r="R698" i="139"/>
  <c r="R697" i="139"/>
  <c r="R696" i="139"/>
  <c r="R695" i="139"/>
  <c r="R694" i="139"/>
  <c r="R693" i="139"/>
  <c r="R692" i="139"/>
  <c r="R691" i="139"/>
  <c r="R690" i="139"/>
  <c r="R689" i="139"/>
  <c r="R688" i="139"/>
  <c r="R687" i="139"/>
  <c r="R686" i="139"/>
  <c r="R685" i="139"/>
  <c r="R684" i="139"/>
  <c r="R683" i="139"/>
  <c r="R682" i="139"/>
  <c r="R681" i="139"/>
  <c r="R680" i="139"/>
  <c r="R679" i="139"/>
  <c r="R678" i="139"/>
  <c r="R677" i="139"/>
  <c r="R676" i="139"/>
  <c r="R675" i="139"/>
  <c r="R674" i="139"/>
  <c r="R673" i="139"/>
  <c r="R672" i="139"/>
  <c r="R671" i="139"/>
  <c r="R670" i="139"/>
  <c r="R669" i="139"/>
  <c r="R668" i="139"/>
  <c r="R667" i="139"/>
  <c r="R666" i="139"/>
  <c r="R665" i="139"/>
  <c r="R664" i="139"/>
  <c r="R663" i="139"/>
  <c r="R662" i="139"/>
  <c r="R661" i="139"/>
  <c r="R660" i="139"/>
  <c r="R659" i="139"/>
  <c r="R658" i="139"/>
  <c r="R657" i="139"/>
  <c r="R656" i="139"/>
  <c r="R655" i="139"/>
  <c r="R654" i="139"/>
  <c r="R653" i="139"/>
  <c r="R652" i="139"/>
  <c r="R651" i="139"/>
  <c r="R650" i="139"/>
  <c r="R649" i="139"/>
  <c r="R648" i="139"/>
  <c r="R647" i="139"/>
  <c r="R646" i="139"/>
  <c r="R645" i="139"/>
  <c r="R644" i="139"/>
  <c r="R643" i="139"/>
  <c r="R642" i="139"/>
  <c r="R641" i="139"/>
  <c r="R640" i="139"/>
  <c r="R639" i="139"/>
  <c r="R638" i="139"/>
  <c r="R637" i="139"/>
  <c r="R636" i="139"/>
  <c r="R635" i="139"/>
  <c r="R634" i="139"/>
  <c r="R633" i="139"/>
  <c r="R632" i="139"/>
  <c r="R631" i="139"/>
  <c r="R630" i="139"/>
  <c r="R629" i="139"/>
  <c r="R628" i="139"/>
  <c r="R627" i="139"/>
  <c r="R626" i="139"/>
  <c r="R625" i="139"/>
  <c r="R624" i="139"/>
  <c r="R623" i="139"/>
  <c r="R622" i="139"/>
  <c r="R621" i="139"/>
  <c r="R620" i="139"/>
  <c r="R619" i="139"/>
  <c r="R618" i="139"/>
  <c r="R617" i="139"/>
  <c r="R616" i="139"/>
  <c r="R615" i="139"/>
  <c r="R614" i="139"/>
  <c r="R613" i="139"/>
  <c r="R612" i="139"/>
  <c r="R611" i="139"/>
  <c r="R610" i="139"/>
  <c r="R609" i="139"/>
  <c r="R608" i="139"/>
  <c r="R607" i="139"/>
  <c r="R606" i="139"/>
  <c r="R605" i="139"/>
  <c r="R604" i="139"/>
  <c r="R603" i="139"/>
  <c r="R602" i="139"/>
  <c r="R601" i="139"/>
  <c r="R600" i="139"/>
  <c r="R599" i="139"/>
  <c r="R598" i="139"/>
  <c r="R597" i="139"/>
  <c r="R596" i="139"/>
  <c r="R595" i="139"/>
  <c r="R594" i="139"/>
  <c r="R593" i="139"/>
  <c r="R592" i="139"/>
  <c r="R591" i="139"/>
  <c r="R590" i="139"/>
  <c r="R589" i="139"/>
  <c r="R588" i="139"/>
  <c r="R587" i="139"/>
  <c r="R586" i="139"/>
  <c r="R585" i="139"/>
  <c r="R584" i="139"/>
  <c r="R583" i="139"/>
  <c r="R582" i="139"/>
  <c r="R581" i="139"/>
  <c r="R580" i="139"/>
  <c r="R579" i="139"/>
  <c r="R578" i="139"/>
  <c r="R577" i="139"/>
  <c r="R576" i="139"/>
  <c r="R575" i="139"/>
  <c r="R574" i="139"/>
  <c r="R573" i="139"/>
  <c r="R572" i="139"/>
  <c r="R571" i="139"/>
  <c r="R570" i="139"/>
  <c r="R569" i="139"/>
  <c r="R568" i="139"/>
  <c r="R567" i="139"/>
  <c r="R566" i="139"/>
  <c r="R565" i="139"/>
  <c r="R564" i="139"/>
  <c r="R563" i="139"/>
  <c r="R562" i="139"/>
  <c r="R561" i="139"/>
  <c r="R560" i="139"/>
  <c r="R559" i="139"/>
  <c r="R558" i="139"/>
  <c r="R557" i="139"/>
  <c r="R556" i="139"/>
  <c r="R555" i="139"/>
  <c r="R554" i="139"/>
  <c r="R553" i="139"/>
  <c r="R552" i="139"/>
  <c r="R551" i="139"/>
  <c r="R550" i="139"/>
  <c r="R549" i="139"/>
  <c r="R548" i="139"/>
  <c r="R547" i="139"/>
  <c r="R546" i="139"/>
  <c r="R545" i="139"/>
  <c r="R544" i="139"/>
  <c r="R543" i="139"/>
  <c r="R542" i="139"/>
  <c r="R541" i="139"/>
  <c r="R540" i="139"/>
  <c r="R539" i="139"/>
  <c r="R538" i="139"/>
  <c r="R537" i="139"/>
  <c r="R536" i="139"/>
  <c r="R535" i="139"/>
  <c r="R534" i="139"/>
  <c r="R533" i="139"/>
  <c r="R532" i="139"/>
  <c r="R531" i="139"/>
  <c r="R530" i="139"/>
  <c r="R529" i="139"/>
  <c r="R528" i="139"/>
  <c r="R527" i="139"/>
  <c r="R526" i="139"/>
  <c r="R525" i="139"/>
  <c r="R524" i="139"/>
  <c r="R523" i="139"/>
  <c r="R522" i="139"/>
  <c r="R521" i="139"/>
  <c r="R520" i="139"/>
  <c r="R519" i="139"/>
  <c r="R518" i="139"/>
  <c r="R517" i="139"/>
  <c r="R516" i="139"/>
  <c r="R515" i="139"/>
  <c r="R514" i="139"/>
  <c r="R513" i="139"/>
  <c r="R512" i="139"/>
  <c r="R511" i="139"/>
  <c r="R510" i="139"/>
  <c r="R509" i="139"/>
  <c r="R508" i="139"/>
  <c r="R507" i="139"/>
  <c r="R506" i="139"/>
  <c r="R505" i="139"/>
  <c r="R504" i="139"/>
  <c r="R503" i="139"/>
  <c r="R502" i="139"/>
  <c r="R501" i="139"/>
  <c r="R500" i="139"/>
  <c r="R499" i="139"/>
  <c r="R498" i="139"/>
  <c r="R497" i="139"/>
  <c r="R496" i="139"/>
  <c r="R495" i="139"/>
  <c r="R494" i="139"/>
  <c r="R493" i="139"/>
  <c r="R492" i="139"/>
  <c r="R491" i="139"/>
  <c r="R490" i="139"/>
  <c r="R489" i="139"/>
  <c r="R488" i="139"/>
  <c r="R487" i="139"/>
  <c r="R486" i="139"/>
  <c r="R485" i="139"/>
  <c r="R484" i="139"/>
  <c r="R483" i="139"/>
  <c r="R482" i="139"/>
  <c r="R481" i="139"/>
  <c r="R480" i="139"/>
  <c r="R479" i="139"/>
  <c r="R478" i="139"/>
  <c r="R477" i="139"/>
  <c r="R476" i="139"/>
  <c r="R475" i="139"/>
  <c r="R474" i="139"/>
  <c r="R473" i="139"/>
  <c r="R472" i="139"/>
  <c r="R471" i="139"/>
  <c r="R470" i="139"/>
  <c r="R469" i="139"/>
  <c r="R468" i="139"/>
  <c r="R467" i="139"/>
  <c r="R466" i="139"/>
  <c r="R465" i="139"/>
  <c r="R464" i="139"/>
  <c r="R463" i="139"/>
  <c r="R462" i="139"/>
  <c r="R461" i="139"/>
  <c r="R460" i="139"/>
  <c r="R459" i="139"/>
  <c r="R458" i="139"/>
  <c r="R457" i="139"/>
  <c r="R456" i="139"/>
  <c r="R455" i="139"/>
  <c r="R454" i="139"/>
  <c r="R453" i="139"/>
  <c r="R452" i="139"/>
  <c r="R451" i="139"/>
  <c r="R450" i="139"/>
  <c r="R449" i="139"/>
  <c r="R448" i="139"/>
  <c r="R447" i="139"/>
  <c r="R446" i="139"/>
  <c r="R445" i="139"/>
  <c r="R444" i="139"/>
  <c r="R443" i="139"/>
  <c r="R442" i="139"/>
  <c r="R441" i="139"/>
  <c r="R440" i="139"/>
  <c r="R439" i="139"/>
  <c r="R438" i="139"/>
  <c r="R437" i="139"/>
  <c r="R436" i="139"/>
  <c r="R435" i="139"/>
  <c r="R434" i="139"/>
  <c r="R433" i="139"/>
  <c r="R432" i="139"/>
  <c r="R431" i="139"/>
  <c r="R430" i="139"/>
  <c r="R429" i="139"/>
  <c r="R428" i="139"/>
  <c r="R427" i="139"/>
  <c r="R426" i="139"/>
  <c r="R425" i="139"/>
  <c r="R424" i="139"/>
  <c r="R423" i="139"/>
  <c r="R422" i="139"/>
  <c r="R421" i="139"/>
  <c r="R420" i="139"/>
  <c r="R419" i="139"/>
  <c r="R418" i="139"/>
  <c r="R417" i="139"/>
  <c r="R416" i="139"/>
  <c r="R415" i="139"/>
  <c r="R414" i="139"/>
  <c r="R413" i="139"/>
  <c r="R412" i="139"/>
  <c r="R411" i="139"/>
  <c r="R410" i="139"/>
  <c r="R409" i="139"/>
  <c r="R408" i="139"/>
  <c r="R407" i="139"/>
  <c r="R406" i="139"/>
  <c r="R405" i="139"/>
  <c r="R404" i="139"/>
  <c r="R403" i="139"/>
  <c r="R402" i="139"/>
  <c r="R401" i="139"/>
  <c r="R400" i="139"/>
  <c r="R399" i="139"/>
  <c r="R398" i="139"/>
  <c r="R397" i="139"/>
  <c r="R396" i="139"/>
  <c r="R395" i="139"/>
  <c r="R394" i="139"/>
  <c r="R393" i="139"/>
  <c r="R392" i="139"/>
  <c r="R391" i="139"/>
  <c r="R390" i="139"/>
  <c r="R389" i="139"/>
  <c r="R388" i="139"/>
  <c r="R387" i="139"/>
  <c r="R386" i="139"/>
  <c r="R385" i="139"/>
  <c r="R384" i="139"/>
  <c r="R383" i="139"/>
  <c r="R382" i="139"/>
  <c r="R381" i="139"/>
  <c r="R380" i="139"/>
  <c r="R379" i="139"/>
  <c r="R378" i="139"/>
  <c r="R377" i="139"/>
  <c r="R376" i="139"/>
  <c r="R375" i="139"/>
  <c r="R374" i="139"/>
  <c r="R373" i="139"/>
  <c r="R372" i="139"/>
  <c r="R371" i="139"/>
  <c r="R370" i="139"/>
  <c r="R369" i="139"/>
  <c r="R368" i="139"/>
  <c r="R367" i="139"/>
  <c r="R366" i="139"/>
  <c r="R365" i="139"/>
  <c r="R364" i="139"/>
  <c r="R363" i="139"/>
  <c r="R362" i="139"/>
  <c r="R361" i="139"/>
  <c r="R360" i="139"/>
  <c r="R359" i="139"/>
  <c r="R358" i="139"/>
  <c r="R357" i="139"/>
  <c r="R356" i="139"/>
  <c r="R355" i="139"/>
  <c r="R354" i="139"/>
  <c r="R353" i="139"/>
  <c r="R352" i="139"/>
  <c r="R351" i="139"/>
  <c r="R350" i="139"/>
  <c r="R349" i="139"/>
  <c r="R348" i="139"/>
  <c r="R347" i="139"/>
  <c r="R346" i="139"/>
  <c r="R345" i="139"/>
  <c r="R344" i="139"/>
  <c r="R343" i="139"/>
  <c r="R342" i="139"/>
  <c r="R341" i="139"/>
  <c r="R340" i="139"/>
  <c r="R339" i="139"/>
  <c r="R338" i="139"/>
  <c r="R337" i="139"/>
  <c r="R336" i="139"/>
  <c r="R335" i="139"/>
  <c r="R334" i="139"/>
  <c r="R333" i="139"/>
  <c r="R332" i="139"/>
  <c r="R331" i="139"/>
  <c r="R330" i="139"/>
  <c r="R329" i="139"/>
  <c r="R328" i="139"/>
  <c r="R327" i="139"/>
  <c r="R326" i="139"/>
  <c r="R325" i="139"/>
  <c r="R324" i="139"/>
  <c r="R323" i="139"/>
  <c r="R322" i="139"/>
  <c r="R321" i="139"/>
  <c r="R320" i="139"/>
  <c r="R319" i="139"/>
  <c r="R318" i="139"/>
  <c r="R317" i="139"/>
  <c r="R316" i="139"/>
  <c r="R315" i="139"/>
  <c r="R314" i="139"/>
  <c r="R313" i="139"/>
  <c r="R312" i="139"/>
  <c r="R311" i="139"/>
  <c r="R310" i="139"/>
  <c r="R309" i="139"/>
  <c r="R308" i="139"/>
  <c r="R307" i="139"/>
  <c r="R306" i="139"/>
  <c r="R305" i="139"/>
  <c r="R304" i="139"/>
  <c r="R303" i="139"/>
  <c r="R302" i="139"/>
  <c r="R301" i="139"/>
  <c r="R300" i="139"/>
  <c r="R299" i="139"/>
  <c r="R298" i="139"/>
  <c r="R297" i="139"/>
  <c r="R296" i="139"/>
  <c r="R295" i="139"/>
  <c r="R294" i="139"/>
  <c r="R293" i="139"/>
  <c r="R292" i="139"/>
  <c r="R291" i="139"/>
  <c r="R290" i="139"/>
  <c r="R289" i="139"/>
  <c r="R288" i="139"/>
  <c r="R287" i="139"/>
  <c r="R286" i="139"/>
  <c r="R285" i="139"/>
  <c r="R284" i="139"/>
  <c r="R283" i="139"/>
  <c r="R282" i="139"/>
  <c r="R281" i="139"/>
  <c r="R280" i="139"/>
  <c r="R279" i="139"/>
  <c r="R278" i="139"/>
  <c r="R277" i="139"/>
  <c r="R276" i="139"/>
  <c r="R275" i="139"/>
  <c r="R274" i="139"/>
  <c r="R273" i="139"/>
  <c r="R272" i="139"/>
  <c r="R271" i="139"/>
  <c r="R270" i="139"/>
  <c r="R269" i="139"/>
  <c r="R268" i="139"/>
  <c r="R267" i="139"/>
  <c r="R266" i="139"/>
  <c r="R265" i="139"/>
  <c r="R264" i="139"/>
  <c r="R263" i="139"/>
  <c r="R262" i="139"/>
  <c r="R261" i="139"/>
  <c r="R260" i="139"/>
  <c r="R259" i="139"/>
  <c r="R258" i="139"/>
  <c r="R257" i="139"/>
  <c r="R256" i="139"/>
  <c r="R255" i="139"/>
  <c r="R254" i="139"/>
  <c r="R253" i="139"/>
  <c r="R252" i="139"/>
  <c r="R251" i="139"/>
  <c r="R250" i="139"/>
  <c r="R249" i="139"/>
  <c r="R248" i="139"/>
  <c r="R247" i="139"/>
  <c r="R246" i="139"/>
  <c r="R245" i="139"/>
  <c r="R244" i="139"/>
  <c r="R243" i="139"/>
  <c r="R242" i="139"/>
  <c r="R241" i="139"/>
  <c r="R240" i="139"/>
  <c r="R239" i="139"/>
  <c r="R238" i="139"/>
  <c r="R237" i="139"/>
  <c r="R236" i="139"/>
  <c r="R235" i="139"/>
  <c r="R234" i="139"/>
  <c r="R233" i="139"/>
  <c r="R232" i="139"/>
  <c r="R231" i="139"/>
  <c r="R230" i="139"/>
  <c r="R229" i="139"/>
  <c r="R228" i="139"/>
  <c r="R227" i="139"/>
  <c r="R226" i="139"/>
  <c r="R225" i="139"/>
  <c r="R224" i="139"/>
  <c r="R223" i="139"/>
  <c r="R222" i="139"/>
  <c r="R221" i="139"/>
  <c r="R220" i="139"/>
  <c r="R219" i="139"/>
  <c r="R218" i="139"/>
  <c r="R217" i="139"/>
  <c r="R216" i="139"/>
  <c r="R215" i="139"/>
  <c r="R214" i="139"/>
  <c r="R213" i="139"/>
  <c r="R212" i="139"/>
  <c r="R211" i="139"/>
  <c r="R210" i="139"/>
  <c r="R209" i="139"/>
  <c r="R208" i="139"/>
  <c r="R207" i="139"/>
  <c r="R206" i="139"/>
  <c r="R205" i="139"/>
  <c r="R204" i="139"/>
  <c r="R203" i="139"/>
  <c r="R202" i="139"/>
  <c r="R201" i="139"/>
  <c r="R200" i="139"/>
  <c r="R199" i="139"/>
  <c r="R198" i="139"/>
  <c r="R197" i="139"/>
  <c r="R196" i="139"/>
  <c r="R195" i="139"/>
  <c r="R194" i="139"/>
  <c r="R193" i="139"/>
  <c r="R192" i="139"/>
  <c r="R191" i="139"/>
  <c r="R190" i="139"/>
  <c r="R189" i="139"/>
  <c r="R188" i="139"/>
  <c r="R187" i="139"/>
  <c r="R186" i="139"/>
  <c r="R185" i="139"/>
  <c r="R184" i="139"/>
  <c r="R183" i="139"/>
  <c r="R182" i="139"/>
  <c r="R181" i="139"/>
  <c r="R180" i="139"/>
  <c r="R179" i="139"/>
  <c r="R178" i="139"/>
  <c r="R177" i="139"/>
  <c r="R176" i="139"/>
  <c r="R175" i="139"/>
  <c r="R174" i="139"/>
  <c r="R173" i="139"/>
  <c r="R172" i="139"/>
  <c r="R171" i="139"/>
  <c r="R170" i="139"/>
  <c r="R169" i="139"/>
  <c r="R168" i="139"/>
  <c r="R167" i="139"/>
  <c r="R166" i="139"/>
  <c r="R165" i="139"/>
  <c r="R164" i="139"/>
  <c r="R163" i="139"/>
  <c r="R162" i="139"/>
  <c r="R161" i="139"/>
  <c r="R160" i="139"/>
  <c r="R159" i="139"/>
  <c r="R158" i="139"/>
  <c r="R157" i="139"/>
  <c r="R156" i="139"/>
  <c r="R155" i="139"/>
  <c r="R154" i="139"/>
  <c r="R153" i="139"/>
  <c r="R152" i="139"/>
  <c r="R151" i="139"/>
  <c r="R150" i="139"/>
  <c r="R149" i="139"/>
  <c r="R148" i="139"/>
  <c r="R147" i="139"/>
  <c r="R146" i="139"/>
  <c r="R145" i="139"/>
  <c r="R144" i="139"/>
  <c r="R143" i="139"/>
  <c r="R142" i="139"/>
  <c r="R141" i="139"/>
  <c r="R140" i="139"/>
  <c r="R139" i="139"/>
  <c r="R138" i="139"/>
  <c r="R137" i="139"/>
  <c r="R136" i="139"/>
  <c r="R135" i="139"/>
  <c r="R134" i="139"/>
  <c r="R133" i="139"/>
  <c r="R132" i="139"/>
  <c r="R131" i="139"/>
  <c r="R130" i="139"/>
  <c r="R129" i="139"/>
  <c r="R128" i="139"/>
  <c r="R127" i="139"/>
  <c r="R126" i="139"/>
  <c r="R125" i="139"/>
  <c r="R124" i="139"/>
  <c r="R123" i="139"/>
  <c r="R122" i="139"/>
  <c r="R121" i="139"/>
  <c r="R120" i="139"/>
  <c r="R119" i="139"/>
  <c r="R118" i="139"/>
  <c r="R117" i="139"/>
  <c r="R116" i="139"/>
  <c r="R115" i="139"/>
  <c r="R114" i="139"/>
  <c r="R113" i="139"/>
  <c r="R112" i="139"/>
  <c r="R111" i="139"/>
  <c r="R110" i="139"/>
  <c r="R109" i="139"/>
  <c r="R108" i="139"/>
  <c r="R107" i="139"/>
  <c r="R106" i="139"/>
  <c r="R105" i="139"/>
  <c r="R104" i="139"/>
  <c r="R103" i="139"/>
  <c r="R102" i="139"/>
  <c r="R101" i="139"/>
  <c r="R100" i="139"/>
  <c r="R99" i="139"/>
  <c r="R98" i="139"/>
  <c r="R97" i="139"/>
  <c r="R96" i="139"/>
  <c r="R95" i="139"/>
  <c r="R94" i="139"/>
  <c r="R93" i="139"/>
  <c r="R92" i="139"/>
  <c r="R91" i="139"/>
  <c r="R90" i="139"/>
  <c r="R89" i="139"/>
  <c r="R88" i="139"/>
  <c r="R87" i="139"/>
  <c r="R86" i="139"/>
  <c r="R85" i="139"/>
  <c r="R84" i="139"/>
  <c r="R83" i="139"/>
  <c r="R82" i="139"/>
  <c r="R81" i="139"/>
  <c r="R80" i="139"/>
  <c r="R79" i="139"/>
  <c r="R78" i="139"/>
  <c r="R77" i="139"/>
  <c r="R76" i="139"/>
  <c r="R75" i="139"/>
  <c r="R74" i="139"/>
  <c r="R73" i="139"/>
  <c r="R72" i="139"/>
  <c r="R71" i="139"/>
  <c r="R70" i="139"/>
  <c r="R69" i="139"/>
  <c r="R68" i="139"/>
  <c r="R67" i="139"/>
  <c r="R66" i="139"/>
  <c r="R65" i="139"/>
  <c r="R64" i="139"/>
  <c r="R63" i="139"/>
  <c r="R62" i="139"/>
  <c r="R61" i="139"/>
  <c r="R60" i="139"/>
  <c r="R59" i="139"/>
  <c r="R58" i="139"/>
  <c r="R57" i="139"/>
  <c r="R56" i="139"/>
  <c r="R55" i="139"/>
  <c r="R54" i="139"/>
  <c r="R53" i="139"/>
  <c r="R52" i="139"/>
  <c r="R51" i="139"/>
  <c r="R50" i="139"/>
  <c r="R49" i="139"/>
  <c r="R48" i="139"/>
  <c r="R47" i="139"/>
  <c r="R46" i="139"/>
  <c r="R45" i="139"/>
  <c r="R44" i="139"/>
  <c r="R43" i="139"/>
  <c r="R42" i="139"/>
  <c r="R41" i="139"/>
  <c r="R40" i="139"/>
  <c r="R39" i="139"/>
  <c r="R38" i="139"/>
  <c r="R37" i="139"/>
  <c r="R36" i="139"/>
  <c r="R35" i="139"/>
  <c r="R34" i="139"/>
  <c r="R33" i="139"/>
  <c r="R32" i="139"/>
  <c r="R31" i="139"/>
  <c r="R30" i="139"/>
  <c r="R29" i="139"/>
  <c r="R28" i="139"/>
  <c r="R27" i="139"/>
  <c r="R26" i="139"/>
  <c r="R25" i="139"/>
  <c r="R24" i="139"/>
  <c r="R23" i="139"/>
  <c r="R22" i="139"/>
  <c r="R21" i="139"/>
  <c r="R20" i="139"/>
  <c r="R19" i="139"/>
  <c r="R18" i="139"/>
  <c r="R17" i="139"/>
  <c r="R16" i="139"/>
  <c r="R15" i="139"/>
  <c r="R14" i="139"/>
  <c r="R12" i="139"/>
  <c r="R11" i="139"/>
  <c r="R10" i="139"/>
  <c r="R9" i="139"/>
  <c r="R8" i="139"/>
  <c r="R7" i="139"/>
  <c r="R6" i="139"/>
  <c r="R5" i="139"/>
  <c r="R4" i="139"/>
  <c r="R3" i="139"/>
  <c r="M1269" i="139"/>
  <c r="M1268" i="139"/>
  <c r="M1267" i="139"/>
  <c r="M1266" i="139"/>
  <c r="M1265" i="139"/>
  <c r="M1264" i="139"/>
  <c r="M1263" i="139"/>
  <c r="M1262" i="139"/>
  <c r="M1261" i="139"/>
  <c r="M1260" i="139"/>
  <c r="M1259" i="139"/>
  <c r="M1258" i="139"/>
  <c r="M1257" i="139"/>
  <c r="M1256" i="139"/>
  <c r="M1255" i="139"/>
  <c r="M1254" i="139"/>
  <c r="M1253" i="139"/>
  <c r="M1252" i="139"/>
  <c r="M1251" i="139"/>
  <c r="M1250" i="139"/>
  <c r="M1249" i="139"/>
  <c r="M1248" i="139"/>
  <c r="M1247" i="139"/>
  <c r="M1246" i="139"/>
  <c r="M1245" i="139"/>
  <c r="M1244" i="139"/>
  <c r="M1243" i="139"/>
  <c r="M1242" i="139"/>
  <c r="M1241" i="139"/>
  <c r="M1240" i="139"/>
  <c r="M1239" i="139"/>
  <c r="M1238" i="139"/>
  <c r="M1237" i="139"/>
  <c r="M1236" i="139"/>
  <c r="M1235" i="139"/>
  <c r="M1234" i="139"/>
  <c r="M1233" i="139"/>
  <c r="M1232" i="139"/>
  <c r="M1231" i="139"/>
  <c r="M1230" i="139"/>
  <c r="M1229" i="139"/>
  <c r="M1228" i="139"/>
  <c r="M1227" i="139"/>
  <c r="M1226" i="139"/>
  <c r="M1225" i="139"/>
  <c r="M1224" i="139"/>
  <c r="M1223" i="139"/>
  <c r="M1222" i="139"/>
  <c r="M1221" i="139"/>
  <c r="M1220" i="139"/>
  <c r="M1219" i="139"/>
  <c r="M1218" i="139"/>
  <c r="M1217" i="139"/>
  <c r="M1216" i="139"/>
  <c r="M1215" i="139"/>
  <c r="M1214" i="139"/>
  <c r="M1213" i="139"/>
  <c r="M1212" i="139"/>
  <c r="M1211" i="139"/>
  <c r="M1210" i="139"/>
  <c r="M1209" i="139"/>
  <c r="M1208" i="139"/>
  <c r="M1207" i="139"/>
  <c r="M1206" i="139"/>
  <c r="M1205" i="139"/>
  <c r="M1204" i="139"/>
  <c r="M1203" i="139"/>
  <c r="M1202" i="139"/>
  <c r="M1201" i="139"/>
  <c r="M1200" i="139"/>
  <c r="M1199" i="139"/>
  <c r="M1198" i="139"/>
  <c r="M1197" i="139"/>
  <c r="M1196" i="139"/>
  <c r="M1195" i="139"/>
  <c r="M1194" i="139"/>
  <c r="M1193" i="139"/>
  <c r="M1192" i="139"/>
  <c r="M1191" i="139"/>
  <c r="M1190" i="139"/>
  <c r="M1189" i="139"/>
  <c r="M1188" i="139"/>
  <c r="M1187" i="139"/>
  <c r="M1186" i="139"/>
  <c r="M1185" i="139"/>
  <c r="M1184" i="139"/>
  <c r="M1183" i="139"/>
  <c r="M1182" i="139"/>
  <c r="M1181" i="139"/>
  <c r="M1180" i="139"/>
  <c r="M1179" i="139"/>
  <c r="M1178" i="139"/>
  <c r="M1177" i="139"/>
  <c r="M1176" i="139"/>
  <c r="M1175" i="139"/>
  <c r="M1174" i="139"/>
  <c r="M1173" i="139"/>
  <c r="M1172" i="139"/>
  <c r="M1171" i="139"/>
  <c r="M1170" i="139"/>
  <c r="M1169" i="139"/>
  <c r="M1168" i="139"/>
  <c r="M1167" i="139"/>
  <c r="M1166" i="139"/>
  <c r="M1165" i="139"/>
  <c r="M1164" i="139"/>
  <c r="M1163" i="139"/>
  <c r="M1162" i="139"/>
  <c r="M1161" i="139"/>
  <c r="M1160" i="139"/>
  <c r="M1159" i="139"/>
  <c r="M1158" i="139"/>
  <c r="M1157" i="139"/>
  <c r="M1156" i="139"/>
  <c r="M1155" i="139"/>
  <c r="M1154" i="139"/>
  <c r="M1153" i="139"/>
  <c r="M1152" i="139"/>
  <c r="M1151" i="139"/>
  <c r="M1150" i="139"/>
  <c r="M1149" i="139"/>
  <c r="M1148" i="139"/>
  <c r="M1147" i="139"/>
  <c r="M1146" i="139"/>
  <c r="M1145" i="139"/>
  <c r="M1144" i="139"/>
  <c r="M1143" i="139"/>
  <c r="M1142" i="139"/>
  <c r="M1141" i="139"/>
  <c r="M1140" i="139"/>
  <c r="M1139" i="139"/>
  <c r="M1138" i="139"/>
  <c r="M1137" i="139"/>
  <c r="M1136" i="139"/>
  <c r="M1135" i="139"/>
  <c r="M1134" i="139"/>
  <c r="M1133" i="139"/>
  <c r="M1132" i="139"/>
  <c r="M1131" i="139"/>
  <c r="M1130" i="139"/>
  <c r="M1129" i="139"/>
  <c r="M1128" i="139"/>
  <c r="M1127" i="139"/>
  <c r="M1126" i="139"/>
  <c r="M1125" i="139"/>
  <c r="M1124" i="139"/>
  <c r="M1123" i="139"/>
  <c r="M1122" i="139"/>
  <c r="M1121" i="139"/>
  <c r="M1120" i="139"/>
  <c r="M1119" i="139"/>
  <c r="M1118" i="139"/>
  <c r="M1117" i="139"/>
  <c r="M1116" i="139"/>
  <c r="M1115" i="139"/>
  <c r="M1114" i="139"/>
  <c r="M1113" i="139"/>
  <c r="M1112" i="139"/>
  <c r="M1111" i="139"/>
  <c r="M1110" i="139"/>
  <c r="M1109" i="139"/>
  <c r="M1108" i="139"/>
  <c r="M1107" i="139"/>
  <c r="M1106" i="139"/>
  <c r="M1105" i="139"/>
  <c r="M1104" i="139"/>
  <c r="M1103" i="139"/>
  <c r="M1102" i="139"/>
  <c r="M1101" i="139"/>
  <c r="M1100" i="139"/>
  <c r="M1099" i="139"/>
  <c r="M1098" i="139"/>
  <c r="M1097" i="139"/>
  <c r="M1096" i="139"/>
  <c r="M1095" i="139"/>
  <c r="M1094" i="139"/>
  <c r="M1093" i="139"/>
  <c r="M1092" i="139"/>
  <c r="M1091" i="139"/>
  <c r="M1090" i="139"/>
  <c r="M1089" i="139"/>
  <c r="M1088" i="139"/>
  <c r="M1087" i="139"/>
  <c r="M1086" i="139"/>
  <c r="M1085" i="139"/>
  <c r="M1084" i="139"/>
  <c r="M1083" i="139"/>
  <c r="M1082" i="139"/>
  <c r="M1081" i="139"/>
  <c r="M1080" i="139"/>
  <c r="M1079" i="139"/>
  <c r="M1078" i="139"/>
  <c r="M1077" i="139"/>
  <c r="M1076" i="139"/>
  <c r="M1075" i="139"/>
  <c r="M1074" i="139"/>
  <c r="M1073" i="139"/>
  <c r="M1072" i="139"/>
  <c r="M1071" i="139"/>
  <c r="M1070" i="139"/>
  <c r="M1069" i="139"/>
  <c r="M1068" i="139"/>
  <c r="M1067" i="139"/>
  <c r="M1066" i="139"/>
  <c r="M1065" i="139"/>
  <c r="M1064" i="139"/>
  <c r="M1063" i="139"/>
  <c r="M1062" i="139"/>
  <c r="M1061" i="139"/>
  <c r="M1060" i="139"/>
  <c r="M1059" i="139"/>
  <c r="M1058" i="139"/>
  <c r="M1057" i="139"/>
  <c r="M1056" i="139"/>
  <c r="M1055" i="139"/>
  <c r="M1054" i="139"/>
  <c r="M1053" i="139"/>
  <c r="M1052" i="139"/>
  <c r="M1051" i="139"/>
  <c r="M1050" i="139"/>
  <c r="M1049" i="139"/>
  <c r="M1048" i="139"/>
  <c r="M1047" i="139"/>
  <c r="M1046" i="139"/>
  <c r="M1045" i="139"/>
  <c r="M1044" i="139"/>
  <c r="M1043" i="139"/>
  <c r="M1042" i="139"/>
  <c r="M1041" i="139"/>
  <c r="M1040" i="139"/>
  <c r="M1039" i="139"/>
  <c r="M1038" i="139"/>
  <c r="M1037" i="139"/>
  <c r="M1036" i="139"/>
  <c r="M1035" i="139"/>
  <c r="M1034" i="139"/>
  <c r="M1033" i="139"/>
  <c r="M1032" i="139"/>
  <c r="M1031" i="139"/>
  <c r="M1030" i="139"/>
  <c r="M1029" i="139"/>
  <c r="M1028" i="139"/>
  <c r="M1027" i="139"/>
  <c r="M1026" i="139"/>
  <c r="M1025" i="139"/>
  <c r="M1024" i="139"/>
  <c r="M1023" i="139"/>
  <c r="M1022" i="139"/>
  <c r="M1021" i="139"/>
  <c r="M1020" i="139"/>
  <c r="M1019" i="139"/>
  <c r="M1018" i="139"/>
  <c r="M1017" i="139"/>
  <c r="M1016" i="139"/>
  <c r="M1015" i="139"/>
  <c r="M1014" i="139"/>
  <c r="M1013" i="139"/>
  <c r="M1012" i="139"/>
  <c r="M1011" i="139"/>
  <c r="M1010" i="139"/>
  <c r="M1009" i="139"/>
  <c r="M1008" i="139"/>
  <c r="M1007" i="139"/>
  <c r="M1006" i="139"/>
  <c r="M1005" i="139"/>
  <c r="M1004" i="139"/>
  <c r="M1003" i="139"/>
  <c r="M1002" i="139"/>
  <c r="M1001" i="139"/>
  <c r="M1000" i="139"/>
  <c r="M999" i="139"/>
  <c r="M998" i="139"/>
  <c r="M997" i="139"/>
  <c r="M996" i="139"/>
  <c r="M995" i="139"/>
  <c r="M994" i="139"/>
  <c r="M993" i="139"/>
  <c r="M992" i="139"/>
  <c r="M991" i="139"/>
  <c r="M990" i="139"/>
  <c r="M989" i="139"/>
  <c r="M988" i="139"/>
  <c r="M987" i="139"/>
  <c r="M986" i="139"/>
  <c r="M985" i="139"/>
  <c r="M984" i="139"/>
  <c r="M983" i="139"/>
  <c r="M982" i="139"/>
  <c r="M981" i="139"/>
  <c r="M980" i="139"/>
  <c r="M979" i="139"/>
  <c r="M978" i="139"/>
  <c r="M977" i="139"/>
  <c r="M976" i="139"/>
  <c r="M975" i="139"/>
  <c r="M974" i="139"/>
  <c r="M973" i="139"/>
  <c r="M972" i="139"/>
  <c r="M971" i="139"/>
  <c r="M970" i="139"/>
  <c r="M969" i="139"/>
  <c r="M968" i="139"/>
  <c r="M967" i="139"/>
  <c r="M966" i="139"/>
  <c r="M965" i="139"/>
  <c r="M964" i="139"/>
  <c r="M963" i="139"/>
  <c r="M962" i="139"/>
  <c r="M961" i="139"/>
  <c r="M960" i="139"/>
  <c r="M959" i="139"/>
  <c r="M958" i="139"/>
  <c r="M957" i="139"/>
  <c r="M956" i="139"/>
  <c r="M955" i="139"/>
  <c r="M954" i="139"/>
  <c r="M953" i="139"/>
  <c r="M952" i="139"/>
  <c r="M951" i="139"/>
  <c r="M950" i="139"/>
  <c r="M949" i="139"/>
  <c r="M948" i="139"/>
  <c r="M947" i="139"/>
  <c r="M946" i="139"/>
  <c r="M945" i="139"/>
  <c r="M944" i="139"/>
  <c r="M943" i="139"/>
  <c r="M942" i="139"/>
  <c r="M941" i="139"/>
  <c r="M940" i="139"/>
  <c r="M939" i="139"/>
  <c r="M938" i="139"/>
  <c r="M937" i="139"/>
  <c r="M936" i="139"/>
  <c r="M935" i="139"/>
  <c r="M934" i="139"/>
  <c r="M933" i="139"/>
  <c r="M932" i="139"/>
  <c r="M931" i="139"/>
  <c r="M930" i="139"/>
  <c r="M929" i="139"/>
  <c r="M928" i="139"/>
  <c r="M927" i="139"/>
  <c r="M926" i="139"/>
  <c r="M925" i="139"/>
  <c r="M924" i="139"/>
  <c r="M923" i="139"/>
  <c r="M922" i="139"/>
  <c r="M921" i="139"/>
  <c r="M920" i="139"/>
  <c r="M919" i="139"/>
  <c r="M918" i="139"/>
  <c r="M917" i="139"/>
  <c r="M916" i="139"/>
  <c r="M915" i="139"/>
  <c r="M914" i="139"/>
  <c r="M913" i="139"/>
  <c r="M912" i="139"/>
  <c r="M911" i="139"/>
  <c r="M910" i="139"/>
  <c r="M909" i="139"/>
  <c r="M908" i="139"/>
  <c r="M907" i="139"/>
  <c r="M906" i="139"/>
  <c r="M905" i="139"/>
  <c r="M904" i="139"/>
  <c r="M903" i="139"/>
  <c r="M902" i="139"/>
  <c r="M901" i="139"/>
  <c r="M900" i="139"/>
  <c r="M899" i="139"/>
  <c r="M898" i="139"/>
  <c r="M897" i="139"/>
  <c r="M896" i="139"/>
  <c r="M895" i="139"/>
  <c r="M894" i="139"/>
  <c r="M893" i="139"/>
  <c r="M892" i="139"/>
  <c r="M891" i="139"/>
  <c r="M890" i="139"/>
  <c r="M889" i="139"/>
  <c r="M888" i="139"/>
  <c r="M887" i="139"/>
  <c r="M886" i="139"/>
  <c r="M885" i="139"/>
  <c r="M884" i="139"/>
  <c r="M883" i="139"/>
  <c r="M882" i="139"/>
  <c r="M881" i="139"/>
  <c r="M880" i="139"/>
  <c r="M879" i="139"/>
  <c r="M878" i="139"/>
  <c r="M877" i="139"/>
  <c r="M876" i="139"/>
  <c r="M875" i="139"/>
  <c r="M874" i="139"/>
  <c r="M873" i="139"/>
  <c r="M872" i="139"/>
  <c r="M871" i="139"/>
  <c r="M870" i="139"/>
  <c r="M869" i="139"/>
  <c r="M868" i="139"/>
  <c r="M867" i="139"/>
  <c r="M866" i="139"/>
  <c r="M865" i="139"/>
  <c r="M864" i="139"/>
  <c r="M863" i="139"/>
  <c r="M862" i="139"/>
  <c r="M861" i="139"/>
  <c r="M860" i="139"/>
  <c r="M859" i="139"/>
  <c r="M858" i="139"/>
  <c r="M857" i="139"/>
  <c r="M856" i="139"/>
  <c r="M855" i="139"/>
  <c r="M854" i="139"/>
  <c r="M853" i="139"/>
  <c r="M852" i="139"/>
  <c r="M851" i="139"/>
  <c r="M850" i="139"/>
  <c r="M849" i="139"/>
  <c r="M848" i="139"/>
  <c r="M847" i="139"/>
  <c r="M846" i="139"/>
  <c r="M845" i="139"/>
  <c r="M844" i="139"/>
  <c r="M843" i="139"/>
  <c r="M842" i="139"/>
  <c r="M841" i="139"/>
  <c r="M840" i="139"/>
  <c r="M839" i="139"/>
  <c r="M838" i="139"/>
  <c r="M837" i="139"/>
  <c r="M836" i="139"/>
  <c r="M835" i="139"/>
  <c r="M834" i="139"/>
  <c r="M833" i="139"/>
  <c r="M832" i="139"/>
  <c r="M831" i="139"/>
  <c r="M830" i="139"/>
  <c r="M829" i="139"/>
  <c r="M828" i="139"/>
  <c r="M827" i="139"/>
  <c r="M826" i="139"/>
  <c r="M825" i="139"/>
  <c r="M824" i="139"/>
  <c r="M823" i="139"/>
  <c r="M822" i="139"/>
  <c r="M821" i="139"/>
  <c r="M820" i="139"/>
  <c r="M819" i="139"/>
  <c r="M818" i="139"/>
  <c r="M817" i="139"/>
  <c r="M816" i="139"/>
  <c r="M815" i="139"/>
  <c r="M814" i="139"/>
  <c r="M813" i="139"/>
  <c r="M812" i="139"/>
  <c r="M811" i="139"/>
  <c r="M810" i="139"/>
  <c r="M809" i="139"/>
  <c r="M808" i="139"/>
  <c r="M807" i="139"/>
  <c r="M806" i="139"/>
  <c r="M805" i="139"/>
  <c r="M804" i="139"/>
  <c r="M803" i="139"/>
  <c r="M802" i="139"/>
  <c r="M801" i="139"/>
  <c r="M800" i="139"/>
  <c r="M799" i="139"/>
  <c r="M798" i="139"/>
  <c r="M797" i="139"/>
  <c r="M796" i="139"/>
  <c r="M795" i="139"/>
  <c r="M794" i="139"/>
  <c r="M793" i="139"/>
  <c r="M792" i="139"/>
  <c r="M791" i="139"/>
  <c r="M790" i="139"/>
  <c r="M789" i="139"/>
  <c r="M788" i="139"/>
  <c r="M787" i="139"/>
  <c r="M786" i="139"/>
  <c r="M785" i="139"/>
  <c r="M784" i="139"/>
  <c r="M783" i="139"/>
  <c r="M782" i="139"/>
  <c r="M781" i="139"/>
  <c r="M780" i="139"/>
  <c r="M779" i="139"/>
  <c r="M778" i="139"/>
  <c r="M777" i="139"/>
  <c r="M776" i="139"/>
  <c r="M775" i="139"/>
  <c r="M774" i="139"/>
  <c r="M773" i="139"/>
  <c r="M772" i="139"/>
  <c r="M771" i="139"/>
  <c r="M770" i="139"/>
  <c r="M769" i="139"/>
  <c r="M768" i="139"/>
  <c r="M767" i="139"/>
  <c r="M766" i="139"/>
  <c r="M765" i="139"/>
  <c r="M764" i="139"/>
  <c r="M763" i="139"/>
  <c r="M762" i="139"/>
  <c r="M761" i="139"/>
  <c r="M760" i="139"/>
  <c r="M759" i="139"/>
  <c r="M758" i="139"/>
  <c r="M757" i="139"/>
  <c r="M756" i="139"/>
  <c r="M755" i="139"/>
  <c r="M754" i="139"/>
  <c r="M753" i="139"/>
  <c r="M752" i="139"/>
  <c r="M751" i="139"/>
  <c r="M750" i="139"/>
  <c r="M749" i="139"/>
  <c r="M748" i="139"/>
  <c r="M747" i="139"/>
  <c r="M746" i="139"/>
  <c r="M745" i="139"/>
  <c r="M744" i="139"/>
  <c r="M743" i="139"/>
  <c r="M742" i="139"/>
  <c r="M741" i="139"/>
  <c r="M740" i="139"/>
  <c r="M739" i="139"/>
  <c r="M738" i="139"/>
  <c r="M737" i="139"/>
  <c r="M736" i="139"/>
  <c r="M735" i="139"/>
  <c r="M734" i="139"/>
  <c r="M733" i="139"/>
  <c r="M732" i="139"/>
  <c r="M731" i="139"/>
  <c r="M730" i="139"/>
  <c r="M729" i="139"/>
  <c r="M728" i="139"/>
  <c r="M727" i="139"/>
  <c r="M726" i="139"/>
  <c r="M725" i="139"/>
  <c r="M724" i="139"/>
  <c r="M723" i="139"/>
  <c r="M722" i="139"/>
  <c r="M721" i="139"/>
  <c r="M720" i="139"/>
  <c r="M719" i="139"/>
  <c r="M718" i="139"/>
  <c r="M717" i="139"/>
  <c r="M716" i="139"/>
  <c r="M715" i="139"/>
  <c r="M714" i="139"/>
  <c r="M713" i="139"/>
  <c r="M712" i="139"/>
  <c r="M711" i="139"/>
  <c r="M710" i="139"/>
  <c r="M709" i="139"/>
  <c r="M708" i="139"/>
  <c r="M707" i="139"/>
  <c r="M706" i="139"/>
  <c r="M705" i="139"/>
  <c r="M704" i="139"/>
  <c r="M703" i="139"/>
  <c r="M702" i="139"/>
  <c r="M701" i="139"/>
  <c r="M700" i="139"/>
  <c r="M699" i="139"/>
  <c r="M698" i="139"/>
  <c r="M697" i="139"/>
  <c r="M696" i="139"/>
  <c r="M695" i="139"/>
  <c r="M694" i="139"/>
  <c r="M693" i="139"/>
  <c r="M692" i="139"/>
  <c r="M691" i="139"/>
  <c r="M690" i="139"/>
  <c r="M689" i="139"/>
  <c r="M688" i="139"/>
  <c r="M687" i="139"/>
  <c r="M686" i="139"/>
  <c r="M685" i="139"/>
  <c r="M684" i="139"/>
  <c r="M683" i="139"/>
  <c r="M682" i="139"/>
  <c r="M681" i="139"/>
  <c r="M680" i="139"/>
  <c r="M679" i="139"/>
  <c r="M678" i="139"/>
  <c r="M677" i="139"/>
  <c r="M676" i="139"/>
  <c r="M675" i="139"/>
  <c r="M674" i="139"/>
  <c r="M673" i="139"/>
  <c r="M672" i="139"/>
  <c r="M671" i="139"/>
  <c r="M670" i="139"/>
  <c r="M669" i="139"/>
  <c r="M668" i="139"/>
  <c r="M667" i="139"/>
  <c r="M666" i="139"/>
  <c r="M665" i="139"/>
  <c r="M664" i="139"/>
  <c r="M663" i="139"/>
  <c r="M662" i="139"/>
  <c r="M661" i="139"/>
  <c r="M660" i="139"/>
  <c r="M659" i="139"/>
  <c r="M658" i="139"/>
  <c r="M657" i="139"/>
  <c r="M656" i="139"/>
  <c r="M655" i="139"/>
  <c r="M654" i="139"/>
  <c r="M653" i="139"/>
  <c r="M652" i="139"/>
  <c r="M651" i="139"/>
  <c r="M650" i="139"/>
  <c r="M649" i="139"/>
  <c r="M648" i="139"/>
  <c r="M647" i="139"/>
  <c r="M646" i="139"/>
  <c r="M645" i="139"/>
  <c r="M644" i="139"/>
  <c r="M643" i="139"/>
  <c r="M642" i="139"/>
  <c r="M641" i="139"/>
  <c r="M640" i="139"/>
  <c r="M639" i="139"/>
  <c r="M638" i="139"/>
  <c r="M637" i="139"/>
  <c r="M636" i="139"/>
  <c r="M635" i="139"/>
  <c r="M634" i="139"/>
  <c r="M633" i="139"/>
  <c r="M632" i="139"/>
  <c r="M631" i="139"/>
  <c r="M630" i="139"/>
  <c r="M629" i="139"/>
  <c r="M628" i="139"/>
  <c r="M627" i="139"/>
  <c r="M626" i="139"/>
  <c r="M625" i="139"/>
  <c r="M624" i="139"/>
  <c r="M623" i="139"/>
  <c r="M622" i="139"/>
  <c r="M621" i="139"/>
  <c r="M620" i="139"/>
  <c r="M619" i="139"/>
  <c r="M618" i="139"/>
  <c r="M617" i="139"/>
  <c r="M616" i="139"/>
  <c r="M615" i="139"/>
  <c r="M614" i="139"/>
  <c r="M613" i="139"/>
  <c r="M612" i="139"/>
  <c r="M611" i="139"/>
  <c r="M610" i="139"/>
  <c r="M609" i="139"/>
  <c r="M608" i="139"/>
  <c r="M607" i="139"/>
  <c r="M606" i="139"/>
  <c r="M605" i="139"/>
  <c r="M604" i="139"/>
  <c r="M603" i="139"/>
  <c r="M602" i="139"/>
  <c r="M601" i="139"/>
  <c r="M600" i="139"/>
  <c r="M599" i="139"/>
  <c r="M598" i="139"/>
  <c r="M597" i="139"/>
  <c r="M596" i="139"/>
  <c r="M595" i="139"/>
  <c r="M594" i="139"/>
  <c r="M593" i="139"/>
  <c r="M592" i="139"/>
  <c r="M591" i="139"/>
  <c r="M590" i="139"/>
  <c r="M589" i="139"/>
  <c r="M588" i="139"/>
  <c r="M587" i="139"/>
  <c r="M586" i="139"/>
  <c r="M585" i="139"/>
  <c r="M584" i="139"/>
  <c r="M583" i="139"/>
  <c r="M582" i="139"/>
  <c r="M581" i="139"/>
  <c r="M580" i="139"/>
  <c r="M579" i="139"/>
  <c r="M578" i="139"/>
  <c r="M577" i="139"/>
  <c r="M576" i="139"/>
  <c r="M575" i="139"/>
  <c r="M574" i="139"/>
  <c r="M573" i="139"/>
  <c r="M572" i="139"/>
  <c r="M571" i="139"/>
  <c r="M570" i="139"/>
  <c r="M569" i="139"/>
  <c r="M568" i="139"/>
  <c r="M567" i="139"/>
  <c r="M566" i="139"/>
  <c r="M565" i="139"/>
  <c r="M564" i="139"/>
  <c r="M563" i="139"/>
  <c r="M562" i="139"/>
  <c r="M561" i="139"/>
  <c r="M560" i="139"/>
  <c r="M559" i="139"/>
  <c r="M558" i="139"/>
  <c r="M557" i="139"/>
  <c r="M556" i="139"/>
  <c r="M555" i="139"/>
  <c r="M554" i="139"/>
  <c r="M553" i="139"/>
  <c r="M552" i="139"/>
  <c r="M551" i="139"/>
  <c r="M550" i="139"/>
  <c r="M549" i="139"/>
  <c r="M548" i="139"/>
  <c r="M547" i="139"/>
  <c r="M546" i="139"/>
  <c r="M545" i="139"/>
  <c r="M544" i="139"/>
  <c r="M543" i="139"/>
  <c r="M542" i="139"/>
  <c r="M541" i="139"/>
  <c r="M540" i="139"/>
  <c r="M539" i="139"/>
  <c r="M538" i="139"/>
  <c r="M537" i="139"/>
  <c r="M536" i="139"/>
  <c r="M535" i="139"/>
  <c r="M534" i="139"/>
  <c r="M533" i="139"/>
  <c r="M532" i="139"/>
  <c r="M531" i="139"/>
  <c r="M530" i="139"/>
  <c r="M529" i="139"/>
  <c r="M528" i="139"/>
  <c r="M527" i="139"/>
  <c r="M526" i="139"/>
  <c r="M525" i="139"/>
  <c r="M524" i="139"/>
  <c r="M523" i="139"/>
  <c r="M522" i="139"/>
  <c r="M521" i="139"/>
  <c r="M520" i="139"/>
  <c r="M519" i="139"/>
  <c r="M518" i="139"/>
  <c r="M517" i="139"/>
  <c r="M516" i="139"/>
  <c r="M515" i="139"/>
  <c r="M514" i="139"/>
  <c r="M513" i="139"/>
  <c r="M512" i="139"/>
  <c r="M511" i="139"/>
  <c r="M510" i="139"/>
  <c r="M509" i="139"/>
  <c r="M508" i="139"/>
  <c r="M507" i="139"/>
  <c r="M506" i="139"/>
  <c r="M505" i="139"/>
  <c r="M504" i="139"/>
  <c r="M503" i="139"/>
  <c r="M502" i="139"/>
  <c r="M501" i="139"/>
  <c r="M500" i="139"/>
  <c r="M499" i="139"/>
  <c r="M498" i="139"/>
  <c r="M497" i="139"/>
  <c r="M496" i="139"/>
  <c r="M495" i="139"/>
  <c r="M494" i="139"/>
  <c r="M493" i="139"/>
  <c r="M492" i="139"/>
  <c r="M491" i="139"/>
  <c r="M490" i="139"/>
  <c r="M489" i="139"/>
  <c r="M488" i="139"/>
  <c r="M487" i="139"/>
  <c r="M486" i="139"/>
  <c r="M485" i="139"/>
  <c r="M484" i="139"/>
  <c r="M483" i="139"/>
  <c r="M482" i="139"/>
  <c r="M481" i="139"/>
  <c r="M480" i="139"/>
  <c r="M479" i="139"/>
  <c r="M478" i="139"/>
  <c r="M477" i="139"/>
  <c r="M476" i="139"/>
  <c r="M475" i="139"/>
  <c r="M474" i="139"/>
  <c r="M473" i="139"/>
  <c r="M472" i="139"/>
  <c r="M471" i="139"/>
  <c r="M470" i="139"/>
  <c r="M469" i="139"/>
  <c r="M468" i="139"/>
  <c r="M467" i="139"/>
  <c r="M466" i="139"/>
  <c r="M465" i="139"/>
  <c r="M464" i="139"/>
  <c r="M463" i="139"/>
  <c r="M462" i="139"/>
  <c r="M461" i="139"/>
  <c r="M460" i="139"/>
  <c r="M459" i="139"/>
  <c r="M458" i="139"/>
  <c r="M457" i="139"/>
  <c r="M456" i="139"/>
  <c r="M455" i="139"/>
  <c r="M454" i="139"/>
  <c r="M453" i="139"/>
  <c r="M452" i="139"/>
  <c r="M451" i="139"/>
  <c r="M450" i="139"/>
  <c r="M449" i="139"/>
  <c r="M448" i="139"/>
  <c r="M447" i="139"/>
  <c r="M446" i="139"/>
  <c r="M445" i="139"/>
  <c r="M444" i="139"/>
  <c r="M443" i="139"/>
  <c r="M442" i="139"/>
  <c r="M441" i="139"/>
  <c r="M440" i="139"/>
  <c r="M439" i="139"/>
  <c r="M438" i="139"/>
  <c r="M437" i="139"/>
  <c r="M436" i="139"/>
  <c r="M435" i="139"/>
  <c r="M434" i="139"/>
  <c r="M433" i="139"/>
  <c r="M432" i="139"/>
  <c r="M431" i="139"/>
  <c r="M430" i="139"/>
  <c r="M429" i="139"/>
  <c r="M428" i="139"/>
  <c r="M427" i="139"/>
  <c r="M426" i="139"/>
  <c r="M425" i="139"/>
  <c r="M424" i="139"/>
  <c r="M423" i="139"/>
  <c r="M422" i="139"/>
  <c r="M421" i="139"/>
  <c r="M420" i="139"/>
  <c r="M419" i="139"/>
  <c r="M418" i="139"/>
  <c r="M417" i="139"/>
  <c r="M416" i="139"/>
  <c r="M415" i="139"/>
  <c r="M414" i="139"/>
  <c r="M413" i="139"/>
  <c r="M412" i="139"/>
  <c r="M411" i="139"/>
  <c r="M410" i="139"/>
  <c r="M409" i="139"/>
  <c r="M408" i="139"/>
  <c r="M407" i="139"/>
  <c r="M406" i="139"/>
  <c r="M405" i="139"/>
  <c r="M404" i="139"/>
  <c r="M403" i="139"/>
  <c r="M402" i="139"/>
  <c r="M401" i="139"/>
  <c r="M400" i="139"/>
  <c r="M399" i="139"/>
  <c r="M398" i="139"/>
  <c r="M397" i="139"/>
  <c r="M396" i="139"/>
  <c r="M395" i="139"/>
  <c r="M394" i="139"/>
  <c r="M393" i="139"/>
  <c r="M392" i="139"/>
  <c r="M391" i="139"/>
  <c r="M390" i="139"/>
  <c r="M389" i="139"/>
  <c r="M388" i="139"/>
  <c r="M387" i="139"/>
  <c r="M386" i="139"/>
  <c r="M385" i="139"/>
  <c r="M384" i="139"/>
  <c r="M383" i="139"/>
  <c r="M382" i="139"/>
  <c r="M381" i="139"/>
  <c r="M380" i="139"/>
  <c r="M379" i="139"/>
  <c r="M378" i="139"/>
  <c r="M377" i="139"/>
  <c r="M376" i="139"/>
  <c r="M375" i="139"/>
  <c r="M374" i="139"/>
  <c r="M373" i="139"/>
  <c r="M372" i="139"/>
  <c r="M371" i="139"/>
  <c r="M370" i="139"/>
  <c r="M369" i="139"/>
  <c r="M368" i="139"/>
  <c r="M367" i="139"/>
  <c r="M366" i="139"/>
  <c r="M365" i="139"/>
  <c r="M364" i="139"/>
  <c r="M363" i="139"/>
  <c r="M362" i="139"/>
  <c r="M361" i="139"/>
  <c r="M360" i="139"/>
  <c r="M359" i="139"/>
  <c r="M358" i="139"/>
  <c r="M357" i="139"/>
  <c r="M356" i="139"/>
  <c r="M355" i="139"/>
  <c r="M354" i="139"/>
  <c r="M353" i="139"/>
  <c r="M352" i="139"/>
  <c r="M351" i="139"/>
  <c r="M350" i="139"/>
  <c r="M349" i="139"/>
  <c r="M348" i="139"/>
  <c r="M347" i="139"/>
  <c r="M346" i="139"/>
  <c r="M345" i="139"/>
  <c r="M344" i="139"/>
  <c r="M343" i="139"/>
  <c r="M342" i="139"/>
  <c r="M341" i="139"/>
  <c r="M340" i="139"/>
  <c r="M339" i="139"/>
  <c r="M338" i="139"/>
  <c r="M337" i="139"/>
  <c r="M336" i="139"/>
  <c r="M335" i="139"/>
  <c r="M334" i="139"/>
  <c r="M333" i="139"/>
  <c r="M332" i="139"/>
  <c r="M331" i="139"/>
  <c r="M330" i="139"/>
  <c r="M329" i="139"/>
  <c r="M328" i="139"/>
  <c r="M327" i="139"/>
  <c r="M326" i="139"/>
  <c r="M325" i="139"/>
  <c r="M324" i="139"/>
  <c r="M323" i="139"/>
  <c r="M322" i="139"/>
  <c r="M321" i="139"/>
  <c r="M320" i="139"/>
  <c r="M319" i="139"/>
  <c r="M318" i="139"/>
  <c r="M317" i="139"/>
  <c r="M316" i="139"/>
  <c r="M315" i="139"/>
  <c r="M314" i="139"/>
  <c r="M313" i="139"/>
  <c r="M312" i="139"/>
  <c r="M311" i="139"/>
  <c r="M310" i="139"/>
  <c r="M309" i="139"/>
  <c r="M308" i="139"/>
  <c r="M307" i="139"/>
  <c r="M306" i="139"/>
  <c r="M305" i="139"/>
  <c r="M304" i="139"/>
  <c r="M303" i="139"/>
  <c r="M302" i="139"/>
  <c r="M301" i="139"/>
  <c r="M300" i="139"/>
  <c r="M299" i="139"/>
  <c r="M298" i="139"/>
  <c r="M297" i="139"/>
  <c r="M296" i="139"/>
  <c r="M295" i="139"/>
  <c r="M294" i="139"/>
  <c r="M293" i="139"/>
  <c r="M292" i="139"/>
  <c r="M291" i="139"/>
  <c r="M290" i="139"/>
  <c r="M289" i="139"/>
  <c r="M288" i="139"/>
  <c r="M287" i="139"/>
  <c r="M286" i="139"/>
  <c r="M285" i="139"/>
  <c r="M284" i="139"/>
  <c r="M283" i="139"/>
  <c r="M282" i="139"/>
  <c r="M281" i="139"/>
  <c r="M280" i="139"/>
  <c r="M279" i="139"/>
  <c r="M278" i="139"/>
  <c r="M277" i="139"/>
  <c r="M276" i="139"/>
  <c r="M275" i="139"/>
  <c r="M274" i="139"/>
  <c r="M273" i="139"/>
  <c r="M272" i="139"/>
  <c r="M271" i="139"/>
  <c r="M270" i="139"/>
  <c r="M269" i="139"/>
  <c r="M268" i="139"/>
  <c r="M267" i="139"/>
  <c r="M266" i="139"/>
  <c r="M265" i="139"/>
  <c r="M264" i="139"/>
  <c r="M263" i="139"/>
  <c r="M262" i="139"/>
  <c r="M261" i="139"/>
  <c r="M260" i="139"/>
  <c r="M259" i="139"/>
  <c r="M258" i="139"/>
  <c r="M257" i="139"/>
  <c r="M256" i="139"/>
  <c r="M255" i="139"/>
  <c r="M254" i="139"/>
  <c r="M253" i="139"/>
  <c r="M252" i="139"/>
  <c r="M251" i="139"/>
  <c r="M250" i="139"/>
  <c r="M249" i="139"/>
  <c r="M248" i="139"/>
  <c r="M247" i="139"/>
  <c r="M246" i="139"/>
  <c r="M245" i="139"/>
  <c r="M244" i="139"/>
  <c r="M243" i="139"/>
  <c r="M242" i="139"/>
  <c r="M241" i="139"/>
  <c r="M240" i="139"/>
  <c r="M239" i="139"/>
  <c r="M238" i="139"/>
  <c r="M237" i="139"/>
  <c r="M236" i="139"/>
  <c r="M235" i="139"/>
  <c r="M234" i="139"/>
  <c r="M233" i="139"/>
  <c r="M232" i="139"/>
  <c r="M231" i="139"/>
  <c r="M230" i="139"/>
  <c r="M229" i="139"/>
  <c r="M228" i="139"/>
  <c r="M227" i="139"/>
  <c r="M226" i="139"/>
  <c r="M225" i="139"/>
  <c r="M224" i="139"/>
  <c r="M223" i="139"/>
  <c r="M222" i="139"/>
  <c r="M221" i="139"/>
  <c r="M220" i="139"/>
  <c r="M219" i="139"/>
  <c r="M218" i="139"/>
  <c r="M217" i="139"/>
  <c r="M216" i="139"/>
  <c r="M215" i="139"/>
  <c r="M214" i="139"/>
  <c r="M213" i="139"/>
  <c r="M212" i="139"/>
  <c r="M211" i="139"/>
  <c r="M210" i="139"/>
  <c r="M209" i="139"/>
  <c r="M208" i="139"/>
  <c r="M207" i="139"/>
  <c r="M206" i="139"/>
  <c r="M205" i="139"/>
  <c r="M204" i="139"/>
  <c r="M203" i="139"/>
  <c r="M202" i="139"/>
  <c r="M201" i="139"/>
  <c r="M200" i="139"/>
  <c r="M199" i="139"/>
  <c r="M198" i="139"/>
  <c r="M197" i="139"/>
  <c r="M196" i="139"/>
  <c r="M195" i="139"/>
  <c r="M194" i="139"/>
  <c r="M193" i="139"/>
  <c r="M192" i="139"/>
  <c r="M191" i="139"/>
  <c r="M190" i="139"/>
  <c r="M189" i="139"/>
  <c r="M188" i="139"/>
  <c r="M187" i="139"/>
  <c r="M186" i="139"/>
  <c r="M185" i="139"/>
  <c r="M184" i="139"/>
  <c r="M183" i="139"/>
  <c r="M182" i="139"/>
  <c r="M181" i="139"/>
  <c r="M180" i="139"/>
  <c r="M179" i="139"/>
  <c r="M178" i="139"/>
  <c r="M177" i="139"/>
  <c r="M176" i="139"/>
  <c r="M175" i="139"/>
  <c r="M174" i="139"/>
  <c r="M173" i="139"/>
  <c r="M172" i="139"/>
  <c r="M171" i="139"/>
  <c r="M170" i="139"/>
  <c r="M169" i="139"/>
  <c r="M168" i="139"/>
  <c r="M167" i="139"/>
  <c r="M166" i="139"/>
  <c r="M165" i="139"/>
  <c r="M164" i="139"/>
  <c r="M163" i="139"/>
  <c r="M162" i="139"/>
  <c r="M161" i="139"/>
  <c r="M160" i="139"/>
  <c r="M159" i="139"/>
  <c r="M158" i="139"/>
  <c r="M157" i="139"/>
  <c r="M156" i="139"/>
  <c r="M155" i="139"/>
  <c r="M154" i="139"/>
  <c r="M153" i="139"/>
  <c r="M152" i="139"/>
  <c r="M151" i="139"/>
  <c r="M150" i="139"/>
  <c r="M149" i="139"/>
  <c r="M148" i="139"/>
  <c r="M147" i="139"/>
  <c r="M146" i="139"/>
  <c r="M145" i="139"/>
  <c r="M144" i="139"/>
  <c r="M143" i="139"/>
  <c r="M142" i="139"/>
  <c r="M141" i="139"/>
  <c r="M140" i="139"/>
  <c r="M139" i="139"/>
  <c r="M138" i="139"/>
  <c r="M137" i="139"/>
  <c r="M136" i="139"/>
  <c r="M135" i="139"/>
  <c r="M134" i="139"/>
  <c r="M133" i="139"/>
  <c r="M132" i="139"/>
  <c r="M131" i="139"/>
  <c r="M130" i="139"/>
  <c r="M129" i="139"/>
  <c r="M128" i="139"/>
  <c r="M127" i="139"/>
  <c r="M126" i="139"/>
  <c r="M125" i="139"/>
  <c r="M124" i="139"/>
  <c r="M123" i="139"/>
  <c r="M122" i="139"/>
  <c r="M121" i="139"/>
  <c r="M120" i="139"/>
  <c r="M119" i="139"/>
  <c r="M118" i="139"/>
  <c r="M117" i="139"/>
  <c r="M116" i="139"/>
  <c r="M115" i="139"/>
  <c r="M114" i="139"/>
  <c r="M113" i="139"/>
  <c r="M112" i="139"/>
  <c r="M111" i="139"/>
  <c r="M110" i="139"/>
  <c r="M109" i="139"/>
  <c r="M108" i="139"/>
  <c r="M107" i="139"/>
  <c r="M106" i="139"/>
  <c r="M105" i="139"/>
  <c r="M104" i="139"/>
  <c r="M103" i="139"/>
  <c r="M102" i="139"/>
  <c r="M101" i="139"/>
  <c r="M100" i="139"/>
  <c r="M99" i="139"/>
  <c r="M98" i="139"/>
  <c r="M97" i="139"/>
  <c r="M96" i="139"/>
  <c r="M95" i="139"/>
  <c r="M94" i="139"/>
  <c r="M93" i="139"/>
  <c r="M92" i="139"/>
  <c r="M91" i="139"/>
  <c r="M90" i="139"/>
  <c r="M89" i="139"/>
  <c r="M88" i="139"/>
  <c r="M87" i="139"/>
  <c r="M86" i="139"/>
  <c r="M85" i="139"/>
  <c r="M84" i="139"/>
  <c r="M83" i="139"/>
  <c r="M82" i="139"/>
  <c r="M81" i="139"/>
  <c r="M80" i="139"/>
  <c r="M79" i="139"/>
  <c r="M78" i="139"/>
  <c r="M77" i="139"/>
  <c r="M76" i="139"/>
  <c r="M75" i="139"/>
  <c r="M74" i="139"/>
  <c r="M73" i="139"/>
  <c r="M72" i="139"/>
  <c r="M71" i="139"/>
  <c r="M70" i="139"/>
  <c r="M69" i="139"/>
  <c r="M68" i="139"/>
  <c r="M67" i="139"/>
  <c r="M66" i="139"/>
  <c r="M65" i="139"/>
  <c r="M64" i="139"/>
  <c r="M63" i="139"/>
  <c r="M62" i="139"/>
  <c r="M61" i="139"/>
  <c r="M60" i="139"/>
  <c r="M59" i="139"/>
  <c r="M58" i="139"/>
  <c r="M57" i="139"/>
  <c r="M56" i="139"/>
  <c r="M55" i="139"/>
  <c r="M54" i="139"/>
  <c r="M53" i="139"/>
  <c r="M52" i="139"/>
  <c r="M51" i="139"/>
  <c r="M50" i="139"/>
  <c r="M49" i="139"/>
  <c r="M48" i="139"/>
  <c r="M47" i="139"/>
  <c r="M46" i="139"/>
  <c r="M45" i="139"/>
  <c r="M44" i="139"/>
  <c r="M43" i="139"/>
  <c r="M42" i="139"/>
  <c r="M41" i="139"/>
  <c r="M40" i="139"/>
  <c r="M39" i="139"/>
  <c r="M38" i="139"/>
  <c r="M37" i="139"/>
  <c r="M36" i="139"/>
  <c r="M35" i="139"/>
  <c r="M34" i="139"/>
  <c r="M33" i="139"/>
  <c r="M32" i="139"/>
  <c r="M31" i="139"/>
  <c r="M30" i="139"/>
  <c r="M29" i="139"/>
  <c r="M28" i="139"/>
  <c r="M27" i="139"/>
  <c r="M26" i="139"/>
  <c r="M25" i="139"/>
  <c r="M24" i="139"/>
  <c r="M23" i="139"/>
  <c r="M22" i="139"/>
  <c r="M21" i="139"/>
  <c r="M20" i="139"/>
  <c r="M19" i="139"/>
  <c r="M18" i="139"/>
  <c r="M17" i="139"/>
  <c r="M16" i="139"/>
  <c r="M15" i="139"/>
  <c r="M14" i="139"/>
  <c r="M13" i="139"/>
  <c r="M12" i="139"/>
  <c r="M11" i="139"/>
  <c r="M10" i="139"/>
  <c r="M9" i="139"/>
  <c r="M8" i="139"/>
  <c r="M7" i="139"/>
  <c r="M6" i="139"/>
  <c r="M5" i="139"/>
  <c r="M4" i="139"/>
  <c r="M3" i="139"/>
  <c r="F4" i="139"/>
  <c r="F5" i="139"/>
  <c r="F6" i="139"/>
  <c r="F7" i="139"/>
  <c r="F8" i="139"/>
  <c r="F9" i="139"/>
  <c r="F10" i="139"/>
  <c r="F11" i="139"/>
  <c r="F12" i="139"/>
  <c r="F13" i="139"/>
  <c r="F14" i="139"/>
  <c r="F15" i="139"/>
  <c r="F16" i="139"/>
  <c r="F17" i="139"/>
  <c r="F18" i="139"/>
  <c r="F19" i="139"/>
  <c r="F20" i="139"/>
  <c r="F21" i="139"/>
  <c r="F22" i="139"/>
  <c r="F23" i="139"/>
  <c r="F24" i="139"/>
  <c r="F25" i="139"/>
  <c r="F26" i="139"/>
  <c r="F27" i="139"/>
  <c r="F28" i="139"/>
  <c r="F29" i="139"/>
  <c r="F30" i="139"/>
  <c r="F31" i="139"/>
  <c r="F32" i="139"/>
  <c r="F33" i="139"/>
  <c r="F34" i="139"/>
  <c r="F35" i="139"/>
  <c r="F36" i="139"/>
  <c r="F37" i="139"/>
  <c r="F38" i="139"/>
  <c r="F39" i="139"/>
  <c r="F40" i="139"/>
  <c r="F41" i="139"/>
  <c r="F42" i="139"/>
  <c r="F43" i="139"/>
  <c r="F44" i="139"/>
  <c r="F45" i="139"/>
  <c r="F46" i="139"/>
  <c r="F47" i="139"/>
  <c r="F48" i="139"/>
  <c r="F49" i="139"/>
  <c r="F50" i="139"/>
  <c r="F51" i="139"/>
  <c r="F52" i="139"/>
  <c r="F53" i="139"/>
  <c r="F54" i="139"/>
  <c r="F55" i="139"/>
  <c r="F56" i="139"/>
  <c r="F57" i="139"/>
  <c r="F58" i="139"/>
  <c r="F59" i="139"/>
  <c r="F60" i="139"/>
  <c r="F61" i="139"/>
  <c r="F62" i="139"/>
  <c r="F63" i="139"/>
  <c r="F64" i="139"/>
  <c r="F65" i="139"/>
  <c r="F66" i="139"/>
  <c r="F67" i="139"/>
  <c r="F68" i="139"/>
  <c r="F69" i="139"/>
  <c r="F70" i="139"/>
  <c r="F71" i="139"/>
  <c r="F72" i="139"/>
  <c r="F73" i="139"/>
  <c r="F74" i="139"/>
  <c r="F75" i="139"/>
  <c r="F76" i="139"/>
  <c r="F77" i="139"/>
  <c r="F78" i="139"/>
  <c r="F79" i="139"/>
  <c r="F80" i="139"/>
  <c r="F81" i="139"/>
  <c r="F82" i="139"/>
  <c r="F83" i="139"/>
  <c r="F84" i="139"/>
  <c r="F85" i="139"/>
  <c r="F86" i="139"/>
  <c r="F87" i="139"/>
  <c r="F88" i="139"/>
  <c r="F89" i="139"/>
  <c r="F90" i="139"/>
  <c r="F91" i="139"/>
  <c r="F92" i="139"/>
  <c r="F93" i="139"/>
  <c r="F94" i="139"/>
  <c r="F95" i="139"/>
  <c r="F96" i="139"/>
  <c r="F97" i="139"/>
  <c r="F98" i="139"/>
  <c r="F99" i="139"/>
  <c r="F100" i="139"/>
  <c r="F101" i="139"/>
  <c r="F102" i="139"/>
  <c r="F103" i="139"/>
  <c r="F104" i="139"/>
  <c r="F105" i="139"/>
  <c r="F106" i="139"/>
  <c r="F107" i="139"/>
  <c r="F108" i="139"/>
  <c r="F109" i="139"/>
  <c r="F110" i="139"/>
  <c r="F111" i="139"/>
  <c r="F112" i="139"/>
  <c r="F113" i="139"/>
  <c r="F114" i="139"/>
  <c r="F115" i="139"/>
  <c r="F116" i="139"/>
  <c r="F117" i="139"/>
  <c r="F118" i="139"/>
  <c r="F119" i="139"/>
  <c r="F120" i="139"/>
  <c r="F121" i="139"/>
  <c r="F122" i="139"/>
  <c r="F123" i="139"/>
  <c r="F124" i="139"/>
  <c r="F125" i="139"/>
  <c r="F126" i="139"/>
  <c r="F127" i="139"/>
  <c r="F128" i="139"/>
  <c r="F129" i="139"/>
  <c r="F130" i="139"/>
  <c r="F131" i="139"/>
  <c r="F132" i="139"/>
  <c r="F133" i="139"/>
  <c r="F134" i="139"/>
  <c r="F135" i="139"/>
  <c r="F136" i="139"/>
  <c r="F137" i="139"/>
  <c r="F138" i="139"/>
  <c r="F139" i="139"/>
  <c r="F140" i="139"/>
  <c r="F141" i="139"/>
  <c r="F142" i="139"/>
  <c r="F143" i="139"/>
  <c r="F144" i="139"/>
  <c r="F145" i="139"/>
  <c r="F146" i="139"/>
  <c r="F147" i="139"/>
  <c r="F148" i="139"/>
  <c r="F149" i="139"/>
  <c r="F150" i="139"/>
  <c r="F151" i="139"/>
  <c r="F152" i="139"/>
  <c r="F153" i="139"/>
  <c r="F154" i="139"/>
  <c r="F155" i="139"/>
  <c r="F156" i="139"/>
  <c r="F157" i="139"/>
  <c r="F158" i="139"/>
  <c r="F159" i="139"/>
  <c r="F160" i="139"/>
  <c r="F161" i="139"/>
  <c r="F162" i="139"/>
  <c r="F163" i="139"/>
  <c r="F164" i="139"/>
  <c r="F165" i="139"/>
  <c r="F166" i="139"/>
  <c r="F167" i="139"/>
  <c r="F168" i="139"/>
  <c r="F169" i="139"/>
  <c r="F170" i="139"/>
  <c r="F171" i="139"/>
  <c r="F172" i="139"/>
  <c r="F173" i="139"/>
  <c r="F174" i="139"/>
  <c r="F175" i="139"/>
  <c r="F176" i="139"/>
  <c r="F177" i="139"/>
  <c r="F178" i="139"/>
  <c r="F179" i="139"/>
  <c r="F180" i="139"/>
  <c r="F181" i="139"/>
  <c r="F182" i="139"/>
  <c r="F183" i="139"/>
  <c r="F184" i="139"/>
  <c r="F185" i="139"/>
  <c r="F186" i="139"/>
  <c r="F187" i="139"/>
  <c r="F188" i="139"/>
  <c r="F189" i="139"/>
  <c r="F190" i="139"/>
  <c r="F191" i="139"/>
  <c r="F192" i="139"/>
  <c r="F193" i="139"/>
  <c r="F194" i="139"/>
  <c r="F195" i="139"/>
  <c r="F196" i="139"/>
  <c r="F197" i="139"/>
  <c r="F198" i="139"/>
  <c r="F199" i="139"/>
  <c r="F200" i="139"/>
  <c r="F201" i="139"/>
  <c r="F202" i="139"/>
  <c r="F203" i="139"/>
  <c r="F204" i="139"/>
  <c r="F205" i="139"/>
  <c r="F206" i="139"/>
  <c r="F207" i="139"/>
  <c r="F208" i="139"/>
  <c r="F209" i="139"/>
  <c r="F210" i="139"/>
  <c r="F211" i="139"/>
  <c r="F212" i="139"/>
  <c r="F213" i="139"/>
  <c r="F214" i="139"/>
  <c r="F215" i="139"/>
  <c r="F216" i="139"/>
  <c r="F217" i="139"/>
  <c r="F218" i="139"/>
  <c r="F219" i="139"/>
  <c r="F220" i="139"/>
  <c r="F221" i="139"/>
  <c r="F222" i="139"/>
  <c r="F223" i="139"/>
  <c r="F224" i="139"/>
  <c r="F225" i="139"/>
  <c r="F226" i="139"/>
  <c r="F227" i="139"/>
  <c r="F228" i="139"/>
  <c r="F229" i="139"/>
  <c r="F230" i="139"/>
  <c r="F231" i="139"/>
  <c r="F232" i="139"/>
  <c r="F233" i="139"/>
  <c r="F234" i="139"/>
  <c r="F235" i="139"/>
  <c r="F236" i="139"/>
  <c r="F237" i="139"/>
  <c r="F238" i="139"/>
  <c r="F239" i="139"/>
  <c r="F240" i="139"/>
  <c r="F241" i="139"/>
  <c r="F242" i="139"/>
  <c r="F243" i="139"/>
  <c r="F244" i="139"/>
  <c r="F245" i="139"/>
  <c r="F246" i="139"/>
  <c r="F247" i="139"/>
  <c r="F248" i="139"/>
  <c r="F249" i="139"/>
  <c r="F250" i="139"/>
  <c r="F251" i="139"/>
  <c r="F252" i="139"/>
  <c r="F253" i="139"/>
  <c r="F254" i="139"/>
  <c r="F255" i="139"/>
  <c r="F256" i="139"/>
  <c r="F257" i="139"/>
  <c r="F258" i="139"/>
  <c r="F259" i="139"/>
  <c r="F260" i="139"/>
  <c r="F261" i="139"/>
  <c r="F262" i="139"/>
  <c r="F263" i="139"/>
  <c r="F264" i="139"/>
  <c r="F265" i="139"/>
  <c r="F266" i="139"/>
  <c r="F267" i="139"/>
  <c r="F268" i="139"/>
  <c r="F269" i="139"/>
  <c r="F270" i="139"/>
  <c r="F271" i="139"/>
  <c r="F272" i="139"/>
  <c r="F273" i="139"/>
  <c r="F274" i="139"/>
  <c r="F275" i="139"/>
  <c r="F276" i="139"/>
  <c r="F277" i="139"/>
  <c r="F278" i="139"/>
  <c r="F279" i="139"/>
  <c r="F280" i="139"/>
  <c r="F281" i="139"/>
  <c r="F282" i="139"/>
  <c r="F283" i="139"/>
  <c r="F284" i="139"/>
  <c r="F285" i="139"/>
  <c r="F286" i="139"/>
  <c r="F287" i="139"/>
  <c r="F288" i="139"/>
  <c r="F289" i="139"/>
  <c r="F290" i="139"/>
  <c r="F291" i="139"/>
  <c r="F292" i="139"/>
  <c r="F293" i="139"/>
  <c r="F294" i="139"/>
  <c r="F295" i="139"/>
  <c r="F296" i="139"/>
  <c r="F297" i="139"/>
  <c r="F298" i="139"/>
  <c r="F299" i="139"/>
  <c r="F300" i="139"/>
  <c r="F301" i="139"/>
  <c r="F302" i="139"/>
  <c r="F303" i="139"/>
  <c r="F304" i="139"/>
  <c r="F305" i="139"/>
  <c r="F306" i="139"/>
  <c r="F307" i="139"/>
  <c r="F308" i="139"/>
  <c r="F309" i="139"/>
  <c r="F310" i="139"/>
  <c r="F311" i="139"/>
  <c r="F312" i="139"/>
  <c r="F313" i="139"/>
  <c r="F314" i="139"/>
  <c r="F315" i="139"/>
  <c r="F316" i="139"/>
  <c r="F317" i="139"/>
  <c r="F318" i="139"/>
  <c r="F319" i="139"/>
  <c r="F320" i="139"/>
  <c r="F321" i="139"/>
  <c r="F322" i="139"/>
  <c r="F323" i="139"/>
  <c r="F324" i="139"/>
  <c r="F325" i="139"/>
  <c r="F326" i="139"/>
  <c r="F327" i="139"/>
  <c r="F328" i="139"/>
  <c r="F329" i="139"/>
  <c r="F330" i="139"/>
  <c r="F331" i="139"/>
  <c r="F332" i="139"/>
  <c r="F333" i="139"/>
  <c r="F334" i="139"/>
  <c r="F335" i="139"/>
  <c r="F336" i="139"/>
  <c r="F337" i="139"/>
  <c r="F338" i="139"/>
  <c r="F339" i="139"/>
  <c r="F340" i="139"/>
  <c r="F341" i="139"/>
  <c r="F342" i="139"/>
  <c r="F343" i="139"/>
  <c r="F344" i="139"/>
  <c r="F345" i="139"/>
  <c r="F346" i="139"/>
  <c r="F347" i="139"/>
  <c r="F348" i="139"/>
  <c r="F349" i="139"/>
  <c r="F350" i="139"/>
  <c r="F351" i="139"/>
  <c r="F352" i="139"/>
  <c r="F353" i="139"/>
  <c r="F354" i="139"/>
  <c r="F355" i="139"/>
  <c r="F356" i="139"/>
  <c r="F357" i="139"/>
  <c r="F358" i="139"/>
  <c r="F359" i="139"/>
  <c r="F360" i="139"/>
  <c r="F361" i="139"/>
  <c r="F362" i="139"/>
  <c r="F363" i="139"/>
  <c r="F364" i="139"/>
  <c r="F365" i="139"/>
  <c r="F366" i="139"/>
  <c r="F367" i="139"/>
  <c r="F368" i="139"/>
  <c r="F369" i="139"/>
  <c r="F370" i="139"/>
  <c r="F371" i="139"/>
  <c r="F372" i="139"/>
  <c r="F373" i="139"/>
  <c r="F374" i="139"/>
  <c r="F375" i="139"/>
  <c r="F376" i="139"/>
  <c r="F377" i="139"/>
  <c r="F378" i="139"/>
  <c r="F379" i="139"/>
  <c r="F380" i="139"/>
  <c r="F381" i="139"/>
  <c r="F382" i="139"/>
  <c r="F383" i="139"/>
  <c r="F384" i="139"/>
  <c r="F385" i="139"/>
  <c r="F386" i="139"/>
  <c r="F387" i="139"/>
  <c r="F388" i="139"/>
  <c r="F389" i="139"/>
  <c r="F390" i="139"/>
  <c r="F391" i="139"/>
  <c r="F392" i="139"/>
  <c r="F393" i="139"/>
  <c r="F394" i="139"/>
  <c r="F395" i="139"/>
  <c r="F396" i="139"/>
  <c r="F397" i="139"/>
  <c r="F398" i="139"/>
  <c r="F399" i="139"/>
  <c r="F400" i="139"/>
  <c r="F401" i="139"/>
  <c r="F402" i="139"/>
  <c r="F403" i="139"/>
  <c r="F404" i="139"/>
  <c r="F405" i="139"/>
  <c r="F406" i="139"/>
  <c r="F407" i="139"/>
  <c r="F408" i="139"/>
  <c r="F409" i="139"/>
  <c r="F410" i="139"/>
  <c r="F411" i="139"/>
  <c r="F412" i="139"/>
  <c r="F413" i="139"/>
  <c r="F414" i="139"/>
  <c r="F415" i="139"/>
  <c r="F416" i="139"/>
  <c r="F417" i="139"/>
  <c r="F418" i="139"/>
  <c r="F419" i="139"/>
  <c r="F420" i="139"/>
  <c r="F421" i="139"/>
  <c r="F422" i="139"/>
  <c r="F423" i="139"/>
  <c r="F424" i="139"/>
  <c r="F425" i="139"/>
  <c r="F426" i="139"/>
  <c r="F427" i="139"/>
  <c r="F428" i="139"/>
  <c r="F429" i="139"/>
  <c r="F430" i="139"/>
  <c r="F431" i="139"/>
  <c r="F432" i="139"/>
  <c r="F433" i="139"/>
  <c r="F434" i="139"/>
  <c r="F435" i="139"/>
  <c r="F436" i="139"/>
  <c r="F437" i="139"/>
  <c r="F438" i="139"/>
  <c r="F439" i="139"/>
  <c r="F440" i="139"/>
  <c r="F441" i="139"/>
  <c r="F442" i="139"/>
  <c r="F443" i="139"/>
  <c r="F444" i="139"/>
  <c r="F445" i="139"/>
  <c r="F446" i="139"/>
  <c r="F447" i="139"/>
  <c r="F448" i="139"/>
  <c r="F449" i="139"/>
  <c r="F450" i="139"/>
  <c r="F451" i="139"/>
  <c r="F452" i="139"/>
  <c r="F453" i="139"/>
  <c r="F454" i="139"/>
  <c r="F455" i="139"/>
  <c r="F456" i="139"/>
  <c r="F457" i="139"/>
  <c r="F458" i="139"/>
  <c r="F459" i="139"/>
  <c r="F460" i="139"/>
  <c r="F461" i="139"/>
  <c r="F462" i="139"/>
  <c r="F463" i="139"/>
  <c r="F464" i="139"/>
  <c r="F465" i="139"/>
  <c r="F466" i="139"/>
  <c r="F467" i="139"/>
  <c r="F468" i="139"/>
  <c r="F469" i="139"/>
  <c r="F470" i="139"/>
  <c r="F471" i="139"/>
  <c r="F472" i="139"/>
  <c r="F473" i="139"/>
  <c r="F474" i="139"/>
  <c r="F475" i="139"/>
  <c r="F476" i="139"/>
  <c r="F477" i="139"/>
  <c r="F478" i="139"/>
  <c r="F479" i="139"/>
  <c r="F480" i="139"/>
  <c r="F481" i="139"/>
  <c r="F482" i="139"/>
  <c r="F483" i="139"/>
  <c r="F484" i="139"/>
  <c r="F485" i="139"/>
  <c r="F486" i="139"/>
  <c r="F487" i="139"/>
  <c r="F488" i="139"/>
  <c r="F489" i="139"/>
  <c r="F490" i="139"/>
  <c r="F491" i="139"/>
  <c r="F492" i="139"/>
  <c r="F493" i="139"/>
  <c r="F494" i="139"/>
  <c r="F495" i="139"/>
  <c r="F496" i="139"/>
  <c r="F497" i="139"/>
  <c r="F498" i="139"/>
  <c r="F499" i="139"/>
  <c r="F500" i="139"/>
  <c r="F501" i="139"/>
  <c r="F502" i="139"/>
  <c r="F503" i="139"/>
  <c r="F504" i="139"/>
  <c r="F505" i="139"/>
  <c r="F506" i="139"/>
  <c r="F507" i="139"/>
  <c r="F508" i="139"/>
  <c r="F509" i="139"/>
  <c r="F510" i="139"/>
  <c r="F511" i="139"/>
  <c r="F512" i="139"/>
  <c r="F513" i="139"/>
  <c r="F514" i="139"/>
  <c r="F515" i="139"/>
  <c r="F516" i="139"/>
  <c r="F517" i="139"/>
  <c r="F518" i="139"/>
  <c r="F519" i="139"/>
  <c r="F520" i="139"/>
  <c r="F521" i="139"/>
  <c r="F522" i="139"/>
  <c r="F523" i="139"/>
  <c r="F524" i="139"/>
  <c r="F525" i="139"/>
  <c r="F526" i="139"/>
  <c r="F527" i="139"/>
  <c r="F528" i="139"/>
  <c r="F529" i="139"/>
  <c r="F530" i="139"/>
  <c r="F531" i="139"/>
  <c r="F532" i="139"/>
  <c r="F533" i="139"/>
  <c r="F534" i="139"/>
  <c r="F535" i="139"/>
  <c r="F536" i="139"/>
  <c r="F537" i="139"/>
  <c r="F538" i="139"/>
  <c r="F539" i="139"/>
  <c r="F540" i="139"/>
  <c r="F541" i="139"/>
  <c r="F542" i="139"/>
  <c r="F543" i="139"/>
  <c r="F544" i="139"/>
  <c r="F545" i="139"/>
  <c r="F546" i="139"/>
  <c r="F547" i="139"/>
  <c r="F548" i="139"/>
  <c r="F549" i="139"/>
  <c r="F550" i="139"/>
  <c r="F551" i="139"/>
  <c r="F552" i="139"/>
  <c r="F553" i="139"/>
  <c r="F554" i="139"/>
  <c r="F555" i="139"/>
  <c r="F556" i="139"/>
  <c r="F557" i="139"/>
  <c r="F558" i="139"/>
  <c r="F559" i="139"/>
  <c r="F560" i="139"/>
  <c r="F561" i="139"/>
  <c r="F562" i="139"/>
  <c r="F563" i="139"/>
  <c r="F564" i="139"/>
  <c r="F565" i="139"/>
  <c r="F566" i="139"/>
  <c r="F567" i="139"/>
  <c r="F568" i="139"/>
  <c r="F569" i="139"/>
  <c r="F570" i="139"/>
  <c r="F571" i="139"/>
  <c r="F572" i="139"/>
  <c r="F573" i="139"/>
  <c r="F574" i="139"/>
  <c r="F575" i="139"/>
  <c r="F576" i="139"/>
  <c r="F577" i="139"/>
  <c r="F578" i="139"/>
  <c r="F579" i="139"/>
  <c r="F580" i="139"/>
  <c r="F581" i="139"/>
  <c r="F582" i="139"/>
  <c r="F583" i="139"/>
  <c r="F584" i="139"/>
  <c r="F585" i="139"/>
  <c r="F586" i="139"/>
  <c r="F587" i="139"/>
  <c r="F588" i="139"/>
  <c r="F589" i="139"/>
  <c r="F590" i="139"/>
  <c r="F591" i="139"/>
  <c r="F592" i="139"/>
  <c r="F593" i="139"/>
  <c r="F594" i="139"/>
  <c r="F595" i="139"/>
  <c r="F596" i="139"/>
  <c r="F597" i="139"/>
  <c r="F598" i="139"/>
  <c r="F599" i="139"/>
  <c r="F600" i="139"/>
  <c r="F601" i="139"/>
  <c r="F602" i="139"/>
  <c r="F603" i="139"/>
  <c r="F604" i="139"/>
  <c r="F605" i="139"/>
  <c r="F606" i="139"/>
  <c r="F607" i="139"/>
  <c r="F608" i="139"/>
  <c r="F609" i="139"/>
  <c r="F610" i="139"/>
  <c r="F611" i="139"/>
  <c r="F612" i="139"/>
  <c r="F613" i="139"/>
  <c r="F614" i="139"/>
  <c r="F615" i="139"/>
  <c r="F616" i="139"/>
  <c r="F617" i="139"/>
  <c r="F618" i="139"/>
  <c r="F619" i="139"/>
  <c r="F620" i="139"/>
  <c r="F621" i="139"/>
  <c r="F622" i="139"/>
  <c r="F623" i="139"/>
  <c r="F624" i="139"/>
  <c r="F625" i="139"/>
  <c r="F626" i="139"/>
  <c r="F627" i="139"/>
  <c r="F628" i="139"/>
  <c r="F629" i="139"/>
  <c r="F630" i="139"/>
  <c r="F631" i="139"/>
  <c r="F632" i="139"/>
  <c r="F633" i="139"/>
  <c r="F634" i="139"/>
  <c r="F635" i="139"/>
  <c r="F636" i="139"/>
  <c r="F637" i="139"/>
  <c r="F638" i="139"/>
  <c r="F639" i="139"/>
  <c r="F640" i="139"/>
  <c r="F641" i="139"/>
  <c r="F642" i="139"/>
  <c r="F643" i="139"/>
  <c r="F644" i="139"/>
  <c r="F645" i="139"/>
  <c r="F646" i="139"/>
  <c r="F647" i="139"/>
  <c r="F648" i="139"/>
  <c r="F649" i="139"/>
  <c r="F650" i="139"/>
  <c r="F651" i="139"/>
  <c r="F652" i="139"/>
  <c r="F653" i="139"/>
  <c r="F654" i="139"/>
  <c r="F655" i="139"/>
  <c r="F656" i="139"/>
  <c r="F657" i="139"/>
  <c r="F658" i="139"/>
  <c r="F659" i="139"/>
  <c r="F660" i="139"/>
  <c r="F661" i="139"/>
  <c r="F662" i="139"/>
  <c r="F663" i="139"/>
  <c r="F664" i="139"/>
  <c r="F665" i="139"/>
  <c r="F666" i="139"/>
  <c r="F667" i="139"/>
  <c r="F668" i="139"/>
  <c r="F669" i="139"/>
  <c r="F670" i="139"/>
  <c r="F671" i="139"/>
  <c r="F672" i="139"/>
  <c r="F673" i="139"/>
  <c r="F674" i="139"/>
  <c r="F675" i="139"/>
  <c r="F676" i="139"/>
  <c r="F677" i="139"/>
  <c r="F678" i="139"/>
  <c r="F679" i="139"/>
  <c r="F680" i="139"/>
  <c r="F681" i="139"/>
  <c r="F682" i="139"/>
  <c r="F683" i="139"/>
  <c r="F684" i="139"/>
  <c r="F685" i="139"/>
  <c r="F686" i="139"/>
  <c r="F687" i="139"/>
  <c r="F688" i="139"/>
  <c r="F689" i="139"/>
  <c r="F690" i="139"/>
  <c r="F691" i="139"/>
  <c r="F692" i="139"/>
  <c r="F693" i="139"/>
  <c r="F694" i="139"/>
  <c r="F695" i="139"/>
  <c r="F696" i="139"/>
  <c r="F697" i="139"/>
  <c r="F698" i="139"/>
  <c r="F699" i="139"/>
  <c r="F700" i="139"/>
  <c r="F701" i="139"/>
  <c r="F702" i="139"/>
  <c r="F703" i="139"/>
  <c r="F704" i="139"/>
  <c r="F705" i="139"/>
  <c r="F706" i="139"/>
  <c r="F707" i="139"/>
  <c r="F708" i="139"/>
  <c r="F709" i="139"/>
  <c r="F710" i="139"/>
  <c r="F711" i="139"/>
  <c r="F712" i="139"/>
  <c r="F713" i="139"/>
  <c r="F714" i="139"/>
  <c r="F715" i="139"/>
  <c r="F716" i="139"/>
  <c r="F717" i="139"/>
  <c r="F718" i="139"/>
  <c r="F719" i="139"/>
  <c r="F720" i="139"/>
  <c r="F721" i="139"/>
  <c r="F722" i="139"/>
  <c r="F723" i="139"/>
  <c r="F724" i="139"/>
  <c r="F725" i="139"/>
  <c r="F726" i="139"/>
  <c r="F727" i="139"/>
  <c r="F728" i="139"/>
  <c r="F729" i="139"/>
  <c r="F730" i="139"/>
  <c r="F731" i="139"/>
  <c r="F732" i="139"/>
  <c r="F733" i="139"/>
  <c r="F734" i="139"/>
  <c r="F735" i="139"/>
  <c r="F736" i="139"/>
  <c r="F737" i="139"/>
  <c r="F738" i="139"/>
  <c r="F739" i="139"/>
  <c r="F740" i="139"/>
  <c r="F741" i="139"/>
  <c r="F742" i="139"/>
  <c r="F743" i="139"/>
  <c r="F744" i="139"/>
  <c r="F745" i="139"/>
  <c r="F746" i="139"/>
  <c r="F747" i="139"/>
  <c r="F748" i="139"/>
  <c r="F749" i="139"/>
  <c r="F750" i="139"/>
  <c r="F751" i="139"/>
  <c r="F752" i="139"/>
  <c r="F753" i="139"/>
  <c r="F754" i="139"/>
  <c r="F755" i="139"/>
  <c r="F756" i="139"/>
  <c r="F757" i="139"/>
  <c r="F758" i="139"/>
  <c r="F759" i="139"/>
  <c r="F760" i="139"/>
  <c r="F761" i="139"/>
  <c r="F762" i="139"/>
  <c r="F763" i="139"/>
  <c r="F764" i="139"/>
  <c r="F765" i="139"/>
  <c r="F766" i="139"/>
  <c r="F767" i="139"/>
  <c r="F768" i="139"/>
  <c r="F769" i="139"/>
  <c r="F770" i="139"/>
  <c r="F771" i="139"/>
  <c r="F772" i="139"/>
  <c r="F773" i="139"/>
  <c r="F774" i="139"/>
  <c r="F775" i="139"/>
  <c r="F776" i="139"/>
  <c r="F777" i="139"/>
  <c r="F778" i="139"/>
  <c r="F779" i="139"/>
  <c r="F780" i="139"/>
  <c r="F781" i="139"/>
  <c r="F782" i="139"/>
  <c r="F783" i="139"/>
  <c r="F784" i="139"/>
  <c r="F785" i="139"/>
  <c r="F786" i="139"/>
  <c r="F787" i="139"/>
  <c r="F788" i="139"/>
  <c r="F789" i="139"/>
  <c r="F790" i="139"/>
  <c r="F791" i="139"/>
  <c r="F792" i="139"/>
  <c r="F793" i="139"/>
  <c r="F794" i="139"/>
  <c r="F795" i="139"/>
  <c r="F796" i="139"/>
  <c r="F797" i="139"/>
  <c r="F798" i="139"/>
  <c r="F799" i="139"/>
  <c r="F800" i="139"/>
  <c r="F801" i="139"/>
  <c r="F802" i="139"/>
  <c r="F803" i="139"/>
  <c r="F804" i="139"/>
  <c r="F805" i="139"/>
  <c r="F806" i="139"/>
  <c r="F807" i="139"/>
  <c r="F808" i="139"/>
  <c r="F809" i="139"/>
  <c r="F810" i="139"/>
  <c r="F811" i="139"/>
  <c r="F812" i="139"/>
  <c r="F813" i="139"/>
  <c r="F814" i="139"/>
  <c r="F815" i="139"/>
  <c r="F816" i="139"/>
  <c r="F817" i="139"/>
  <c r="F818" i="139"/>
  <c r="F819" i="139"/>
  <c r="F820" i="139"/>
  <c r="F821" i="139"/>
  <c r="F822" i="139"/>
  <c r="F823" i="139"/>
  <c r="F824" i="139"/>
  <c r="F825" i="139"/>
  <c r="F826" i="139"/>
  <c r="F827" i="139"/>
  <c r="F828" i="139"/>
  <c r="F829" i="139"/>
  <c r="F830" i="139"/>
  <c r="F831" i="139"/>
  <c r="F832" i="139"/>
  <c r="F833" i="139"/>
  <c r="F834" i="139"/>
  <c r="F835" i="139"/>
  <c r="F836" i="139"/>
  <c r="F837" i="139"/>
  <c r="F838" i="139"/>
  <c r="F839" i="139"/>
  <c r="F840" i="139"/>
  <c r="F841" i="139"/>
  <c r="F842" i="139"/>
  <c r="F843" i="139"/>
  <c r="F844" i="139"/>
  <c r="F845" i="139"/>
  <c r="F846" i="139"/>
  <c r="F847" i="139"/>
  <c r="F848" i="139"/>
  <c r="F849" i="139"/>
  <c r="F850" i="139"/>
  <c r="F851" i="139"/>
  <c r="F852" i="139"/>
  <c r="F853" i="139"/>
  <c r="F854" i="139"/>
  <c r="F855" i="139"/>
  <c r="F856" i="139"/>
  <c r="F857" i="139"/>
  <c r="F858" i="139"/>
  <c r="F859" i="139"/>
  <c r="F860" i="139"/>
  <c r="F861" i="139"/>
  <c r="F862" i="139"/>
  <c r="F863" i="139"/>
  <c r="F864" i="139"/>
  <c r="F865" i="139"/>
  <c r="F866" i="139"/>
  <c r="F867" i="139"/>
  <c r="F868" i="139"/>
  <c r="F869" i="139"/>
  <c r="F870" i="139"/>
  <c r="F871" i="139"/>
  <c r="F872" i="139"/>
  <c r="F873" i="139"/>
  <c r="F874" i="139"/>
  <c r="F875" i="139"/>
  <c r="F876" i="139"/>
  <c r="F877" i="139"/>
  <c r="F878" i="139"/>
  <c r="F879" i="139"/>
  <c r="F880" i="139"/>
  <c r="F881" i="139"/>
  <c r="F882" i="139"/>
  <c r="F883" i="139"/>
  <c r="F884" i="139"/>
  <c r="F885" i="139"/>
  <c r="F886" i="139"/>
  <c r="F887" i="139"/>
  <c r="F888" i="139"/>
  <c r="F889" i="139"/>
  <c r="F890" i="139"/>
  <c r="F891" i="139"/>
  <c r="F892" i="139"/>
  <c r="F893" i="139"/>
  <c r="F894" i="139"/>
  <c r="F895" i="139"/>
  <c r="F896" i="139"/>
  <c r="F897" i="139"/>
  <c r="F898" i="139"/>
  <c r="F899" i="139"/>
  <c r="F900" i="139"/>
  <c r="F901" i="139"/>
  <c r="F902" i="139"/>
  <c r="F903" i="139"/>
  <c r="F904" i="139"/>
  <c r="F905" i="139"/>
  <c r="F906" i="139"/>
  <c r="F907" i="139"/>
  <c r="F908" i="139"/>
  <c r="F909" i="139"/>
  <c r="F910" i="139"/>
  <c r="F911" i="139"/>
  <c r="F912" i="139"/>
  <c r="F913" i="139"/>
  <c r="F914" i="139"/>
  <c r="F915" i="139"/>
  <c r="F916" i="139"/>
  <c r="F917" i="139"/>
  <c r="F918" i="139"/>
  <c r="F919" i="139"/>
  <c r="F920" i="139"/>
  <c r="F921" i="139"/>
  <c r="F922" i="139"/>
  <c r="F923" i="139"/>
  <c r="F924" i="139"/>
  <c r="F925" i="139"/>
  <c r="F926" i="139"/>
  <c r="F927" i="139"/>
  <c r="F928" i="139"/>
  <c r="F929" i="139"/>
  <c r="F930" i="139"/>
  <c r="F931" i="139"/>
  <c r="F932" i="139"/>
  <c r="F933" i="139"/>
  <c r="F934" i="139"/>
  <c r="F935" i="139"/>
  <c r="F936" i="139"/>
  <c r="F937" i="139"/>
  <c r="F938" i="139"/>
  <c r="F939" i="139"/>
  <c r="F940" i="139"/>
  <c r="F941" i="139"/>
  <c r="F942" i="139"/>
  <c r="F943" i="139"/>
  <c r="F944" i="139"/>
  <c r="F945" i="139"/>
  <c r="F946" i="139"/>
  <c r="F947" i="139"/>
  <c r="F948" i="139"/>
  <c r="F949" i="139"/>
  <c r="F950" i="139"/>
  <c r="F951" i="139"/>
  <c r="F952" i="139"/>
  <c r="F953" i="139"/>
  <c r="F954" i="139"/>
  <c r="F955" i="139"/>
  <c r="F956" i="139"/>
  <c r="F957" i="139"/>
  <c r="F958" i="139"/>
  <c r="F959" i="139"/>
  <c r="F960" i="139"/>
  <c r="F961" i="139"/>
  <c r="F962" i="139"/>
  <c r="F963" i="139"/>
  <c r="F964" i="139"/>
  <c r="F965" i="139"/>
  <c r="F966" i="139"/>
  <c r="F967" i="139"/>
  <c r="F968" i="139"/>
  <c r="F969" i="139"/>
  <c r="F970" i="139"/>
  <c r="F971" i="139"/>
  <c r="F972" i="139"/>
  <c r="F973" i="139"/>
  <c r="F974" i="139"/>
  <c r="F975" i="139"/>
  <c r="F976" i="139"/>
  <c r="F977" i="139"/>
  <c r="F978" i="139"/>
  <c r="F979" i="139"/>
  <c r="F980" i="139"/>
  <c r="F981" i="139"/>
  <c r="F982" i="139"/>
  <c r="F983" i="139"/>
  <c r="F984" i="139"/>
  <c r="F985" i="139"/>
  <c r="F986" i="139"/>
  <c r="F987" i="139"/>
  <c r="F988" i="139"/>
  <c r="F989" i="139"/>
  <c r="F990" i="139"/>
  <c r="F991" i="139"/>
  <c r="F992" i="139"/>
  <c r="F993" i="139"/>
  <c r="F994" i="139"/>
  <c r="F995" i="139"/>
  <c r="F996" i="139"/>
  <c r="F997" i="139"/>
  <c r="F998" i="139"/>
  <c r="F999" i="139"/>
  <c r="F1000" i="139"/>
  <c r="F1001" i="139"/>
  <c r="F1002" i="139"/>
  <c r="F1003" i="139"/>
  <c r="F1004" i="139"/>
  <c r="F1005" i="139"/>
  <c r="F1006" i="139"/>
  <c r="F1007" i="139"/>
  <c r="F1008" i="139"/>
  <c r="F1009" i="139"/>
  <c r="F1010" i="139"/>
  <c r="F1011" i="139"/>
  <c r="F1012" i="139"/>
  <c r="F1013" i="139"/>
  <c r="F1014" i="139"/>
  <c r="F1015" i="139"/>
  <c r="F1016" i="139"/>
  <c r="F1017" i="139"/>
  <c r="F1018" i="139"/>
  <c r="F1019" i="139"/>
  <c r="F1020" i="139"/>
  <c r="F1021" i="139"/>
  <c r="F1022" i="139"/>
  <c r="F1023" i="139"/>
  <c r="F1024" i="139"/>
  <c r="F1025" i="139"/>
  <c r="F1026" i="139"/>
  <c r="F1027" i="139"/>
  <c r="F1028" i="139"/>
  <c r="F1029" i="139"/>
  <c r="F1030" i="139"/>
  <c r="F1031" i="139"/>
  <c r="F1032" i="139"/>
  <c r="F1033" i="139"/>
  <c r="F1034" i="139"/>
  <c r="F1035" i="139"/>
  <c r="F1036" i="139"/>
  <c r="F1037" i="139"/>
  <c r="F1038" i="139"/>
  <c r="F1039" i="139"/>
  <c r="F1040" i="139"/>
  <c r="F1041" i="139"/>
  <c r="F1042" i="139"/>
  <c r="F1043" i="139"/>
  <c r="F1044" i="139"/>
  <c r="F1045" i="139"/>
  <c r="F1046" i="139"/>
  <c r="F1047" i="139"/>
  <c r="F1048" i="139"/>
  <c r="F1049" i="139"/>
  <c r="F1050" i="139"/>
  <c r="F1051" i="139"/>
  <c r="F1052" i="139"/>
  <c r="F1053" i="139"/>
  <c r="F1054" i="139"/>
  <c r="F1055" i="139"/>
  <c r="F1056" i="139"/>
  <c r="F1057" i="139"/>
  <c r="F1058" i="139"/>
  <c r="F1059" i="139"/>
  <c r="F1060" i="139"/>
  <c r="F1061" i="139"/>
  <c r="F1062" i="139"/>
  <c r="F1063" i="139"/>
  <c r="F1064" i="139"/>
  <c r="F1065" i="139"/>
  <c r="F1066" i="139"/>
  <c r="F1067" i="139"/>
  <c r="F1068" i="139"/>
  <c r="F1069" i="139"/>
  <c r="F1070" i="139"/>
  <c r="F1071" i="139"/>
  <c r="F1072" i="139"/>
  <c r="F1073" i="139"/>
  <c r="F1074" i="139"/>
  <c r="F1075" i="139"/>
  <c r="F1076" i="139"/>
  <c r="F1077" i="139"/>
  <c r="F1078" i="139"/>
  <c r="F1079" i="139"/>
  <c r="F1080" i="139"/>
  <c r="F1081" i="139"/>
  <c r="F1082" i="139"/>
  <c r="F1083" i="139"/>
  <c r="F1084" i="139"/>
  <c r="F1085" i="139"/>
  <c r="F1086" i="139"/>
  <c r="F1087" i="139"/>
  <c r="F1088" i="139"/>
  <c r="F1089" i="139"/>
  <c r="F1090" i="139"/>
  <c r="F1091" i="139"/>
  <c r="F1092" i="139"/>
  <c r="F1093" i="139"/>
  <c r="F1094" i="139"/>
  <c r="F1095" i="139"/>
  <c r="F1096" i="139"/>
  <c r="F1097" i="139"/>
  <c r="F1098" i="139"/>
  <c r="F1099" i="139"/>
  <c r="F1100" i="139"/>
  <c r="F1101" i="139"/>
  <c r="F1102" i="139"/>
  <c r="F1103" i="139"/>
  <c r="F1104" i="139"/>
  <c r="F1105" i="139"/>
  <c r="F1106" i="139"/>
  <c r="F1107" i="139"/>
  <c r="F1108" i="139"/>
  <c r="F1109" i="139"/>
  <c r="F1110" i="139"/>
  <c r="F1111" i="139"/>
  <c r="F1112" i="139"/>
  <c r="F1113" i="139"/>
  <c r="F1114" i="139"/>
  <c r="F1115" i="139"/>
  <c r="F1116" i="139"/>
  <c r="F1117" i="139"/>
  <c r="F1118" i="139"/>
  <c r="F1119" i="139"/>
  <c r="F1120" i="139"/>
  <c r="F1121" i="139"/>
  <c r="F1122" i="139"/>
  <c r="F1123" i="139"/>
  <c r="F1124" i="139"/>
  <c r="F1125" i="139"/>
  <c r="F1126" i="139"/>
  <c r="F1127" i="139"/>
  <c r="F1128" i="139"/>
  <c r="F1129" i="139"/>
  <c r="F1130" i="139"/>
  <c r="F1131" i="139"/>
  <c r="F1132" i="139"/>
  <c r="F1133" i="139"/>
  <c r="F1134" i="139"/>
  <c r="F1135" i="139"/>
  <c r="F1136" i="139"/>
  <c r="F1137" i="139"/>
  <c r="F1138" i="139"/>
  <c r="F1139" i="139"/>
  <c r="F1140" i="139"/>
  <c r="F1141" i="139"/>
  <c r="F1142" i="139"/>
  <c r="F1143" i="139"/>
  <c r="F1144" i="139"/>
  <c r="F1145" i="139"/>
  <c r="F1146" i="139"/>
  <c r="F1147" i="139"/>
  <c r="F1148" i="139"/>
  <c r="F1149" i="139"/>
  <c r="F1150" i="139"/>
  <c r="F1151" i="139"/>
  <c r="F1152" i="139"/>
  <c r="F1153" i="139"/>
  <c r="F1154" i="139"/>
  <c r="F1155" i="139"/>
  <c r="F1156" i="139"/>
  <c r="F1157" i="139"/>
  <c r="F1158" i="139"/>
  <c r="F1159" i="139"/>
  <c r="F1160" i="139"/>
  <c r="F1161" i="139"/>
  <c r="F1162" i="139"/>
  <c r="F1163" i="139"/>
  <c r="F1164" i="139"/>
  <c r="F1165" i="139"/>
  <c r="F1166" i="139"/>
  <c r="F1167" i="139"/>
  <c r="F1168" i="139"/>
  <c r="F1169" i="139"/>
  <c r="F1170" i="139"/>
  <c r="F1171" i="139"/>
  <c r="F1172" i="139"/>
  <c r="F1173" i="139"/>
  <c r="F1174" i="139"/>
  <c r="F1175" i="139"/>
  <c r="F1176" i="139"/>
  <c r="F1177" i="139"/>
  <c r="F1178" i="139"/>
  <c r="F1179" i="139"/>
  <c r="F1180" i="139"/>
  <c r="F1181" i="139"/>
  <c r="F1182" i="139"/>
  <c r="F1183" i="139"/>
  <c r="F1184" i="139"/>
  <c r="F1185" i="139"/>
  <c r="F1186" i="139"/>
  <c r="F1187" i="139"/>
  <c r="F1188" i="139"/>
  <c r="F1189" i="139"/>
  <c r="F1190" i="139"/>
  <c r="F1191" i="139"/>
  <c r="F1192" i="139"/>
  <c r="F1193" i="139"/>
  <c r="F1194" i="139"/>
  <c r="F1195" i="139"/>
  <c r="F1196" i="139"/>
  <c r="F1197" i="139"/>
  <c r="F1198" i="139"/>
  <c r="F1199" i="139"/>
  <c r="F1200" i="139"/>
  <c r="F1201" i="139"/>
  <c r="F1202" i="139"/>
  <c r="F1203" i="139"/>
  <c r="F1204" i="139"/>
  <c r="F1205" i="139"/>
  <c r="F1206" i="139"/>
  <c r="F1207" i="139"/>
  <c r="F1208" i="139"/>
  <c r="F1209" i="139"/>
  <c r="F1210" i="139"/>
  <c r="F1211" i="139"/>
  <c r="F1212" i="139"/>
  <c r="F1213" i="139"/>
  <c r="F1214" i="139"/>
  <c r="F1215" i="139"/>
  <c r="F1216" i="139"/>
  <c r="F1217" i="139"/>
  <c r="F1218" i="139"/>
  <c r="F1219" i="139"/>
  <c r="F1220" i="139"/>
  <c r="F1221" i="139"/>
  <c r="F1222" i="139"/>
  <c r="F1223" i="139"/>
  <c r="F1224" i="139"/>
  <c r="F1225" i="139"/>
  <c r="F1226" i="139"/>
  <c r="F1227" i="139"/>
  <c r="F1228" i="139"/>
  <c r="F1229" i="139"/>
  <c r="F1230" i="139"/>
  <c r="F1231" i="139"/>
  <c r="F1232" i="139"/>
  <c r="F1233" i="139"/>
  <c r="F1234" i="139"/>
  <c r="F1235" i="139"/>
  <c r="F1236" i="139"/>
  <c r="F1237" i="139"/>
  <c r="F1238" i="139"/>
  <c r="F1239" i="139"/>
  <c r="F1240" i="139"/>
  <c r="F1241" i="139"/>
  <c r="F1242" i="139"/>
  <c r="F1243" i="139"/>
  <c r="F1244" i="139"/>
  <c r="F1245" i="139"/>
  <c r="F1246" i="139"/>
  <c r="F1247" i="139"/>
  <c r="F1248" i="139"/>
  <c r="F1249" i="139"/>
  <c r="F1250" i="139"/>
  <c r="F1251" i="139"/>
  <c r="F1252" i="139"/>
  <c r="F1253" i="139"/>
  <c r="F1254" i="139"/>
  <c r="F1255" i="139"/>
  <c r="F1256" i="139"/>
  <c r="F1257" i="139"/>
  <c r="F1258" i="139"/>
  <c r="F1259" i="139"/>
  <c r="F1260" i="139"/>
  <c r="F1261" i="139"/>
  <c r="F1262" i="139"/>
  <c r="F1263" i="139"/>
  <c r="F1264" i="139"/>
  <c r="F1265" i="139"/>
  <c r="F1266" i="139"/>
  <c r="F1267" i="139"/>
  <c r="F1268" i="139"/>
  <c r="F1269" i="139"/>
  <c r="F1270" i="139"/>
  <c r="F1271" i="139"/>
  <c r="F3" i="139"/>
  <c r="D17" i="225" l="1"/>
  <c r="D16" i="225"/>
  <c r="D15" i="225"/>
  <c r="D14" i="225"/>
  <c r="O1106" i="139"/>
  <c r="O1165" i="139"/>
  <c r="O1161" i="139"/>
  <c r="O1157" i="139"/>
  <c r="O1153" i="139"/>
  <c r="O1149" i="139"/>
  <c r="O1145" i="139"/>
  <c r="O1141" i="139"/>
  <c r="O1137" i="139"/>
  <c r="O1133" i="139"/>
  <c r="O1129" i="139"/>
  <c r="O1125" i="139"/>
  <c r="O1121" i="139"/>
  <c r="O1117" i="139"/>
  <c r="O1109" i="139"/>
  <c r="O1105" i="139"/>
  <c r="O817" i="139"/>
  <c r="O745" i="139"/>
  <c r="O689" i="139"/>
  <c r="O641" i="139"/>
  <c r="O617" i="139"/>
  <c r="O585" i="139"/>
  <c r="O561" i="139"/>
  <c r="O557" i="139"/>
  <c r="O545" i="139"/>
  <c r="O1208" i="139"/>
  <c r="O1172" i="139"/>
  <c r="O1168" i="139"/>
  <c r="O1164" i="139"/>
  <c r="O1160" i="139"/>
  <c r="O1156" i="139"/>
  <c r="O1152" i="139"/>
  <c r="O1148" i="139"/>
  <c r="O1144" i="139"/>
  <c r="O1140" i="139"/>
  <c r="O1136" i="139"/>
  <c r="O1132" i="139"/>
  <c r="O1128" i="139"/>
  <c r="O1124" i="139"/>
  <c r="O1120" i="139"/>
  <c r="O1116" i="139"/>
  <c r="O884" i="139"/>
  <c r="O880" i="139"/>
  <c r="O820" i="139"/>
  <c r="O816" i="139"/>
  <c r="O760" i="139"/>
  <c r="O644" i="139"/>
  <c r="O604" i="139"/>
  <c r="O552" i="139"/>
  <c r="O436" i="139"/>
  <c r="O1108" i="139"/>
  <c r="O1104" i="139"/>
  <c r="O1171" i="139"/>
  <c r="O1167" i="139"/>
  <c r="O1163" i="139"/>
  <c r="O1159" i="139"/>
  <c r="O1155" i="139"/>
  <c r="O1151" i="139"/>
  <c r="O1147" i="139"/>
  <c r="O1143" i="139"/>
  <c r="O1139" i="139"/>
  <c r="O1135" i="139"/>
  <c r="O1131" i="139"/>
  <c r="O1127" i="139"/>
  <c r="O1123" i="139"/>
  <c r="O1119" i="139"/>
  <c r="O1115" i="139"/>
  <c r="O1107" i="139"/>
  <c r="O1103" i="139"/>
  <c r="O879" i="139"/>
  <c r="O819" i="139"/>
  <c r="O807" i="139"/>
  <c r="O687" i="139"/>
  <c r="O679" i="139"/>
  <c r="O675" i="139"/>
  <c r="O591" i="139"/>
  <c r="O575" i="139"/>
  <c r="O567" i="139"/>
  <c r="O435" i="139"/>
  <c r="O1170" i="139"/>
  <c r="O1166" i="139"/>
  <c r="O1162" i="139"/>
  <c r="O1158" i="139"/>
  <c r="O1154" i="139"/>
  <c r="O1150" i="139"/>
  <c r="O1146" i="139"/>
  <c r="O1142" i="139"/>
  <c r="O1138" i="139"/>
  <c r="O1134" i="139"/>
  <c r="O1130" i="139"/>
  <c r="O1126" i="139"/>
  <c r="O1122" i="139"/>
  <c r="O1118" i="139"/>
  <c r="O1114" i="139"/>
  <c r="O878" i="139"/>
  <c r="O838" i="139"/>
  <c r="O810" i="139"/>
  <c r="O778" i="139"/>
  <c r="O674" i="139"/>
  <c r="O670" i="139"/>
  <c r="O438" i="139"/>
  <c r="O1099" i="139"/>
  <c r="O1091" i="139"/>
  <c r="O1083" i="139"/>
  <c r="O1071" i="139"/>
  <c r="O1063" i="139"/>
  <c r="O1055" i="139"/>
  <c r="O1047" i="139"/>
  <c r="O1039" i="139"/>
  <c r="O1035" i="139"/>
  <c r="O1027" i="139"/>
  <c r="O1019" i="139"/>
  <c r="O1011" i="139"/>
  <c r="O1003" i="139"/>
  <c r="O995" i="139"/>
  <c r="O987" i="139"/>
  <c r="O979" i="139"/>
  <c r="O971" i="139"/>
  <c r="O963" i="139"/>
  <c r="O959" i="139"/>
  <c r="O951" i="139"/>
  <c r="O943" i="139"/>
  <c r="O935" i="139"/>
  <c r="O927" i="139"/>
  <c r="O919" i="139"/>
  <c r="O911" i="139"/>
  <c r="O907" i="139"/>
  <c r="O899" i="139"/>
  <c r="O895" i="139"/>
  <c r="O891" i="139"/>
  <c r="O883" i="139"/>
  <c r="O803" i="139"/>
  <c r="O795" i="139"/>
  <c r="O787" i="139"/>
  <c r="O779" i="139"/>
  <c r="O771" i="139"/>
  <c r="O755" i="139"/>
  <c r="O1110" i="139"/>
  <c r="O874" i="139"/>
  <c r="O870" i="139"/>
  <c r="O866" i="139"/>
  <c r="O862" i="139"/>
  <c r="O858" i="139"/>
  <c r="O854" i="139"/>
  <c r="O850" i="139"/>
  <c r="O846" i="139"/>
  <c r="O842" i="139"/>
  <c r="O834" i="139"/>
  <c r="O830" i="139"/>
  <c r="O826" i="139"/>
  <c r="O822" i="139"/>
  <c r="O818" i="139"/>
  <c r="O814" i="139"/>
  <c r="O806" i="139"/>
  <c r="O802" i="139"/>
  <c r="O798" i="139"/>
  <c r="O794" i="139"/>
  <c r="O790" i="139"/>
  <c r="O786" i="139"/>
  <c r="O782" i="139"/>
  <c r="O774" i="139"/>
  <c r="O770" i="139"/>
  <c r="O766" i="139"/>
  <c r="O762" i="139"/>
  <c r="O758" i="139"/>
  <c r="O754" i="139"/>
  <c r="O750" i="139"/>
  <c r="O746" i="139"/>
  <c r="O742" i="139"/>
  <c r="O738" i="139"/>
  <c r="O734" i="139"/>
  <c r="O730" i="139"/>
  <c r="O726" i="139"/>
  <c r="O722" i="139"/>
  <c r="O718" i="139"/>
  <c r="O714" i="139"/>
  <c r="O710" i="139"/>
  <c r="O706" i="139"/>
  <c r="O702" i="139"/>
  <c r="O698" i="139"/>
  <c r="O694" i="139"/>
  <c r="O690" i="139"/>
  <c r="O686" i="139"/>
  <c r="O682" i="139"/>
  <c r="O678" i="139"/>
  <c r="O666" i="139"/>
  <c r="O662" i="139"/>
  <c r="O658" i="139"/>
  <c r="O654" i="139"/>
  <c r="O650" i="139"/>
  <c r="O646" i="139"/>
  <c r="O642" i="139"/>
  <c r="O638" i="139"/>
  <c r="O634" i="139"/>
  <c r="O630" i="139"/>
  <c r="O626" i="139"/>
  <c r="O622" i="139"/>
  <c r="O618" i="139"/>
  <c r="O614" i="139"/>
  <c r="O610" i="139"/>
  <c r="O606" i="139"/>
  <c r="O602" i="139"/>
  <c r="O598" i="139"/>
  <c r="O1267" i="139"/>
  <c r="O1263" i="139"/>
  <c r="O1255" i="139"/>
  <c r="O1247" i="139"/>
  <c r="O1239" i="139"/>
  <c r="O1223" i="139"/>
  <c r="O1111" i="139"/>
  <c r="O875" i="139"/>
  <c r="O871" i="139"/>
  <c r="O867" i="139"/>
  <c r="O863" i="139"/>
  <c r="O859" i="139"/>
  <c r="O855" i="139"/>
  <c r="O851" i="139"/>
  <c r="O847" i="139"/>
  <c r="O843" i="139"/>
  <c r="O839" i="139"/>
  <c r="O835" i="139"/>
  <c r="O831" i="139"/>
  <c r="O827" i="139"/>
  <c r="O823" i="139"/>
  <c r="O683" i="139"/>
  <c r="O587" i="139"/>
  <c r="O583" i="139"/>
  <c r="O1266" i="139"/>
  <c r="O1246" i="139"/>
  <c r="O1102" i="139"/>
  <c r="O1098" i="139"/>
  <c r="O1094" i="139"/>
  <c r="O1090" i="139"/>
  <c r="O1086" i="139"/>
  <c r="O1082" i="139"/>
  <c r="O1078" i="139"/>
  <c r="O1074" i="139"/>
  <c r="O1070" i="139"/>
  <c r="O1066" i="139"/>
  <c r="O1062" i="139"/>
  <c r="O1058" i="139"/>
  <c r="O1054" i="139"/>
  <c r="O1050" i="139"/>
  <c r="O1046" i="139"/>
  <c r="O1042" i="139"/>
  <c r="O1038" i="139"/>
  <c r="O1034" i="139"/>
  <c r="O1030" i="139"/>
  <c r="O1026" i="139"/>
  <c r="O1022" i="139"/>
  <c r="O1018" i="139"/>
  <c r="O1014" i="139"/>
  <c r="O1010" i="139"/>
  <c r="O1006" i="139"/>
  <c r="O1002" i="139"/>
  <c r="O998" i="139"/>
  <c r="O994" i="139"/>
  <c r="O990" i="139"/>
  <c r="O986" i="139"/>
  <c r="O982" i="139"/>
  <c r="O978" i="139"/>
  <c r="O974" i="139"/>
  <c r="O970" i="139"/>
  <c r="O966" i="139"/>
  <c r="O962" i="139"/>
  <c r="O958" i="139"/>
  <c r="O954" i="139"/>
  <c r="O950" i="139"/>
  <c r="O946" i="139"/>
  <c r="O942" i="139"/>
  <c r="O938" i="139"/>
  <c r="O934" i="139"/>
  <c r="O930" i="139"/>
  <c r="O926" i="139"/>
  <c r="O922" i="139"/>
  <c r="O918" i="139"/>
  <c r="O914" i="139"/>
  <c r="O910" i="139"/>
  <c r="O906" i="139"/>
  <c r="O902" i="139"/>
  <c r="O898" i="139"/>
  <c r="O894" i="139"/>
  <c r="O890" i="139"/>
  <c r="O886" i="139"/>
  <c r="O882" i="139"/>
  <c r="O1269" i="139"/>
  <c r="O1265" i="139"/>
  <c r="O1261" i="139"/>
  <c r="O1257" i="139"/>
  <c r="O1253" i="139"/>
  <c r="O1249" i="139"/>
  <c r="O1245" i="139"/>
  <c r="O1241" i="139"/>
  <c r="O1237" i="139"/>
  <c r="O1233" i="139"/>
  <c r="O1229" i="139"/>
  <c r="O1225" i="139"/>
  <c r="O1221" i="139"/>
  <c r="O1217" i="139"/>
  <c r="O1213" i="139"/>
  <c r="O1209" i="139"/>
  <c r="O1205" i="139"/>
  <c r="O1201" i="139"/>
  <c r="O1197" i="139"/>
  <c r="O1193" i="139"/>
  <c r="O1189" i="139"/>
  <c r="O1185" i="139"/>
  <c r="O1181" i="139"/>
  <c r="O1177" i="139"/>
  <c r="O1173" i="139"/>
  <c r="O1169" i="139"/>
  <c r="O1271" i="139"/>
  <c r="O1259" i="139"/>
  <c r="O1251" i="139"/>
  <c r="O1243" i="139"/>
  <c r="O1235" i="139"/>
  <c r="O1231" i="139"/>
  <c r="O1227" i="139"/>
  <c r="O1219" i="139"/>
  <c r="O1215" i="139"/>
  <c r="O1211" i="139"/>
  <c r="O1207" i="139"/>
  <c r="O1203" i="139"/>
  <c r="O1199" i="139"/>
  <c r="O1195" i="139"/>
  <c r="O1191" i="139"/>
  <c r="O1187" i="139"/>
  <c r="O1183" i="139"/>
  <c r="O1179" i="139"/>
  <c r="O1175" i="139"/>
  <c r="O1095" i="139"/>
  <c r="O1087" i="139"/>
  <c r="O1079" i="139"/>
  <c r="O1075" i="139"/>
  <c r="O1067" i="139"/>
  <c r="O1059" i="139"/>
  <c r="O1051" i="139"/>
  <c r="O1043" i="139"/>
  <c r="O1031" i="139"/>
  <c r="O1023" i="139"/>
  <c r="O1015" i="139"/>
  <c r="O1007" i="139"/>
  <c r="O999" i="139"/>
  <c r="O991" i="139"/>
  <c r="O983" i="139"/>
  <c r="O975" i="139"/>
  <c r="O967" i="139"/>
  <c r="O955" i="139"/>
  <c r="O947" i="139"/>
  <c r="O939" i="139"/>
  <c r="O931" i="139"/>
  <c r="O923" i="139"/>
  <c r="O915" i="139"/>
  <c r="O903" i="139"/>
  <c r="O887" i="139"/>
  <c r="O815" i="139"/>
  <c r="O811" i="139"/>
  <c r="O799" i="139"/>
  <c r="O791" i="139"/>
  <c r="O783" i="139"/>
  <c r="O775" i="139"/>
  <c r="O767" i="139"/>
  <c r="O763" i="139"/>
  <c r="O759" i="139"/>
  <c r="O751" i="139"/>
  <c r="O747" i="139"/>
  <c r="O743" i="139"/>
  <c r="O739" i="139"/>
  <c r="O735" i="139"/>
  <c r="O731" i="139"/>
  <c r="O727" i="139"/>
  <c r="O723" i="139"/>
  <c r="O719" i="139"/>
  <c r="O715" i="139"/>
  <c r="O711" i="139"/>
  <c r="O707" i="139"/>
  <c r="O703" i="139"/>
  <c r="O699" i="139"/>
  <c r="O695" i="139"/>
  <c r="O691" i="139"/>
  <c r="O671" i="139"/>
  <c r="O667" i="139"/>
  <c r="O663" i="139"/>
  <c r="O659" i="139"/>
  <c r="O655" i="139"/>
  <c r="O651" i="139"/>
  <c r="O647" i="139"/>
  <c r="O643" i="139"/>
  <c r="O639" i="139"/>
  <c r="O635" i="139"/>
  <c r="O631" i="139"/>
  <c r="O627" i="139"/>
  <c r="O623" i="139"/>
  <c r="O619" i="139"/>
  <c r="O615" i="139"/>
  <c r="O611" i="139"/>
  <c r="O607" i="139"/>
  <c r="O603" i="139"/>
  <c r="O599" i="139"/>
  <c r="O595" i="139"/>
  <c r="O579" i="139"/>
  <c r="O1270" i="139"/>
  <c r="O1262" i="139"/>
  <c r="O1258" i="139"/>
  <c r="O1254" i="139"/>
  <c r="O1250" i="139"/>
  <c r="O1242" i="139"/>
  <c r="O1238" i="139"/>
  <c r="O1234" i="139"/>
  <c r="O1230" i="139"/>
  <c r="O1226" i="139"/>
  <c r="O1222" i="139"/>
  <c r="O1218" i="139"/>
  <c r="O1214" i="139"/>
  <c r="O1210" i="139"/>
  <c r="O1206" i="139"/>
  <c r="O1202" i="139"/>
  <c r="O1198" i="139"/>
  <c r="O1194" i="139"/>
  <c r="O1190" i="139"/>
  <c r="O1186" i="139"/>
  <c r="O1182" i="139"/>
  <c r="O1178" i="139"/>
  <c r="O1174" i="139"/>
  <c r="O3" i="139"/>
  <c r="O1268" i="139"/>
  <c r="O1264" i="139"/>
  <c r="O1260" i="139"/>
  <c r="O1256" i="139"/>
  <c r="O1252" i="139"/>
  <c r="O1248" i="139"/>
  <c r="O1244" i="139"/>
  <c r="O1240" i="139"/>
  <c r="O1236" i="139"/>
  <c r="O1232" i="139"/>
  <c r="O1228" i="139"/>
  <c r="O1224" i="139"/>
  <c r="O1220" i="139"/>
  <c r="O1216" i="139"/>
  <c r="O1212" i="139"/>
  <c r="O1204" i="139"/>
  <c r="O1200" i="139"/>
  <c r="O1196" i="139"/>
  <c r="O1192" i="139"/>
  <c r="O1188" i="139"/>
  <c r="O1184" i="139"/>
  <c r="O1180" i="139"/>
  <c r="O1176" i="139"/>
  <c r="O571" i="139"/>
  <c r="O563" i="139"/>
  <c r="O559" i="139"/>
  <c r="O555" i="139"/>
  <c r="O551" i="139"/>
  <c r="O547" i="139"/>
  <c r="O543" i="139"/>
  <c r="O539" i="139"/>
  <c r="O535" i="139"/>
  <c r="O531" i="139"/>
  <c r="O527" i="139"/>
  <c r="O523" i="139"/>
  <c r="O519" i="139"/>
  <c r="O515" i="139"/>
  <c r="O511" i="139"/>
  <c r="O507" i="139"/>
  <c r="O503" i="139"/>
  <c r="O499" i="139"/>
  <c r="O495" i="139"/>
  <c r="O491" i="139"/>
  <c r="O487" i="139"/>
  <c r="O483" i="139"/>
  <c r="O479" i="139"/>
  <c r="O475" i="139"/>
  <c r="O471" i="139"/>
  <c r="O467" i="139"/>
  <c r="O463" i="139"/>
  <c r="O459" i="139"/>
  <c r="O455" i="139"/>
  <c r="O451" i="139"/>
  <c r="O447" i="139"/>
  <c r="O443" i="139"/>
  <c r="O439" i="139"/>
  <c r="O431" i="139"/>
  <c r="O427" i="139"/>
  <c r="O423" i="139"/>
  <c r="O419" i="139"/>
  <c r="O415" i="139"/>
  <c r="O411" i="139"/>
  <c r="O407" i="139"/>
  <c r="O403" i="139"/>
  <c r="O399" i="139"/>
  <c r="O395" i="139"/>
  <c r="O391" i="139"/>
  <c r="O387" i="139"/>
  <c r="O383" i="139"/>
  <c r="O379" i="139"/>
  <c r="O375" i="139"/>
  <c r="O371" i="139"/>
  <c r="O367" i="139"/>
  <c r="O363" i="139"/>
  <c r="O359" i="139"/>
  <c r="O355" i="139"/>
  <c r="O351" i="139"/>
  <c r="O347" i="139"/>
  <c r="O343" i="139"/>
  <c r="O339" i="139"/>
  <c r="O335" i="139"/>
  <c r="O331" i="139"/>
  <c r="O327" i="139"/>
  <c r="O323" i="139"/>
  <c r="O319" i="139"/>
  <c r="O315" i="139"/>
  <c r="O311" i="139"/>
  <c r="O307" i="139"/>
  <c r="O303" i="139"/>
  <c r="O299" i="139"/>
  <c r="O295" i="139"/>
  <c r="O291" i="139"/>
  <c r="O287" i="139"/>
  <c r="O283" i="139"/>
  <c r="O279" i="139"/>
  <c r="O275" i="139"/>
  <c r="O271" i="139"/>
  <c r="O267" i="139"/>
  <c r="O263" i="139"/>
  <c r="O259" i="139"/>
  <c r="O255" i="139"/>
  <c r="O251" i="139"/>
  <c r="O247" i="139"/>
  <c r="O243" i="139"/>
  <c r="O239" i="139"/>
  <c r="O235" i="139"/>
  <c r="O231" i="139"/>
  <c r="O227" i="139"/>
  <c r="O223" i="139"/>
  <c r="O219" i="139"/>
  <c r="O215" i="139"/>
  <c r="O211" i="139"/>
  <c r="O207" i="139"/>
  <c r="O203" i="139"/>
  <c r="O199" i="139"/>
  <c r="O195" i="139"/>
  <c r="O191" i="139"/>
  <c r="O187" i="139"/>
  <c r="O183" i="139"/>
  <c r="O179" i="139"/>
  <c r="O175" i="139"/>
  <c r="O171" i="139"/>
  <c r="O167" i="139"/>
  <c r="O163" i="139"/>
  <c r="O159" i="139"/>
  <c r="O155" i="139"/>
  <c r="O151" i="139"/>
  <c r="O147" i="139"/>
  <c r="O143" i="139"/>
  <c r="O139" i="139"/>
  <c r="O135" i="139"/>
  <c r="O131" i="139"/>
  <c r="O127" i="139"/>
  <c r="O123" i="139"/>
  <c r="O119" i="139"/>
  <c r="O115" i="139"/>
  <c r="O111" i="139"/>
  <c r="O107" i="139"/>
  <c r="O103" i="139"/>
  <c r="O99" i="139"/>
  <c r="O95" i="139"/>
  <c r="O91" i="139"/>
  <c r="O87" i="139"/>
  <c r="O83" i="139"/>
  <c r="O79" i="139"/>
  <c r="O75" i="139"/>
  <c r="O71" i="139"/>
  <c r="O67" i="139"/>
  <c r="O63" i="139"/>
  <c r="O59" i="139"/>
  <c r="O55" i="139"/>
  <c r="O51" i="139"/>
  <c r="O47" i="139"/>
  <c r="O43" i="139"/>
  <c r="O39" i="139"/>
  <c r="O35" i="139"/>
  <c r="O31" i="139"/>
  <c r="O27" i="139"/>
  <c r="O23" i="139"/>
  <c r="O19" i="139"/>
  <c r="O15" i="139"/>
  <c r="O11" i="139"/>
  <c r="O7" i="139"/>
  <c r="O594" i="139"/>
  <c r="O590" i="139"/>
  <c r="O586" i="139"/>
  <c r="O582" i="139"/>
  <c r="O578" i="139"/>
  <c r="O574" i="139"/>
  <c r="O570" i="139"/>
  <c r="O566" i="139"/>
  <c r="O562" i="139"/>
  <c r="O558" i="139"/>
  <c r="O554" i="139"/>
  <c r="O550" i="139"/>
  <c r="O546" i="139"/>
  <c r="O542" i="139"/>
  <c r="O538" i="139"/>
  <c r="O534" i="139"/>
  <c r="O530" i="139"/>
  <c r="O526" i="139"/>
  <c r="O522" i="139"/>
  <c r="O518" i="139"/>
  <c r="O514" i="139"/>
  <c r="O510" i="139"/>
  <c r="O506" i="139"/>
  <c r="O502" i="139"/>
  <c r="O498" i="139"/>
  <c r="O494" i="139"/>
  <c r="O490" i="139"/>
  <c r="O486" i="139"/>
  <c r="O482" i="139"/>
  <c r="O478" i="139"/>
  <c r="O474" i="139"/>
  <c r="O470" i="139"/>
  <c r="O466" i="139"/>
  <c r="O462" i="139"/>
  <c r="O458" i="139"/>
  <c r="O454" i="139"/>
  <c r="O450" i="139"/>
  <c r="O446" i="139"/>
  <c r="O442" i="139"/>
  <c r="O434" i="139"/>
  <c r="O430" i="139"/>
  <c r="O426" i="139"/>
  <c r="O422" i="139"/>
  <c r="O418" i="139"/>
  <c r="O414" i="139"/>
  <c r="O410" i="139"/>
  <c r="O406" i="139"/>
  <c r="O402" i="139"/>
  <c r="O398" i="139"/>
  <c r="O394" i="139"/>
  <c r="O390" i="139"/>
  <c r="O386" i="139"/>
  <c r="O382" i="139"/>
  <c r="O378" i="139"/>
  <c r="O374" i="139"/>
  <c r="O370" i="139"/>
  <c r="O366" i="139"/>
  <c r="O362" i="139"/>
  <c r="O358" i="139"/>
  <c r="O354" i="139"/>
  <c r="O350" i="139"/>
  <c r="O346" i="139"/>
  <c r="O342" i="139"/>
  <c r="O338" i="139"/>
  <c r="O334" i="139"/>
  <c r="O330" i="139"/>
  <c r="O326" i="139"/>
  <c r="O322" i="139"/>
  <c r="O318" i="139"/>
  <c r="O314" i="139"/>
  <c r="O310" i="139"/>
  <c r="O306" i="139"/>
  <c r="O302" i="139"/>
  <c r="O298" i="139"/>
  <c r="O294" i="139"/>
  <c r="O290" i="139"/>
  <c r="O286" i="139"/>
  <c r="O282" i="139"/>
  <c r="O278" i="139"/>
  <c r="O274" i="139"/>
  <c r="O270" i="139"/>
  <c r="O266" i="139"/>
  <c r="O262" i="139"/>
  <c r="O258" i="139"/>
  <c r="O254" i="139"/>
  <c r="O250" i="139"/>
  <c r="O246" i="139"/>
  <c r="O242" i="139"/>
  <c r="O238" i="139"/>
  <c r="O234" i="139"/>
  <c r="O230" i="139"/>
  <c r="O226" i="139"/>
  <c r="O222" i="139"/>
  <c r="O218" i="139"/>
  <c r="O214" i="139"/>
  <c r="O210" i="139"/>
  <c r="O206" i="139"/>
  <c r="O202" i="139"/>
  <c r="O198" i="139"/>
  <c r="O194" i="139"/>
  <c r="O190" i="139"/>
  <c r="O186" i="139"/>
  <c r="O182" i="139"/>
  <c r="O178" i="139"/>
  <c r="O174" i="139"/>
  <c r="O170" i="139"/>
  <c r="O166" i="139"/>
  <c r="O162" i="139"/>
  <c r="O158" i="139"/>
  <c r="O154" i="139"/>
  <c r="O150" i="139"/>
  <c r="O146" i="139"/>
  <c r="O142" i="139"/>
  <c r="O138" i="139"/>
  <c r="O134" i="139"/>
  <c r="O130" i="139"/>
  <c r="O126" i="139"/>
  <c r="O122" i="139"/>
  <c r="O118" i="139"/>
  <c r="O114" i="139"/>
  <c r="O110" i="139"/>
  <c r="O106" i="139"/>
  <c r="O102" i="139"/>
  <c r="O98" i="139"/>
  <c r="O94" i="139"/>
  <c r="O90" i="139"/>
  <c r="O86" i="139"/>
  <c r="O82" i="139"/>
  <c r="O78" i="139"/>
  <c r="O74" i="139"/>
  <c r="O70" i="139"/>
  <c r="O66" i="139"/>
  <c r="O62" i="139"/>
  <c r="O58" i="139"/>
  <c r="O54" i="139"/>
  <c r="O50" i="139"/>
  <c r="O46" i="139"/>
  <c r="O42" i="139"/>
  <c r="O38" i="139"/>
  <c r="O34" i="139"/>
  <c r="O30" i="139"/>
  <c r="O26" i="139"/>
  <c r="O22" i="139"/>
  <c r="O18" i="139"/>
  <c r="O14" i="139"/>
  <c r="O10" i="139"/>
  <c r="O6" i="139"/>
  <c r="O1113" i="139"/>
  <c r="O1101" i="139"/>
  <c r="O1097" i="139"/>
  <c r="O1093" i="139"/>
  <c r="O1089" i="139"/>
  <c r="O1085" i="139"/>
  <c r="O1081" i="139"/>
  <c r="O1077" i="139"/>
  <c r="O1073" i="139"/>
  <c r="O1069" i="139"/>
  <c r="O1065" i="139"/>
  <c r="O1061" i="139"/>
  <c r="O1057" i="139"/>
  <c r="O1053" i="139"/>
  <c r="O1049" i="139"/>
  <c r="O1045" i="139"/>
  <c r="O1041" i="139"/>
  <c r="O1037" i="139"/>
  <c r="O1033" i="139"/>
  <c r="O1029" i="139"/>
  <c r="O1025" i="139"/>
  <c r="O1021" i="139"/>
  <c r="O1017" i="139"/>
  <c r="O1013" i="139"/>
  <c r="O1009" i="139"/>
  <c r="O1005" i="139"/>
  <c r="O1001" i="139"/>
  <c r="O997" i="139"/>
  <c r="O993" i="139"/>
  <c r="O989" i="139"/>
  <c r="O985" i="139"/>
  <c r="O981" i="139"/>
  <c r="O977" i="139"/>
  <c r="O973" i="139"/>
  <c r="O969" i="139"/>
  <c r="O965" i="139"/>
  <c r="O961" i="139"/>
  <c r="O957" i="139"/>
  <c r="O953" i="139"/>
  <c r="O949" i="139"/>
  <c r="O945" i="139"/>
  <c r="O941" i="139"/>
  <c r="O937" i="139"/>
  <c r="O933" i="139"/>
  <c r="O929" i="139"/>
  <c r="O925" i="139"/>
  <c r="O921" i="139"/>
  <c r="O917" i="139"/>
  <c r="O913" i="139"/>
  <c r="O909" i="139"/>
  <c r="O905" i="139"/>
  <c r="O901" i="139"/>
  <c r="O897" i="139"/>
  <c r="O893" i="139"/>
  <c r="O889" i="139"/>
  <c r="O885" i="139"/>
  <c r="O881" i="139"/>
  <c r="O877" i="139"/>
  <c r="O873" i="139"/>
  <c r="O869" i="139"/>
  <c r="O865" i="139"/>
  <c r="O861" i="139"/>
  <c r="O857" i="139"/>
  <c r="O853" i="139"/>
  <c r="O849" i="139"/>
  <c r="O845" i="139"/>
  <c r="O841" i="139"/>
  <c r="O837" i="139"/>
  <c r="O833" i="139"/>
  <c r="O829" i="139"/>
  <c r="O825" i="139"/>
  <c r="O821" i="139"/>
  <c r="O813" i="139"/>
  <c r="O809" i="139"/>
  <c r="O805" i="139"/>
  <c r="O801" i="139"/>
  <c r="O797" i="139"/>
  <c r="O793" i="139"/>
  <c r="O789" i="139"/>
  <c r="O785" i="139"/>
  <c r="O781" i="139"/>
  <c r="O777" i="139"/>
  <c r="O773" i="139"/>
  <c r="O769" i="139"/>
  <c r="O765" i="139"/>
  <c r="O761" i="139"/>
  <c r="O757" i="139"/>
  <c r="O753" i="139"/>
  <c r="O749" i="139"/>
  <c r="O741" i="139"/>
  <c r="O737" i="139"/>
  <c r="O733" i="139"/>
  <c r="O729" i="139"/>
  <c r="O725" i="139"/>
  <c r="O721" i="139"/>
  <c r="O717" i="139"/>
  <c r="O713" i="139"/>
  <c r="O709" i="139"/>
  <c r="O705" i="139"/>
  <c r="O701" i="139"/>
  <c r="O697" i="139"/>
  <c r="O693" i="139"/>
  <c r="O685" i="139"/>
  <c r="O681" i="139"/>
  <c r="O677" i="139"/>
  <c r="O673" i="139"/>
  <c r="O669" i="139"/>
  <c r="O665" i="139"/>
  <c r="O661" i="139"/>
  <c r="O657" i="139"/>
  <c r="O653" i="139"/>
  <c r="O649" i="139"/>
  <c r="O645" i="139"/>
  <c r="O637" i="139"/>
  <c r="O633" i="139"/>
  <c r="O629" i="139"/>
  <c r="O625" i="139"/>
  <c r="O621" i="139"/>
  <c r="O613" i="139"/>
  <c r="O609" i="139"/>
  <c r="O605" i="139"/>
  <c r="O601" i="139"/>
  <c r="O597" i="139"/>
  <c r="O593" i="139"/>
  <c r="O589" i="139"/>
  <c r="O581" i="139"/>
  <c r="O577" i="139"/>
  <c r="O573" i="139"/>
  <c r="O569" i="139"/>
  <c r="O565" i="139"/>
  <c r="O553" i="139"/>
  <c r="O549" i="139"/>
  <c r="O541" i="139"/>
  <c r="O537" i="139"/>
  <c r="O533" i="139"/>
  <c r="O529" i="139"/>
  <c r="O525" i="139"/>
  <c r="O521" i="139"/>
  <c r="O517" i="139"/>
  <c r="O513" i="139"/>
  <c r="O509" i="139"/>
  <c r="O505" i="139"/>
  <c r="O501" i="139"/>
  <c r="O497" i="139"/>
  <c r="O493" i="139"/>
  <c r="O489" i="139"/>
  <c r="O485" i="139"/>
  <c r="O481" i="139"/>
  <c r="O477" i="139"/>
  <c r="O473" i="139"/>
  <c r="O469" i="139"/>
  <c r="O465" i="139"/>
  <c r="O461" i="139"/>
  <c r="O457" i="139"/>
  <c r="O453" i="139"/>
  <c r="O449" i="139"/>
  <c r="O445" i="139"/>
  <c r="O441" i="139"/>
  <c r="O437" i="139"/>
  <c r="O433" i="139"/>
  <c r="O429" i="139"/>
  <c r="O425" i="139"/>
  <c r="O421" i="139"/>
  <c r="O417" i="139"/>
  <c r="O413" i="139"/>
  <c r="O409" i="139"/>
  <c r="O405" i="139"/>
  <c r="O401" i="139"/>
  <c r="O397" i="139"/>
  <c r="O393" i="139"/>
  <c r="O389" i="139"/>
  <c r="O385" i="139"/>
  <c r="O381" i="139"/>
  <c r="O377" i="139"/>
  <c r="O373" i="139"/>
  <c r="O369" i="139"/>
  <c r="O365" i="139"/>
  <c r="O361" i="139"/>
  <c r="O357" i="139"/>
  <c r="O353" i="139"/>
  <c r="O349" i="139"/>
  <c r="O345" i="139"/>
  <c r="O341" i="139"/>
  <c r="O337" i="139"/>
  <c r="O333" i="139"/>
  <c r="O329" i="139"/>
  <c r="O325" i="139"/>
  <c r="O321" i="139"/>
  <c r="O317" i="139"/>
  <c r="O313" i="139"/>
  <c r="O309" i="139"/>
  <c r="O305" i="139"/>
  <c r="O301" i="139"/>
  <c r="O297" i="139"/>
  <c r="O293" i="139"/>
  <c r="O289" i="139"/>
  <c r="O285" i="139"/>
  <c r="O281" i="139"/>
  <c r="O277" i="139"/>
  <c r="O273" i="139"/>
  <c r="O269" i="139"/>
  <c r="O265" i="139"/>
  <c r="O261" i="139"/>
  <c r="O257" i="139"/>
  <c r="O253" i="139"/>
  <c r="O249" i="139"/>
  <c r="O245" i="139"/>
  <c r="O241" i="139"/>
  <c r="O237" i="139"/>
  <c r="O233" i="139"/>
  <c r="O229" i="139"/>
  <c r="O225" i="139"/>
  <c r="O221" i="139"/>
  <c r="O217" i="139"/>
  <c r="O213" i="139"/>
  <c r="O209" i="139"/>
  <c r="O205" i="139"/>
  <c r="O201" i="139"/>
  <c r="O197" i="139"/>
  <c r="O193" i="139"/>
  <c r="O189" i="139"/>
  <c r="O185" i="139"/>
  <c r="O181" i="139"/>
  <c r="O177" i="139"/>
  <c r="O173" i="139"/>
  <c r="O169" i="139"/>
  <c r="O165" i="139"/>
  <c r="O161" i="139"/>
  <c r="O157" i="139"/>
  <c r="O153" i="139"/>
  <c r="O149" i="139"/>
  <c r="O145" i="139"/>
  <c r="O141" i="139"/>
  <c r="O137" i="139"/>
  <c r="O133" i="139"/>
  <c r="O129" i="139"/>
  <c r="O125" i="139"/>
  <c r="O121" i="139"/>
  <c r="O117" i="139"/>
  <c r="O113" i="139"/>
  <c r="O109" i="139"/>
  <c r="O105" i="139"/>
  <c r="O101" i="139"/>
  <c r="O97" i="139"/>
  <c r="O93" i="139"/>
  <c r="O89" i="139"/>
  <c r="O85" i="139"/>
  <c r="O81" i="139"/>
  <c r="O77" i="139"/>
  <c r="O73" i="139"/>
  <c r="O69" i="139"/>
  <c r="O65" i="139"/>
  <c r="O61" i="139"/>
  <c r="O57" i="139"/>
  <c r="O53" i="139"/>
  <c r="O49" i="139"/>
  <c r="O45" i="139"/>
  <c r="O41" i="139"/>
  <c r="O37" i="139"/>
  <c r="O33" i="139"/>
  <c r="O29" i="139"/>
  <c r="O25" i="139"/>
  <c r="O21" i="139"/>
  <c r="O17" i="139"/>
  <c r="O13" i="139"/>
  <c r="O9" i="139"/>
  <c r="O5" i="139"/>
  <c r="O1112" i="139"/>
  <c r="O1100" i="139"/>
  <c r="O1096" i="139"/>
  <c r="O1092" i="139"/>
  <c r="O1088" i="139"/>
  <c r="O1084" i="139"/>
  <c r="O1080" i="139"/>
  <c r="O1076" i="139"/>
  <c r="O1072" i="139"/>
  <c r="O1068" i="139"/>
  <c r="O1064" i="139"/>
  <c r="O1060" i="139"/>
  <c r="O1056" i="139"/>
  <c r="O1052" i="139"/>
  <c r="O1048" i="139"/>
  <c r="O1044" i="139"/>
  <c r="O1040" i="139"/>
  <c r="O1036" i="139"/>
  <c r="O1032" i="139"/>
  <c r="O1028" i="139"/>
  <c r="O1024" i="139"/>
  <c r="O1020" i="139"/>
  <c r="O1016" i="139"/>
  <c r="O1012" i="139"/>
  <c r="O1008" i="139"/>
  <c r="O1004" i="139"/>
  <c r="O1000" i="139"/>
  <c r="O996" i="139"/>
  <c r="O992" i="139"/>
  <c r="O988" i="139"/>
  <c r="O984" i="139"/>
  <c r="O980" i="139"/>
  <c r="O976" i="139"/>
  <c r="O972" i="139"/>
  <c r="O968" i="139"/>
  <c r="O964" i="139"/>
  <c r="O960" i="139"/>
  <c r="O956" i="139"/>
  <c r="O952" i="139"/>
  <c r="O948" i="139"/>
  <c r="O944" i="139"/>
  <c r="O940" i="139"/>
  <c r="O936" i="139"/>
  <c r="O932" i="139"/>
  <c r="O928" i="139"/>
  <c r="O924" i="139"/>
  <c r="O920" i="139"/>
  <c r="O916" i="139"/>
  <c r="O912" i="139"/>
  <c r="O908" i="139"/>
  <c r="O904" i="139"/>
  <c r="O900" i="139"/>
  <c r="O896" i="139"/>
  <c r="O892" i="139"/>
  <c r="O888" i="139"/>
  <c r="O876" i="139"/>
  <c r="O872" i="139"/>
  <c r="O868" i="139"/>
  <c r="O864" i="139"/>
  <c r="O860" i="139"/>
  <c r="O856" i="139"/>
  <c r="O852" i="139"/>
  <c r="O848" i="139"/>
  <c r="O844" i="139"/>
  <c r="O840" i="139"/>
  <c r="O836" i="139"/>
  <c r="O832" i="139"/>
  <c r="O828" i="139"/>
  <c r="O824" i="139"/>
  <c r="O812" i="139"/>
  <c r="O808" i="139"/>
  <c r="O804" i="139"/>
  <c r="O800" i="139"/>
  <c r="O796" i="139"/>
  <c r="O792" i="139"/>
  <c r="O788" i="139"/>
  <c r="O784" i="139"/>
  <c r="O780" i="139"/>
  <c r="O776" i="139"/>
  <c r="O772" i="139"/>
  <c r="O768" i="139"/>
  <c r="O764" i="139"/>
  <c r="O756" i="139"/>
  <c r="O752" i="139"/>
  <c r="O748" i="139"/>
  <c r="O744" i="139"/>
  <c r="O740" i="139"/>
  <c r="O736" i="139"/>
  <c r="O732" i="139"/>
  <c r="O728" i="139"/>
  <c r="O724" i="139"/>
  <c r="O720" i="139"/>
  <c r="O716" i="139"/>
  <c r="O712" i="139"/>
  <c r="O708" i="139"/>
  <c r="O704" i="139"/>
  <c r="O700" i="139"/>
  <c r="O696" i="139"/>
  <c r="O692" i="139"/>
  <c r="O688" i="139"/>
  <c r="O684" i="139"/>
  <c r="O680" i="139"/>
  <c r="O676" i="139"/>
  <c r="O672" i="139"/>
  <c r="O668" i="139"/>
  <c r="O664" i="139"/>
  <c r="O660" i="139"/>
  <c r="O656" i="139"/>
  <c r="O652" i="139"/>
  <c r="O648" i="139"/>
  <c r="O640" i="139"/>
  <c r="O636" i="139"/>
  <c r="O632" i="139"/>
  <c r="O628" i="139"/>
  <c r="O624" i="139"/>
  <c r="O620" i="139"/>
  <c r="O616" i="139"/>
  <c r="O612" i="139"/>
  <c r="O608" i="139"/>
  <c r="O600" i="139"/>
  <c r="O596" i="139"/>
  <c r="O592" i="139"/>
  <c r="O588" i="139"/>
  <c r="O584" i="139"/>
  <c r="O580" i="139"/>
  <c r="O576" i="139"/>
  <c r="O572" i="139"/>
  <c r="O568" i="139"/>
  <c r="O564" i="139"/>
  <c r="O560" i="139"/>
  <c r="O556" i="139"/>
  <c r="O548" i="139"/>
  <c r="O544" i="139"/>
  <c r="O540" i="139"/>
  <c r="O536" i="139"/>
  <c r="O532" i="139"/>
  <c r="O528" i="139"/>
  <c r="O524" i="139"/>
  <c r="O520" i="139"/>
  <c r="O516" i="139"/>
  <c r="O512" i="139"/>
  <c r="O508" i="139"/>
  <c r="O504" i="139"/>
  <c r="O500" i="139"/>
  <c r="O496" i="139"/>
  <c r="O492" i="139"/>
  <c r="O488" i="139"/>
  <c r="O484" i="139"/>
  <c r="O480" i="139"/>
  <c r="O476" i="139"/>
  <c r="O472" i="139"/>
  <c r="O468" i="139"/>
  <c r="O464" i="139"/>
  <c r="O460" i="139"/>
  <c r="O456" i="139"/>
  <c r="O452" i="139"/>
  <c r="O448" i="139"/>
  <c r="O444" i="139"/>
  <c r="O440" i="139"/>
  <c r="O432" i="139"/>
  <c r="O428" i="139"/>
  <c r="O424" i="139"/>
  <c r="O420" i="139"/>
  <c r="O416" i="139"/>
  <c r="O412" i="139"/>
  <c r="O408" i="139"/>
  <c r="O404" i="139"/>
  <c r="O400" i="139"/>
  <c r="O396" i="139"/>
  <c r="O392" i="139"/>
  <c r="O388" i="139"/>
  <c r="O384" i="139"/>
  <c r="O380" i="139"/>
  <c r="O376" i="139"/>
  <c r="O372" i="139"/>
  <c r="O368" i="139"/>
  <c r="O364" i="139"/>
  <c r="O360" i="139"/>
  <c r="O356" i="139"/>
  <c r="O352" i="139"/>
  <c r="O348" i="139"/>
  <c r="O344" i="139"/>
  <c r="O340" i="139"/>
  <c r="O336" i="139"/>
  <c r="O332" i="139"/>
  <c r="O328" i="139"/>
  <c r="O324" i="139"/>
  <c r="O320" i="139"/>
  <c r="O316" i="139"/>
  <c r="O312" i="139"/>
  <c r="O308" i="139"/>
  <c r="O304" i="139"/>
  <c r="O300" i="139"/>
  <c r="O296" i="139"/>
  <c r="O292" i="139"/>
  <c r="O288" i="139"/>
  <c r="O284" i="139"/>
  <c r="O280" i="139"/>
  <c r="O276" i="139"/>
  <c r="O272" i="139"/>
  <c r="O268" i="139"/>
  <c r="O264" i="139"/>
  <c r="O260" i="139"/>
  <c r="O256" i="139"/>
  <c r="O252" i="139"/>
  <c r="O248" i="139"/>
  <c r="O244" i="139"/>
  <c r="O240" i="139"/>
  <c r="O236" i="139"/>
  <c r="O232" i="139"/>
  <c r="O228" i="139"/>
  <c r="O224" i="139"/>
  <c r="O220" i="139"/>
  <c r="O216" i="139"/>
  <c r="O212" i="139"/>
  <c r="O208" i="139"/>
  <c r="O204" i="139"/>
  <c r="O200" i="139"/>
  <c r="O196" i="139"/>
  <c r="O192" i="139"/>
  <c r="O188" i="139"/>
  <c r="O184" i="139"/>
  <c r="O180" i="139"/>
  <c r="O176" i="139"/>
  <c r="O172" i="139"/>
  <c r="O168" i="139"/>
  <c r="O164" i="139"/>
  <c r="O160" i="139"/>
  <c r="O156" i="139"/>
  <c r="O152" i="139"/>
  <c r="O148" i="139"/>
  <c r="O144" i="139"/>
  <c r="O140" i="139"/>
  <c r="O136" i="139"/>
  <c r="O132" i="139"/>
  <c r="O128" i="139"/>
  <c r="O124" i="139"/>
  <c r="O120" i="139"/>
  <c r="O116" i="139"/>
  <c r="O112" i="139"/>
  <c r="O108" i="139"/>
  <c r="O104" i="139"/>
  <c r="O100" i="139"/>
  <c r="O96" i="139"/>
  <c r="O92" i="139"/>
  <c r="O88" i="139"/>
  <c r="O84" i="139"/>
  <c r="O80" i="139"/>
  <c r="O76" i="139"/>
  <c r="O72" i="139"/>
  <c r="O68" i="139"/>
  <c r="O64" i="139"/>
  <c r="O60" i="139"/>
  <c r="O56" i="139"/>
  <c r="O52" i="139"/>
  <c r="O48" i="139"/>
  <c r="O44" i="139"/>
  <c r="O40" i="139"/>
  <c r="O36" i="139"/>
  <c r="O32" i="139"/>
  <c r="O28" i="139"/>
  <c r="O24" i="139"/>
  <c r="O20" i="139"/>
  <c r="O16" i="139"/>
  <c r="O12" i="139"/>
  <c r="O8" i="139"/>
  <c r="O4" i="139"/>
  <c r="J260" i="189"/>
  <c r="K260" i="189" s="1"/>
  <c r="M260" i="189" s="1"/>
  <c r="J269" i="189"/>
  <c r="K269" i="189" s="1"/>
  <c r="M269" i="189" s="1"/>
  <c r="J263" i="189"/>
  <c r="K263" i="189" s="1"/>
  <c r="M263" i="189" s="1"/>
  <c r="J603" i="189"/>
  <c r="K603" i="189" s="1"/>
  <c r="M603" i="189" s="1"/>
  <c r="J271" i="189"/>
  <c r="K271" i="189" s="1"/>
  <c r="M271" i="189" s="1"/>
  <c r="J270" i="189"/>
  <c r="K270" i="189" s="1"/>
  <c r="M270" i="189" s="1"/>
  <c r="J268" i="189"/>
  <c r="K268" i="189" s="1"/>
  <c r="M268" i="189" s="1"/>
  <c r="J267" i="189"/>
  <c r="K267" i="189" s="1"/>
  <c r="M267" i="189" s="1"/>
  <c r="J264" i="189"/>
  <c r="K264" i="189" s="1"/>
  <c r="M264" i="189" s="1"/>
  <c r="J262" i="189"/>
  <c r="K262" i="189" s="1"/>
  <c r="M262" i="189" s="1"/>
  <c r="J261" i="189"/>
  <c r="K261" i="189" s="1"/>
  <c r="M261" i="189" s="1"/>
  <c r="J259" i="189"/>
  <c r="K259" i="189" s="1"/>
  <c r="M259" i="189" s="1"/>
  <c r="J258" i="189"/>
  <c r="K258" i="189" s="1"/>
  <c r="M258" i="189" s="1"/>
  <c r="J601" i="189"/>
  <c r="K601" i="189" s="1"/>
  <c r="M601" i="189" s="1"/>
  <c r="J600" i="189"/>
  <c r="K600" i="189" s="1"/>
  <c r="M600" i="189" s="1"/>
  <c r="J232" i="189"/>
  <c r="K232" i="189" s="1"/>
  <c r="M232" i="189" s="1"/>
  <c r="J599" i="189"/>
  <c r="K599" i="189" s="1"/>
  <c r="M599" i="189" s="1"/>
  <c r="J597" i="189"/>
  <c r="K597" i="189" s="1"/>
  <c r="M597" i="189" s="1"/>
  <c r="J256" i="189"/>
  <c r="K256" i="189" s="1"/>
  <c r="M256" i="189" s="1"/>
  <c r="J596" i="189"/>
  <c r="K596" i="189" s="1"/>
  <c r="M596" i="189" s="1"/>
  <c r="J257" i="189"/>
  <c r="K257" i="189" s="1"/>
  <c r="M257" i="189" s="1"/>
  <c r="J595" i="189"/>
  <c r="K595" i="189" s="1"/>
  <c r="M595" i="189" s="1"/>
  <c r="J255" i="189"/>
  <c r="K255" i="189" s="1"/>
  <c r="M255" i="189" s="1"/>
  <c r="J254" i="189"/>
  <c r="K254" i="189" s="1"/>
  <c r="M254" i="189" s="1"/>
  <c r="J253" i="189"/>
  <c r="K253" i="189" s="1"/>
  <c r="M253" i="189" s="1"/>
  <c r="J252" i="189"/>
  <c r="K252" i="189" s="1"/>
  <c r="M252" i="189" s="1"/>
  <c r="J251" i="189"/>
  <c r="K251" i="189" s="1"/>
  <c r="M251" i="189" s="1"/>
  <c r="J250" i="189"/>
  <c r="K250" i="189" s="1"/>
  <c r="M250" i="189" s="1"/>
  <c r="J249" i="189"/>
  <c r="K249" i="189" s="1"/>
  <c r="M249" i="189" s="1"/>
  <c r="J248" i="189"/>
  <c r="K248" i="189" s="1"/>
  <c r="M248" i="189" s="1"/>
  <c r="J247" i="189"/>
  <c r="K247" i="189" s="1"/>
  <c r="M247" i="189" s="1"/>
  <c r="J246" i="189"/>
  <c r="K246" i="189" s="1"/>
  <c r="M246" i="189" s="1"/>
  <c r="J245" i="189"/>
  <c r="K245" i="189" s="1"/>
  <c r="M245" i="189" s="1"/>
  <c r="J244" i="189"/>
  <c r="K244" i="189" s="1"/>
  <c r="M244" i="189" s="1"/>
  <c r="J243" i="189"/>
  <c r="K243" i="189" s="1"/>
  <c r="M243" i="189" s="1"/>
  <c r="J242" i="189"/>
  <c r="K242" i="189" s="1"/>
  <c r="M242" i="189" s="1"/>
  <c r="J241" i="189"/>
  <c r="K241" i="189" s="1"/>
  <c r="M241" i="189" s="1"/>
  <c r="J240" i="189"/>
  <c r="K240" i="189" s="1"/>
  <c r="M240" i="189" s="1"/>
  <c r="J239" i="189"/>
  <c r="K239" i="189" s="1"/>
  <c r="M239" i="189" s="1"/>
  <c r="J238" i="189"/>
  <c r="K238" i="189" s="1"/>
  <c r="M238" i="189" s="1"/>
  <c r="J237" i="189"/>
  <c r="K237" i="189" s="1"/>
  <c r="M237" i="189" s="1"/>
  <c r="J236" i="189"/>
  <c r="K236" i="189" s="1"/>
  <c r="M236" i="189" s="1"/>
  <c r="J235" i="189"/>
  <c r="K235" i="189" s="1"/>
  <c r="M235" i="189" s="1"/>
  <c r="J234" i="189"/>
  <c r="K234" i="189" s="1"/>
  <c r="M234" i="189" s="1"/>
  <c r="J233" i="189"/>
  <c r="K233" i="189" s="1"/>
  <c r="M233" i="189" s="1"/>
  <c r="J231" i="189"/>
  <c r="K231" i="189" s="1"/>
  <c r="M231" i="189" s="1"/>
  <c r="J230" i="189"/>
  <c r="K230" i="189" s="1"/>
  <c r="M230" i="189" s="1"/>
  <c r="J229" i="189"/>
  <c r="K229" i="189" s="1"/>
  <c r="M229" i="189" s="1"/>
  <c r="J228" i="189"/>
  <c r="K228" i="189" s="1"/>
  <c r="M228" i="189" s="1"/>
  <c r="J227" i="189"/>
  <c r="K227" i="189" s="1"/>
  <c r="M227" i="189" s="1"/>
  <c r="J226" i="189"/>
  <c r="K226" i="189" s="1"/>
  <c r="M226" i="189" s="1"/>
  <c r="J593" i="189"/>
  <c r="K593" i="189" s="1"/>
  <c r="M593" i="189" s="1"/>
  <c r="J225" i="189"/>
  <c r="K225" i="189" s="1"/>
  <c r="M225" i="189" s="1"/>
  <c r="J224" i="189"/>
  <c r="K224" i="189" s="1"/>
  <c r="M224" i="189" s="1"/>
  <c r="J223" i="189"/>
  <c r="K223" i="189" s="1"/>
  <c r="M223" i="189" s="1"/>
  <c r="J222" i="189"/>
  <c r="K222" i="189" s="1"/>
  <c r="M222" i="189" s="1"/>
  <c r="J221" i="189"/>
  <c r="K221" i="189" s="1"/>
  <c r="M221" i="189" s="1"/>
  <c r="J220" i="189"/>
  <c r="K220" i="189" s="1"/>
  <c r="M220" i="189" s="1"/>
  <c r="J219" i="189"/>
  <c r="K219" i="189" s="1"/>
  <c r="M219" i="189" s="1"/>
  <c r="J218" i="189"/>
  <c r="K218" i="189" s="1"/>
  <c r="M218" i="189" s="1"/>
  <c r="J217" i="189"/>
  <c r="K217" i="189" s="1"/>
  <c r="M217" i="189" s="1"/>
  <c r="J216" i="189"/>
  <c r="K216" i="189" s="1"/>
  <c r="M216" i="189" s="1"/>
  <c r="J215" i="189"/>
  <c r="K215" i="189" s="1"/>
  <c r="M215" i="189" s="1"/>
  <c r="J214" i="189"/>
  <c r="K214" i="189" s="1"/>
  <c r="M214" i="189" s="1"/>
  <c r="J212" i="189"/>
  <c r="K212" i="189" s="1"/>
  <c r="M212" i="189" s="1"/>
  <c r="J211" i="189"/>
  <c r="K211" i="189" s="1"/>
  <c r="M211" i="189" s="1"/>
  <c r="J210" i="189"/>
  <c r="K210" i="189" s="1"/>
  <c r="M210" i="189" s="1"/>
  <c r="J209" i="189"/>
  <c r="K209" i="189" s="1"/>
  <c r="M209" i="189" s="1"/>
  <c r="J208" i="189"/>
  <c r="K208" i="189" s="1"/>
  <c r="M208" i="189" s="1"/>
  <c r="J207" i="189"/>
  <c r="K207" i="189" s="1"/>
  <c r="M207" i="189" s="1"/>
  <c r="J204" i="189"/>
  <c r="K204" i="189" s="1"/>
  <c r="M204" i="189" s="1"/>
  <c r="J203" i="189"/>
  <c r="K203" i="189" s="1"/>
  <c r="M203" i="189" s="1"/>
  <c r="J201" i="189"/>
  <c r="K201" i="189" s="1"/>
  <c r="M201" i="189" s="1"/>
  <c r="J199" i="189"/>
  <c r="K199" i="189" s="1"/>
  <c r="M199" i="189" s="1"/>
  <c r="J198" i="189"/>
  <c r="K198" i="189" s="1"/>
  <c r="M198" i="189" s="1"/>
  <c r="J197" i="189"/>
  <c r="K197" i="189" s="1"/>
  <c r="M197" i="189" s="1"/>
  <c r="J200" i="189"/>
  <c r="K200" i="189" s="1"/>
  <c r="M200" i="189" s="1"/>
  <c r="J591" i="189"/>
  <c r="K591" i="189" s="1"/>
  <c r="M591" i="189" s="1"/>
  <c r="J195" i="189"/>
  <c r="K195" i="189" s="1"/>
  <c r="M195" i="189" s="1"/>
  <c r="J194" i="189"/>
  <c r="K194" i="189" s="1"/>
  <c r="M194" i="189" s="1"/>
  <c r="J193" i="189"/>
  <c r="K193" i="189" s="1"/>
  <c r="M193" i="189" s="1"/>
  <c r="J192" i="189"/>
  <c r="K192" i="189" s="1"/>
  <c r="M192" i="189" s="1"/>
  <c r="J191" i="189"/>
  <c r="K191" i="189" s="1"/>
  <c r="M191" i="189" s="1"/>
  <c r="J190" i="189"/>
  <c r="K190" i="189" s="1"/>
  <c r="M190" i="189" s="1"/>
  <c r="J189" i="189"/>
  <c r="K189" i="189" s="1"/>
  <c r="M189" i="189" s="1"/>
  <c r="J188" i="189"/>
  <c r="K188" i="189" s="1"/>
  <c r="M188" i="189" s="1"/>
  <c r="J187" i="189"/>
  <c r="K187" i="189" s="1"/>
  <c r="M187" i="189" s="1"/>
  <c r="J186" i="189"/>
  <c r="K186" i="189" s="1"/>
  <c r="M186" i="189" s="1"/>
  <c r="J185" i="189"/>
  <c r="K185" i="189" s="1"/>
  <c r="M185" i="189" s="1"/>
  <c r="J184" i="189"/>
  <c r="K184" i="189" s="1"/>
  <c r="M184" i="189" s="1"/>
  <c r="J183" i="189"/>
  <c r="K183" i="189" s="1"/>
  <c r="M183" i="189" s="1"/>
  <c r="J182" i="189"/>
  <c r="K182" i="189" s="1"/>
  <c r="M182" i="189" s="1"/>
  <c r="J181" i="189"/>
  <c r="K181" i="189" s="1"/>
  <c r="M181" i="189" s="1"/>
  <c r="J180" i="189"/>
  <c r="K180" i="189" s="1"/>
  <c r="M180" i="189" s="1"/>
  <c r="J179" i="189"/>
  <c r="K179" i="189" s="1"/>
  <c r="M179" i="189" s="1"/>
  <c r="J178" i="189"/>
  <c r="K178" i="189" s="1"/>
  <c r="M178" i="189" s="1"/>
  <c r="J177" i="189"/>
  <c r="K177" i="189" s="1"/>
  <c r="M177" i="189" s="1"/>
  <c r="J176" i="189"/>
  <c r="K176" i="189" s="1"/>
  <c r="M176" i="189" s="1"/>
  <c r="J175" i="189"/>
  <c r="K175" i="189" s="1"/>
  <c r="M175" i="189" s="1"/>
  <c r="J174" i="189"/>
  <c r="K174" i="189" s="1"/>
  <c r="M174" i="189" s="1"/>
  <c r="J173" i="189"/>
  <c r="K173" i="189" s="1"/>
  <c r="M173" i="189" s="1"/>
  <c r="J172" i="189"/>
  <c r="K172" i="189" s="1"/>
  <c r="M172" i="189" s="1"/>
  <c r="J171" i="189"/>
  <c r="K171" i="189" s="1"/>
  <c r="M171" i="189" s="1"/>
  <c r="J170" i="189"/>
  <c r="K170" i="189" s="1"/>
  <c r="M170" i="189" s="1"/>
  <c r="J169" i="189"/>
  <c r="K169" i="189" s="1"/>
  <c r="M169" i="189" s="1"/>
  <c r="J168" i="189"/>
  <c r="K168" i="189" s="1"/>
  <c r="M168" i="189" s="1"/>
  <c r="J167" i="189"/>
  <c r="K167" i="189" s="1"/>
  <c r="J166" i="189"/>
  <c r="K166" i="189" s="1"/>
  <c r="M166" i="189" s="1"/>
  <c r="J165" i="189"/>
  <c r="K165" i="189" s="1"/>
  <c r="M165" i="189" s="1"/>
  <c r="J141" i="189"/>
  <c r="K141" i="189" s="1"/>
  <c r="M141" i="189" s="1"/>
  <c r="J140" i="189"/>
  <c r="K140" i="189" s="1"/>
  <c r="M140" i="189" s="1"/>
  <c r="J139" i="189"/>
  <c r="K139" i="189" s="1"/>
  <c r="M139" i="189" s="1"/>
  <c r="J138" i="189"/>
  <c r="K138" i="189" s="1"/>
  <c r="M138" i="189" s="1"/>
  <c r="J105" i="189"/>
  <c r="K105" i="189" s="1"/>
  <c r="M105" i="189" s="1"/>
  <c r="J101" i="189"/>
  <c r="K101" i="189" s="1"/>
  <c r="M101" i="189" s="1"/>
  <c r="J164" i="189"/>
  <c r="K164" i="189" s="1"/>
  <c r="M164" i="189" s="1"/>
  <c r="J163" i="189"/>
  <c r="K163" i="189" s="1"/>
  <c r="M163" i="189" s="1"/>
  <c r="J137" i="189"/>
  <c r="K137" i="189" s="1"/>
  <c r="M137" i="189" s="1"/>
  <c r="J136" i="189"/>
  <c r="K136" i="189" s="1"/>
  <c r="M136" i="189" s="1"/>
  <c r="J135" i="189"/>
  <c r="K135" i="189" s="1"/>
  <c r="M135" i="189" s="1"/>
  <c r="J162" i="189"/>
  <c r="K162" i="189" s="1"/>
  <c r="M162" i="189" s="1"/>
  <c r="J161" i="189"/>
  <c r="K161" i="189" s="1"/>
  <c r="M161" i="189" s="1"/>
  <c r="J160" i="189"/>
  <c r="K160" i="189" s="1"/>
  <c r="M160" i="189" s="1"/>
  <c r="J159" i="189"/>
  <c r="K159" i="189" s="1"/>
  <c r="M159" i="189" s="1"/>
  <c r="J158" i="189"/>
  <c r="K158" i="189" s="1"/>
  <c r="M158" i="189" s="1"/>
  <c r="J157" i="189"/>
  <c r="K157" i="189" s="1"/>
  <c r="M157" i="189" s="1"/>
  <c r="J156" i="189"/>
  <c r="K156" i="189" s="1"/>
  <c r="M156" i="189" s="1"/>
  <c r="J155" i="189"/>
  <c r="K155" i="189" s="1"/>
  <c r="M155" i="189" s="1"/>
  <c r="J154" i="189"/>
  <c r="K154" i="189" s="1"/>
  <c r="M154" i="189" s="1"/>
  <c r="J153" i="189"/>
  <c r="K153" i="189" s="1"/>
  <c r="M153" i="189" s="1"/>
  <c r="J152" i="189"/>
  <c r="K152" i="189" s="1"/>
  <c r="M152" i="189" s="1"/>
  <c r="J151" i="189"/>
  <c r="K151" i="189" s="1"/>
  <c r="M151" i="189" s="1"/>
  <c r="J150" i="189"/>
  <c r="K150" i="189" s="1"/>
  <c r="M150" i="189" s="1"/>
  <c r="J149" i="189"/>
  <c r="K149" i="189" s="1"/>
  <c r="M149" i="189" s="1"/>
  <c r="J148" i="189"/>
  <c r="K148" i="189" s="1"/>
  <c r="M148" i="189" s="1"/>
  <c r="J147" i="189"/>
  <c r="K147" i="189" s="1"/>
  <c r="M147" i="189" s="1"/>
  <c r="J146" i="189"/>
  <c r="K146" i="189" s="1"/>
  <c r="M146" i="189" s="1"/>
  <c r="J145" i="189"/>
  <c r="K145" i="189" s="1"/>
  <c r="M145" i="189" s="1"/>
  <c r="J144" i="189"/>
  <c r="K144" i="189" s="1"/>
  <c r="M144" i="189" s="1"/>
  <c r="J143" i="189"/>
  <c r="K143" i="189" s="1"/>
  <c r="M143" i="189" s="1"/>
  <c r="J142" i="189"/>
  <c r="K142" i="189" s="1"/>
  <c r="M142" i="189" s="1"/>
  <c r="J134" i="189"/>
  <c r="K134" i="189" s="1"/>
  <c r="M134" i="189" s="1"/>
  <c r="J133" i="189"/>
  <c r="K133" i="189" s="1"/>
  <c r="M133" i="189" s="1"/>
  <c r="J132" i="189"/>
  <c r="K132" i="189" s="1"/>
  <c r="M132" i="189" s="1"/>
  <c r="J131" i="189"/>
  <c r="K131" i="189" s="1"/>
  <c r="M131" i="189" s="1"/>
  <c r="J130" i="189"/>
  <c r="K130" i="189" s="1"/>
  <c r="M130" i="189" s="1"/>
  <c r="J129" i="189"/>
  <c r="K129" i="189" s="1"/>
  <c r="M129" i="189" s="1"/>
  <c r="J128" i="189"/>
  <c r="K128" i="189" s="1"/>
  <c r="M128" i="189" s="1"/>
  <c r="J127" i="189"/>
  <c r="K127" i="189" s="1"/>
  <c r="M127" i="189" s="1"/>
  <c r="J126" i="189"/>
  <c r="K126" i="189" s="1"/>
  <c r="M126" i="189" s="1"/>
  <c r="J125" i="189"/>
  <c r="K125" i="189" s="1"/>
  <c r="M125" i="189" s="1"/>
  <c r="J124" i="189"/>
  <c r="K124" i="189" s="1"/>
  <c r="M124" i="189" s="1"/>
  <c r="J123" i="189"/>
  <c r="K123" i="189" s="1"/>
  <c r="M123" i="189" s="1"/>
  <c r="J122" i="189"/>
  <c r="K122" i="189" s="1"/>
  <c r="M122" i="189" s="1"/>
  <c r="J121" i="189"/>
  <c r="K121" i="189" s="1"/>
  <c r="M121" i="189" s="1"/>
  <c r="J120" i="189"/>
  <c r="K120" i="189" s="1"/>
  <c r="M120" i="189" s="1"/>
  <c r="J119" i="189"/>
  <c r="K119" i="189" s="1"/>
  <c r="M119" i="189" s="1"/>
  <c r="J118" i="189"/>
  <c r="K118" i="189" s="1"/>
  <c r="M118" i="189" s="1"/>
  <c r="J117" i="189"/>
  <c r="K117" i="189" s="1"/>
  <c r="M117" i="189" s="1"/>
  <c r="J116" i="189"/>
  <c r="K116" i="189" s="1"/>
  <c r="M116" i="189" s="1"/>
  <c r="J115" i="189"/>
  <c r="K115" i="189" s="1"/>
  <c r="M115" i="189" s="1"/>
  <c r="J114" i="189"/>
  <c r="K114" i="189" s="1"/>
  <c r="M114" i="189" s="1"/>
  <c r="J113" i="189"/>
  <c r="K113" i="189" s="1"/>
  <c r="M113" i="189" s="1"/>
  <c r="J112" i="189"/>
  <c r="K112" i="189" s="1"/>
  <c r="M112" i="189" s="1"/>
  <c r="J111" i="189"/>
  <c r="K111" i="189" s="1"/>
  <c r="M111" i="189" s="1"/>
  <c r="J110" i="189"/>
  <c r="K110" i="189" s="1"/>
  <c r="M110" i="189" s="1"/>
  <c r="J109" i="189"/>
  <c r="K109" i="189" s="1"/>
  <c r="M109" i="189" s="1"/>
  <c r="J108" i="189"/>
  <c r="K108" i="189" s="1"/>
  <c r="M108" i="189" s="1"/>
  <c r="J107" i="189"/>
  <c r="K107" i="189" s="1"/>
  <c r="M107" i="189" s="1"/>
  <c r="J106" i="189"/>
  <c r="K106" i="189" s="1"/>
  <c r="M106" i="189" s="1"/>
  <c r="J104" i="189"/>
  <c r="K104" i="189" s="1"/>
  <c r="M104" i="189" s="1"/>
  <c r="J103" i="189"/>
  <c r="K103" i="189" s="1"/>
  <c r="M103" i="189" s="1"/>
  <c r="J102" i="189"/>
  <c r="K102" i="189" s="1"/>
  <c r="M102" i="189" s="1"/>
  <c r="J100" i="189"/>
  <c r="K100" i="189" s="1"/>
  <c r="M100" i="189" s="1"/>
  <c r="J99" i="189"/>
  <c r="K99" i="189" s="1"/>
  <c r="M99" i="189" s="1"/>
  <c r="J98" i="189"/>
  <c r="K98" i="189" s="1"/>
  <c r="M98" i="189" s="1"/>
  <c r="J97" i="189"/>
  <c r="K97" i="189" s="1"/>
  <c r="M97" i="189" s="1"/>
  <c r="J590" i="189"/>
  <c r="K590" i="189" s="1"/>
  <c r="M590" i="189" s="1"/>
  <c r="J589" i="189"/>
  <c r="K589" i="189" s="1"/>
  <c r="M589" i="189" s="1"/>
  <c r="J588" i="189"/>
  <c r="K588" i="189" s="1"/>
  <c r="M588" i="189" s="1"/>
  <c r="J587" i="189"/>
  <c r="K587" i="189" s="1"/>
  <c r="M587" i="189" s="1"/>
  <c r="J579" i="189"/>
  <c r="K579" i="189" s="1"/>
  <c r="M579" i="189" s="1"/>
  <c r="J578" i="189"/>
  <c r="K578" i="189" s="1"/>
  <c r="M578" i="189" s="1"/>
  <c r="J577" i="189"/>
  <c r="K577" i="189" s="1"/>
  <c r="M577" i="189" s="1"/>
  <c r="J576" i="189"/>
  <c r="K576" i="189" s="1"/>
  <c r="M576" i="189" s="1"/>
  <c r="J575" i="189"/>
  <c r="K575" i="189" s="1"/>
  <c r="M575" i="189" s="1"/>
  <c r="J574" i="189"/>
  <c r="K574" i="189" s="1"/>
  <c r="M574" i="189" s="1"/>
  <c r="J573" i="189"/>
  <c r="K573" i="189" s="1"/>
  <c r="M573" i="189" s="1"/>
  <c r="J572" i="189"/>
  <c r="K572" i="189" s="1"/>
  <c r="M572" i="189" s="1"/>
  <c r="J571" i="189"/>
  <c r="K571" i="189" s="1"/>
  <c r="M571" i="189" s="1"/>
  <c r="J570" i="189"/>
  <c r="K570" i="189" s="1"/>
  <c r="M570" i="189" s="1"/>
  <c r="J60" i="189"/>
  <c r="K60" i="189" s="1"/>
  <c r="M60" i="189" s="1"/>
  <c r="J569" i="189"/>
  <c r="K569" i="189" s="1"/>
  <c r="M569" i="189" s="1"/>
  <c r="J568" i="189"/>
  <c r="K568" i="189" s="1"/>
  <c r="M568" i="189" s="1"/>
  <c r="J52" i="189"/>
  <c r="K52" i="189" s="1"/>
  <c r="M52" i="189" s="1"/>
  <c r="J62" i="189"/>
  <c r="K62" i="189" s="1"/>
  <c r="M62" i="189" s="1"/>
  <c r="J61" i="189"/>
  <c r="K61" i="189" s="1"/>
  <c r="M61" i="189" s="1"/>
  <c r="J567" i="189"/>
  <c r="K567" i="189" s="1"/>
  <c r="M567" i="189" s="1"/>
  <c r="J566" i="189"/>
  <c r="K566" i="189" s="1"/>
  <c r="M566" i="189" s="1"/>
  <c r="J565" i="189"/>
  <c r="K565" i="189" s="1"/>
  <c r="M565" i="189" s="1"/>
  <c r="J564" i="189"/>
  <c r="K564" i="189" s="1"/>
  <c r="M564" i="189" s="1"/>
  <c r="J563" i="189"/>
  <c r="K563" i="189" s="1"/>
  <c r="M563" i="189" s="1"/>
  <c r="J562" i="189"/>
  <c r="K562" i="189" s="1"/>
  <c r="M562" i="189" s="1"/>
  <c r="J561" i="189"/>
  <c r="K561" i="189" s="1"/>
  <c r="M561" i="189" s="1"/>
  <c r="J560" i="189"/>
  <c r="K560" i="189" s="1"/>
  <c r="M560" i="189" s="1"/>
  <c r="J559" i="189"/>
  <c r="K559" i="189" s="1"/>
  <c r="M559" i="189" s="1"/>
  <c r="J558" i="189"/>
  <c r="K558" i="189" s="1"/>
  <c r="M558" i="189" s="1"/>
  <c r="J557" i="189"/>
  <c r="K557" i="189" s="1"/>
  <c r="M557" i="189" s="1"/>
  <c r="J556" i="189"/>
  <c r="K556" i="189" s="1"/>
  <c r="M556" i="189" s="1"/>
  <c r="J555" i="189"/>
  <c r="K555" i="189" s="1"/>
  <c r="M555" i="189" s="1"/>
  <c r="J554" i="189"/>
  <c r="K554" i="189" s="1"/>
  <c r="M554" i="189" s="1"/>
  <c r="J553" i="189"/>
  <c r="K553" i="189" s="1"/>
  <c r="M553" i="189" s="1"/>
  <c r="J552" i="189"/>
  <c r="K552" i="189" s="1"/>
  <c r="M552" i="189" s="1"/>
  <c r="J95" i="189"/>
  <c r="K95" i="189" s="1"/>
  <c r="M95" i="189" s="1"/>
  <c r="J89" i="189"/>
  <c r="K89" i="189" s="1"/>
  <c r="M89" i="189" s="1"/>
  <c r="J88" i="189"/>
  <c r="K88" i="189" s="1"/>
  <c r="M88" i="189" s="1"/>
  <c r="J90" i="189"/>
  <c r="K90" i="189" s="1"/>
  <c r="M90" i="189" s="1"/>
  <c r="J87" i="189"/>
  <c r="K87" i="189" s="1"/>
  <c r="M87" i="189" s="1"/>
  <c r="J86" i="189"/>
  <c r="K86" i="189" s="1"/>
  <c r="M86" i="189" s="1"/>
  <c r="J85" i="189"/>
  <c r="K85" i="189" s="1"/>
  <c r="M85" i="189" s="1"/>
  <c r="J84" i="189"/>
  <c r="K84" i="189" s="1"/>
  <c r="M84" i="189" s="1"/>
  <c r="J83" i="189"/>
  <c r="K83" i="189" s="1"/>
  <c r="M83" i="189" s="1"/>
  <c r="J82" i="189"/>
  <c r="K82" i="189" s="1"/>
  <c r="M82" i="189" s="1"/>
  <c r="J81" i="189"/>
  <c r="K81" i="189" s="1"/>
  <c r="M81" i="189" s="1"/>
  <c r="J80" i="189"/>
  <c r="K80" i="189" s="1"/>
  <c r="M80" i="189" s="1"/>
  <c r="J79" i="189"/>
  <c r="K79" i="189" s="1"/>
  <c r="M79" i="189" s="1"/>
  <c r="J78" i="189"/>
  <c r="K78" i="189" s="1"/>
  <c r="M78" i="189" s="1"/>
  <c r="J77" i="189"/>
  <c r="K77" i="189" s="1"/>
  <c r="M77" i="189" s="1"/>
  <c r="J72" i="189"/>
  <c r="K72" i="189" s="1"/>
  <c r="M72" i="189" s="1"/>
  <c r="J71" i="189"/>
  <c r="K71" i="189" s="1"/>
  <c r="M71" i="189" s="1"/>
  <c r="J70" i="189"/>
  <c r="K70" i="189" s="1"/>
  <c r="M70" i="189" s="1"/>
  <c r="J69" i="189"/>
  <c r="K69" i="189" s="1"/>
  <c r="M69" i="189" s="1"/>
  <c r="J67" i="189"/>
  <c r="K67" i="189" s="1"/>
  <c r="M67" i="189" s="1"/>
  <c r="J66" i="189"/>
  <c r="K66" i="189" s="1"/>
  <c r="M66" i="189" s="1"/>
  <c r="J65" i="189"/>
  <c r="K65" i="189" s="1"/>
  <c r="M65" i="189" s="1"/>
  <c r="J59" i="189"/>
  <c r="K59" i="189" s="1"/>
  <c r="M59" i="189" s="1"/>
  <c r="J58" i="189"/>
  <c r="K58" i="189" s="1"/>
  <c r="M58" i="189" s="1"/>
  <c r="J550" i="189"/>
  <c r="K550" i="189" s="1"/>
  <c r="M550" i="189" s="1"/>
  <c r="J549" i="189"/>
  <c r="K549" i="189" s="1"/>
  <c r="M549" i="189" s="1"/>
  <c r="J548" i="189"/>
  <c r="K548" i="189" s="1"/>
  <c r="M548" i="189" s="1"/>
  <c r="J547" i="189"/>
  <c r="K547" i="189" s="1"/>
  <c r="M547" i="189" s="1"/>
  <c r="J546" i="189"/>
  <c r="K546" i="189" s="1"/>
  <c r="M546" i="189" s="1"/>
  <c r="J545" i="189"/>
  <c r="K545" i="189" s="1"/>
  <c r="M545" i="189" s="1"/>
  <c r="J544" i="189"/>
  <c r="K544" i="189" s="1"/>
  <c r="M544" i="189" s="1"/>
  <c r="J543" i="189"/>
  <c r="K543" i="189" s="1"/>
  <c r="M543" i="189" s="1"/>
  <c r="J542" i="189"/>
  <c r="K542" i="189" s="1"/>
  <c r="M542" i="189" s="1"/>
  <c r="J541" i="189"/>
  <c r="K541" i="189" s="1"/>
  <c r="M541" i="189" s="1"/>
  <c r="J540" i="189"/>
  <c r="K540" i="189" s="1"/>
  <c r="M540" i="189" s="1"/>
  <c r="J539" i="189"/>
  <c r="K539" i="189" s="1"/>
  <c r="M539" i="189" s="1"/>
  <c r="J538" i="189"/>
  <c r="K538" i="189" s="1"/>
  <c r="M538" i="189" s="1"/>
  <c r="J537" i="189"/>
  <c r="K537" i="189" s="1"/>
  <c r="M537" i="189" s="1"/>
  <c r="J536" i="189"/>
  <c r="K536" i="189" s="1"/>
  <c r="M536" i="189" s="1"/>
  <c r="J535" i="189"/>
  <c r="K535" i="189" s="1"/>
  <c r="M535" i="189" s="1"/>
  <c r="J534" i="189"/>
  <c r="K534" i="189" s="1"/>
  <c r="M534" i="189" s="1"/>
  <c r="J533" i="189"/>
  <c r="K533" i="189" s="1"/>
  <c r="M533" i="189" s="1"/>
  <c r="J532" i="189"/>
  <c r="K532" i="189" s="1"/>
  <c r="M532" i="189" s="1"/>
  <c r="J531" i="189"/>
  <c r="K531" i="189" s="1"/>
  <c r="M531" i="189" s="1"/>
  <c r="J530" i="189"/>
  <c r="K530" i="189" s="1"/>
  <c r="M530" i="189" s="1"/>
  <c r="J529" i="189"/>
  <c r="K529" i="189" s="1"/>
  <c r="M529" i="189" s="1"/>
  <c r="J528" i="189"/>
  <c r="K528" i="189" s="1"/>
  <c r="M528" i="189" s="1"/>
  <c r="J527" i="189"/>
  <c r="K527" i="189" s="1"/>
  <c r="M527" i="189" s="1"/>
  <c r="J526" i="189"/>
  <c r="K526" i="189" s="1"/>
  <c r="M526" i="189" s="1"/>
  <c r="J525" i="189"/>
  <c r="K525" i="189" s="1"/>
  <c r="M525" i="189" s="1"/>
  <c r="J524" i="189"/>
  <c r="K524" i="189" s="1"/>
  <c r="M524" i="189" s="1"/>
  <c r="J523" i="189"/>
  <c r="K523" i="189" s="1"/>
  <c r="M523" i="189" s="1"/>
  <c r="J522" i="189"/>
  <c r="K522" i="189" s="1"/>
  <c r="M522" i="189" s="1"/>
  <c r="J521" i="189"/>
  <c r="K521" i="189" s="1"/>
  <c r="M521" i="189" s="1"/>
  <c r="J520" i="189"/>
  <c r="K520" i="189" s="1"/>
  <c r="M520" i="189" s="1"/>
  <c r="J519" i="189"/>
  <c r="K519" i="189" s="1"/>
  <c r="M519" i="189" s="1"/>
  <c r="J518" i="189"/>
  <c r="K518" i="189" s="1"/>
  <c r="M518" i="189" s="1"/>
  <c r="J517" i="189"/>
  <c r="K517" i="189" s="1"/>
  <c r="M517" i="189" s="1"/>
  <c r="J516" i="189"/>
  <c r="K516" i="189" s="1"/>
  <c r="M516" i="189" s="1"/>
  <c r="J515" i="189"/>
  <c r="K515" i="189" s="1"/>
  <c r="M515" i="189" s="1"/>
  <c r="J514" i="189"/>
  <c r="K514" i="189" s="1"/>
  <c r="M514" i="189" s="1"/>
  <c r="J513" i="189"/>
  <c r="K513" i="189" s="1"/>
  <c r="M513" i="189" s="1"/>
  <c r="J512" i="189"/>
  <c r="K512" i="189" s="1"/>
  <c r="M512" i="189" s="1"/>
  <c r="J511" i="189"/>
  <c r="K511" i="189" s="1"/>
  <c r="J51" i="189"/>
  <c r="K51" i="189" s="1"/>
  <c r="M51" i="189" s="1"/>
  <c r="J48" i="189"/>
  <c r="K48" i="189" s="1"/>
  <c r="M48" i="189" s="1"/>
  <c r="J45" i="189"/>
  <c r="K45" i="189" s="1"/>
  <c r="M45" i="189" s="1"/>
  <c r="J507" i="189"/>
  <c r="K507" i="189" s="1"/>
  <c r="M507" i="189" s="1"/>
  <c r="J506" i="189"/>
  <c r="K506" i="189" s="1"/>
  <c r="M506" i="189" s="1"/>
  <c r="J505" i="189"/>
  <c r="K505" i="189" s="1"/>
  <c r="M505" i="189" s="1"/>
  <c r="J504" i="189"/>
  <c r="K504" i="189" s="1"/>
  <c r="M504" i="189" s="1"/>
  <c r="J501" i="189"/>
  <c r="K501" i="189" s="1"/>
  <c r="M501" i="189" s="1"/>
  <c r="J500" i="189"/>
  <c r="K500" i="189" s="1"/>
  <c r="M500" i="189" s="1"/>
  <c r="J499" i="189"/>
  <c r="K499" i="189" s="1"/>
  <c r="M499" i="189" s="1"/>
  <c r="J498" i="189"/>
  <c r="K498" i="189" s="1"/>
  <c r="M498" i="189" s="1"/>
  <c r="J497" i="189"/>
  <c r="K497" i="189" s="1"/>
  <c r="M497" i="189" s="1"/>
  <c r="J496" i="189"/>
  <c r="K496" i="189" s="1"/>
  <c r="M496" i="189" s="1"/>
  <c r="J495" i="189"/>
  <c r="K495" i="189" s="1"/>
  <c r="M495" i="189" s="1"/>
  <c r="J494" i="189"/>
  <c r="K494" i="189" s="1"/>
  <c r="M494" i="189" s="1"/>
  <c r="J493" i="189"/>
  <c r="K493" i="189" s="1"/>
  <c r="M493" i="189" s="1"/>
  <c r="J492" i="189"/>
  <c r="K492" i="189" s="1"/>
  <c r="M492" i="189" s="1"/>
  <c r="J491" i="189"/>
  <c r="K491" i="189" s="1"/>
  <c r="M491" i="189" s="1"/>
  <c r="J490" i="189"/>
  <c r="K490" i="189" s="1"/>
  <c r="M490" i="189" s="1"/>
  <c r="J489" i="189"/>
  <c r="K489" i="189" s="1"/>
  <c r="M489" i="189" s="1"/>
  <c r="J488" i="189"/>
  <c r="K488" i="189" s="1"/>
  <c r="M488" i="189" s="1"/>
  <c r="J487" i="189"/>
  <c r="K487" i="189" s="1"/>
  <c r="M487" i="189" s="1"/>
  <c r="J486" i="189"/>
  <c r="K486" i="189" s="1"/>
  <c r="M486" i="189" s="1"/>
  <c r="J485" i="189"/>
  <c r="K485" i="189" s="1"/>
  <c r="M485" i="189" s="1"/>
  <c r="J484" i="189"/>
  <c r="K484" i="189" s="1"/>
  <c r="M484" i="189" s="1"/>
  <c r="J483" i="189"/>
  <c r="K483" i="189" s="1"/>
  <c r="M483" i="189" s="1"/>
  <c r="J482" i="189"/>
  <c r="K482" i="189" s="1"/>
  <c r="M482" i="189" s="1"/>
  <c r="J481" i="189"/>
  <c r="K481" i="189" s="1"/>
  <c r="M481" i="189" s="1"/>
  <c r="J480" i="189"/>
  <c r="K480" i="189" s="1"/>
  <c r="M480" i="189" s="1"/>
  <c r="J479" i="189"/>
  <c r="K479" i="189" s="1"/>
  <c r="M479" i="189" s="1"/>
  <c r="J478" i="189"/>
  <c r="K478" i="189" s="1"/>
  <c r="M478" i="189" s="1"/>
  <c r="J477" i="189"/>
  <c r="K477" i="189" s="1"/>
  <c r="M477" i="189" s="1"/>
  <c r="J476" i="189"/>
  <c r="K476" i="189" s="1"/>
  <c r="M476" i="189" s="1"/>
  <c r="J475" i="189"/>
  <c r="K475" i="189" s="1"/>
  <c r="M475" i="189" s="1"/>
  <c r="J474" i="189"/>
  <c r="K474" i="189" s="1"/>
  <c r="M474" i="189" s="1"/>
  <c r="J473" i="189"/>
  <c r="K473" i="189" s="1"/>
  <c r="M473" i="189" s="1"/>
  <c r="J472" i="189"/>
  <c r="K472" i="189" s="1"/>
  <c r="M472" i="189" s="1"/>
  <c r="J471" i="189"/>
  <c r="K471" i="189" s="1"/>
  <c r="M471" i="189" s="1"/>
  <c r="J470" i="189"/>
  <c r="K470" i="189" s="1"/>
  <c r="M470" i="189" s="1"/>
  <c r="J469" i="189"/>
  <c r="K469" i="189" s="1"/>
  <c r="M469" i="189" s="1"/>
  <c r="J468" i="189"/>
  <c r="K468" i="189" s="1"/>
  <c r="M468" i="189" s="1"/>
  <c r="J467" i="189"/>
  <c r="K467" i="189" s="1"/>
  <c r="M467" i="189" s="1"/>
  <c r="J466" i="189"/>
  <c r="K466" i="189" s="1"/>
  <c r="M466" i="189" s="1"/>
  <c r="J465" i="189"/>
  <c r="K465" i="189" s="1"/>
  <c r="M465" i="189" s="1"/>
  <c r="J464" i="189"/>
  <c r="K464" i="189" s="1"/>
  <c r="M464" i="189" s="1"/>
  <c r="J463" i="189"/>
  <c r="K463" i="189" s="1"/>
  <c r="M463" i="189" s="1"/>
  <c r="J462" i="189"/>
  <c r="K462" i="189" s="1"/>
  <c r="M462" i="189" s="1"/>
  <c r="J461" i="189"/>
  <c r="K461" i="189" s="1"/>
  <c r="M461" i="189" s="1"/>
  <c r="J460" i="189"/>
  <c r="K460" i="189" s="1"/>
  <c r="M460" i="189" s="1"/>
  <c r="J459" i="189"/>
  <c r="K459" i="189" s="1"/>
  <c r="M459" i="189" s="1"/>
  <c r="J458" i="189"/>
  <c r="K458" i="189" s="1"/>
  <c r="M458" i="189" s="1"/>
  <c r="J457" i="189"/>
  <c r="K457" i="189" s="1"/>
  <c r="M457" i="189" s="1"/>
  <c r="J456" i="189"/>
  <c r="K456" i="189" s="1"/>
  <c r="M456" i="189" s="1"/>
  <c r="J455" i="189"/>
  <c r="K455" i="189" s="1"/>
  <c r="M455" i="189" s="1"/>
  <c r="J454" i="189"/>
  <c r="K454" i="189" s="1"/>
  <c r="M454" i="189" s="1"/>
  <c r="J453" i="189"/>
  <c r="K453" i="189" s="1"/>
  <c r="M453" i="189" s="1"/>
  <c r="J452" i="189"/>
  <c r="K452" i="189" s="1"/>
  <c r="M452" i="189" s="1"/>
  <c r="J451" i="189"/>
  <c r="K451" i="189" s="1"/>
  <c r="M451" i="189" s="1"/>
  <c r="J450" i="189"/>
  <c r="K450" i="189" s="1"/>
  <c r="M450" i="189" s="1"/>
  <c r="J449" i="189"/>
  <c r="K449" i="189" s="1"/>
  <c r="M449" i="189" s="1"/>
  <c r="J448" i="189"/>
  <c r="K448" i="189" s="1"/>
  <c r="M448" i="189" s="1"/>
  <c r="J447" i="189"/>
  <c r="K447" i="189" s="1"/>
  <c r="M447" i="189" s="1"/>
  <c r="J446" i="189"/>
  <c r="K446" i="189" s="1"/>
  <c r="M446" i="189" s="1"/>
  <c r="J445" i="189"/>
  <c r="K445" i="189" s="1"/>
  <c r="M445" i="189" s="1"/>
  <c r="J444" i="189"/>
  <c r="K444" i="189" s="1"/>
  <c r="M444" i="189" s="1"/>
  <c r="J443" i="189"/>
  <c r="K443" i="189" s="1"/>
  <c r="M443" i="189" s="1"/>
  <c r="J442" i="189"/>
  <c r="K442" i="189" s="1"/>
  <c r="M442" i="189" s="1"/>
  <c r="J441" i="189"/>
  <c r="K441" i="189" s="1"/>
  <c r="M441" i="189" s="1"/>
  <c r="J440" i="189"/>
  <c r="K440" i="189" s="1"/>
  <c r="M440" i="189" s="1"/>
  <c r="J439" i="189"/>
  <c r="K439" i="189" s="1"/>
  <c r="M439" i="189" s="1"/>
  <c r="J438" i="189"/>
  <c r="K438" i="189" s="1"/>
  <c r="M438" i="189" s="1"/>
  <c r="J437" i="189"/>
  <c r="K437" i="189" s="1"/>
  <c r="M437" i="189" s="1"/>
  <c r="J436" i="189"/>
  <c r="K436" i="189" s="1"/>
  <c r="M436" i="189" s="1"/>
  <c r="J435" i="189"/>
  <c r="K435" i="189" s="1"/>
  <c r="M435" i="189" s="1"/>
  <c r="J434" i="189"/>
  <c r="K434" i="189" s="1"/>
  <c r="M434" i="189" s="1"/>
  <c r="J433" i="189"/>
  <c r="K433" i="189" s="1"/>
  <c r="M433" i="189" s="1"/>
  <c r="J432" i="189"/>
  <c r="K432" i="189" s="1"/>
  <c r="M432" i="189" s="1"/>
  <c r="J431" i="189"/>
  <c r="K431" i="189" s="1"/>
  <c r="M431" i="189" s="1"/>
  <c r="J430" i="189"/>
  <c r="K430" i="189" s="1"/>
  <c r="M430" i="189" s="1"/>
  <c r="J429" i="189"/>
  <c r="K429" i="189" s="1"/>
  <c r="M429" i="189" s="1"/>
  <c r="J428" i="189"/>
  <c r="K428" i="189" s="1"/>
  <c r="M428" i="189" s="1"/>
  <c r="J427" i="189"/>
  <c r="K427" i="189" s="1"/>
  <c r="M427" i="189" s="1"/>
  <c r="J426" i="189"/>
  <c r="K426" i="189" s="1"/>
  <c r="M426" i="189" s="1"/>
  <c r="J425" i="189"/>
  <c r="K425" i="189" s="1"/>
  <c r="M425" i="189" s="1"/>
  <c r="J424" i="189"/>
  <c r="K424" i="189" s="1"/>
  <c r="M424" i="189" s="1"/>
  <c r="J423" i="189"/>
  <c r="K423" i="189" s="1"/>
  <c r="M423" i="189" s="1"/>
  <c r="J422" i="189"/>
  <c r="K422" i="189" s="1"/>
  <c r="M422" i="189" s="1"/>
  <c r="J421" i="189"/>
  <c r="K421" i="189" s="1"/>
  <c r="M421" i="189" s="1"/>
  <c r="J420" i="189"/>
  <c r="K420" i="189" s="1"/>
  <c r="M420" i="189" s="1"/>
  <c r="J419" i="189"/>
  <c r="K419" i="189" s="1"/>
  <c r="M419" i="189" s="1"/>
  <c r="J418" i="189"/>
  <c r="K418" i="189" s="1"/>
  <c r="M418" i="189" s="1"/>
  <c r="J417" i="189"/>
  <c r="K417" i="189" s="1"/>
  <c r="M417" i="189" s="1"/>
  <c r="J416" i="189"/>
  <c r="K416" i="189" s="1"/>
  <c r="M416" i="189" s="1"/>
  <c r="J415" i="189"/>
  <c r="K415" i="189" s="1"/>
  <c r="M415" i="189" s="1"/>
  <c r="J414" i="189"/>
  <c r="K414" i="189" s="1"/>
  <c r="M414" i="189" s="1"/>
  <c r="J413" i="189"/>
  <c r="K413" i="189" s="1"/>
  <c r="M413" i="189" s="1"/>
  <c r="J412" i="189"/>
  <c r="K412" i="189" s="1"/>
  <c r="M412" i="189" s="1"/>
  <c r="J411" i="189"/>
  <c r="K411" i="189" s="1"/>
  <c r="M411" i="189" s="1"/>
  <c r="J410" i="189"/>
  <c r="K410" i="189" s="1"/>
  <c r="M410" i="189" s="1"/>
  <c r="J409" i="189"/>
  <c r="K409" i="189" s="1"/>
  <c r="M409" i="189" s="1"/>
  <c r="J408" i="189"/>
  <c r="K408" i="189" s="1"/>
  <c r="M408" i="189" s="1"/>
  <c r="J407" i="189"/>
  <c r="K407" i="189" s="1"/>
  <c r="M407" i="189" s="1"/>
  <c r="J406" i="189"/>
  <c r="K406" i="189" s="1"/>
  <c r="M406" i="189" s="1"/>
  <c r="J405" i="189"/>
  <c r="K405" i="189" s="1"/>
  <c r="M405" i="189" s="1"/>
  <c r="J402" i="189"/>
  <c r="K402" i="189" s="1"/>
  <c r="M402" i="189" s="1"/>
  <c r="J401" i="189"/>
  <c r="K401" i="189" s="1"/>
  <c r="M401" i="189" s="1"/>
  <c r="J400" i="189"/>
  <c r="K400" i="189" s="1"/>
  <c r="M400" i="189" s="1"/>
  <c r="J399" i="189"/>
  <c r="K399" i="189" s="1"/>
  <c r="M399" i="189" s="1"/>
  <c r="J398" i="189"/>
  <c r="K398" i="189" s="1"/>
  <c r="M398" i="189" s="1"/>
  <c r="J397" i="189"/>
  <c r="K397" i="189" s="1"/>
  <c r="M397" i="189" s="1"/>
  <c r="J396" i="189"/>
  <c r="K396" i="189" s="1"/>
  <c r="J42" i="189"/>
  <c r="K42" i="189" s="1"/>
  <c r="M42" i="189" s="1"/>
  <c r="J41" i="189"/>
  <c r="K41" i="189" s="1"/>
  <c r="M41" i="189" s="1"/>
  <c r="J40" i="189"/>
  <c r="K40" i="189" s="1"/>
  <c r="M40" i="189" s="1"/>
  <c r="J39" i="189"/>
  <c r="K39" i="189" s="1"/>
  <c r="M39" i="189" s="1"/>
  <c r="J395" i="189"/>
  <c r="K395" i="189" s="1"/>
  <c r="M395" i="189" s="1"/>
  <c r="J394" i="189"/>
  <c r="K394" i="189" s="1"/>
  <c r="M394" i="189" s="1"/>
  <c r="J393" i="189"/>
  <c r="K393" i="189" s="1"/>
  <c r="M393" i="189" s="1"/>
  <c r="J392" i="189"/>
  <c r="K392" i="189" s="1"/>
  <c r="M392" i="189" s="1"/>
  <c r="J391" i="189"/>
  <c r="K391" i="189" s="1"/>
  <c r="M391" i="189" s="1"/>
  <c r="J390" i="189"/>
  <c r="K390" i="189" s="1"/>
  <c r="M390" i="189" s="1"/>
  <c r="J389" i="189"/>
  <c r="K389" i="189" s="1"/>
  <c r="M389" i="189" s="1"/>
  <c r="J388" i="189"/>
  <c r="K388" i="189" s="1"/>
  <c r="M388" i="189" s="1"/>
  <c r="J387" i="189"/>
  <c r="K387" i="189" s="1"/>
  <c r="M387" i="189" s="1"/>
  <c r="J386" i="189"/>
  <c r="K386" i="189" s="1"/>
  <c r="M386" i="189" s="1"/>
  <c r="J385" i="189"/>
  <c r="K385" i="189" s="1"/>
  <c r="M385" i="189" s="1"/>
  <c r="J384" i="189"/>
  <c r="K384" i="189" s="1"/>
  <c r="M384" i="189" s="1"/>
  <c r="J383" i="189"/>
  <c r="K383" i="189" s="1"/>
  <c r="M383" i="189" s="1"/>
  <c r="J382" i="189"/>
  <c r="K382" i="189" s="1"/>
  <c r="M382" i="189" s="1"/>
  <c r="J381" i="189"/>
  <c r="K381" i="189" s="1"/>
  <c r="M381" i="189" s="1"/>
  <c r="J380" i="189"/>
  <c r="K380" i="189" s="1"/>
  <c r="M380" i="189" s="1"/>
  <c r="J379" i="189"/>
  <c r="K379" i="189" s="1"/>
  <c r="M379" i="189" s="1"/>
  <c r="J378" i="189"/>
  <c r="K378" i="189" s="1"/>
  <c r="M378" i="189" s="1"/>
  <c r="J377" i="189"/>
  <c r="K377" i="189" s="1"/>
  <c r="M377" i="189" s="1"/>
  <c r="J376" i="189"/>
  <c r="K376" i="189" s="1"/>
  <c r="M376" i="189" s="1"/>
  <c r="J375" i="189"/>
  <c r="K375" i="189" s="1"/>
  <c r="M375" i="189" s="1"/>
  <c r="J374" i="189"/>
  <c r="K374" i="189" s="1"/>
  <c r="M374" i="189" s="1"/>
  <c r="J373" i="189"/>
  <c r="K373" i="189" s="1"/>
  <c r="M373" i="189" s="1"/>
  <c r="J372" i="189"/>
  <c r="K372" i="189" s="1"/>
  <c r="M372" i="189" s="1"/>
  <c r="J371" i="189"/>
  <c r="K371" i="189" s="1"/>
  <c r="M371" i="189" s="1"/>
  <c r="J370" i="189"/>
  <c r="K370" i="189" s="1"/>
  <c r="M370" i="189" s="1"/>
  <c r="J369" i="189"/>
  <c r="K369" i="189" s="1"/>
  <c r="M369" i="189" s="1"/>
  <c r="J368" i="189"/>
  <c r="K368" i="189" s="1"/>
  <c r="M368" i="189" s="1"/>
  <c r="J367" i="189"/>
  <c r="K367" i="189" s="1"/>
  <c r="M367" i="189" s="1"/>
  <c r="J366" i="189"/>
  <c r="K366" i="189" s="1"/>
  <c r="M366" i="189" s="1"/>
  <c r="J365" i="189"/>
  <c r="K365" i="189" s="1"/>
  <c r="M365" i="189" s="1"/>
  <c r="J364" i="189"/>
  <c r="K364" i="189" s="1"/>
  <c r="M364" i="189" s="1"/>
  <c r="J363" i="189"/>
  <c r="K363" i="189" s="1"/>
  <c r="M363" i="189" s="1"/>
  <c r="J362" i="189"/>
  <c r="K362" i="189" s="1"/>
  <c r="M362" i="189" s="1"/>
  <c r="J361" i="189"/>
  <c r="K361" i="189" s="1"/>
  <c r="M361" i="189" s="1"/>
  <c r="J360" i="189"/>
  <c r="K360" i="189" s="1"/>
  <c r="M360" i="189" s="1"/>
  <c r="J359" i="189"/>
  <c r="K359" i="189" s="1"/>
  <c r="M359" i="189" s="1"/>
  <c r="J358" i="189"/>
  <c r="K358" i="189" s="1"/>
  <c r="M358" i="189" s="1"/>
  <c r="J357" i="189"/>
  <c r="K357" i="189" s="1"/>
  <c r="M357" i="189" s="1"/>
  <c r="J356" i="189"/>
  <c r="K356" i="189" s="1"/>
  <c r="M356" i="189" s="1"/>
  <c r="J355" i="189"/>
  <c r="K355" i="189" s="1"/>
  <c r="M355" i="189" s="1"/>
  <c r="J354" i="189"/>
  <c r="K354" i="189" s="1"/>
  <c r="M354" i="189" s="1"/>
  <c r="J353" i="189"/>
  <c r="K353" i="189" s="1"/>
  <c r="M353" i="189" s="1"/>
  <c r="J352" i="189"/>
  <c r="K352" i="189" s="1"/>
  <c r="M352" i="189" s="1"/>
  <c r="J351" i="189"/>
  <c r="K351" i="189" s="1"/>
  <c r="M351" i="189" s="1"/>
  <c r="J350" i="189"/>
  <c r="K350" i="189" s="1"/>
  <c r="M350" i="189" s="1"/>
  <c r="J349" i="189"/>
  <c r="K349" i="189" s="1"/>
  <c r="M349" i="189" s="1"/>
  <c r="J348" i="189"/>
  <c r="K348" i="189" s="1"/>
  <c r="M348" i="189" s="1"/>
  <c r="J347" i="189"/>
  <c r="K347" i="189" s="1"/>
  <c r="M347" i="189" s="1"/>
  <c r="J346" i="189"/>
  <c r="K346" i="189" s="1"/>
  <c r="M346" i="189" s="1"/>
  <c r="J345" i="189"/>
  <c r="K345" i="189" s="1"/>
  <c r="M345" i="189" s="1"/>
  <c r="J344" i="189"/>
  <c r="K344" i="189" s="1"/>
  <c r="M344" i="189" s="1"/>
  <c r="J343" i="189"/>
  <c r="K343" i="189" s="1"/>
  <c r="M343" i="189" s="1"/>
  <c r="J342" i="189"/>
  <c r="K342" i="189" s="1"/>
  <c r="M342" i="189" s="1"/>
  <c r="J341" i="189"/>
  <c r="K341" i="189" s="1"/>
  <c r="M341" i="189" s="1"/>
  <c r="J340" i="189"/>
  <c r="K340" i="189" s="1"/>
  <c r="M340" i="189" s="1"/>
  <c r="J339" i="189"/>
  <c r="K339" i="189" s="1"/>
  <c r="M339" i="189" s="1"/>
  <c r="J338" i="189"/>
  <c r="K338" i="189" s="1"/>
  <c r="M338" i="189" s="1"/>
  <c r="J337" i="189"/>
  <c r="K337" i="189" s="1"/>
  <c r="M337" i="189" s="1"/>
  <c r="J336" i="189"/>
  <c r="K336" i="189" s="1"/>
  <c r="M336" i="189" s="1"/>
  <c r="J335" i="189"/>
  <c r="K335" i="189" s="1"/>
  <c r="M335" i="189" s="1"/>
  <c r="J334" i="189"/>
  <c r="K334" i="189" s="1"/>
  <c r="M334" i="189" s="1"/>
  <c r="J333" i="189"/>
  <c r="K333" i="189" s="1"/>
  <c r="M333" i="189" s="1"/>
  <c r="J332" i="189"/>
  <c r="K332" i="189" s="1"/>
  <c r="M332" i="189" s="1"/>
  <c r="J331" i="189"/>
  <c r="K331" i="189" s="1"/>
  <c r="M331" i="189" s="1"/>
  <c r="J330" i="189"/>
  <c r="K330" i="189" s="1"/>
  <c r="M330" i="189" s="1"/>
  <c r="J329" i="189"/>
  <c r="K329" i="189" s="1"/>
  <c r="M329" i="189" s="1"/>
  <c r="J328" i="189"/>
  <c r="K328" i="189" s="1"/>
  <c r="M328" i="189" s="1"/>
  <c r="J327" i="189"/>
  <c r="K327" i="189" s="1"/>
  <c r="M327" i="189" s="1"/>
  <c r="J326" i="189"/>
  <c r="K326" i="189" s="1"/>
  <c r="M326" i="189" s="1"/>
  <c r="J325" i="189"/>
  <c r="K325" i="189" s="1"/>
  <c r="M325" i="189" s="1"/>
  <c r="J324" i="189"/>
  <c r="K324" i="189" s="1"/>
  <c r="M324" i="189" s="1"/>
  <c r="J323" i="189"/>
  <c r="K323" i="189" s="1"/>
  <c r="M323" i="189" s="1"/>
  <c r="J322" i="189"/>
  <c r="K322" i="189" s="1"/>
  <c r="M322" i="189" s="1"/>
  <c r="J321" i="189"/>
  <c r="K321" i="189" s="1"/>
  <c r="M321" i="189" s="1"/>
  <c r="J320" i="189"/>
  <c r="K320" i="189" s="1"/>
  <c r="M320" i="189" s="1"/>
  <c r="J319" i="189"/>
  <c r="K319" i="189" s="1"/>
  <c r="M319" i="189" s="1"/>
  <c r="J318" i="189"/>
  <c r="K318" i="189" s="1"/>
  <c r="M318" i="189" s="1"/>
  <c r="J317" i="189"/>
  <c r="K317" i="189" s="1"/>
  <c r="M317" i="189" s="1"/>
  <c r="J316" i="189"/>
  <c r="K316" i="189" s="1"/>
  <c r="M316" i="189" s="1"/>
  <c r="J315" i="189"/>
  <c r="K315" i="189" s="1"/>
  <c r="M315" i="189" s="1"/>
  <c r="J38" i="189"/>
  <c r="K38" i="189" s="1"/>
  <c r="M38" i="189" s="1"/>
  <c r="J37" i="189"/>
  <c r="K37" i="189" s="1"/>
  <c r="M37" i="189" s="1"/>
  <c r="J36" i="189"/>
  <c r="K36" i="189" s="1"/>
  <c r="M36" i="189" s="1"/>
  <c r="J35" i="189"/>
  <c r="K35" i="189" s="1"/>
  <c r="M35" i="189" s="1"/>
  <c r="J34" i="189"/>
  <c r="K34" i="189" s="1"/>
  <c r="M34" i="189" s="1"/>
  <c r="J33" i="189"/>
  <c r="K33" i="189" s="1"/>
  <c r="M33" i="189" s="1"/>
  <c r="J314" i="189"/>
  <c r="K314" i="189" s="1"/>
  <c r="M314" i="189" s="1"/>
  <c r="J313" i="189"/>
  <c r="K313" i="189" s="1"/>
  <c r="M313" i="189" s="1"/>
  <c r="J32" i="189"/>
  <c r="K32" i="189" s="1"/>
  <c r="M32" i="189" s="1"/>
  <c r="J31" i="189"/>
  <c r="K31" i="189" s="1"/>
  <c r="M31" i="189" s="1"/>
  <c r="J30" i="189"/>
  <c r="K30" i="189" s="1"/>
  <c r="M30" i="189" s="1"/>
  <c r="J29" i="189"/>
  <c r="K29" i="189" s="1"/>
  <c r="M29" i="189" s="1"/>
  <c r="J28" i="189"/>
  <c r="K28" i="189" s="1"/>
  <c r="M28" i="189" s="1"/>
  <c r="J27" i="189"/>
  <c r="K27" i="189" s="1"/>
  <c r="M27" i="189" s="1"/>
  <c r="J26" i="189"/>
  <c r="K26" i="189" s="1"/>
  <c r="M26" i="189" s="1"/>
  <c r="J25" i="189"/>
  <c r="K25" i="189" s="1"/>
  <c r="M25" i="189" s="1"/>
  <c r="J24" i="189"/>
  <c r="K24" i="189" s="1"/>
  <c r="M24" i="189" s="1"/>
  <c r="J23" i="189"/>
  <c r="K23" i="189" s="1"/>
  <c r="M23" i="189" s="1"/>
  <c r="J22" i="189"/>
  <c r="K22" i="189" s="1"/>
  <c r="M22" i="189" s="1"/>
  <c r="J21" i="189"/>
  <c r="K21" i="189" s="1"/>
  <c r="M21" i="189" s="1"/>
  <c r="J312" i="189"/>
  <c r="K312" i="189" s="1"/>
  <c r="M312" i="189" s="1"/>
  <c r="J311" i="189"/>
  <c r="K311" i="189" s="1"/>
  <c r="M311" i="189" s="1"/>
  <c r="J310" i="189"/>
  <c r="K310" i="189" s="1"/>
  <c r="M310" i="189" s="1"/>
  <c r="J20" i="189"/>
  <c r="K20" i="189" s="1"/>
  <c r="M20" i="189" s="1"/>
  <c r="J19" i="189"/>
  <c r="K19" i="189" s="1"/>
  <c r="M19" i="189" s="1"/>
  <c r="J18" i="189"/>
  <c r="K18" i="189" s="1"/>
  <c r="M18" i="189" s="1"/>
  <c r="J309" i="189"/>
  <c r="K309" i="189" s="1"/>
  <c r="M309" i="189" s="1"/>
  <c r="J17" i="189"/>
  <c r="K17" i="189" s="1"/>
  <c r="M17" i="189" s="1"/>
  <c r="J16" i="189"/>
  <c r="K16" i="189" s="1"/>
  <c r="M16" i="189" s="1"/>
  <c r="J15" i="189"/>
  <c r="K15" i="189" s="1"/>
  <c r="M15" i="189" s="1"/>
  <c r="J14" i="189"/>
  <c r="K14" i="189" s="1"/>
  <c r="M14" i="189" s="1"/>
  <c r="J308" i="189"/>
  <c r="K308" i="189" s="1"/>
  <c r="M308" i="189" s="1"/>
  <c r="J13" i="189"/>
  <c r="K13" i="189" s="1"/>
  <c r="M13" i="189" s="1"/>
  <c r="J307" i="189"/>
  <c r="K307" i="189" s="1"/>
  <c r="M307" i="189" s="1"/>
  <c r="J306" i="189"/>
  <c r="K306" i="189" s="1"/>
  <c r="M306" i="189" s="1"/>
  <c r="J305" i="189"/>
  <c r="K305" i="189" s="1"/>
  <c r="M305" i="189" s="1"/>
  <c r="J304" i="189"/>
  <c r="K304" i="189" s="1"/>
  <c r="M304" i="189" s="1"/>
  <c r="J303" i="189"/>
  <c r="K303" i="189" s="1"/>
  <c r="M303" i="189" s="1"/>
  <c r="J302" i="189"/>
  <c r="K302" i="189" s="1"/>
  <c r="M302" i="189" s="1"/>
  <c r="J301" i="189"/>
  <c r="K301" i="189" s="1"/>
  <c r="M301" i="189" s="1"/>
  <c r="J300" i="189"/>
  <c r="K300" i="189" s="1"/>
  <c r="M300" i="189" s="1"/>
  <c r="J299" i="189"/>
  <c r="K299" i="189" s="1"/>
  <c r="M299" i="189" s="1"/>
  <c r="J12" i="189"/>
  <c r="K12" i="189" s="1"/>
  <c r="M12" i="189" s="1"/>
  <c r="J298" i="189"/>
  <c r="K298" i="189" s="1"/>
  <c r="M298" i="189" s="1"/>
  <c r="J297" i="189"/>
  <c r="K297" i="189" s="1"/>
  <c r="M297" i="189" s="1"/>
  <c r="J296" i="189"/>
  <c r="K296" i="189" s="1"/>
  <c r="M296" i="189" s="1"/>
  <c r="J295" i="189"/>
  <c r="K295" i="189" s="1"/>
  <c r="M295" i="189" s="1"/>
  <c r="J294" i="189"/>
  <c r="K294" i="189" s="1"/>
  <c r="M294" i="189" s="1"/>
  <c r="J293" i="189"/>
  <c r="K293" i="189" s="1"/>
  <c r="M293" i="189" s="1"/>
  <c r="J292" i="189"/>
  <c r="K292" i="189" s="1"/>
  <c r="M292" i="189" s="1"/>
  <c r="J291" i="189"/>
  <c r="K291" i="189" s="1"/>
  <c r="M291" i="189" s="1"/>
  <c r="J290" i="189"/>
  <c r="K290" i="189" s="1"/>
  <c r="M290" i="189" s="1"/>
  <c r="J289" i="189"/>
  <c r="K289" i="189" s="1"/>
  <c r="M289" i="189" s="1"/>
  <c r="J11" i="189"/>
  <c r="K11" i="189" s="1"/>
  <c r="M11" i="189" s="1"/>
  <c r="J288" i="189"/>
  <c r="K288" i="189" s="1"/>
  <c r="M288" i="189" s="1"/>
  <c r="J287" i="189"/>
  <c r="K287" i="189" s="1"/>
  <c r="M287" i="189" s="1"/>
  <c r="J286" i="189"/>
  <c r="K286" i="189" s="1"/>
  <c r="M286" i="189" s="1"/>
  <c r="J285" i="189"/>
  <c r="K285" i="189" s="1"/>
  <c r="M285" i="189" s="1"/>
  <c r="J284" i="189"/>
  <c r="K284" i="189" s="1"/>
  <c r="M284" i="189" s="1"/>
  <c r="J283" i="189"/>
  <c r="K283" i="189" s="1"/>
  <c r="M283" i="189" s="1"/>
  <c r="J282" i="189"/>
  <c r="K282" i="189" s="1"/>
  <c r="M282" i="189" s="1"/>
  <c r="J281" i="189"/>
  <c r="K281" i="189" s="1"/>
  <c r="M281" i="189" s="1"/>
  <c r="J10" i="189"/>
  <c r="K10" i="189" s="1"/>
  <c r="M10" i="189" s="1"/>
  <c r="J280" i="189"/>
  <c r="K280" i="189" s="1"/>
  <c r="M280" i="189" s="1"/>
  <c r="K9" i="189"/>
  <c r="M9" i="189" s="1"/>
  <c r="J279" i="189"/>
  <c r="K279" i="189" s="1"/>
  <c r="M279" i="189" s="1"/>
  <c r="J278" i="189"/>
  <c r="K278" i="189" s="1"/>
  <c r="M278" i="189" s="1"/>
  <c r="J277" i="189"/>
  <c r="K277" i="189" s="1"/>
  <c r="M277" i="189" s="1"/>
  <c r="J276" i="189"/>
  <c r="K276" i="189" s="1"/>
  <c r="M276" i="189" s="1"/>
  <c r="J274" i="189"/>
  <c r="K274" i="189" s="1"/>
  <c r="M274" i="189" s="1"/>
  <c r="J5" i="189"/>
  <c r="K5" i="189" s="1"/>
  <c r="M5" i="189" s="1"/>
  <c r="J4" i="189"/>
  <c r="K4" i="189" s="1"/>
  <c r="M4" i="189" s="1"/>
  <c r="P10" i="189" l="1"/>
  <c r="R10" i="189" s="1"/>
  <c r="M396" i="189"/>
  <c r="M511" i="189"/>
  <c r="P11" i="189"/>
  <c r="R11" i="189" s="1"/>
  <c r="M167" i="189"/>
  <c r="D48" i="218" l="1"/>
  <c r="D49" i="218"/>
  <c r="D42" i="221"/>
  <c r="D43" i="221"/>
  <c r="D32" i="222"/>
  <c r="D17" i="223"/>
  <c r="D148" i="228"/>
  <c r="D149" i="228" s="1"/>
  <c r="D18" i="230"/>
  <c r="D19" i="230" s="1"/>
  <c r="D81" i="231"/>
  <c r="D82" i="231" s="1"/>
  <c r="D134" i="232"/>
  <c r="D133" i="232"/>
  <c r="D135" i="232"/>
  <c r="D50" i="235"/>
  <c r="D51" i="235" s="1"/>
  <c r="P12" i="189"/>
  <c r="J76" i="189"/>
  <c r="K76" i="189" s="1"/>
  <c r="M76" i="189" s="1"/>
  <c r="D84" i="231"/>
  <c r="D151" i="228"/>
  <c r="D53" i="235"/>
  <c r="D21" i="230"/>
  <c r="D18" i="225" l="1"/>
  <c r="J551" i="189"/>
  <c r="K551" i="189" s="1"/>
  <c r="M551" i="189" s="1"/>
  <c r="I43" i="221" l="1"/>
  <c r="I135" i="232"/>
  <c r="I134" i="232"/>
  <c r="J598" i="189"/>
  <c r="K598" i="189" s="1"/>
  <c r="J273" i="189"/>
  <c r="K273" i="189" s="1"/>
  <c r="M273" i="189" s="1"/>
  <c r="I133" i="232" l="1"/>
  <c r="I48" i="218"/>
  <c r="I18" i="230"/>
  <c r="I19" i="230" s="1"/>
  <c r="D19" i="223"/>
  <c r="M598" i="189"/>
  <c r="I21" i="230"/>
  <c r="J7" i="189" l="1"/>
  <c r="K7" i="189" s="1"/>
  <c r="M7" i="189" l="1"/>
  <c r="D19" i="225" l="1"/>
  <c r="J73" i="189"/>
  <c r="K73" i="189" s="1"/>
  <c r="M73" i="189" s="1"/>
  <c r="J74" i="189"/>
  <c r="K74" i="189" s="1"/>
  <c r="M74" i="189" s="1"/>
  <c r="G10" i="85" l="1"/>
  <c r="C8" i="85"/>
  <c r="C12" i="85" s="1"/>
  <c r="D10" i="85"/>
  <c r="D29" i="84"/>
  <c r="D51" i="218" l="1"/>
  <c r="G11" i="85"/>
  <c r="I19" i="223" l="1"/>
  <c r="D9" i="84"/>
  <c r="E9" i="84"/>
  <c r="J96" i="189" l="1"/>
  <c r="K96" i="189" s="1"/>
  <c r="M96" i="189" s="1"/>
  <c r="D31" i="222" l="1"/>
  <c r="D33" i="222" s="1"/>
  <c r="D35" i="222"/>
  <c r="G61" i="84" l="1"/>
  <c r="F61" i="84"/>
  <c r="E61" i="84"/>
  <c r="D61" i="84"/>
  <c r="G53" i="84"/>
  <c r="F53" i="84"/>
  <c r="E53" i="84"/>
  <c r="H60" i="84"/>
  <c r="H59" i="84"/>
  <c r="H61" i="84" l="1"/>
  <c r="D8" i="85" l="1"/>
  <c r="G8" i="85" l="1"/>
  <c r="D90" i="219" l="1"/>
  <c r="D91" i="219" s="1"/>
  <c r="D14" i="220"/>
  <c r="D15" i="220" s="1"/>
  <c r="D10" i="224"/>
  <c r="D15" i="226"/>
  <c r="D16" i="226"/>
  <c r="D13" i="227"/>
  <c r="D14" i="227" s="1"/>
  <c r="D29" i="229"/>
  <c r="D28" i="229"/>
  <c r="D15" i="233"/>
  <c r="D16" i="233" s="1"/>
  <c r="F44" i="84"/>
  <c r="E44" i="84"/>
  <c r="D44" i="84"/>
  <c r="G43" i="84"/>
  <c r="G42" i="84"/>
  <c r="F41" i="84"/>
  <c r="E41" i="84"/>
  <c r="D41" i="84"/>
  <c r="G40" i="84"/>
  <c r="G39" i="84"/>
  <c r="F33" i="84"/>
  <c r="F30" i="84"/>
  <c r="D30" i="84"/>
  <c r="H21" i="84"/>
  <c r="H20" i="84"/>
  <c r="I20" i="84" s="1"/>
  <c r="H18" i="84"/>
  <c r="H17" i="84"/>
  <c r="G22" i="84"/>
  <c r="F22" i="84"/>
  <c r="E22" i="84"/>
  <c r="D22" i="84"/>
  <c r="G19" i="84"/>
  <c r="F19" i="84"/>
  <c r="E19" i="84"/>
  <c r="D19" i="84"/>
  <c r="E10" i="84"/>
  <c r="G7" i="84"/>
  <c r="F7" i="84"/>
  <c r="E7" i="84"/>
  <c r="F13" i="85"/>
  <c r="G25" i="85"/>
  <c r="F25" i="85"/>
  <c r="D25" i="85"/>
  <c r="C25" i="85"/>
  <c r="D17" i="220"/>
  <c r="D18" i="233"/>
  <c r="D93" i="219"/>
  <c r="D16" i="227"/>
  <c r="D17" i="226" l="1"/>
  <c r="D30" i="229"/>
  <c r="G44" i="84"/>
  <c r="I18" i="84"/>
  <c r="I60" i="84"/>
  <c r="I42" i="84"/>
  <c r="I43" i="84"/>
  <c r="I39" i="84"/>
  <c r="D23" i="84"/>
  <c r="I17" i="84"/>
  <c r="I59" i="84"/>
  <c r="I40" i="84"/>
  <c r="E11" i="84"/>
  <c r="F34" i="84"/>
  <c r="F45" i="84"/>
  <c r="E23" i="84"/>
  <c r="H19" i="84"/>
  <c r="H22" i="84"/>
  <c r="F23" i="84"/>
  <c r="G23" i="84"/>
  <c r="E45" i="84"/>
  <c r="D45" i="84"/>
  <c r="G41" i="84"/>
  <c r="D32" i="229"/>
  <c r="D19" i="226"/>
  <c r="H23" i="84" l="1"/>
  <c r="G45" i="84"/>
  <c r="G9" i="85" l="1"/>
  <c r="G12" i="85" s="1"/>
  <c r="G13" i="85" s="1"/>
  <c r="I14" i="225"/>
  <c r="I16" i="225"/>
  <c r="D9" i="85" l="1"/>
  <c r="D12" i="85" s="1"/>
  <c r="E29" i="84"/>
  <c r="G29" i="84" s="1"/>
  <c r="I10" i="224" l="1"/>
  <c r="I15" i="226"/>
  <c r="I14" i="220"/>
  <c r="I15" i="220" s="1"/>
  <c r="I18" i="225"/>
  <c r="I42" i="221"/>
  <c r="I148" i="228"/>
  <c r="I149" i="228" s="1"/>
  <c r="I41" i="221"/>
  <c r="I17" i="225"/>
  <c r="I15" i="225"/>
  <c r="I12" i="234"/>
  <c r="I13" i="234" s="1"/>
  <c r="I15" i="234"/>
  <c r="I151" i="228"/>
  <c r="I17" i="220"/>
  <c r="I16" i="226" l="1"/>
  <c r="I17" i="226" s="1"/>
  <c r="I17" i="223"/>
  <c r="I51" i="218"/>
  <c r="I50" i="235"/>
  <c r="I51" i="235" s="1"/>
  <c r="I49" i="218"/>
  <c r="I50" i="218"/>
  <c r="D50" i="218"/>
  <c r="D53" i="218" s="1"/>
  <c r="I90" i="219"/>
  <c r="I91" i="219" s="1"/>
  <c r="I15" i="233"/>
  <c r="I16" i="233" s="1"/>
  <c r="I40" i="221"/>
  <c r="I45" i="221" s="1"/>
  <c r="I13" i="227"/>
  <c r="I14" i="227" s="1"/>
  <c r="I32" i="222"/>
  <c r="I16" i="236"/>
  <c r="I17" i="236" s="1"/>
  <c r="I28" i="229"/>
  <c r="I29" i="229"/>
  <c r="D40" i="221"/>
  <c r="D41" i="221"/>
  <c r="D13" i="225"/>
  <c r="I81" i="231"/>
  <c r="I82" i="231" s="1"/>
  <c r="D12" i="234"/>
  <c r="D13" i="234" s="1"/>
  <c r="E31" i="84"/>
  <c r="E33" i="84" s="1"/>
  <c r="F9" i="84"/>
  <c r="F10" i="84" s="1"/>
  <c r="F11" i="84" s="1"/>
  <c r="G10" i="84"/>
  <c r="G11" i="84" s="1"/>
  <c r="D8" i="84"/>
  <c r="H8" i="84" s="1"/>
  <c r="D6" i="84"/>
  <c r="H6" i="84" s="1"/>
  <c r="D52" i="84"/>
  <c r="C13" i="85"/>
  <c r="D13" i="85"/>
  <c r="I19" i="225"/>
  <c r="I132" i="232"/>
  <c r="I137" i="232" s="1"/>
  <c r="I48" i="221"/>
  <c r="I84" i="231"/>
  <c r="I53" i="235"/>
  <c r="D16" i="234"/>
  <c r="D57" i="218"/>
  <c r="I139" i="232"/>
  <c r="I19" i="226"/>
  <c r="I16" i="227"/>
  <c r="I18" i="233"/>
  <c r="I19" i="236"/>
  <c r="I93" i="219"/>
  <c r="I53" i="218" l="1"/>
  <c r="I30" i="229"/>
  <c r="D45" i="221"/>
  <c r="G31" i="84"/>
  <c r="I31" i="84" s="1"/>
  <c r="H9" i="84"/>
  <c r="H10" i="84" s="1"/>
  <c r="D10" i="84"/>
  <c r="I6" i="84"/>
  <c r="I29" i="84"/>
  <c r="H52" i="84"/>
  <c r="I8" i="84"/>
  <c r="I13" i="225"/>
  <c r="D48" i="221"/>
  <c r="I57" i="218"/>
  <c r="I32" i="229"/>
  <c r="D132" i="232" l="1"/>
  <c r="D137" i="232" s="1"/>
  <c r="I21" i="84"/>
  <c r="D32" i="84"/>
  <c r="I52" i="84"/>
  <c r="I9" i="84"/>
  <c r="D139" i="232"/>
  <c r="D33" i="84" l="1"/>
  <c r="G32" i="84"/>
  <c r="I32" i="84" s="1"/>
  <c r="D34" i="84" l="1"/>
  <c r="G33" i="84"/>
  <c r="P6" i="189" l="1"/>
  <c r="J602" i="189"/>
  <c r="K602" i="189" s="1"/>
  <c r="J68" i="189"/>
  <c r="K68" i="189" s="1"/>
  <c r="M68" i="189" s="1"/>
  <c r="M602" i="189" l="1"/>
  <c r="P5" i="189"/>
  <c r="I9" i="224"/>
  <c r="I11" i="224" s="1"/>
  <c r="I13" i="224"/>
  <c r="D9" i="224" l="1"/>
  <c r="D11" i="224" s="1"/>
  <c r="D18" i="223"/>
  <c r="D20" i="223" s="1"/>
  <c r="I18" i="223"/>
  <c r="I20" i="223" s="1"/>
  <c r="P7" i="189"/>
  <c r="Q7" i="189"/>
  <c r="D13" i="224"/>
  <c r="D22" i="223"/>
  <c r="I22" i="223"/>
  <c r="I31" i="222" l="1"/>
  <c r="I33" i="222" s="1"/>
  <c r="I35" i="222"/>
  <c r="D5" i="84" l="1"/>
  <c r="E28" i="84"/>
  <c r="I20" i="225"/>
  <c r="I22" i="225" s="1"/>
  <c r="I24" i="225"/>
  <c r="D7" i="84" l="1"/>
  <c r="D11" i="84" s="1"/>
  <c r="D51" i="84"/>
  <c r="H5" i="84"/>
  <c r="I5" i="84" s="1"/>
  <c r="G28" i="84"/>
  <c r="E30" i="84"/>
  <c r="D20" i="225" l="1"/>
  <c r="D22" i="225" s="1"/>
  <c r="H7" i="84"/>
  <c r="H11" i="84" s="1"/>
  <c r="H51" i="84"/>
  <c r="D53" i="84"/>
  <c r="I28" i="84"/>
  <c r="E34" i="84"/>
  <c r="G34" i="84" s="1"/>
  <c r="G30" i="84"/>
  <c r="D24" i="225"/>
  <c r="I51" i="84" l="1"/>
  <c r="H53" i="84"/>
</calcChain>
</file>

<file path=xl/sharedStrings.xml><?xml version="1.0" encoding="utf-8"?>
<sst xmlns="http://schemas.openxmlformats.org/spreadsheetml/2006/main" count="14341" uniqueCount="3828">
  <si>
    <t>Monedha</t>
  </si>
  <si>
    <t>Debi</t>
  </si>
  <si>
    <t>Kredi</t>
  </si>
  <si>
    <t>10111</t>
  </si>
  <si>
    <t>KAPITALI NENSHKRUAR C.ADRIATICO NGA 34% NE 12%</t>
  </si>
  <si>
    <t>LEK</t>
  </si>
  <si>
    <t>10114</t>
  </si>
  <si>
    <t>KAPITALI NENSHKRUAR L.LEKA NGA 33% NE 55% NE 88%</t>
  </si>
  <si>
    <t>1071</t>
  </si>
  <si>
    <t>Rezerva ligjore</t>
  </si>
  <si>
    <t>108</t>
  </si>
  <si>
    <t>Fitimi/Humbja e pashpërndarë</t>
  </si>
  <si>
    <t>109</t>
  </si>
  <si>
    <t>Rezultati i ushtrimit</t>
  </si>
  <si>
    <t>203</t>
  </si>
  <si>
    <t>Shpenzime të zhvillimit 15 %</t>
  </si>
  <si>
    <t>20501</t>
  </si>
  <si>
    <t>LICENS SOFTUERESH ME KOHE E PACAKTUAR 15%</t>
  </si>
  <si>
    <t>20505</t>
  </si>
  <si>
    <t>PROGRAME DHE SOFTUERE 25%</t>
  </si>
  <si>
    <t>208</t>
  </si>
  <si>
    <t>Të tjera AA jomateriale</t>
  </si>
  <si>
    <t>20803</t>
  </si>
  <si>
    <t>PUBLICITET I KAPITALIZUAR 15%</t>
  </si>
  <si>
    <t>212001</t>
  </si>
  <si>
    <t>NDERTESA STA</t>
  </si>
  <si>
    <t>212002</t>
  </si>
  <si>
    <t>NDERTESA BLV</t>
  </si>
  <si>
    <t>212003</t>
  </si>
  <si>
    <t>NDERTESA TOP</t>
  </si>
  <si>
    <t>212004</t>
  </si>
  <si>
    <t>NDERTESA FR</t>
  </si>
  <si>
    <t>212006</t>
  </si>
  <si>
    <t>NDERTESA ETC</t>
  </si>
  <si>
    <t>212007</t>
  </si>
  <si>
    <t>NDERTESA DAR</t>
  </si>
  <si>
    <t>212008</t>
  </si>
  <si>
    <t>NDERTESA SEL</t>
  </si>
  <si>
    <t>212009</t>
  </si>
  <si>
    <t>NDERTESA VL</t>
  </si>
  <si>
    <t>212010</t>
  </si>
  <si>
    <t>NDERTESA ART</t>
  </si>
  <si>
    <t>212011</t>
  </si>
  <si>
    <t>NDERTESA LI</t>
  </si>
  <si>
    <t>212012</t>
  </si>
  <si>
    <t>NDERTESA LI2</t>
  </si>
  <si>
    <t>212013</t>
  </si>
  <si>
    <t>NDERTESA DURRES</t>
  </si>
  <si>
    <t>21301</t>
  </si>
  <si>
    <t>NDERTIME TE LEHTA 5%</t>
  </si>
  <si>
    <t>21302</t>
  </si>
  <si>
    <t>IMPIANTE ASHENSORI DHE PESHOREVE 5%</t>
  </si>
  <si>
    <t>21303</t>
  </si>
  <si>
    <t>IMPIANTI GJENERATORET 5%</t>
  </si>
  <si>
    <t>21304</t>
  </si>
  <si>
    <t>NDRICIMI DHE SISTEMI ELEKTRIK 5%</t>
  </si>
  <si>
    <t>21305</t>
  </si>
  <si>
    <t>SISTEMI ASPIRIMI 2%</t>
  </si>
  <si>
    <t>21307</t>
  </si>
  <si>
    <t>SISTEMI I ALARMIT 20%</t>
  </si>
  <si>
    <t>21308</t>
  </si>
  <si>
    <t>SISTEMI I TELEFONISE 20%</t>
  </si>
  <si>
    <t>21309</t>
  </si>
  <si>
    <t>RREKLAME ME NDRICIM 20%</t>
  </si>
  <si>
    <t>21311</t>
  </si>
  <si>
    <t>INVESTIME NE AMBJENTE ME QERA TOPTANI SHOPPING CENTER 19.09.2016+10 VJET</t>
  </si>
  <si>
    <t>21313</t>
  </si>
  <si>
    <t>INVESTIME NE AMBJENTE ME QERA ETC  01.08.16 + 5 VJET</t>
  </si>
  <si>
    <t>21314</t>
  </si>
  <si>
    <t>INVESTIME NE AMBJENTE ME QERA STA 08.02.2007+10+5 VJET</t>
  </si>
  <si>
    <t>21315</t>
  </si>
  <si>
    <t>INVESTIME NE AMBJENTE ME QERA ART 01.03.16+ 10 VJET</t>
  </si>
  <si>
    <t>21316</t>
  </si>
  <si>
    <t>21317</t>
  </si>
  <si>
    <t>INVESTIME NE AMBJENTE ME QERA CIT 01.01.2016 + 6 VJET</t>
  </si>
  <si>
    <t>21318</t>
  </si>
  <si>
    <t>INVESTIME NE AMBJENTE ME QERA RIN 22.05.2015+10 VJET</t>
  </si>
  <si>
    <t>21320</t>
  </si>
  <si>
    <t>INVESTIME NE AMBJENTE ME QERA DAR 01.07.16+5 VJET</t>
  </si>
  <si>
    <t>21321</t>
  </si>
  <si>
    <t>INVESTIME NE AMBJENTE ME QERA FR 11.05.15+5 VJET</t>
  </si>
  <si>
    <t>21322</t>
  </si>
  <si>
    <t>INVESTIME NE AMBJENTE ME QERA VL 25.11.2011+5+5 VJET</t>
  </si>
  <si>
    <t>21323</t>
  </si>
  <si>
    <t>INVESTIME NE AMBJENTE ME QERA LU 12.05.10 +6+6 VJET</t>
  </si>
  <si>
    <t>21324</t>
  </si>
  <si>
    <t>INVESTIME NE AMBJENTE ME QERA CITY PARK 28.02.2017</t>
  </si>
  <si>
    <t>21325</t>
  </si>
  <si>
    <t>INVESTIME NE AMBJENTE ME QERA SEL 23.04.13+5+5 VJET</t>
  </si>
  <si>
    <t>21327</t>
  </si>
  <si>
    <t>INVESTIME NE AMBIENTE ME QERA MIN</t>
  </si>
  <si>
    <t>21328</t>
  </si>
  <si>
    <t>INVESTIME NE AMBIENTE ME QERA BLV ZOG 1 22.02.2017+10VJET</t>
  </si>
  <si>
    <t>21329</t>
  </si>
  <si>
    <t>INVESTIME NE AMBIENTE ME QERA LI 2</t>
  </si>
  <si>
    <t>21501</t>
  </si>
  <si>
    <t>AUTOVETURA DHE AUTOMJETE 20%</t>
  </si>
  <si>
    <t>21502</t>
  </si>
  <si>
    <t>AUTOMJETE PER TRANSPORT MALLI 20%</t>
  </si>
  <si>
    <t>21503</t>
  </si>
  <si>
    <t>MJETE PER LEVIZJEN E BRENDSHME TE MALLIT ETC 20%</t>
  </si>
  <si>
    <t>21504</t>
  </si>
  <si>
    <t>MJETE PER LEVIZJEN E BRENDSHME TE MALLIT STA 20%</t>
  </si>
  <si>
    <t>21505</t>
  </si>
  <si>
    <t>MJETE PER LEVIZJEN E BRENDSHME TE MALLIT SEL 20%</t>
  </si>
  <si>
    <t>21507</t>
  </si>
  <si>
    <t>MJETE PER LEVIZJEN E BRENDSHME TE MALLIT DAR 20%</t>
  </si>
  <si>
    <t>21508</t>
  </si>
  <si>
    <t>MJETE PER LEVIZJEN E BRENDSHME TE MALLIT RIN 20%</t>
  </si>
  <si>
    <t>21509</t>
  </si>
  <si>
    <t>MJETE PER LEVIZJEN E BRENDSHME TE MALLIT CIT 20%</t>
  </si>
  <si>
    <t>21512</t>
  </si>
  <si>
    <t>MJETE PER LEVIZJEN E BRENDSHME TE MALLIT FR 20%</t>
  </si>
  <si>
    <t>21513</t>
  </si>
  <si>
    <t>MJETE PER LEVIZJEN E BRENDSHME TE MALLIT VL 20%</t>
  </si>
  <si>
    <t>21514</t>
  </si>
  <si>
    <t>21515</t>
  </si>
  <si>
    <t>MJETE PER LEVIZJEN E BRENDSHME TE MALLIT ART 20%</t>
  </si>
  <si>
    <t>21516</t>
  </si>
  <si>
    <t>MJETE PER LEVIZJEN E BRENDSHME TE MALLIT TOP 20%</t>
  </si>
  <si>
    <t>21518</t>
  </si>
  <si>
    <t>MJETE PER LEVIZJEN E BRENDSHME TE MALLIT BLV 20%</t>
  </si>
  <si>
    <t>218101</t>
  </si>
  <si>
    <t>MOBILIM AMBIENTE TE ZYRAVE 20%</t>
  </si>
  <si>
    <t>218102</t>
  </si>
  <si>
    <t>RAFTE 10%</t>
  </si>
  <si>
    <t>218103</t>
  </si>
  <si>
    <t>MOBILJET 20%</t>
  </si>
  <si>
    <t>218105</t>
  </si>
  <si>
    <t>MOBILIM DHE ARREDIM AMBJENT ETC 20 %</t>
  </si>
  <si>
    <t>218106</t>
  </si>
  <si>
    <t>MOBILIM DHE ARREDIM AMBJENT STA 20 %</t>
  </si>
  <si>
    <t>218107</t>
  </si>
  <si>
    <t>MOBILIM DHE ARREDIM AMBJENT CIT 20 %</t>
  </si>
  <si>
    <t>218108</t>
  </si>
  <si>
    <t>MOBILIM DHE ARREDIM AMBJENT CP 20 %</t>
  </si>
  <si>
    <t>218109</t>
  </si>
  <si>
    <t>MOBILIM DHE ARREDIM AMBJENT RIN 20 %</t>
  </si>
  <si>
    <t>218110</t>
  </si>
  <si>
    <t>MOBILIM DHE ARREDIM AMBJENT DAR 20 %</t>
  </si>
  <si>
    <t>218111</t>
  </si>
  <si>
    <t>MOBILIM DHE ARREDIM AMBJENT ART 20 %</t>
  </si>
  <si>
    <t>218112</t>
  </si>
  <si>
    <t>MOBILIM DHE ARREDIM AMBJENT LI 20 %</t>
  </si>
  <si>
    <t>218113</t>
  </si>
  <si>
    <t>MOBILIM DHE ARREDIM AMBJENT LU 20 %</t>
  </si>
  <si>
    <t>218114</t>
  </si>
  <si>
    <t>MOBILIM DHE ARREDIM AMBJENT FR 20 %</t>
  </si>
  <si>
    <t>218115</t>
  </si>
  <si>
    <t>MOBILIM DHE ARREDIM AMBJENT VL 20 %</t>
  </si>
  <si>
    <t>218116</t>
  </si>
  <si>
    <t>MOBILIM DHE ARREDIM AMBJENT TOP 20 %</t>
  </si>
  <si>
    <t>218118</t>
  </si>
  <si>
    <t>MOBILIM DHE ARREDIM AMBJENT SEL 20 %</t>
  </si>
  <si>
    <t>218120</t>
  </si>
  <si>
    <t>MOBILIM DHE ARREDIM AMBJENT BLV ZOGU I 1 20 %</t>
  </si>
  <si>
    <t>218122</t>
  </si>
  <si>
    <t>MOBILIM DHE ARREDIM AMBJENT LI2  20 %</t>
  </si>
  <si>
    <t>2182</t>
  </si>
  <si>
    <t>Pajisje informative</t>
  </si>
  <si>
    <t>218201</t>
  </si>
  <si>
    <t>PAISJE ELEKTRONIKE DHE INFORMATIVE ZYRA 25%</t>
  </si>
  <si>
    <t>218203</t>
  </si>
  <si>
    <t>PAJISJE ELEKTRONIKE DHE INFORMATIVE ETC 25%</t>
  </si>
  <si>
    <t>218204</t>
  </si>
  <si>
    <t>PAJISJE ELEKTRONIKE DHE INFORMATIVE STA 25%</t>
  </si>
  <si>
    <t>218205</t>
  </si>
  <si>
    <t>PAJISJE ELEKTRONIKE DHE INFORMATIVE SEL 25%</t>
  </si>
  <si>
    <t>218207</t>
  </si>
  <si>
    <t>PAJISJE ELEKTRONIKE DHE INFORMATIVE DAR 25%</t>
  </si>
  <si>
    <t>218208</t>
  </si>
  <si>
    <t>PAJISJE ELEKTRONIKE DHE INFORMATIVE RIN 25%</t>
  </si>
  <si>
    <t>218209</t>
  </si>
  <si>
    <t>PAJISJE ELEKTRONIKE DHE INFORMATIVE CIT 25%</t>
  </si>
  <si>
    <t>218210</t>
  </si>
  <si>
    <t>PAJISJE ELEKTRONIKE DHE INFORMATIVE CP 25%</t>
  </si>
  <si>
    <t>218211</t>
  </si>
  <si>
    <t>PAJISJE ELEKTRONIKE DHE INFORMATIVE LU 25%</t>
  </si>
  <si>
    <t>218212</t>
  </si>
  <si>
    <t>PAJISJE ELEKTRONIKE DHE INFORMATIVE FR 25%</t>
  </si>
  <si>
    <t>218213</t>
  </si>
  <si>
    <t>PAJISJE ELEKTRONIKE DHE INFORMATIVE VL 25%</t>
  </si>
  <si>
    <t>218214</t>
  </si>
  <si>
    <t>218215</t>
  </si>
  <si>
    <t>PAJISJE ELEKTRONIKE DHE INFORMATIVE ART 25%</t>
  </si>
  <si>
    <t>218216</t>
  </si>
  <si>
    <t>PAJISJE ELEKTRONIKE DHE INFORMATIVE TOP 25%</t>
  </si>
  <si>
    <t>218218</t>
  </si>
  <si>
    <t>PAJISJE ELEKTRONIKE DHE INFORMATIVE BLV ZOG 1 25%</t>
  </si>
  <si>
    <t>218219</t>
  </si>
  <si>
    <t>PAJISJE ELEKTRONIKE DHE INFORMATIVE LI 2 25%</t>
  </si>
  <si>
    <t>218801</t>
  </si>
  <si>
    <t>PAJISJE TE NDRYSHME 20%</t>
  </si>
  <si>
    <t>218802</t>
  </si>
  <si>
    <t>INVENTARE I IMET FR 50%</t>
  </si>
  <si>
    <t>218803</t>
  </si>
  <si>
    <t>INVENTARE I IMET TOP 50%</t>
  </si>
  <si>
    <t>218804</t>
  </si>
  <si>
    <t>INVENTARE I IMET BLV 50%</t>
  </si>
  <si>
    <t>280501</t>
  </si>
  <si>
    <t>FONDI I AMORTIZIMIT PER LICENSA ME KOHE TE PAPERCAKTUAR</t>
  </si>
  <si>
    <t>2808</t>
  </si>
  <si>
    <t>Për të tjera AA jomateriale</t>
  </si>
  <si>
    <t>2812001</t>
  </si>
  <si>
    <t>FD AMORTIZIME NDERTESA STA</t>
  </si>
  <si>
    <t>2812002</t>
  </si>
  <si>
    <t>FD AMORTIZIME NDERTESA BLV</t>
  </si>
  <si>
    <t>2812003</t>
  </si>
  <si>
    <t>FD AMORTIZIME NDERTESA TOP</t>
  </si>
  <si>
    <t>2812004</t>
  </si>
  <si>
    <t>FD AMORTIZIME NDERTESA FR</t>
  </si>
  <si>
    <t>2812006</t>
  </si>
  <si>
    <t>FD AMORTIZIME NDERTESA ETC</t>
  </si>
  <si>
    <t>2812007</t>
  </si>
  <si>
    <t>FD AMORTIZIME NDERTESA DAR</t>
  </si>
  <si>
    <t>2812008</t>
  </si>
  <si>
    <t>FD AMORTIZIME NDERTESA SEL</t>
  </si>
  <si>
    <t>2812009</t>
  </si>
  <si>
    <t>FD AMORTIZIME NDERTESA VL</t>
  </si>
  <si>
    <t>2812010</t>
  </si>
  <si>
    <t>FD AMORTIZIME NDERTESA ART</t>
  </si>
  <si>
    <t>2812011</t>
  </si>
  <si>
    <t>FD AMORTIZIME NDERTESA LI</t>
  </si>
  <si>
    <t>2812012</t>
  </si>
  <si>
    <t>FD AMORTIZIME NDERTESA LI2</t>
  </si>
  <si>
    <t>2812013</t>
  </si>
  <si>
    <t>FD AMORTIZIME NDERTESA DURRES</t>
  </si>
  <si>
    <t>281313</t>
  </si>
  <si>
    <t>RRIMARRJE KUOTA INVESTIMI NE ETC</t>
  </si>
  <si>
    <t>281314</t>
  </si>
  <si>
    <t>RRIMARRJE KUOTA INVESTIMI NE STA</t>
  </si>
  <si>
    <t>281315</t>
  </si>
  <si>
    <t>RRIMARRJE KUOTA INVESTIMI NE ART</t>
  </si>
  <si>
    <t>281316</t>
  </si>
  <si>
    <t>RRIMARRJE KUOTA INVESTIMI NE LI</t>
  </si>
  <si>
    <t>281317</t>
  </si>
  <si>
    <t>RRIMARRJE KUOTA INVESTIMI NE CIT</t>
  </si>
  <si>
    <t>281318</t>
  </si>
  <si>
    <t>RRIMARRJE KUOTA INVESTIMI NE RIN</t>
  </si>
  <si>
    <t>281319</t>
  </si>
  <si>
    <t>RRIMARRJE KUOTA INVESTIMI NE DIB</t>
  </si>
  <si>
    <t>281320</t>
  </si>
  <si>
    <t>RRIMARRJE KUOTA INVESTIMI NE DAR</t>
  </si>
  <si>
    <t>281321</t>
  </si>
  <si>
    <t>RRIMARRJE KUOTA INVESTIMI NE FR</t>
  </si>
  <si>
    <t>281322</t>
  </si>
  <si>
    <t>RRIMARRJE KUOTA INVESTIMI NE VL</t>
  </si>
  <si>
    <t>281323</t>
  </si>
  <si>
    <t>RRIMARRJE KUOTA INVESTIMI NE LU</t>
  </si>
  <si>
    <t>281324</t>
  </si>
  <si>
    <t>RRIMARRJE KUOTA INVESTIMI NE CP</t>
  </si>
  <si>
    <t>281325</t>
  </si>
  <si>
    <t>RRIMARRJE KUOTA INVESTIMI NE SEL</t>
  </si>
  <si>
    <t>281326</t>
  </si>
  <si>
    <t>RRIMARRJE KUOTA INVESTIMI NE TOP</t>
  </si>
  <si>
    <t>281328</t>
  </si>
  <si>
    <t>RRIMARRJE KUOTA INVESTIMI NE MIN</t>
  </si>
  <si>
    <t>281330</t>
  </si>
  <si>
    <t>RRIMARRJE KUOTA INVESTIMI NE ZG1</t>
  </si>
  <si>
    <t>281331</t>
  </si>
  <si>
    <t>RRIMARRJE KUOTA INVESTIMI NE LI 2</t>
  </si>
  <si>
    <t>281501</t>
  </si>
  <si>
    <t>FONDI I AMORTIZIMIT PER AUTOVETURA &amp; MOTOMJETE 20%</t>
  </si>
  <si>
    <t>281502</t>
  </si>
  <si>
    <t>FONDI I AMORTIZIMIT PER AUTOMJETET E TRANSPORTIT TE MALLRAVE 20%</t>
  </si>
  <si>
    <t>281503</t>
  </si>
  <si>
    <t>FD I AMM PER MJETET E TRANSPORTIT TE BRENDSHEM ETC 20%</t>
  </si>
  <si>
    <t>281504</t>
  </si>
  <si>
    <t>FD I AMM PER MJETET E TRANSPORTIT TE BRENDSHEM STA 20%</t>
  </si>
  <si>
    <t>281505</t>
  </si>
  <si>
    <t>FD I AMM PER MJETET E TRANSPORTIT TE BRENDSHEM SEL 20%</t>
  </si>
  <si>
    <t>281507</t>
  </si>
  <si>
    <t>FD I AMM PER MJETET E TRANSPORTIT TE BRENDSHEM DAR 20%</t>
  </si>
  <si>
    <t>281508</t>
  </si>
  <si>
    <t>FD I AMM PER MJETET E TRANSPORTIT TE BRENDSHEM RIN 20%</t>
  </si>
  <si>
    <t>281509</t>
  </si>
  <si>
    <t>FD I AMM PER MJETET E TRANSPORTIT TE BRENDSHEM CIT 20%</t>
  </si>
  <si>
    <t>281512</t>
  </si>
  <si>
    <t>FD I AMM PER MJETET E TRANSPORTIT TE BRENDSHEM FR 20%</t>
  </si>
  <si>
    <t>281513</t>
  </si>
  <si>
    <t>FD I AMM PER MJETET E TRANSPORTIT TE BRENDSHEM VL 20%</t>
  </si>
  <si>
    <t>281514</t>
  </si>
  <si>
    <t>FD I AMM PER MJETET E TRANSPORTIT TE BRENDSHEM LI 20%</t>
  </si>
  <si>
    <t>281515</t>
  </si>
  <si>
    <t>FD I AMM PER MJETET E TRANSPORTIT TE BRENDSHEM ART 20%</t>
  </si>
  <si>
    <t>281516</t>
  </si>
  <si>
    <t>FD I AMM PER MJETET E TRANSPORTIT TE BRENDSHEM TOP 20%</t>
  </si>
  <si>
    <t>281518</t>
  </si>
  <si>
    <t>FD I AMM PER MJETET E TRANSPORTIT TE BRENDSHEM BLV 20%</t>
  </si>
  <si>
    <t>281801</t>
  </si>
  <si>
    <t>FD AMM MOBILIM DHE ARREDIM ZYRA 20%</t>
  </si>
  <si>
    <t>281803</t>
  </si>
  <si>
    <t>FONDI I AMORTIZIMIT PER RAFTET 2%</t>
  </si>
  <si>
    <t>281806</t>
  </si>
  <si>
    <t>FONDI I AMORTIZIMIT PER INV. E IMET</t>
  </si>
  <si>
    <t>2818101</t>
  </si>
  <si>
    <t>FD AMM MOBILIM DHE ARREDIM AMBJENT ETC 20%</t>
  </si>
  <si>
    <t>2818102</t>
  </si>
  <si>
    <t>FD AMM MOBILIM DHE ARREDIM AMBJENT STA 20%</t>
  </si>
  <si>
    <t>2818103</t>
  </si>
  <si>
    <t>FD AMM MOBILIM DHE ARREDIM AMBJENT SEL 20%</t>
  </si>
  <si>
    <t>2818104</t>
  </si>
  <si>
    <t>FD AMM MOBILIM DHE ARREDIM AMBJENT DIB 20%</t>
  </si>
  <si>
    <t>2818105</t>
  </si>
  <si>
    <t>FD AMM MOBILIM DHE ARREDIM AMBJENT DAR 20%</t>
  </si>
  <si>
    <t>2818106</t>
  </si>
  <si>
    <t>FD AMM MOBILIM DHE ARREDIM AMBJENT RIN 20%</t>
  </si>
  <si>
    <t>2818107</t>
  </si>
  <si>
    <t>FD AMM MOBILIM DHE ARREDIM AMBJENT CIT 20%</t>
  </si>
  <si>
    <t>2818108</t>
  </si>
  <si>
    <t>FD AMM MOBILIM DHE ARREDIM AMBJENT CP 20%</t>
  </si>
  <si>
    <t>2818109</t>
  </si>
  <si>
    <t>FD AMM MOBILIM DHE ARREDIM AMBJENT LU 20%</t>
  </si>
  <si>
    <t>2818110</t>
  </si>
  <si>
    <t>FD AMM MOBILIM DHE ARREDIM AMBJENT FR 20%</t>
  </si>
  <si>
    <t>2818111</t>
  </si>
  <si>
    <t>FD AMM MOBILIM DHE ARREDIM AMBJENT VL 20%</t>
  </si>
  <si>
    <t>2818112</t>
  </si>
  <si>
    <t>FD AMM MOBILIM DHE ARREDIM AMBJENT LI 20%</t>
  </si>
  <si>
    <t>2818113</t>
  </si>
  <si>
    <t>FD AMM MOBILIM DHE ARREDIM AMBJENT ART 20%</t>
  </si>
  <si>
    <t>2818114</t>
  </si>
  <si>
    <t>FD AMM MOBILIM DHE ARREDIM AMBJENT TOP 20%</t>
  </si>
  <si>
    <t>2818116</t>
  </si>
  <si>
    <t>FD AMM MOBILIM DHE ARREDIM AMBJENT BLV1 20%</t>
  </si>
  <si>
    <t>2818119</t>
  </si>
  <si>
    <t>FD AMM MOBILIM DHE ARREDIM AMBJENT LI2</t>
  </si>
  <si>
    <t>2818201</t>
  </si>
  <si>
    <t>FD AMM PAJISJE INFORMATIVE DHE ELEKTRONIKE ETC 25%</t>
  </si>
  <si>
    <t>2818202</t>
  </si>
  <si>
    <t>FD AMM PAJISJE INFORMATIVE DHE ELEKTRONIKE STA 25%</t>
  </si>
  <si>
    <t>2818203</t>
  </si>
  <si>
    <t>FD AMM PAJISJE INFORMATIVE DHE ELEKTRONIKE SEL 25%</t>
  </si>
  <si>
    <t>2818205</t>
  </si>
  <si>
    <t>FD AMM PAJISJE INFORMATIVE DHE ELEKTRONIKE DAR 25%</t>
  </si>
  <si>
    <t>2818206</t>
  </si>
  <si>
    <t>FD AMM PAJISJE INFORMATIVE DHE ELEKTRONIKE RIN 25%</t>
  </si>
  <si>
    <t>2818207</t>
  </si>
  <si>
    <t>FD AMM PAJISJE INFORMATIVE DHE ELEKTRONIKE CIT 25%</t>
  </si>
  <si>
    <t>2818208</t>
  </si>
  <si>
    <t>FD AMM PAJISJE INFORMATIVE DHE ELEKTRONIKE CP 25%</t>
  </si>
  <si>
    <t>2818209</t>
  </si>
  <si>
    <t>FD AMM PAJISJE INFORMATIVE DHE ELEKTRONIKE LU 25%</t>
  </si>
  <si>
    <t>2818210</t>
  </si>
  <si>
    <t>FD AMM PAJISJE INFORMATIVE DHE ELEKTRONIKE FR 25%</t>
  </si>
  <si>
    <t>2818211</t>
  </si>
  <si>
    <t>FD AMM PAJISJE INFORMATIVE DHE ELEKTRONIKE VL 25%</t>
  </si>
  <si>
    <t>2818212</t>
  </si>
  <si>
    <t>FD AMM PAJISJE INFORMATIVE DHE ELEKTRONIKE LI 25%</t>
  </si>
  <si>
    <t>2818213</t>
  </si>
  <si>
    <t>FD AMM PAJISJE INFORMATIVE DHE ELEKTRONIKE ART 25%</t>
  </si>
  <si>
    <t>2818214</t>
  </si>
  <si>
    <t>FD AMM PAJISJE INFORMATIVE DHE ELEKTRONIKE TOP 25%</t>
  </si>
  <si>
    <t>2818215</t>
  </si>
  <si>
    <t>FD AMM PAJISJE INFORMATIVE DHE ELEKTRONIKE ZYRA 25%</t>
  </si>
  <si>
    <t>2818217</t>
  </si>
  <si>
    <t>FD AMM PAJISJE INFORMATIVE DHE ELEKTRONIKE   BLV 25%</t>
  </si>
  <si>
    <t>2818219</t>
  </si>
  <si>
    <t>FD AMM PAJISJE INFORMATIVE DHE ELEKTRONIKE  LI2  25%</t>
  </si>
  <si>
    <t>32</t>
  </si>
  <si>
    <t>Inventari i imët dhe ambalazhet</t>
  </si>
  <si>
    <t>327</t>
  </si>
  <si>
    <t>Inventar i imet 50%</t>
  </si>
  <si>
    <t>35113</t>
  </si>
  <si>
    <t>INVENTAR GJENDJE PRODUKTE</t>
  </si>
  <si>
    <t>35114</t>
  </si>
  <si>
    <t>INVENTAR GJENDJE AMBALAZHET</t>
  </si>
  <si>
    <t>35116</t>
  </si>
  <si>
    <t>INVENTAR GJENDJE AKSIZA ITALI</t>
  </si>
  <si>
    <t>4010002</t>
  </si>
  <si>
    <t>MAQ SNC SOLUZIONI INFORMATICHE</t>
  </si>
  <si>
    <t>EUR</t>
  </si>
  <si>
    <t>4010003</t>
  </si>
  <si>
    <t>BASHKIA TIRANE</t>
  </si>
  <si>
    <t>4010004</t>
  </si>
  <si>
    <t>HAXHIA &amp; HAJDARI</t>
  </si>
  <si>
    <t>4010010</t>
  </si>
  <si>
    <t>STUDIO ARREDO SPA</t>
  </si>
  <si>
    <t>4010014</t>
  </si>
  <si>
    <t>EDIL AL IT SHPK</t>
  </si>
  <si>
    <t>4010015</t>
  </si>
  <si>
    <t>AMADEUS GROUP</t>
  </si>
  <si>
    <t>4010023</t>
  </si>
  <si>
    <t>4010028</t>
  </si>
  <si>
    <t>ADRIAN KONI</t>
  </si>
  <si>
    <t>4010038</t>
  </si>
  <si>
    <t>4010040</t>
  </si>
  <si>
    <t>INFOSOFT OFFICE</t>
  </si>
  <si>
    <t>4010050</t>
  </si>
  <si>
    <t>EHW GMBH</t>
  </si>
  <si>
    <t>4010051</t>
  </si>
  <si>
    <t>TOBACCO HOLDING GROUP</t>
  </si>
  <si>
    <t>4010055</t>
  </si>
  <si>
    <t>DREJT. E PERGJ.METROLOGJISE E KALIBRIMIT</t>
  </si>
  <si>
    <t>4010064</t>
  </si>
  <si>
    <t>FRIGO FOOD SHPK</t>
  </si>
  <si>
    <t>4010067</t>
  </si>
  <si>
    <t>4010068</t>
  </si>
  <si>
    <t>VALTELINA SHPK</t>
  </si>
  <si>
    <t>4010071</t>
  </si>
  <si>
    <t>LA MOZZARELLA</t>
  </si>
  <si>
    <t>4010072</t>
  </si>
  <si>
    <t>TELEKOM ALBANIA SHA</t>
  </si>
  <si>
    <t>4010076</t>
  </si>
  <si>
    <t>CONAD ADRIATICO S.COOP.R.L.</t>
  </si>
  <si>
    <t>4010077</t>
  </si>
  <si>
    <t>GJIROFARMA</t>
  </si>
  <si>
    <t>4010078</t>
  </si>
  <si>
    <t>4010084</t>
  </si>
  <si>
    <t>4010087</t>
  </si>
  <si>
    <t>PASTICERI VENEZIA</t>
  </si>
  <si>
    <t>4010094</t>
  </si>
  <si>
    <t>UKT UJESJELLES KANALIZIME SHA</t>
  </si>
  <si>
    <t>4010100</t>
  </si>
  <si>
    <t>INTERALBANIAN SHA</t>
  </si>
  <si>
    <t>4010116</t>
  </si>
  <si>
    <t>4010117</t>
  </si>
  <si>
    <t>4010122</t>
  </si>
  <si>
    <t>EVEREST I.E</t>
  </si>
  <si>
    <t>4010139</t>
  </si>
  <si>
    <t>BRUNES SHPK</t>
  </si>
  <si>
    <t>4010165</t>
  </si>
  <si>
    <t>4010170</t>
  </si>
  <si>
    <t>4010171</t>
  </si>
  <si>
    <t>INSEGNE SERVICE</t>
  </si>
  <si>
    <t>4010174</t>
  </si>
  <si>
    <t>PESPA ALBANIA- ALUMIN</t>
  </si>
  <si>
    <t>4010184</t>
  </si>
  <si>
    <t>SAN SHPK</t>
  </si>
  <si>
    <t>4010190</t>
  </si>
  <si>
    <t>GECO2003 SHPK</t>
  </si>
  <si>
    <t>4010192</t>
  </si>
  <si>
    <t>UNIVERS REKLAMA</t>
  </si>
  <si>
    <t>4010208</t>
  </si>
  <si>
    <t>4010243</t>
  </si>
  <si>
    <t>FERRA &amp; CO</t>
  </si>
  <si>
    <t>4010244</t>
  </si>
  <si>
    <t>A BI ESSE SHPK</t>
  </si>
  <si>
    <t>4010247</t>
  </si>
  <si>
    <t>INTER DISTRIBUTION SERVICES</t>
  </si>
  <si>
    <t>4010249</t>
  </si>
  <si>
    <t>YLLI RAKIPI</t>
  </si>
  <si>
    <t>4010255</t>
  </si>
  <si>
    <t>4010261</t>
  </si>
  <si>
    <t>ADRION LTD</t>
  </si>
  <si>
    <t>4010262</t>
  </si>
  <si>
    <t>SKENDERI G SHPK</t>
  </si>
  <si>
    <t>4010268</t>
  </si>
  <si>
    <t>4010271</t>
  </si>
  <si>
    <t>A S I E SH P K</t>
  </si>
  <si>
    <t>4010276</t>
  </si>
  <si>
    <t>4010277</t>
  </si>
  <si>
    <t>4010279</t>
  </si>
  <si>
    <t>ALBANIA. MOTORS. COMPANY</t>
  </si>
  <si>
    <t>4010283</t>
  </si>
  <si>
    <t>PRIMALL SHPK</t>
  </si>
  <si>
    <t>4010287</t>
  </si>
  <si>
    <t>AGROFRUTI SHPK</t>
  </si>
  <si>
    <t>4010291</t>
  </si>
  <si>
    <t>SIGAL SHA</t>
  </si>
  <si>
    <t>4010297</t>
  </si>
  <si>
    <t>4010299</t>
  </si>
  <si>
    <t>4010302</t>
  </si>
  <si>
    <t>RAIFFEISEN LEASING</t>
  </si>
  <si>
    <t>4010303</t>
  </si>
  <si>
    <t>INTERBRANDS</t>
  </si>
  <si>
    <t>4010304</t>
  </si>
  <si>
    <t>TI LUX SHPK</t>
  </si>
  <si>
    <t>4010306</t>
  </si>
  <si>
    <t>CALIFANO CARRELLI IT- AL SHPK</t>
  </si>
  <si>
    <t>4010307</t>
  </si>
  <si>
    <t>4010308</t>
  </si>
  <si>
    <t>4010314</t>
  </si>
  <si>
    <t>LE.AN. S.R.L</t>
  </si>
  <si>
    <t>4010319</t>
  </si>
  <si>
    <t>SELMANI SHPK</t>
  </si>
  <si>
    <t>4010322</t>
  </si>
  <si>
    <t>SEJEGA SHPK</t>
  </si>
  <si>
    <t>4010324</t>
  </si>
  <si>
    <t>4010325</t>
  </si>
  <si>
    <t>TEUTA DURRES</t>
  </si>
  <si>
    <t>4010333</t>
  </si>
  <si>
    <t>4010342</t>
  </si>
  <si>
    <t>ALFA SHA</t>
  </si>
  <si>
    <t>4010343</t>
  </si>
  <si>
    <t>IN FOOD</t>
  </si>
  <si>
    <t>4010344</t>
  </si>
  <si>
    <t>AVEX SHPK</t>
  </si>
  <si>
    <t>4010348</t>
  </si>
  <si>
    <t>MULLIRI I VJETER SHPK</t>
  </si>
  <si>
    <t>4010351</t>
  </si>
  <si>
    <t>D &amp; L ADMINISTRIM</t>
  </si>
  <si>
    <t>4010352</t>
  </si>
  <si>
    <t>ATLANTIK SHA</t>
  </si>
  <si>
    <t>4010365</t>
  </si>
  <si>
    <t>4010375</t>
  </si>
  <si>
    <t>4010377</t>
  </si>
  <si>
    <t>ALL BALCANS CORPORATION SHA</t>
  </si>
  <si>
    <t>4010387</t>
  </si>
  <si>
    <t>ET SHPK</t>
  </si>
  <si>
    <t>4010389</t>
  </si>
  <si>
    <t>4010392</t>
  </si>
  <si>
    <t>CONAD SHQIPERIA  SH P K</t>
  </si>
  <si>
    <t>4010399</t>
  </si>
  <si>
    <t>SH LO SHPK</t>
  </si>
  <si>
    <t>4010408</t>
  </si>
  <si>
    <t>4010415</t>
  </si>
  <si>
    <t>A E DISTRIBUTION SHPK</t>
  </si>
  <si>
    <t>4010416</t>
  </si>
  <si>
    <t>PRO CONSULTING SHPK</t>
  </si>
  <si>
    <t>4010417</t>
  </si>
  <si>
    <t>4010419</t>
  </si>
  <si>
    <t>INTER TRADE &amp; DISTRIBUTION SHPK</t>
  </si>
  <si>
    <t>4010424</t>
  </si>
  <si>
    <t>BEAIR TECHNOLOGY</t>
  </si>
  <si>
    <t>4010425</t>
  </si>
  <si>
    <t>PASTRIME SILVIO</t>
  </si>
  <si>
    <t>4010429</t>
  </si>
  <si>
    <t>CHICKEN FARM</t>
  </si>
  <si>
    <t>4010436</t>
  </si>
  <si>
    <t>4010437</t>
  </si>
  <si>
    <t>POWER SHPK</t>
  </si>
  <si>
    <t>4010438</t>
  </si>
  <si>
    <t>4010444</t>
  </si>
  <si>
    <t>4010445</t>
  </si>
  <si>
    <t>4010454</t>
  </si>
  <si>
    <t>EUROSISTEM ALBANIA SHPK</t>
  </si>
  <si>
    <t>4010459</t>
  </si>
  <si>
    <t>4010466</t>
  </si>
  <si>
    <t>KOSMONTE FOODS TIRANA</t>
  </si>
  <si>
    <t>4010469</t>
  </si>
  <si>
    <t>INSTITUTI I MODELIMEVE NE BISNES</t>
  </si>
  <si>
    <t>4010471</t>
  </si>
  <si>
    <t>GJERGJI KOMPJUTER SHPK</t>
  </si>
  <si>
    <t>4010481</t>
  </si>
  <si>
    <t>4010483</t>
  </si>
  <si>
    <t>4010486</t>
  </si>
  <si>
    <t>MINI INVEST ALBANIA</t>
  </si>
  <si>
    <t>4010488</t>
  </si>
  <si>
    <t>CAPITAL RESOURCES</t>
  </si>
  <si>
    <t>4010489</t>
  </si>
  <si>
    <t>4010491</t>
  </si>
  <si>
    <t>ADI PROFESIONAL</t>
  </si>
  <si>
    <t>4010492</t>
  </si>
  <si>
    <t>4010498</t>
  </si>
  <si>
    <t>HALILI SHPK</t>
  </si>
  <si>
    <t>4010499</t>
  </si>
  <si>
    <t>LUFRA SHPK</t>
  </si>
  <si>
    <t>4010501</t>
  </si>
  <si>
    <t>OSHEE OPERATORI I SHPERNDARJES ENERGJISE ELEKTRIKE</t>
  </si>
  <si>
    <t>4010505</t>
  </si>
  <si>
    <t>4010512</t>
  </si>
  <si>
    <t>EUGEN SKERMO SHPK</t>
  </si>
  <si>
    <t>4010515</t>
  </si>
  <si>
    <t>4010517</t>
  </si>
  <si>
    <t>4010521</t>
  </si>
  <si>
    <t>COSM &amp; FARM (ENKELEJD XOXE)</t>
  </si>
  <si>
    <t>4010523</t>
  </si>
  <si>
    <t>ORBICO SHPK</t>
  </si>
  <si>
    <t>4010526</t>
  </si>
  <si>
    <t>ALBANIAN SATELLITE COM SHPK 2011</t>
  </si>
  <si>
    <t>4010560</t>
  </si>
  <si>
    <t>4010561</t>
  </si>
  <si>
    <t>SIGI SHPK</t>
  </si>
  <si>
    <t>4010562</t>
  </si>
  <si>
    <t>VELLEZERIT TAFA SAIT</t>
  </si>
  <si>
    <t>4010563</t>
  </si>
  <si>
    <t>TRING TV SHA</t>
  </si>
  <si>
    <t>4010564</t>
  </si>
  <si>
    <t>ARTEG SHPK</t>
  </si>
  <si>
    <t>4010565</t>
  </si>
  <si>
    <t>SIDI GROUP</t>
  </si>
  <si>
    <t>4010574</t>
  </si>
  <si>
    <t>4010578</t>
  </si>
  <si>
    <t>EUROSIG SHA</t>
  </si>
  <si>
    <t>4010579</t>
  </si>
  <si>
    <t>SHTEPIA BOTUESE LIBRIT SHKOLLOR</t>
  </si>
  <si>
    <t>4010580</t>
  </si>
  <si>
    <t>DARVIL SHPK</t>
  </si>
  <si>
    <t>4010582</t>
  </si>
  <si>
    <t>PASTICERI LIKA</t>
  </si>
  <si>
    <t>4010589</t>
  </si>
  <si>
    <t>4010590</t>
  </si>
  <si>
    <t>SUD ARREDAMENTI SRL</t>
  </si>
  <si>
    <t>4010592</t>
  </si>
  <si>
    <t>CONAD ALBANIA SHPK</t>
  </si>
  <si>
    <t>4010594</t>
  </si>
  <si>
    <t>BASHKIA VLORE</t>
  </si>
  <si>
    <t>4010595</t>
  </si>
  <si>
    <t>4010596</t>
  </si>
  <si>
    <t>BASHKIA FIER</t>
  </si>
  <si>
    <t>4010599</t>
  </si>
  <si>
    <t>4010604</t>
  </si>
  <si>
    <t>4010605</t>
  </si>
  <si>
    <t>ALGAN SHPK</t>
  </si>
  <si>
    <t>4010606</t>
  </si>
  <si>
    <t>LICAJ SHPK</t>
  </si>
  <si>
    <t>4010607</t>
  </si>
  <si>
    <t>BEST SHPK</t>
  </si>
  <si>
    <t>4010608</t>
  </si>
  <si>
    <t>ALPEN PULITO SHPK</t>
  </si>
  <si>
    <t>4010609</t>
  </si>
  <si>
    <t>ALBA ELETTRICA</t>
  </si>
  <si>
    <t>4010613</t>
  </si>
  <si>
    <t>4010614</t>
  </si>
  <si>
    <t>4010616</t>
  </si>
  <si>
    <t>LD STANDARTIS SHPK</t>
  </si>
  <si>
    <t>4010617</t>
  </si>
  <si>
    <t>4010619</t>
  </si>
  <si>
    <t>PELIKAN SECURITY SHPK</t>
  </si>
  <si>
    <t>4010625</t>
  </si>
  <si>
    <t>SAKULI SHPK</t>
  </si>
  <si>
    <t>4010629</t>
  </si>
  <si>
    <t>GESTIAMO SHPK</t>
  </si>
  <si>
    <t>4010635</t>
  </si>
  <si>
    <t>RINA ALBANIA SHPK</t>
  </si>
  <si>
    <t>4010639</t>
  </si>
  <si>
    <t>CASA ITALIA TIRANA SHPK</t>
  </si>
  <si>
    <t>4010640</t>
  </si>
  <si>
    <t>UJESJELLESI VLORE SHA</t>
  </si>
  <si>
    <t>4010643</t>
  </si>
  <si>
    <t>GAZMIR LLANAJ</t>
  </si>
  <si>
    <t>4010649</t>
  </si>
  <si>
    <t>SI SI AL SHPK</t>
  </si>
  <si>
    <t>4010652</t>
  </si>
  <si>
    <t>4010653</t>
  </si>
  <si>
    <t>4010658</t>
  </si>
  <si>
    <t>LA FENICE ZJARRFIKES SHPK</t>
  </si>
  <si>
    <t>4010659</t>
  </si>
  <si>
    <t>FERIT TABAKU</t>
  </si>
  <si>
    <t>4010661</t>
  </si>
  <si>
    <t>4010662</t>
  </si>
  <si>
    <t>4010666</t>
  </si>
  <si>
    <t>QERA MINE PEZA (SKENDERI)</t>
  </si>
  <si>
    <t>4010668</t>
  </si>
  <si>
    <t>4010673</t>
  </si>
  <si>
    <t>4010674</t>
  </si>
  <si>
    <t>UJESJELLES KANALIZIME SHA FIER</t>
  </si>
  <si>
    <t>4010676</t>
  </si>
  <si>
    <t>4010677</t>
  </si>
  <si>
    <t>4010685</t>
  </si>
  <si>
    <t>4010686</t>
  </si>
  <si>
    <t>4010687</t>
  </si>
  <si>
    <t>4010691</t>
  </si>
  <si>
    <t>AGROTEK ALB</t>
  </si>
  <si>
    <t>4010694</t>
  </si>
  <si>
    <t>AQUILA GROUP</t>
  </si>
  <si>
    <t>4010696</t>
  </si>
  <si>
    <t>4010699</t>
  </si>
  <si>
    <t>MEGATEK SHA</t>
  </si>
  <si>
    <t>4010705</t>
  </si>
  <si>
    <t>4010706</t>
  </si>
  <si>
    <t>DAJTI KONSTRUKSION</t>
  </si>
  <si>
    <t>4010708</t>
  </si>
  <si>
    <t>CITY PARK SHPK</t>
  </si>
  <si>
    <t>4010709</t>
  </si>
  <si>
    <t>TL-08 SHPK</t>
  </si>
  <si>
    <t>4010712</t>
  </si>
  <si>
    <t>TENZOR SHPK</t>
  </si>
  <si>
    <t>4010714</t>
  </si>
  <si>
    <t>4010718</t>
  </si>
  <si>
    <t>4010728</t>
  </si>
  <si>
    <t>4010733</t>
  </si>
  <si>
    <t>ELKA SA</t>
  </si>
  <si>
    <t>4010734</t>
  </si>
  <si>
    <t>PRO MILK AL SHPK</t>
  </si>
  <si>
    <t>4010735</t>
  </si>
  <si>
    <t>A M G SHPK</t>
  </si>
  <si>
    <t>4010737</t>
  </si>
  <si>
    <t>ALBETON 5 SHPK</t>
  </si>
  <si>
    <t>4010744</t>
  </si>
  <si>
    <t>ANSIG SHA</t>
  </si>
  <si>
    <t>4010745</t>
  </si>
  <si>
    <t>JOHANA BANO SHPK</t>
  </si>
  <si>
    <t>4010748</t>
  </si>
  <si>
    <t>GSM KLIMAIRE SHPK</t>
  </si>
  <si>
    <t>4010754</t>
  </si>
  <si>
    <t>LIKA COMPANY</t>
  </si>
  <si>
    <t>4010757</t>
  </si>
  <si>
    <t>FREDI A SHPK</t>
  </si>
  <si>
    <t>4010759</t>
  </si>
  <si>
    <t>RENI SHPK</t>
  </si>
  <si>
    <t>4010761</t>
  </si>
  <si>
    <t>IDEART SHPK</t>
  </si>
  <si>
    <t>4010768</t>
  </si>
  <si>
    <t>FMREKLAMA SHPK</t>
  </si>
  <si>
    <t>4010769</t>
  </si>
  <si>
    <t>FRAL-2000 SHPK</t>
  </si>
  <si>
    <t>4010772</t>
  </si>
  <si>
    <t>SGS AUTOMOTIVE ALBANIA</t>
  </si>
  <si>
    <t>4010777</t>
  </si>
  <si>
    <t>CONCORD INVESTMENT</t>
  </si>
  <si>
    <t>4010779</t>
  </si>
  <si>
    <t>4010782</t>
  </si>
  <si>
    <t>ARRLO</t>
  </si>
  <si>
    <t>4010783</t>
  </si>
  <si>
    <t>ALBANIAN DISTRIBUTION &amp; DEVELOPMENT</t>
  </si>
  <si>
    <t>4010784</t>
  </si>
  <si>
    <t>DMAX EXPERT</t>
  </si>
  <si>
    <t>4010791</t>
  </si>
  <si>
    <t>BIZ AL SHPK</t>
  </si>
  <si>
    <t>4010792</t>
  </si>
  <si>
    <t>LAJTHIZA INVEST SHA</t>
  </si>
  <si>
    <t>4010795</t>
  </si>
  <si>
    <t>4010798</t>
  </si>
  <si>
    <t>GIANROCCO DI BUSSOLO</t>
  </si>
  <si>
    <t>4010802</t>
  </si>
  <si>
    <t>ALBSIG SHA</t>
  </si>
  <si>
    <t>4010811</t>
  </si>
  <si>
    <t>4010817</t>
  </si>
  <si>
    <t>4010820</t>
  </si>
  <si>
    <t>ARCHIMED INTERNATIONAL  SHPK</t>
  </si>
  <si>
    <t>4010822</t>
  </si>
  <si>
    <t>QERA CONAD KINEMA</t>
  </si>
  <si>
    <t>4010824</t>
  </si>
  <si>
    <t>ZUNA SHPK</t>
  </si>
  <si>
    <t>4010930</t>
  </si>
  <si>
    <t>4010940</t>
  </si>
  <si>
    <t>GEDEN SHPK</t>
  </si>
  <si>
    <t>4010942</t>
  </si>
  <si>
    <t>EUGEN KOKONA</t>
  </si>
  <si>
    <t>4010945</t>
  </si>
  <si>
    <t>4010946</t>
  </si>
  <si>
    <t>4010947</t>
  </si>
  <si>
    <t>CONAD LIQENI</t>
  </si>
  <si>
    <t>4010952</t>
  </si>
  <si>
    <t>4010953</t>
  </si>
  <si>
    <t>AMERICAN CAPITAL</t>
  </si>
  <si>
    <t>4010954</t>
  </si>
  <si>
    <t>FERKO 2007 SHPK</t>
  </si>
  <si>
    <t>4010960</t>
  </si>
  <si>
    <t>VASIL NDREKO (FIER)</t>
  </si>
  <si>
    <t>4010961</t>
  </si>
  <si>
    <t>METANI SHPK</t>
  </si>
  <si>
    <t>4010962</t>
  </si>
  <si>
    <t>SIMPLEX DISTRIBUTION</t>
  </si>
  <si>
    <t>4010964</t>
  </si>
  <si>
    <t>4010971</t>
  </si>
  <si>
    <t>MSA KONSTRUKSION SHPK</t>
  </si>
  <si>
    <t>4010980</t>
  </si>
  <si>
    <t>4010983</t>
  </si>
  <si>
    <t>A A SECURITY SURVEY SHPK</t>
  </si>
  <si>
    <t>4010987</t>
  </si>
  <si>
    <t>4010990</t>
  </si>
  <si>
    <t>4010996</t>
  </si>
  <si>
    <t>ALBANIAN CONTRACTING</t>
  </si>
  <si>
    <t>4011003</t>
  </si>
  <si>
    <t>RS&amp;M SHPK</t>
  </si>
  <si>
    <t>4011006</t>
  </si>
  <si>
    <t>FRIGOBOX</t>
  </si>
  <si>
    <t>4011008</t>
  </si>
  <si>
    <t>QERA CONAD AKADEMIA</t>
  </si>
  <si>
    <t>4011011</t>
  </si>
  <si>
    <t>SOKOL AGOVIKU</t>
  </si>
  <si>
    <t>4011013</t>
  </si>
  <si>
    <t>SINTEZA CO SHPK</t>
  </si>
  <si>
    <t>4011014</t>
  </si>
  <si>
    <t>4011015</t>
  </si>
  <si>
    <t>4011018</t>
  </si>
  <si>
    <t>SEIT BARJAMI</t>
  </si>
  <si>
    <t>4011019</t>
  </si>
  <si>
    <t>4011020</t>
  </si>
  <si>
    <t>MARELLI LIGHTING</t>
  </si>
  <si>
    <t>4011021</t>
  </si>
  <si>
    <t>BOSEP</t>
  </si>
  <si>
    <t>4011022</t>
  </si>
  <si>
    <t>OKTAPUS SECURITY</t>
  </si>
  <si>
    <t>4011028</t>
  </si>
  <si>
    <t>AGROMEL SHPK</t>
  </si>
  <si>
    <t>4011029</t>
  </si>
  <si>
    <t>GENER 2 SHPK</t>
  </si>
  <si>
    <t>4011030</t>
  </si>
  <si>
    <t>4011031</t>
  </si>
  <si>
    <t>4011040</t>
  </si>
  <si>
    <t>GLOBE SHOPS</t>
  </si>
  <si>
    <t>4011046</t>
  </si>
  <si>
    <t>AGRON TUKU</t>
  </si>
  <si>
    <t>4011048</t>
  </si>
  <si>
    <t>TEUTA TIRANA</t>
  </si>
  <si>
    <t>4011049</t>
  </si>
  <si>
    <t>SOTIR NDREKA</t>
  </si>
  <si>
    <t>4011050</t>
  </si>
  <si>
    <t>ARDIAN ASLLANI</t>
  </si>
  <si>
    <t>4011051</t>
  </si>
  <si>
    <t>NIKOLLA NDREKA</t>
  </si>
  <si>
    <t>4011052</t>
  </si>
  <si>
    <t>NADJA HAXHI</t>
  </si>
  <si>
    <t>4011053</t>
  </si>
  <si>
    <t>ANITA RADHESHI</t>
  </si>
  <si>
    <t>4011054</t>
  </si>
  <si>
    <t>FLUTURA GOLASHI</t>
  </si>
  <si>
    <t>4011055</t>
  </si>
  <si>
    <t>REAS SHPK</t>
  </si>
  <si>
    <t>4011056</t>
  </si>
  <si>
    <t>GENER 2 SHPK EURO</t>
  </si>
  <si>
    <t>4011060</t>
  </si>
  <si>
    <t>AIBA SHA</t>
  </si>
  <si>
    <t>4011061</t>
  </si>
  <si>
    <t>MAZARS</t>
  </si>
  <si>
    <t>4011062</t>
  </si>
  <si>
    <t>DRIZA</t>
  </si>
  <si>
    <t>4011063</t>
  </si>
  <si>
    <t>MERCURI</t>
  </si>
  <si>
    <t>4011064</t>
  </si>
  <si>
    <t>NATYRAL ATC</t>
  </si>
  <si>
    <t>4011065</t>
  </si>
  <si>
    <t>ALBANIAN TELECOMMUNICATION UNION</t>
  </si>
  <si>
    <t>4011068</t>
  </si>
  <si>
    <t>SAFE SECURITY ALBANIA SHPK</t>
  </si>
  <si>
    <t>40111075</t>
  </si>
  <si>
    <t>KASTRATI SHPK</t>
  </si>
  <si>
    <t>40111078</t>
  </si>
  <si>
    <t>GREEN RECYCLING</t>
  </si>
  <si>
    <t>40111079</t>
  </si>
  <si>
    <t>ARIF DUSHAJ</t>
  </si>
  <si>
    <t>40111081</t>
  </si>
  <si>
    <t>ALBFLOWER SHPK</t>
  </si>
  <si>
    <t>40111089</t>
  </si>
  <si>
    <t>DAS OIL SHPK</t>
  </si>
  <si>
    <t>40111090</t>
  </si>
  <si>
    <t>ALKEA</t>
  </si>
  <si>
    <t>401111092</t>
  </si>
  <si>
    <t>FREDI SHPK</t>
  </si>
  <si>
    <t>401111093</t>
  </si>
  <si>
    <t>401111094</t>
  </si>
  <si>
    <t>ERJON SARACI</t>
  </si>
  <si>
    <t>401111095</t>
  </si>
  <si>
    <t>LUAN LEKA</t>
  </si>
  <si>
    <t>4011111102</t>
  </si>
  <si>
    <t>FRUIT CO</t>
  </si>
  <si>
    <t>4011111103</t>
  </si>
  <si>
    <t>CONAD FOOD TRADE SHPK I</t>
  </si>
  <si>
    <t>4011111106</t>
  </si>
  <si>
    <t>PRESPA INVEST</t>
  </si>
  <si>
    <t>4011111110</t>
  </si>
  <si>
    <t>KLERIS TRADE</t>
  </si>
  <si>
    <t>40111111117</t>
  </si>
  <si>
    <t>40111111118</t>
  </si>
  <si>
    <t>BESNIK MECI (DBD GROUP)</t>
  </si>
  <si>
    <t>40111111119</t>
  </si>
  <si>
    <t>ADMIR BEZHANI</t>
  </si>
  <si>
    <t>4011111112</t>
  </si>
  <si>
    <t>40111111121</t>
  </si>
  <si>
    <t>40111111124</t>
  </si>
  <si>
    <t>SALVATORE GALLO</t>
  </si>
  <si>
    <t>40111111125</t>
  </si>
  <si>
    <t>40111111127</t>
  </si>
  <si>
    <t>ARDIAN KORI</t>
  </si>
  <si>
    <t>40111111128</t>
  </si>
  <si>
    <t>GOLDEN EAGLE SHPK</t>
  </si>
  <si>
    <t>4011111113</t>
  </si>
  <si>
    <t>MISCOM</t>
  </si>
  <si>
    <t>40111111130</t>
  </si>
  <si>
    <t>40111111134</t>
  </si>
  <si>
    <t>40111111136</t>
  </si>
  <si>
    <t>40111111137</t>
  </si>
  <si>
    <t>OMNIFACTOR SHPK</t>
  </si>
  <si>
    <t>40111111138</t>
  </si>
  <si>
    <t>40111111139</t>
  </si>
  <si>
    <t>40111111140</t>
  </si>
  <si>
    <t>OKTAPUS 1 SECURITY</t>
  </si>
  <si>
    <t>40111111141</t>
  </si>
  <si>
    <t>4011111115</t>
  </si>
  <si>
    <t>IL PUNTO SHPK</t>
  </si>
  <si>
    <t>4011111142</t>
  </si>
  <si>
    <t>4011111143</t>
  </si>
  <si>
    <t>OKTAPUS SHPK</t>
  </si>
  <si>
    <t>4011111144</t>
  </si>
  <si>
    <t>ETLEVA MAZREKU</t>
  </si>
  <si>
    <t>4011111145</t>
  </si>
  <si>
    <t>4011111146</t>
  </si>
  <si>
    <t>4011111147</t>
  </si>
  <si>
    <t>ILIR LEKA</t>
  </si>
  <si>
    <t>4011111148</t>
  </si>
  <si>
    <t>QENDRA SUADA</t>
  </si>
  <si>
    <t>4011111149</t>
  </si>
  <si>
    <t>4011111150</t>
  </si>
  <si>
    <t>PAB TIRANA</t>
  </si>
  <si>
    <t>4011111151</t>
  </si>
  <si>
    <t>4011111152</t>
  </si>
  <si>
    <t>IVA ELEKTRONIK</t>
  </si>
  <si>
    <t>4011111153</t>
  </si>
  <si>
    <t>4011111154</t>
  </si>
  <si>
    <t>4011111155</t>
  </si>
  <si>
    <t>4011111156</t>
  </si>
  <si>
    <t>4011111157</t>
  </si>
  <si>
    <t>4011111158</t>
  </si>
  <si>
    <t>4011111159</t>
  </si>
  <si>
    <t>CUNAT TONE</t>
  </si>
  <si>
    <t>4011111160</t>
  </si>
  <si>
    <t>GJOVALIN KOLNDREKAJ</t>
  </si>
  <si>
    <t>4011111161</t>
  </si>
  <si>
    <t>4011111162</t>
  </si>
  <si>
    <t>BOTA E VERES</t>
  </si>
  <si>
    <t>4011111163</t>
  </si>
  <si>
    <t>ALBANIAN WINE SPIRIT DISTRIBUTION</t>
  </si>
  <si>
    <t>4011111164</t>
  </si>
  <si>
    <t>ILIRIA FOODS</t>
  </si>
  <si>
    <t>4011111165</t>
  </si>
  <si>
    <t>SHAKA BOBOSHTICE</t>
  </si>
  <si>
    <t>4011111166</t>
  </si>
  <si>
    <t>4011111167</t>
  </si>
  <si>
    <t>TRILUX SRL</t>
  </si>
  <si>
    <t>4011111168</t>
  </si>
  <si>
    <t>4011111169</t>
  </si>
  <si>
    <t>SOKOL RACA</t>
  </si>
  <si>
    <t>4011111170</t>
  </si>
  <si>
    <t>ARNA SHPK</t>
  </si>
  <si>
    <t>4011111171</t>
  </si>
  <si>
    <t>ARBA</t>
  </si>
  <si>
    <t>4011111172</t>
  </si>
  <si>
    <t>4011111173</t>
  </si>
  <si>
    <t>KUBIK ALBANIA</t>
  </si>
  <si>
    <t>4011111174</t>
  </si>
  <si>
    <t>BEATA</t>
  </si>
  <si>
    <t>4011111175</t>
  </si>
  <si>
    <t>BALCAN ZOO FARM - 2014</t>
  </si>
  <si>
    <t>4011111176</t>
  </si>
  <si>
    <t>KRISTI KOTE</t>
  </si>
  <si>
    <t>4011111178</t>
  </si>
  <si>
    <t>4011111179</t>
  </si>
  <si>
    <t>ENKELEDA XHEMALI</t>
  </si>
  <si>
    <t>4011111180</t>
  </si>
  <si>
    <t>401111177</t>
  </si>
  <si>
    <t>ARB-SECURITY</t>
  </si>
  <si>
    <t>40115</t>
  </si>
  <si>
    <t>ELLINIKON SHPK</t>
  </si>
  <si>
    <t>40116</t>
  </si>
  <si>
    <t>40117</t>
  </si>
  <si>
    <t>40120</t>
  </si>
  <si>
    <t>40123</t>
  </si>
  <si>
    <t>BASHKIM MADANI</t>
  </si>
  <si>
    <t>401583</t>
  </si>
  <si>
    <t>ARREDO FAB STUDIO</t>
  </si>
  <si>
    <t>401584</t>
  </si>
  <si>
    <t>401585</t>
  </si>
  <si>
    <t>ERJOL &amp; A SHPK</t>
  </si>
  <si>
    <t>401720</t>
  </si>
  <si>
    <t>GO TECH SHPK</t>
  </si>
  <si>
    <t>401729</t>
  </si>
  <si>
    <t>FRIGO BEAIR TECHNOLOGY</t>
  </si>
  <si>
    <t>401744</t>
  </si>
  <si>
    <t>LIVING ALBANIA</t>
  </si>
  <si>
    <t>401745</t>
  </si>
  <si>
    <t>ENO DAKAJ</t>
  </si>
  <si>
    <t>401750</t>
  </si>
  <si>
    <t>401753</t>
  </si>
  <si>
    <t>408</t>
  </si>
  <si>
    <t>Furnitore per fatura te pamberritura</t>
  </si>
  <si>
    <t>40904</t>
  </si>
  <si>
    <t>GARANCIA PER KONTRATEN E QERASE SELITA</t>
  </si>
  <si>
    <t>40906</t>
  </si>
  <si>
    <t>PARADHENIE TE NDRYSHME</t>
  </si>
  <si>
    <t>40908</t>
  </si>
  <si>
    <t>PARADHENIE SHTEPIA BOTUESE LIBRIT SHKOLLOR</t>
  </si>
  <si>
    <t>40909</t>
  </si>
  <si>
    <t>PARADHENIE DARVIL</t>
  </si>
  <si>
    <t>40910</t>
  </si>
  <si>
    <t>PARADHENIE MINE PEZA</t>
  </si>
  <si>
    <t>40912</t>
  </si>
  <si>
    <t>PARADHENIE AMBASADA SUEDEZE</t>
  </si>
  <si>
    <t>40913</t>
  </si>
  <si>
    <t>PARADHENIE DEUTSCHE LUFTHANSA DEGA SHQIPERI</t>
  </si>
  <si>
    <t>40914</t>
  </si>
  <si>
    <t>PARADHENIE BGP PRODUCT SWITZERLAND GMBH</t>
  </si>
  <si>
    <t>40918</t>
  </si>
  <si>
    <t>4110001</t>
  </si>
  <si>
    <t>KLIENTE TE NDRYSHEM</t>
  </si>
  <si>
    <t>4110003</t>
  </si>
  <si>
    <t>EDIL CENTRO SHPK</t>
  </si>
  <si>
    <t>4110004</t>
  </si>
  <si>
    <t>COCA COLA BOTTLING ALBANIA SHPK</t>
  </si>
  <si>
    <t>4110005</t>
  </si>
  <si>
    <t>4110006</t>
  </si>
  <si>
    <t>4110008</t>
  </si>
  <si>
    <t>4110009</t>
  </si>
  <si>
    <t>4110011</t>
  </si>
  <si>
    <t>4110015</t>
  </si>
  <si>
    <t>AMBASADA E SELISE SE SHENJTE</t>
  </si>
  <si>
    <t>4110017</t>
  </si>
  <si>
    <t>TIRANA INTERNATIONAL AIRPORT</t>
  </si>
  <si>
    <t>4110019</t>
  </si>
  <si>
    <t>AMBASADA SUEDESE</t>
  </si>
  <si>
    <t>4110022</t>
  </si>
  <si>
    <t>ALFA ZET SHPK</t>
  </si>
  <si>
    <t>4110025</t>
  </si>
  <si>
    <t>MAK ALBANIA</t>
  </si>
  <si>
    <t>4110026</t>
  </si>
  <si>
    <t>AMBASADA AMERIKANE</t>
  </si>
  <si>
    <t>4110028</t>
  </si>
  <si>
    <t>TEGOLA EDIL CENTRO</t>
  </si>
  <si>
    <t>4110029</t>
  </si>
  <si>
    <t>JURREI SHPK</t>
  </si>
  <si>
    <t>4110034</t>
  </si>
  <si>
    <t>4110042</t>
  </si>
  <si>
    <t>4110043</t>
  </si>
  <si>
    <t>4110045</t>
  </si>
  <si>
    <t>BANKERS PETROLEUM ALBANIA LTD</t>
  </si>
  <si>
    <t>4110054</t>
  </si>
  <si>
    <t>4110055</t>
  </si>
  <si>
    <t>DONIANNA ADELCHE SHPK</t>
  </si>
  <si>
    <t>4110056</t>
  </si>
  <si>
    <t>4110062</t>
  </si>
  <si>
    <t>4110064</t>
  </si>
  <si>
    <t>TRANS ALBANIA SHPK</t>
  </si>
  <si>
    <t>4110072</t>
  </si>
  <si>
    <t>INSIG SHA</t>
  </si>
  <si>
    <t>4110082</t>
  </si>
  <si>
    <t>ANTEA CEMENT SHA</t>
  </si>
  <si>
    <t>4110083</t>
  </si>
  <si>
    <t>PHILIP MORIS ALBANIA</t>
  </si>
  <si>
    <t>4110095</t>
  </si>
  <si>
    <t>4110097</t>
  </si>
  <si>
    <t>BRITISH AMERICAN TOBACCO ALBANIA SHPK</t>
  </si>
  <si>
    <t>4110099</t>
  </si>
  <si>
    <t>AMBASADA KINEZE</t>
  </si>
  <si>
    <t>4110103</t>
  </si>
  <si>
    <t>IDA SHA</t>
  </si>
  <si>
    <t>4110104</t>
  </si>
  <si>
    <t>ALB CRTV</t>
  </si>
  <si>
    <t>4110112</t>
  </si>
  <si>
    <t>STEFANI &amp; CO</t>
  </si>
  <si>
    <t>4110114</t>
  </si>
  <si>
    <t>HAKO SHPK</t>
  </si>
  <si>
    <t>4110116</t>
  </si>
  <si>
    <t>A.S.C. SHPK</t>
  </si>
  <si>
    <t>4110121</t>
  </si>
  <si>
    <t>4110123</t>
  </si>
  <si>
    <t>STUDIO HAXHIA DHE HAJDARI</t>
  </si>
  <si>
    <t>4110136</t>
  </si>
  <si>
    <t>4110138</t>
  </si>
  <si>
    <t>EURO GROUP THEMELE SPECIALE</t>
  </si>
  <si>
    <t>4110146</t>
  </si>
  <si>
    <t>DILO SHPK</t>
  </si>
  <si>
    <t>4110149</t>
  </si>
  <si>
    <t>BRAMAC SHPK</t>
  </si>
  <si>
    <t>4110150</t>
  </si>
  <si>
    <t>FONDACIONI KRISTIAN NDERKOMBETAR</t>
  </si>
  <si>
    <t>4110151</t>
  </si>
  <si>
    <t>AMBASADA POLAKE</t>
  </si>
  <si>
    <t>4110154</t>
  </si>
  <si>
    <t>WORLD VISION ALBANIA</t>
  </si>
  <si>
    <t>4110160</t>
  </si>
  <si>
    <t>4110164</t>
  </si>
  <si>
    <t>4110167</t>
  </si>
  <si>
    <t>SICRED SHA</t>
  </si>
  <si>
    <t>4110180</t>
  </si>
  <si>
    <t>4110186</t>
  </si>
  <si>
    <t>MULLIRI I VJETER</t>
  </si>
  <si>
    <t>4110187</t>
  </si>
  <si>
    <t>VERONA 03 SHPK</t>
  </si>
  <si>
    <t>4110188</t>
  </si>
  <si>
    <t>SARA SHPK</t>
  </si>
  <si>
    <t>4110195</t>
  </si>
  <si>
    <t>INTER BRANDS</t>
  </si>
  <si>
    <t>4110202</t>
  </si>
  <si>
    <t>KLAR &amp; COFFEE SHPK</t>
  </si>
  <si>
    <t>4110203</t>
  </si>
  <si>
    <t>BANKA KOMBETARE TREGTARE</t>
  </si>
  <si>
    <t>4110207</t>
  </si>
  <si>
    <t>AMBASADA ZVICERANE</t>
  </si>
  <si>
    <t>4110212</t>
  </si>
  <si>
    <t>AMBASADA ITALIANE</t>
  </si>
  <si>
    <t>4110222</t>
  </si>
  <si>
    <t>4110226</t>
  </si>
  <si>
    <t>SHOQ E MOTRAVE TE URDHERIT TE MARISE</t>
  </si>
  <si>
    <t>4110233</t>
  </si>
  <si>
    <t>4110236</t>
  </si>
  <si>
    <t>BANCA CREDINS SHA</t>
  </si>
  <si>
    <t>4110237</t>
  </si>
  <si>
    <t>TOP CHANNEL</t>
  </si>
  <si>
    <t>4110242</t>
  </si>
  <si>
    <t>"GEOPOWER "  SHPK</t>
  </si>
  <si>
    <t>4110244</t>
  </si>
  <si>
    <t>4110250</t>
  </si>
  <si>
    <t>OSCE</t>
  </si>
  <si>
    <t>4110254</t>
  </si>
  <si>
    <t>VL MARKETING&amp;DISTRIBUTION SHPK</t>
  </si>
  <si>
    <t>4110255</t>
  </si>
  <si>
    <t>LOLOCI &amp; ASSOCIATES  SHPK</t>
  </si>
  <si>
    <t>4110258</t>
  </si>
  <si>
    <t>4110263</t>
  </si>
  <si>
    <t>XHEKO SHPK</t>
  </si>
  <si>
    <t>4110265</t>
  </si>
  <si>
    <t>4110276</t>
  </si>
  <si>
    <t>T.A.L.I.S  SHPK</t>
  </si>
  <si>
    <t>4110279</t>
  </si>
  <si>
    <t>HOTEL VICTORIA</t>
  </si>
  <si>
    <t>4110286</t>
  </si>
  <si>
    <t>4110287</t>
  </si>
  <si>
    <t>SOS FSHATI I FEMIJEVE SHQIPERI</t>
  </si>
  <si>
    <t>4110289</t>
  </si>
  <si>
    <t>AMBASADA E KOMISIONIT EUROPIAN</t>
  </si>
  <si>
    <t>4110290</t>
  </si>
  <si>
    <t>4110297</t>
  </si>
  <si>
    <t>AMBASADA TURKE</t>
  </si>
  <si>
    <t>4110305</t>
  </si>
  <si>
    <t>AMBASADA PALESTINEZE</t>
  </si>
  <si>
    <t>4110311</t>
  </si>
  <si>
    <t>4110313</t>
  </si>
  <si>
    <t>4110314</t>
  </si>
  <si>
    <t>SIGMA SHA</t>
  </si>
  <si>
    <t>4110324</t>
  </si>
  <si>
    <t>4110326</t>
  </si>
  <si>
    <t>SH.SH.M.N "DOKO"</t>
  </si>
  <si>
    <t>4110327</t>
  </si>
  <si>
    <t>SOURCE ONE SHPK</t>
  </si>
  <si>
    <t>4110329</t>
  </si>
  <si>
    <t>ALPHA BANK</t>
  </si>
  <si>
    <t>4110338</t>
  </si>
  <si>
    <t>YAPS</t>
  </si>
  <si>
    <t>4110354</t>
  </si>
  <si>
    <t>4110358</t>
  </si>
  <si>
    <t>4110381</t>
  </si>
  <si>
    <t>NEW MOMENT</t>
  </si>
  <si>
    <t>4110412</t>
  </si>
  <si>
    <t>4110415</t>
  </si>
  <si>
    <t>90 PRODUCTION</t>
  </si>
  <si>
    <t>4110420</t>
  </si>
  <si>
    <t>PASTRIME SILVIO SHPK</t>
  </si>
  <si>
    <t>4110453</t>
  </si>
  <si>
    <t>BANKA OTP ALBANIA SHA</t>
  </si>
  <si>
    <t>4110454</t>
  </si>
  <si>
    <t>AMBASADA RUSE</t>
  </si>
  <si>
    <t>4110462</t>
  </si>
  <si>
    <t>AMBASADA CEKE</t>
  </si>
  <si>
    <t>4110482</t>
  </si>
  <si>
    <t>4110495</t>
  </si>
  <si>
    <t>MCCANN ERICKSON TIRANA</t>
  </si>
  <si>
    <t>4110506</t>
  </si>
  <si>
    <t>AMBASADA BRAZILIANE</t>
  </si>
  <si>
    <t>4110507</t>
  </si>
  <si>
    <t>4110510</t>
  </si>
  <si>
    <t>ESTIA SHPK</t>
  </si>
  <si>
    <t>4110511</t>
  </si>
  <si>
    <t>DALINA HYSENAJ</t>
  </si>
  <si>
    <t>4110521</t>
  </si>
  <si>
    <t>4110524</t>
  </si>
  <si>
    <t>4110527</t>
  </si>
  <si>
    <t>CLASSIC SHPK</t>
  </si>
  <si>
    <t>4110538</t>
  </si>
  <si>
    <t>4110551</t>
  </si>
  <si>
    <t>4110553</t>
  </si>
  <si>
    <t>DV GROUP SHPK</t>
  </si>
  <si>
    <t>4110563</t>
  </si>
  <si>
    <t>4110570</t>
  </si>
  <si>
    <t>4110573</t>
  </si>
  <si>
    <t>QERIM REKA</t>
  </si>
  <si>
    <t>4110574</t>
  </si>
  <si>
    <t>SALUS TIRANA</t>
  </si>
  <si>
    <t>4110582</t>
  </si>
  <si>
    <t>PRESPA INVEST SHPK</t>
  </si>
  <si>
    <t>4110586</t>
  </si>
  <si>
    <t>4110588</t>
  </si>
  <si>
    <t>GIZ OFFICE TIRANA</t>
  </si>
  <si>
    <t>4110600</t>
  </si>
  <si>
    <t>MARSHALL SHPK</t>
  </si>
  <si>
    <t>4110610</t>
  </si>
  <si>
    <t>AMBASADA KUWAITIANE</t>
  </si>
  <si>
    <t>4110617</t>
  </si>
  <si>
    <t>FLOGA SHPK</t>
  </si>
  <si>
    <t>4110624</t>
  </si>
  <si>
    <t>4110635</t>
  </si>
  <si>
    <t>4110638</t>
  </si>
  <si>
    <t>4110642</t>
  </si>
  <si>
    <t>4110645</t>
  </si>
  <si>
    <t>ALBTURIST - VLORE</t>
  </si>
  <si>
    <t>4110648</t>
  </si>
  <si>
    <t>4110651</t>
  </si>
  <si>
    <t>O.E.S DISTRIMED</t>
  </si>
  <si>
    <t>4110658</t>
  </si>
  <si>
    <t>CASA BRUNES SHPK</t>
  </si>
  <si>
    <t>4110665</t>
  </si>
  <si>
    <t>BDS CONSULTING ENGINEERS</t>
  </si>
  <si>
    <t>4110679</t>
  </si>
  <si>
    <t>4110683</t>
  </si>
  <si>
    <t>QENDRA RAJONALE MJEDISIT REC</t>
  </si>
  <si>
    <t>4110686</t>
  </si>
  <si>
    <t>AMBASADA E SHTETIT TE KATARIT</t>
  </si>
  <si>
    <t>4110698</t>
  </si>
  <si>
    <t>AMS SHPK</t>
  </si>
  <si>
    <t>4110713</t>
  </si>
  <si>
    <t>4110715</t>
  </si>
  <si>
    <t>4110722</t>
  </si>
  <si>
    <t>4110728</t>
  </si>
  <si>
    <t>4110730</t>
  </si>
  <si>
    <t>INFO SHOP SHPK</t>
  </si>
  <si>
    <t>4110737</t>
  </si>
  <si>
    <t>FONDACIONI ZOJA KESHILLIT MIRE</t>
  </si>
  <si>
    <t>4110738</t>
  </si>
  <si>
    <t>4110752</t>
  </si>
  <si>
    <t>4110759</t>
  </si>
  <si>
    <t>4110765</t>
  </si>
  <si>
    <t>ERDAT LURA SHPK</t>
  </si>
  <si>
    <t>4110769</t>
  </si>
  <si>
    <t>KLINIKA GJERMANE E SYRIT</t>
  </si>
  <si>
    <t>4110776</t>
  </si>
  <si>
    <t>RUDINA SHPK</t>
  </si>
  <si>
    <t>4110777</t>
  </si>
  <si>
    <t>4110778</t>
  </si>
  <si>
    <t>COLACEM ALBANIA SHPK</t>
  </si>
  <si>
    <t>4110782</t>
  </si>
  <si>
    <t>4110785</t>
  </si>
  <si>
    <t>4110794</t>
  </si>
  <si>
    <t>POSEIDON SHPK</t>
  </si>
  <si>
    <t>4110803</t>
  </si>
  <si>
    <t>4110804</t>
  </si>
  <si>
    <t>4110807</t>
  </si>
  <si>
    <t>PERXHOLA SHPK</t>
  </si>
  <si>
    <t>4110810</t>
  </si>
  <si>
    <t>ALPEN PULITO</t>
  </si>
  <si>
    <t>4110813</t>
  </si>
  <si>
    <t>4110814</t>
  </si>
  <si>
    <t>AMBASADA RUMUNE</t>
  </si>
  <si>
    <t>4110826</t>
  </si>
  <si>
    <t>4110830</t>
  </si>
  <si>
    <t>4110854</t>
  </si>
  <si>
    <t>BANKA E BASHKUAR E SHQIPERISE</t>
  </si>
  <si>
    <t>411086</t>
  </si>
  <si>
    <t>SHOQ.NDERKOMBETARE E SOLDARITETIT</t>
  </si>
  <si>
    <t>4110875</t>
  </si>
  <si>
    <t>4110876</t>
  </si>
  <si>
    <t>FONDI BESA SHA</t>
  </si>
  <si>
    <t>4110893</t>
  </si>
  <si>
    <t>ALBAGEST SHPK</t>
  </si>
  <si>
    <t>4110938</t>
  </si>
  <si>
    <t>FLORA DEMIRI</t>
  </si>
  <si>
    <t>4110939</t>
  </si>
  <si>
    <t>4110943</t>
  </si>
  <si>
    <t>4110944</t>
  </si>
  <si>
    <t>4110947</t>
  </si>
  <si>
    <t>GR ALBANIA SHPK</t>
  </si>
  <si>
    <t>4110951</t>
  </si>
  <si>
    <t>4110954</t>
  </si>
  <si>
    <t>VEGA SHPK</t>
  </si>
  <si>
    <t>4110965</t>
  </si>
  <si>
    <t>SPECTRUM ENGINEERING CONSULTANS SHPK</t>
  </si>
  <si>
    <t>4110968</t>
  </si>
  <si>
    <t>R B S</t>
  </si>
  <si>
    <t>4110970</t>
  </si>
  <si>
    <t>ACA</t>
  </si>
  <si>
    <t>4110972</t>
  </si>
  <si>
    <t>4110973</t>
  </si>
  <si>
    <t>4110978</t>
  </si>
  <si>
    <t>SHKELQIMI 07 SHPK</t>
  </si>
  <si>
    <t>4110979</t>
  </si>
  <si>
    <t>ALBETON 5</t>
  </si>
  <si>
    <t>4110985</t>
  </si>
  <si>
    <t>COMPANI RIVIERO 2008 SHPK</t>
  </si>
  <si>
    <t>4110992</t>
  </si>
  <si>
    <t>4110993</t>
  </si>
  <si>
    <t>4110996</t>
  </si>
  <si>
    <t>GENTI DODBIBA</t>
  </si>
  <si>
    <t>4111006</t>
  </si>
  <si>
    <t>OLG PROJEKT</t>
  </si>
  <si>
    <t>4111009</t>
  </si>
  <si>
    <t>AD PASCUCCI CAFFE</t>
  </si>
  <si>
    <t>4111010</t>
  </si>
  <si>
    <t>AMBASADA E REPUBLIKES SE SLLOVAKISE</t>
  </si>
  <si>
    <t>4111011</t>
  </si>
  <si>
    <t>FONDACIONI ALEXANDRITE</t>
  </si>
  <si>
    <t>4111014</t>
  </si>
  <si>
    <t>GENT ALB STUDIO</t>
  </si>
  <si>
    <t>411102</t>
  </si>
  <si>
    <t>4111020</t>
  </si>
  <si>
    <t>ELVA KORRA</t>
  </si>
  <si>
    <t>4111061</t>
  </si>
  <si>
    <t>RODI 2012</t>
  </si>
  <si>
    <t>4111073</t>
  </si>
  <si>
    <t>IGLA SHPK</t>
  </si>
  <si>
    <t>4111075</t>
  </si>
  <si>
    <t>INSTITUTI SHQIPTAR I SHKENCAVE</t>
  </si>
  <si>
    <t>4111090</t>
  </si>
  <si>
    <t>FONDACIONI FRYMA E DASHURISE</t>
  </si>
  <si>
    <t>4111093</t>
  </si>
  <si>
    <t>AMBASADA ARABIA SAUDITE</t>
  </si>
  <si>
    <t>4111099</t>
  </si>
  <si>
    <t>ORGANIZATA "DHVGJ''</t>
  </si>
  <si>
    <t>411110</t>
  </si>
  <si>
    <t>411111</t>
  </si>
  <si>
    <t>4111117</t>
  </si>
  <si>
    <t>GFI ALBANIA</t>
  </si>
  <si>
    <t>411112</t>
  </si>
  <si>
    <t>4111129</t>
  </si>
  <si>
    <t>4111140</t>
  </si>
  <si>
    <t>4111141</t>
  </si>
  <si>
    <t>ZYRA PERFAQESISE WRIGLEY D.O.O</t>
  </si>
  <si>
    <t>411115</t>
  </si>
  <si>
    <t>SANISERVICE</t>
  </si>
  <si>
    <t>4111169</t>
  </si>
  <si>
    <t>4111171</t>
  </si>
  <si>
    <t>BA 02 SHA</t>
  </si>
  <si>
    <t>4111199</t>
  </si>
  <si>
    <t>4111202</t>
  </si>
  <si>
    <t>4111210</t>
  </si>
  <si>
    <t>4111220</t>
  </si>
  <si>
    <t>PROFRAMA SHA</t>
  </si>
  <si>
    <t>411123</t>
  </si>
  <si>
    <t>INTREX ALBANIA SHPK</t>
  </si>
  <si>
    <t>4111239</t>
  </si>
  <si>
    <t>4111240</t>
  </si>
  <si>
    <t>4111245</t>
  </si>
  <si>
    <t>4111247</t>
  </si>
  <si>
    <t>PRODATA SHPK</t>
  </si>
  <si>
    <t>4111249</t>
  </si>
  <si>
    <t>S2 ALBANIA SHPK</t>
  </si>
  <si>
    <t>4111251</t>
  </si>
  <si>
    <t>AMICI DEI BAMBINI DI MOLLAS</t>
  </si>
  <si>
    <t>4111257</t>
  </si>
  <si>
    <t>4111258</t>
  </si>
  <si>
    <t>TESLA</t>
  </si>
  <si>
    <t>411126</t>
  </si>
  <si>
    <t>BANKA E TIRANES</t>
  </si>
  <si>
    <t>4111260</t>
  </si>
  <si>
    <t>LINDER BULGARIA EOOD</t>
  </si>
  <si>
    <t>4111267</t>
  </si>
  <si>
    <t>4111273</t>
  </si>
  <si>
    <t>4111281</t>
  </si>
  <si>
    <t>KASTRATI SHPK VLORE</t>
  </si>
  <si>
    <t>4111286</t>
  </si>
  <si>
    <t>4111292</t>
  </si>
  <si>
    <t>4111293</t>
  </si>
  <si>
    <t>BESIAN HASHORVA</t>
  </si>
  <si>
    <t>4111295</t>
  </si>
  <si>
    <t>EBG SHPK</t>
  </si>
  <si>
    <t>4111300</t>
  </si>
  <si>
    <t>4111301</t>
  </si>
  <si>
    <t>WOLF THEISS SHPK</t>
  </si>
  <si>
    <t>4111302</t>
  </si>
  <si>
    <t>FRANCESKA SHPK</t>
  </si>
  <si>
    <t>4111321</t>
  </si>
  <si>
    <t>TSL CONTACT</t>
  </si>
  <si>
    <t>4111322</t>
  </si>
  <si>
    <t>4111324</t>
  </si>
  <si>
    <t>ERA 2000 SHPK</t>
  </si>
  <si>
    <t>4111329</t>
  </si>
  <si>
    <t>GJERGJI KOMPJUTER</t>
  </si>
  <si>
    <t>4111331</t>
  </si>
  <si>
    <t>ELVIRA TOSKA</t>
  </si>
  <si>
    <t>4111332</t>
  </si>
  <si>
    <t>4111338</t>
  </si>
  <si>
    <t>4111341</t>
  </si>
  <si>
    <t>4111346</t>
  </si>
  <si>
    <t>4111353</t>
  </si>
  <si>
    <t>NRG SHPK</t>
  </si>
  <si>
    <t>4111359</t>
  </si>
  <si>
    <t>4111364</t>
  </si>
  <si>
    <t>KOTONI SHPK</t>
  </si>
  <si>
    <t>411138</t>
  </si>
  <si>
    <t>4111380</t>
  </si>
  <si>
    <t>VERSO SHPK</t>
  </si>
  <si>
    <t>411139</t>
  </si>
  <si>
    <t>4111395</t>
  </si>
  <si>
    <t>NUCCEUS ALBANIA</t>
  </si>
  <si>
    <t>4111398</t>
  </si>
  <si>
    <t>4111407</t>
  </si>
  <si>
    <t>4111415</t>
  </si>
  <si>
    <t>TSU IADSA</t>
  </si>
  <si>
    <t>411142</t>
  </si>
  <si>
    <t>CREATIVE BUSINESS SOLUTIONS</t>
  </si>
  <si>
    <t>4111428</t>
  </si>
  <si>
    <t>4111429</t>
  </si>
  <si>
    <t>4111433</t>
  </si>
  <si>
    <t>MAGI BALKANS</t>
  </si>
  <si>
    <t>4111445</t>
  </si>
  <si>
    <t>MALNA TEX SHPK</t>
  </si>
  <si>
    <t>4111449</t>
  </si>
  <si>
    <t>NOVAMAT SHPK</t>
  </si>
  <si>
    <t>4111455</t>
  </si>
  <si>
    <t>4111460</t>
  </si>
  <si>
    <t>TIRANA AUTO</t>
  </si>
  <si>
    <t>4111467</t>
  </si>
  <si>
    <t>AMBASADA SERBISE</t>
  </si>
  <si>
    <t>4111472</t>
  </si>
  <si>
    <t>APPIA 95</t>
  </si>
  <si>
    <t>4111474</t>
  </si>
  <si>
    <t>4111478</t>
  </si>
  <si>
    <t>DELIART ASSOCIATION</t>
  </si>
  <si>
    <t>4111481</t>
  </si>
  <si>
    <t>4111484</t>
  </si>
  <si>
    <t>4111494</t>
  </si>
  <si>
    <t>ADRIAN KORI</t>
  </si>
  <si>
    <t>4111506</t>
  </si>
  <si>
    <t>HYSENBELLIU SHPK</t>
  </si>
  <si>
    <t>4111507</t>
  </si>
  <si>
    <t>ELTON DOMA</t>
  </si>
  <si>
    <t>4111508</t>
  </si>
  <si>
    <t>4111511</t>
  </si>
  <si>
    <t>LINEA STYLE</t>
  </si>
  <si>
    <t>4111515</t>
  </si>
  <si>
    <t>4111519</t>
  </si>
  <si>
    <t>4111523</t>
  </si>
  <si>
    <t>4111546</t>
  </si>
  <si>
    <t>DELICIOUS SHPK</t>
  </si>
  <si>
    <t>4111550</t>
  </si>
  <si>
    <t>4111551</t>
  </si>
  <si>
    <t>4111554</t>
  </si>
  <si>
    <t>4111560</t>
  </si>
  <si>
    <t>ILIR DUSHKAJ</t>
  </si>
  <si>
    <t>4111561</t>
  </si>
  <si>
    <t>VETRO FUSIONE GJOKA</t>
  </si>
  <si>
    <t>4111562</t>
  </si>
  <si>
    <t>4111563</t>
  </si>
  <si>
    <t>AMG</t>
  </si>
  <si>
    <t>4111574</t>
  </si>
  <si>
    <t>4111579</t>
  </si>
  <si>
    <t>4111590</t>
  </si>
  <si>
    <t>4111600</t>
  </si>
  <si>
    <t>MSC ALBANIA</t>
  </si>
  <si>
    <t>4111601</t>
  </si>
  <si>
    <t>4111625</t>
  </si>
  <si>
    <t>4111630</t>
  </si>
  <si>
    <t>IRENT SHPK</t>
  </si>
  <si>
    <t>4111636</t>
  </si>
  <si>
    <t>FONDACIONI SAVE THE CHILDREN</t>
  </si>
  <si>
    <t>4111639</t>
  </si>
  <si>
    <t>4111643</t>
  </si>
  <si>
    <t>TTA ALBA SHPK</t>
  </si>
  <si>
    <t>4111648</t>
  </si>
  <si>
    <t>RGR GROUP SHPK</t>
  </si>
  <si>
    <t>4111649</t>
  </si>
  <si>
    <t>4111657</t>
  </si>
  <si>
    <t>APEX AL SHA</t>
  </si>
  <si>
    <t>4111659</t>
  </si>
  <si>
    <t>THE PLAZA TIRANA HOTEL</t>
  </si>
  <si>
    <t>4111669</t>
  </si>
  <si>
    <t>4111675</t>
  </si>
  <si>
    <t>EVEREST I.E SHPK</t>
  </si>
  <si>
    <t>4111677</t>
  </si>
  <si>
    <t>4111688</t>
  </si>
  <si>
    <t>MEDUZA</t>
  </si>
  <si>
    <t>4111692</t>
  </si>
  <si>
    <t>INTERSIG VIG SHA</t>
  </si>
  <si>
    <t>4111697</t>
  </si>
  <si>
    <t>HYNDAI AUTO ALBANIA</t>
  </si>
  <si>
    <t>4111703</t>
  </si>
  <si>
    <t>MARCHAL</t>
  </si>
  <si>
    <t>4111715</t>
  </si>
  <si>
    <t>BUFE(REDI PANARITI)</t>
  </si>
  <si>
    <t>4111738</t>
  </si>
  <si>
    <t>4111740</t>
  </si>
  <si>
    <t>SHOQATA GJYSEM HENA E KUQE</t>
  </si>
  <si>
    <t>4111742</t>
  </si>
  <si>
    <t>EAGLE SECURITY</t>
  </si>
  <si>
    <t>4111767</t>
  </si>
  <si>
    <t>4111770</t>
  </si>
  <si>
    <t>GEZIM MUSLIAKA</t>
  </si>
  <si>
    <t>4111771</t>
  </si>
  <si>
    <t>4111777</t>
  </si>
  <si>
    <t>4111787</t>
  </si>
  <si>
    <t>GIULIA SHOES</t>
  </si>
  <si>
    <t>4111789</t>
  </si>
  <si>
    <t>4111792</t>
  </si>
  <si>
    <t>4111804</t>
  </si>
  <si>
    <t>MEDICAMENTA</t>
  </si>
  <si>
    <t>4111805</t>
  </si>
  <si>
    <t>SHELL UPSTREAM  ALBANIA  B.V</t>
  </si>
  <si>
    <t>4111807</t>
  </si>
  <si>
    <t>LANDESLEASE</t>
  </si>
  <si>
    <t>4111811</t>
  </si>
  <si>
    <t>GALLERY ALBANIA RESORT</t>
  </si>
  <si>
    <t>4111812</t>
  </si>
  <si>
    <t>SUZANA PILKATI</t>
  </si>
  <si>
    <t>4111816</t>
  </si>
  <si>
    <t>AT CONSULTING</t>
  </si>
  <si>
    <t>4111822</t>
  </si>
  <si>
    <t>ARTEL</t>
  </si>
  <si>
    <t>4111824</t>
  </si>
  <si>
    <t>FERDINAND BREGU</t>
  </si>
  <si>
    <t>4111828</t>
  </si>
  <si>
    <t>4111831</t>
  </si>
  <si>
    <t>SUPERIOR LUBRIHAUS SHA</t>
  </si>
  <si>
    <t>4111834</t>
  </si>
  <si>
    <t>MONDIAL TRANS SHPK</t>
  </si>
  <si>
    <t>4111843</t>
  </si>
  <si>
    <t>4111845</t>
  </si>
  <si>
    <t>STUDIO PUSTINA</t>
  </si>
  <si>
    <t>4111847</t>
  </si>
  <si>
    <t>XHOVAN ZIU</t>
  </si>
  <si>
    <t>4111857</t>
  </si>
  <si>
    <t>MAGISTRAVINI</t>
  </si>
  <si>
    <t>4111862</t>
  </si>
  <si>
    <t>4111866</t>
  </si>
  <si>
    <t>4111867</t>
  </si>
  <si>
    <t>BYLIS DC</t>
  </si>
  <si>
    <t>4111869</t>
  </si>
  <si>
    <t>4111870</t>
  </si>
  <si>
    <t>4111873</t>
  </si>
  <si>
    <t>VADOFRA</t>
  </si>
  <si>
    <t>4111877</t>
  </si>
  <si>
    <t>ELEKTRO CENTER PETEK</t>
  </si>
  <si>
    <t>4111879</t>
  </si>
  <si>
    <t>4111881</t>
  </si>
  <si>
    <t>MOVING MEDIA</t>
  </si>
  <si>
    <t>4111884</t>
  </si>
  <si>
    <t>BGP PRODUCT SWITZERLAND GMBH</t>
  </si>
  <si>
    <t>411189</t>
  </si>
  <si>
    <t>GLOBE SHOPS SHA</t>
  </si>
  <si>
    <t>4111905</t>
  </si>
  <si>
    <t>4111907</t>
  </si>
  <si>
    <t>VESPER SHPK</t>
  </si>
  <si>
    <t>411191</t>
  </si>
  <si>
    <t>LC WAIKIKI RETAIL AL SHPK</t>
  </si>
  <si>
    <t>4111917</t>
  </si>
  <si>
    <t>FONDACIONI SHOQERIA E HAPUR PER SHQIPERINE</t>
  </si>
  <si>
    <t>4111926</t>
  </si>
  <si>
    <t>4111927</t>
  </si>
  <si>
    <t>4111932</t>
  </si>
  <si>
    <t>ATELIER 4</t>
  </si>
  <si>
    <t>4111937</t>
  </si>
  <si>
    <t>4111945</t>
  </si>
  <si>
    <t>4111946</t>
  </si>
  <si>
    <t>KLIENTE NDRYSHEM 2</t>
  </si>
  <si>
    <t>4111947</t>
  </si>
  <si>
    <t>4111950</t>
  </si>
  <si>
    <t>ILDA PERDHIKU</t>
  </si>
  <si>
    <t>4111967</t>
  </si>
  <si>
    <t>4111978</t>
  </si>
  <si>
    <t>BALKAN MASTER SHPK</t>
  </si>
  <si>
    <t>4111979</t>
  </si>
  <si>
    <t>4111983</t>
  </si>
  <si>
    <t>AMERICAN CAPITAL SHPK</t>
  </si>
  <si>
    <t>4111986</t>
  </si>
  <si>
    <t>QENDRA PER STUDIMETE AVANCUARA</t>
  </si>
  <si>
    <t>4111988</t>
  </si>
  <si>
    <t>HOTEL MILLENIUM SHPK</t>
  </si>
  <si>
    <t>4111993</t>
  </si>
  <si>
    <t>ALTEREA SHPK</t>
  </si>
  <si>
    <t>4111995</t>
  </si>
  <si>
    <t>KITO SHPK</t>
  </si>
  <si>
    <t>4111996</t>
  </si>
  <si>
    <t>PROPER PIZZA PRODUCTION</t>
  </si>
  <si>
    <t>4112008</t>
  </si>
  <si>
    <t>FRYMA E RE DEMOKRATIKE</t>
  </si>
  <si>
    <t>4112011</t>
  </si>
  <si>
    <t>4112019</t>
  </si>
  <si>
    <t>4112021</t>
  </si>
  <si>
    <t>INITALY RISTO&amp;GUSTO</t>
  </si>
  <si>
    <t>4112038</t>
  </si>
  <si>
    <t>NIRAS IC SP</t>
  </si>
  <si>
    <t>4112039</t>
  </si>
  <si>
    <t>4112041</t>
  </si>
  <si>
    <t>HYSA GROUP SHPK</t>
  </si>
  <si>
    <t>4112043</t>
  </si>
  <si>
    <t>AGJENSIA ALBA AUTOR</t>
  </si>
  <si>
    <t>4112044</t>
  </si>
  <si>
    <t>4112045</t>
  </si>
  <si>
    <t>ARIEL MECAJ</t>
  </si>
  <si>
    <t>4112049</t>
  </si>
  <si>
    <t>AMBASADA JAPONEZE</t>
  </si>
  <si>
    <t>4112052</t>
  </si>
  <si>
    <t>4112055</t>
  </si>
  <si>
    <t>4112059</t>
  </si>
  <si>
    <t>4112063</t>
  </si>
  <si>
    <t>ROMA VERSITAS ALBANIA</t>
  </si>
  <si>
    <t>4112065</t>
  </si>
  <si>
    <t>ALB TIR SHPK</t>
  </si>
  <si>
    <t>4112066</t>
  </si>
  <si>
    <t>GENTLI ALBANIA</t>
  </si>
  <si>
    <t>4112069</t>
  </si>
  <si>
    <t>IUTE CREDIT ALBANIA</t>
  </si>
  <si>
    <t>4112070</t>
  </si>
  <si>
    <t>FAIK VELIU</t>
  </si>
  <si>
    <t>4112075</t>
  </si>
  <si>
    <t>IN SPORT SHPK</t>
  </si>
  <si>
    <t>4112077</t>
  </si>
  <si>
    <t>SUN IMPEX</t>
  </si>
  <si>
    <t>4112081</t>
  </si>
  <si>
    <t>EVIS KORITARI</t>
  </si>
  <si>
    <t>4112082</t>
  </si>
  <si>
    <t>4112083</t>
  </si>
  <si>
    <t>4112085</t>
  </si>
  <si>
    <t>ANDONETA GOCI</t>
  </si>
  <si>
    <t>4112086</t>
  </si>
  <si>
    <t>4112088</t>
  </si>
  <si>
    <t>SOFIJE KUMI</t>
  </si>
  <si>
    <t>4112090</t>
  </si>
  <si>
    <t>FONDI BALLKANI PERENDIMOR</t>
  </si>
  <si>
    <t>4112103</t>
  </si>
  <si>
    <t>STATUS SHPK</t>
  </si>
  <si>
    <t>4112109</t>
  </si>
  <si>
    <t>CST-AL</t>
  </si>
  <si>
    <t>4112119</t>
  </si>
  <si>
    <t>4112123</t>
  </si>
  <si>
    <t>ITD SHPK</t>
  </si>
  <si>
    <t>4112125</t>
  </si>
  <si>
    <t>4112133</t>
  </si>
  <si>
    <t>4112134</t>
  </si>
  <si>
    <t>OZ PRODUCTIONS</t>
  </si>
  <si>
    <t>4112137</t>
  </si>
  <si>
    <t>ARTUR BOÇOVA</t>
  </si>
  <si>
    <t>4112140</t>
  </si>
  <si>
    <t>IFA ALBANIA</t>
  </si>
  <si>
    <t>4113152</t>
  </si>
  <si>
    <t>JONI 5</t>
  </si>
  <si>
    <t>4113153</t>
  </si>
  <si>
    <t>4113154</t>
  </si>
  <si>
    <t>ALVOGEN PHARM ALBANIA</t>
  </si>
  <si>
    <t>4113158</t>
  </si>
  <si>
    <t>4113163</t>
  </si>
  <si>
    <t>BE SO SHPK</t>
  </si>
  <si>
    <t>4113169</t>
  </si>
  <si>
    <t>GLOBAL RECOURCE TRADING</t>
  </si>
  <si>
    <t>4113170</t>
  </si>
  <si>
    <t>GJO SPA POWER SHPK</t>
  </si>
  <si>
    <t>4113176</t>
  </si>
  <si>
    <t>4113180</t>
  </si>
  <si>
    <t>UNITED TRANSPORT SHPK</t>
  </si>
  <si>
    <t>4113203</t>
  </si>
  <si>
    <t>C1 SHPK</t>
  </si>
  <si>
    <t>4113208</t>
  </si>
  <si>
    <t>CIELO CONSULTANCY</t>
  </si>
  <si>
    <t>4113209</t>
  </si>
  <si>
    <t>KRESHNIK GREMI</t>
  </si>
  <si>
    <t>4113211</t>
  </si>
  <si>
    <t>4113213</t>
  </si>
  <si>
    <t>ERVIN MANUSHI</t>
  </si>
  <si>
    <t>4113216</t>
  </si>
  <si>
    <t>GO LOGISTICS ALBANIA</t>
  </si>
  <si>
    <t>4113224</t>
  </si>
  <si>
    <t>4113226</t>
  </si>
  <si>
    <t>ENKELEIDA FERROLLARI (QENDER DIETIKE</t>
  </si>
  <si>
    <t>4113229</t>
  </si>
  <si>
    <t>4113237</t>
  </si>
  <si>
    <t>NOVO NORDISK A/S</t>
  </si>
  <si>
    <t>4113238</t>
  </si>
  <si>
    <t>IBERIC DRESS STYLE</t>
  </si>
  <si>
    <t>4113239</t>
  </si>
  <si>
    <t>4113243</t>
  </si>
  <si>
    <t>EDAL GENERAL</t>
  </si>
  <si>
    <t>4113245</t>
  </si>
  <si>
    <t>ORGANIZATA NDERKOMBETARE PER EMIGRACION</t>
  </si>
  <si>
    <t>4113246</t>
  </si>
  <si>
    <t>DA VINCI</t>
  </si>
  <si>
    <t>4113247</t>
  </si>
  <si>
    <t>ALPHA STRATEGY CONSULTING</t>
  </si>
  <si>
    <t>4113248</t>
  </si>
  <si>
    <t>ALE ADVISERS</t>
  </si>
  <si>
    <t>4113250</t>
  </si>
  <si>
    <t>DRITA PONE</t>
  </si>
  <si>
    <t>4113256</t>
  </si>
  <si>
    <t>LEDIA PESHKOPIA</t>
  </si>
  <si>
    <t>4113262</t>
  </si>
  <si>
    <t>4113264</t>
  </si>
  <si>
    <t>DE FACTO</t>
  </si>
  <si>
    <t>4113265</t>
  </si>
  <si>
    <t>4113279</t>
  </si>
  <si>
    <t>FATMIR ZERALIU</t>
  </si>
  <si>
    <t>4113281</t>
  </si>
  <si>
    <t>4113285</t>
  </si>
  <si>
    <t>4113287</t>
  </si>
  <si>
    <t>OLJON KASO</t>
  </si>
  <si>
    <t>4113292</t>
  </si>
  <si>
    <t>4113294</t>
  </si>
  <si>
    <t>ELION RRUDHO</t>
  </si>
  <si>
    <t>4113296</t>
  </si>
  <si>
    <t>4113297</t>
  </si>
  <si>
    <t>ANILA KACUPI</t>
  </si>
  <si>
    <t>4113300</t>
  </si>
  <si>
    <t>NELSON RUCI</t>
  </si>
  <si>
    <t>4113304</t>
  </si>
  <si>
    <t>4113306</t>
  </si>
  <si>
    <t>4113308</t>
  </si>
  <si>
    <t>UTS 01 SHPK</t>
  </si>
  <si>
    <t>4113312</t>
  </si>
  <si>
    <t>CFO PHARMA</t>
  </si>
  <si>
    <t>4113315</t>
  </si>
  <si>
    <t>4113316</t>
  </si>
  <si>
    <t>ARBA SHIPPING AGENCY</t>
  </si>
  <si>
    <t>4113317</t>
  </si>
  <si>
    <t>ALTION TUCI</t>
  </si>
  <si>
    <t>4113319</t>
  </si>
  <si>
    <t>4113327</t>
  </si>
  <si>
    <t>4113328</t>
  </si>
  <si>
    <t>4113334</t>
  </si>
  <si>
    <t>4113347</t>
  </si>
  <si>
    <t>INVEG</t>
  </si>
  <si>
    <t>4113350</t>
  </si>
  <si>
    <t>411352</t>
  </si>
  <si>
    <t>411357</t>
  </si>
  <si>
    <t>411358</t>
  </si>
  <si>
    <t>411359</t>
  </si>
  <si>
    <t>411360</t>
  </si>
  <si>
    <t>411363</t>
  </si>
  <si>
    <t>JETMIR MERRUKO</t>
  </si>
  <si>
    <t>411365</t>
  </si>
  <si>
    <t>411366</t>
  </si>
  <si>
    <t>411367</t>
  </si>
  <si>
    <t>411370</t>
  </si>
  <si>
    <t>LING -PENG</t>
  </si>
  <si>
    <t>411371</t>
  </si>
  <si>
    <t>411376</t>
  </si>
  <si>
    <t>411377</t>
  </si>
  <si>
    <t>ARTUR CEPELE</t>
  </si>
  <si>
    <t>411379</t>
  </si>
  <si>
    <t>MATTEO COLANGELI</t>
  </si>
  <si>
    <t>411383</t>
  </si>
  <si>
    <t>GLEN DEDA</t>
  </si>
  <si>
    <t>411385</t>
  </si>
  <si>
    <t>411386</t>
  </si>
  <si>
    <t>411387</t>
  </si>
  <si>
    <t>FONDACIONI CONROD EDENOUR</t>
  </si>
  <si>
    <t>411390</t>
  </si>
  <si>
    <t>411391</t>
  </si>
  <si>
    <t>YAMATO</t>
  </si>
  <si>
    <t>411393</t>
  </si>
  <si>
    <t>411395</t>
  </si>
  <si>
    <t>MIMOZA MANAJ</t>
  </si>
  <si>
    <t>411397</t>
  </si>
  <si>
    <t>EMR GLOBAL SHPK</t>
  </si>
  <si>
    <t>411404</t>
  </si>
  <si>
    <t>NONA SHPK</t>
  </si>
  <si>
    <t>411406</t>
  </si>
  <si>
    <t>PRINCE COFFE SHOP SHPK</t>
  </si>
  <si>
    <t>411407</t>
  </si>
  <si>
    <t>411409</t>
  </si>
  <si>
    <t>SCUOLA ITALIANA A TIRANA</t>
  </si>
  <si>
    <t>411410</t>
  </si>
  <si>
    <t>TV KLAN SHA</t>
  </si>
  <si>
    <t>411412</t>
  </si>
  <si>
    <t>411413</t>
  </si>
  <si>
    <t>AURELA CAMER</t>
  </si>
  <si>
    <t>411418</t>
  </si>
  <si>
    <t>ADORA NUREDINI</t>
  </si>
  <si>
    <t>411422</t>
  </si>
  <si>
    <t>411426</t>
  </si>
  <si>
    <t>ILIR SHKOZA</t>
  </si>
  <si>
    <t>411430</t>
  </si>
  <si>
    <t>411431</t>
  </si>
  <si>
    <t>411434</t>
  </si>
  <si>
    <t>411437</t>
  </si>
  <si>
    <t>MISIONI EURALIUS</t>
  </si>
  <si>
    <t>411441</t>
  </si>
  <si>
    <t>411445</t>
  </si>
  <si>
    <t>411448</t>
  </si>
  <si>
    <t>MICRO CREDIT ALBANIA</t>
  </si>
  <si>
    <t>411455</t>
  </si>
  <si>
    <t>411457</t>
  </si>
  <si>
    <t>411466</t>
  </si>
  <si>
    <t>ALDI HAZIZI</t>
  </si>
  <si>
    <t>411472</t>
  </si>
  <si>
    <t>411478</t>
  </si>
  <si>
    <t>CILTUG ISI SANAYI VE TICARET</t>
  </si>
  <si>
    <t>411479</t>
  </si>
  <si>
    <t>RIKELD SULEJMANI</t>
  </si>
  <si>
    <t>411480</t>
  </si>
  <si>
    <t>411481</t>
  </si>
  <si>
    <t>TIRANA EURO HOTEL</t>
  </si>
  <si>
    <t>411484</t>
  </si>
  <si>
    <t>411485</t>
  </si>
  <si>
    <t>411491</t>
  </si>
  <si>
    <t>GREEN PANEL SHPK</t>
  </si>
  <si>
    <t>411494</t>
  </si>
  <si>
    <t>411496</t>
  </si>
  <si>
    <t>FARMA VLORA</t>
  </si>
  <si>
    <t>411497</t>
  </si>
  <si>
    <t>HYPAR GROUP</t>
  </si>
  <si>
    <t>411498</t>
  </si>
  <si>
    <t>411499</t>
  </si>
  <si>
    <t>411500</t>
  </si>
  <si>
    <t>411501</t>
  </si>
  <si>
    <t>411502</t>
  </si>
  <si>
    <t>411503</t>
  </si>
  <si>
    <t>411504</t>
  </si>
  <si>
    <t>411505</t>
  </si>
  <si>
    <t>YAN WANG</t>
  </si>
  <si>
    <t>411506</t>
  </si>
  <si>
    <t>411507</t>
  </si>
  <si>
    <t>411508</t>
  </si>
  <si>
    <t>411509</t>
  </si>
  <si>
    <t>SHEND E VERE</t>
  </si>
  <si>
    <t>411510</t>
  </si>
  <si>
    <t>PIANO BAR ELYSEE</t>
  </si>
  <si>
    <t>411511</t>
  </si>
  <si>
    <t>411512</t>
  </si>
  <si>
    <t>411513</t>
  </si>
  <si>
    <t>TOLA SOFTWARE SERVICES</t>
  </si>
  <si>
    <t>411514</t>
  </si>
  <si>
    <t>411516</t>
  </si>
  <si>
    <t>AGRO LINE</t>
  </si>
  <si>
    <t>411517</t>
  </si>
  <si>
    <t>411518</t>
  </si>
  <si>
    <t>411519</t>
  </si>
  <si>
    <t>OPINGS</t>
  </si>
  <si>
    <t>411520</t>
  </si>
  <si>
    <t>LEONORA JAHO</t>
  </si>
  <si>
    <t>411521</t>
  </si>
  <si>
    <t>411522</t>
  </si>
  <si>
    <t>411523</t>
  </si>
  <si>
    <t>411524</t>
  </si>
  <si>
    <t>411525</t>
  </si>
  <si>
    <t>411526</t>
  </si>
  <si>
    <t>KASTRATI HOTELS TOWER SHPK</t>
  </si>
  <si>
    <t>411527</t>
  </si>
  <si>
    <t>MIRANDA SPAHIU</t>
  </si>
  <si>
    <t>411528</t>
  </si>
  <si>
    <t>ARTE HOTEL</t>
  </si>
  <si>
    <t>411529</t>
  </si>
  <si>
    <t>411530</t>
  </si>
  <si>
    <t>411531</t>
  </si>
  <si>
    <t>411532</t>
  </si>
  <si>
    <t>411533</t>
  </si>
  <si>
    <t>411534</t>
  </si>
  <si>
    <t>411535</t>
  </si>
  <si>
    <t>QENDRA MARREDHENIE</t>
  </si>
  <si>
    <t>411536</t>
  </si>
  <si>
    <t>411537</t>
  </si>
  <si>
    <t>HOSPITALITY HOLDINGS</t>
  </si>
  <si>
    <t>411538</t>
  </si>
  <si>
    <t>SARA BINERI</t>
  </si>
  <si>
    <t>411539</t>
  </si>
  <si>
    <t>411540</t>
  </si>
  <si>
    <t>KLIENTE TE NDRYSHEM 3</t>
  </si>
  <si>
    <t>411541</t>
  </si>
  <si>
    <t>411542</t>
  </si>
  <si>
    <t>ANXHELA GRAMO</t>
  </si>
  <si>
    <t>411543</t>
  </si>
  <si>
    <t>EUROPA TRAVEL &amp; TOURS</t>
  </si>
  <si>
    <t>411544</t>
  </si>
  <si>
    <t>411545</t>
  </si>
  <si>
    <t>411546</t>
  </si>
  <si>
    <t>411547</t>
  </si>
  <si>
    <t>411548</t>
  </si>
  <si>
    <t>FEM</t>
  </si>
  <si>
    <t>411549</t>
  </si>
  <si>
    <t>411550</t>
  </si>
  <si>
    <t>411551</t>
  </si>
  <si>
    <t>ARMEND MUSAJ</t>
  </si>
  <si>
    <t>411552</t>
  </si>
  <si>
    <t>411554</t>
  </si>
  <si>
    <t>411555</t>
  </si>
  <si>
    <t>411556</t>
  </si>
  <si>
    <t>411557</t>
  </si>
  <si>
    <t>411558</t>
  </si>
  <si>
    <t>411559</t>
  </si>
  <si>
    <t>411560</t>
  </si>
  <si>
    <t>411561</t>
  </si>
  <si>
    <t>411562</t>
  </si>
  <si>
    <t>TE BIRRA STELA</t>
  </si>
  <si>
    <t>411563</t>
  </si>
  <si>
    <t>411564</t>
  </si>
  <si>
    <t>QAFA ASSOCIATES (PRIMIS SHPK)</t>
  </si>
  <si>
    <t>411565</t>
  </si>
  <si>
    <t>411566</t>
  </si>
  <si>
    <t>411567</t>
  </si>
  <si>
    <t>411568</t>
  </si>
  <si>
    <t>LANDMARK TECHNOLOGIES</t>
  </si>
  <si>
    <t>411569</t>
  </si>
  <si>
    <t>411570</t>
  </si>
  <si>
    <t>411571</t>
  </si>
  <si>
    <t>PAPARISTO TOURS &amp; TRAVEL</t>
  </si>
  <si>
    <t>411572</t>
  </si>
  <si>
    <t>411573</t>
  </si>
  <si>
    <t>411574</t>
  </si>
  <si>
    <t>411575</t>
  </si>
  <si>
    <t>411576</t>
  </si>
  <si>
    <t>411577</t>
  </si>
  <si>
    <t>DONIKA GJINI</t>
  </si>
  <si>
    <t>411578</t>
  </si>
  <si>
    <t>DORINA GJOCA</t>
  </si>
  <si>
    <t>411579</t>
  </si>
  <si>
    <t>SINOHYDRO CORPORATION LIMITED ALBANIA BRANCH</t>
  </si>
  <si>
    <t>411580</t>
  </si>
  <si>
    <t>BUCAJ INTERNATIONAL</t>
  </si>
  <si>
    <t>411581</t>
  </si>
  <si>
    <t>411582</t>
  </si>
  <si>
    <t>411583</t>
  </si>
  <si>
    <t>411584</t>
  </si>
  <si>
    <t>INISIATIVA HIDROELEKTRIKE SHQIPTARE</t>
  </si>
  <si>
    <t>411585</t>
  </si>
  <si>
    <t>411586</t>
  </si>
  <si>
    <t>ABITA SHPK</t>
  </si>
  <si>
    <t>411587</t>
  </si>
  <si>
    <t>411588</t>
  </si>
  <si>
    <t>411589</t>
  </si>
  <si>
    <t>411590</t>
  </si>
  <si>
    <t>411591</t>
  </si>
  <si>
    <t>411592</t>
  </si>
  <si>
    <t>411593</t>
  </si>
  <si>
    <t>AGBES SHPK</t>
  </si>
  <si>
    <t>411594</t>
  </si>
  <si>
    <t>411595</t>
  </si>
  <si>
    <t>411596</t>
  </si>
  <si>
    <t>411597</t>
  </si>
  <si>
    <t>411598</t>
  </si>
  <si>
    <t>411599</t>
  </si>
  <si>
    <t>KLUBI FUTBOLLIT LAÇI</t>
  </si>
  <si>
    <t>411600</t>
  </si>
  <si>
    <t>411601</t>
  </si>
  <si>
    <t>BROAD 2019</t>
  </si>
  <si>
    <t>411602</t>
  </si>
  <si>
    <t>411603</t>
  </si>
  <si>
    <t>ADRIATEX SHPK</t>
  </si>
  <si>
    <t>411604</t>
  </si>
  <si>
    <t>411605</t>
  </si>
  <si>
    <t>BEAUTY</t>
  </si>
  <si>
    <t>411606</t>
  </si>
  <si>
    <t>DIGITAL LEARNING</t>
  </si>
  <si>
    <t>411607</t>
  </si>
  <si>
    <t>MOVEO ALBANIA TECHNOLOGY</t>
  </si>
  <si>
    <t>411608</t>
  </si>
  <si>
    <t>411609</t>
  </si>
  <si>
    <t>EDVIN PRIFTI</t>
  </si>
  <si>
    <t>411610</t>
  </si>
  <si>
    <t>ARMALINDO PETRITAJ</t>
  </si>
  <si>
    <t>411611</t>
  </si>
  <si>
    <t>411612</t>
  </si>
  <si>
    <t>ALMA MEHMETI</t>
  </si>
  <si>
    <t>411613</t>
  </si>
  <si>
    <t>411614</t>
  </si>
  <si>
    <t>411615</t>
  </si>
  <si>
    <t>411616</t>
  </si>
  <si>
    <t>411617</t>
  </si>
  <si>
    <t>411618</t>
  </si>
  <si>
    <t>411619</t>
  </si>
  <si>
    <t>411620</t>
  </si>
  <si>
    <t>GREEN ON REPEAT</t>
  </si>
  <si>
    <t>411621</t>
  </si>
  <si>
    <t>411622</t>
  </si>
  <si>
    <t>411623</t>
  </si>
  <si>
    <t>411624</t>
  </si>
  <si>
    <t>TECH - INSPECT</t>
  </si>
  <si>
    <t>411625</t>
  </si>
  <si>
    <t>411626</t>
  </si>
  <si>
    <t>411627</t>
  </si>
  <si>
    <t>BY BEST DUTY FREE</t>
  </si>
  <si>
    <t>411628</t>
  </si>
  <si>
    <t>ARBEN KACOLLARI</t>
  </si>
  <si>
    <t>411629</t>
  </si>
  <si>
    <t>411630</t>
  </si>
  <si>
    <t>411631</t>
  </si>
  <si>
    <t>411632</t>
  </si>
  <si>
    <t>FILARI  INC.BS</t>
  </si>
  <si>
    <t>411633</t>
  </si>
  <si>
    <t>ANGJELINA PISTOLI</t>
  </si>
  <si>
    <t>411634</t>
  </si>
  <si>
    <t>411635</t>
  </si>
  <si>
    <t>411636</t>
  </si>
  <si>
    <t>AR - BI SERVISI SHPK</t>
  </si>
  <si>
    <t>411637</t>
  </si>
  <si>
    <t>HIST</t>
  </si>
  <si>
    <t>411638</t>
  </si>
  <si>
    <t>ANA LUCIA  RAMAZZINI  GARCIA</t>
  </si>
  <si>
    <t>411639</t>
  </si>
  <si>
    <t>411640</t>
  </si>
  <si>
    <t>411641</t>
  </si>
  <si>
    <t>411642</t>
  </si>
  <si>
    <t>SWISSMED</t>
  </si>
  <si>
    <t>411643</t>
  </si>
  <si>
    <t>DHIONISIOS  ALFRED BELERI</t>
  </si>
  <si>
    <t>411644</t>
  </si>
  <si>
    <t>CRCA SHQIPERI</t>
  </si>
  <si>
    <t>411645</t>
  </si>
  <si>
    <t>KOMAS AS TIRANE</t>
  </si>
  <si>
    <t>411646</t>
  </si>
  <si>
    <t>411647</t>
  </si>
  <si>
    <t>411648</t>
  </si>
  <si>
    <t>KOMITETI</t>
  </si>
  <si>
    <t>411649</t>
  </si>
  <si>
    <t>411650</t>
  </si>
  <si>
    <t>411651</t>
  </si>
  <si>
    <t>411652</t>
  </si>
  <si>
    <t>411653</t>
  </si>
  <si>
    <t>411654</t>
  </si>
  <si>
    <t>ZALL HERR ENERGJI 2011</t>
  </si>
  <si>
    <t>411655</t>
  </si>
  <si>
    <t>411656</t>
  </si>
  <si>
    <t>HILL INTERNATIONAL N.V.</t>
  </si>
  <si>
    <t>411657</t>
  </si>
  <si>
    <t>411658</t>
  </si>
  <si>
    <t>411659</t>
  </si>
  <si>
    <t>EXPRESS - MANUFACTURING</t>
  </si>
  <si>
    <t>411660</t>
  </si>
  <si>
    <t>411661</t>
  </si>
  <si>
    <t>411662</t>
  </si>
  <si>
    <t>411663</t>
  </si>
  <si>
    <t>411664</t>
  </si>
  <si>
    <t>411665</t>
  </si>
  <si>
    <t>EGES MADHI</t>
  </si>
  <si>
    <t>411666</t>
  </si>
  <si>
    <t>411667</t>
  </si>
  <si>
    <t>411668</t>
  </si>
  <si>
    <t>411669</t>
  </si>
  <si>
    <t>411670</t>
  </si>
  <si>
    <t>PHARMAWEST</t>
  </si>
  <si>
    <t>411671</t>
  </si>
  <si>
    <t>PTM DIGITAL</t>
  </si>
  <si>
    <t>411672</t>
  </si>
  <si>
    <t>411673</t>
  </si>
  <si>
    <t>SOFTICS DATA SCIENCE</t>
  </si>
  <si>
    <t>411674</t>
  </si>
  <si>
    <t>KAMZA BASKETBOLL</t>
  </si>
  <si>
    <t>411675</t>
  </si>
  <si>
    <t>ECO TIRANA</t>
  </si>
  <si>
    <t>411677</t>
  </si>
  <si>
    <t>411678</t>
  </si>
  <si>
    <t>411679</t>
  </si>
  <si>
    <t>COWORKING HUB ALBANIA</t>
  </si>
  <si>
    <t>411680</t>
  </si>
  <si>
    <t>411681</t>
  </si>
  <si>
    <t>411682</t>
  </si>
  <si>
    <t>411683</t>
  </si>
  <si>
    <t>411684</t>
  </si>
  <si>
    <t>411685</t>
  </si>
  <si>
    <t>411686</t>
  </si>
  <si>
    <t>411687</t>
  </si>
  <si>
    <t>411688</t>
  </si>
  <si>
    <t>411689</t>
  </si>
  <si>
    <t>OSMAN MALOKU</t>
  </si>
  <si>
    <t>411690</t>
  </si>
  <si>
    <t>411691</t>
  </si>
  <si>
    <t>WAN</t>
  </si>
  <si>
    <t>411692</t>
  </si>
  <si>
    <t>GERTA TUZI (PUBLIC BEER)</t>
  </si>
  <si>
    <t>411693</t>
  </si>
  <si>
    <t>411694</t>
  </si>
  <si>
    <t>411695</t>
  </si>
  <si>
    <t>411696</t>
  </si>
  <si>
    <t>411697</t>
  </si>
  <si>
    <t>411698</t>
  </si>
  <si>
    <t>BRAKA SHPK</t>
  </si>
  <si>
    <t>411699</t>
  </si>
  <si>
    <t>411700</t>
  </si>
  <si>
    <t>411701</t>
  </si>
  <si>
    <t>EDMOND MERKAJ</t>
  </si>
  <si>
    <t>411702</t>
  </si>
  <si>
    <t>K.M.K</t>
  </si>
  <si>
    <t>411703</t>
  </si>
  <si>
    <t>HPS ALBANIA</t>
  </si>
  <si>
    <t>411704</t>
  </si>
  <si>
    <t>411705</t>
  </si>
  <si>
    <t>DIEZELA</t>
  </si>
  <si>
    <t>411706</t>
  </si>
  <si>
    <t>411707</t>
  </si>
  <si>
    <t>411709</t>
  </si>
  <si>
    <t>411710</t>
  </si>
  <si>
    <t>411711</t>
  </si>
  <si>
    <t>411712</t>
  </si>
  <si>
    <t>TIRANA 2020 (MASTER KEBAP)</t>
  </si>
  <si>
    <t>411713</t>
  </si>
  <si>
    <t>KOSTURR KROMI</t>
  </si>
  <si>
    <t>411714</t>
  </si>
  <si>
    <t>411715</t>
  </si>
  <si>
    <t>411716</t>
  </si>
  <si>
    <t>411717</t>
  </si>
  <si>
    <t>5A SHPK</t>
  </si>
  <si>
    <t>411718</t>
  </si>
  <si>
    <t>411719</t>
  </si>
  <si>
    <t>IRCA</t>
  </si>
  <si>
    <t>411720</t>
  </si>
  <si>
    <t>411721</t>
  </si>
  <si>
    <t>ERJON MARKU</t>
  </si>
  <si>
    <t>411722</t>
  </si>
  <si>
    <t>ENEA RISTANI</t>
  </si>
  <si>
    <t>411723</t>
  </si>
  <si>
    <t>411724</t>
  </si>
  <si>
    <t>411725</t>
  </si>
  <si>
    <t>SIMPLICITEX SHPK</t>
  </si>
  <si>
    <t>411726</t>
  </si>
  <si>
    <t>411727</t>
  </si>
  <si>
    <t>411728</t>
  </si>
  <si>
    <t>411729</t>
  </si>
  <si>
    <t>411730</t>
  </si>
  <si>
    <t>411731</t>
  </si>
  <si>
    <t>411732</t>
  </si>
  <si>
    <t>FAX MEDIA NEWS SHA</t>
  </si>
  <si>
    <t>411733</t>
  </si>
  <si>
    <t>411734</t>
  </si>
  <si>
    <t>411735</t>
  </si>
  <si>
    <t>FONDACIONI VBVKVSH</t>
  </si>
  <si>
    <t>411736</t>
  </si>
  <si>
    <t>411737</t>
  </si>
  <si>
    <t>411738</t>
  </si>
  <si>
    <t>411739</t>
  </si>
  <si>
    <t>FIRST SHPK</t>
  </si>
  <si>
    <t>411740</t>
  </si>
  <si>
    <t>FATBARDHA AJDARI</t>
  </si>
  <si>
    <t>411741</t>
  </si>
  <si>
    <t>LINDA ENJOY SHPK</t>
  </si>
  <si>
    <t>411742</t>
  </si>
  <si>
    <t>BIOMEDICA ALBANIA DISTRIBUTION</t>
  </si>
  <si>
    <t>411743</t>
  </si>
  <si>
    <t>EURO KARTONI SHPK</t>
  </si>
  <si>
    <t>411744</t>
  </si>
  <si>
    <t>MERI OIL</t>
  </si>
  <si>
    <t>41803</t>
  </si>
  <si>
    <t>PARADHENIE ITAL SECURITY SISTEM ALARMI</t>
  </si>
  <si>
    <t>41805</t>
  </si>
  <si>
    <t>GARANCI PER KONTRATEN E QERASE FIER (VASIL NDREKO)</t>
  </si>
  <si>
    <t>41807</t>
  </si>
  <si>
    <t>PARAPAGIME TE DHENA DMAX EXPERT SHPK</t>
  </si>
  <si>
    <t>41811</t>
  </si>
  <si>
    <t>PARAPAGIME TE DHENA BRUNES SHPK</t>
  </si>
  <si>
    <t>41812</t>
  </si>
  <si>
    <t>41813</t>
  </si>
  <si>
    <t>41814</t>
  </si>
  <si>
    <t>PARAPAGIME TE DHENA AGRON TUKU</t>
  </si>
  <si>
    <t>41816</t>
  </si>
  <si>
    <t>41817</t>
  </si>
  <si>
    <t>PARAPAGIME TE DHENA GLOBE SHPK</t>
  </si>
  <si>
    <t>41818</t>
  </si>
  <si>
    <t>PARAPAGIME TE DHENA ARIF DUSHAJ</t>
  </si>
  <si>
    <t>41819</t>
  </si>
  <si>
    <t>PARAPAGIME TE DHENA GENER 2 (TOPTANI CENTER ,STUDIO MODERNA)</t>
  </si>
  <si>
    <t>41820</t>
  </si>
  <si>
    <t>PARAPAGIME TE DHENA ARREDO FAB</t>
  </si>
  <si>
    <t>41822</t>
  </si>
  <si>
    <t>421</t>
  </si>
  <si>
    <t>Paga dhe shpërblime</t>
  </si>
  <si>
    <t>431</t>
  </si>
  <si>
    <t>Sigurime shoqërore dhe shëndetsore</t>
  </si>
  <si>
    <t>442</t>
  </si>
  <si>
    <t>Tatim mbi të ardhurat personale</t>
  </si>
  <si>
    <t>444</t>
  </si>
  <si>
    <t>Tatim mbi fitimin</t>
  </si>
  <si>
    <t>4453</t>
  </si>
  <si>
    <t>Shteti- TVSh për tu paguar</t>
  </si>
  <si>
    <t>4456</t>
  </si>
  <si>
    <t>Shteti  TVSH e zbritshme</t>
  </si>
  <si>
    <t>4457</t>
  </si>
  <si>
    <t>Shteti  TVSH e pagueshme</t>
  </si>
  <si>
    <t>4458</t>
  </si>
  <si>
    <t>Shteti  TVSH për tu rregulluar</t>
  </si>
  <si>
    <t>447</t>
  </si>
  <si>
    <t>449</t>
  </si>
  <si>
    <t>Tatimi në burim</t>
  </si>
  <si>
    <t>45501</t>
  </si>
  <si>
    <t>CONAD ADRIATICO BORXHE ORTAKUT</t>
  </si>
  <si>
    <t>45502</t>
  </si>
  <si>
    <t>LEAN SRL BORXHE ORTAKUT</t>
  </si>
  <si>
    <t>45503</t>
  </si>
  <si>
    <t>ADRIAN DULAKU BORXHE ORTAKUT</t>
  </si>
  <si>
    <t>45504</t>
  </si>
  <si>
    <t>LUAN LEKA BORXHE ORTAKUT</t>
  </si>
  <si>
    <t>460001</t>
  </si>
  <si>
    <t>IFRS 16 QIRA FINANCIARE STA</t>
  </si>
  <si>
    <t>460002</t>
  </si>
  <si>
    <t>IFRS 16 QIRA FINANCIARE BLV</t>
  </si>
  <si>
    <t>460003</t>
  </si>
  <si>
    <t>IFRS 16 QIRA FINANCIARE TOP</t>
  </si>
  <si>
    <t>460004</t>
  </si>
  <si>
    <t>IFRS 16 QIRA FINANCIARE FR</t>
  </si>
  <si>
    <t>460006</t>
  </si>
  <si>
    <t>IFRS 16 QIRA FINANCIARE ETC</t>
  </si>
  <si>
    <t>460007</t>
  </si>
  <si>
    <t>IFRS 16 QIRA FINANCIARE DAR</t>
  </si>
  <si>
    <t>460008</t>
  </si>
  <si>
    <t>IFRS 16 QIRA FINANCIARE SEL</t>
  </si>
  <si>
    <t>460009</t>
  </si>
  <si>
    <t>IFRS 16 QIRA FINANCIARE VL</t>
  </si>
  <si>
    <t>460010</t>
  </si>
  <si>
    <t>IFRS 16 QIRA FINANCIARE ART</t>
  </si>
  <si>
    <t>460011</t>
  </si>
  <si>
    <t>IFRS 16 QIRA FINANCIARE LI</t>
  </si>
  <si>
    <t>460012</t>
  </si>
  <si>
    <t>IFRS 16 QIRA FINANCIARE LI2</t>
  </si>
  <si>
    <t>460013</t>
  </si>
  <si>
    <t>IFRS 16 QIRA FINANCIARE DURRES</t>
  </si>
  <si>
    <t>4601</t>
  </si>
  <si>
    <t>DETYRIME DREJT RAIFFAISEN LEASING</t>
  </si>
  <si>
    <t>467</t>
  </si>
  <si>
    <t>46703</t>
  </si>
  <si>
    <t>PAGESA E RAPORTEVE PER BARRELINDJE &amp; PAAFTESI</t>
  </si>
  <si>
    <t>46704</t>
  </si>
  <si>
    <t>FATURA PER TU MARRE</t>
  </si>
  <si>
    <t>46705</t>
  </si>
  <si>
    <t>FONDE CASSA ( VJEDHJE ) NE PRITJE PER RIMBURSIM</t>
  </si>
  <si>
    <t>467201</t>
  </si>
  <si>
    <t>DEPOZITE GARANCIE DOGANA</t>
  </si>
  <si>
    <t>467202</t>
  </si>
  <si>
    <t>DEPOZITE GARANCIE PER KONTRATEN E QERASE CONAD LIQENI (SOKOL AGOVIKU)</t>
  </si>
  <si>
    <t>467203</t>
  </si>
  <si>
    <t>DEPOZITE GARANCIE PER KONTRATEN E QERASE CONAD AKADEMIA (NIKOLLA NDREKA)</t>
  </si>
  <si>
    <t>468101</t>
  </si>
  <si>
    <t>KREDIA VEN X STA</t>
  </si>
  <si>
    <t>468102</t>
  </si>
  <si>
    <t>KREDIA VEN X DIBRES</t>
  </si>
  <si>
    <t>468103</t>
  </si>
  <si>
    <t>KREDIA BKT</t>
  </si>
  <si>
    <t>468104</t>
  </si>
  <si>
    <t>4811</t>
  </si>
  <si>
    <t>SHPENZIME PER T'U SHPERNDARE NE DISA USHTRIME</t>
  </si>
  <si>
    <t>48405</t>
  </si>
  <si>
    <t>48701</t>
  </si>
  <si>
    <t>FATURA PER TU BERE</t>
  </si>
  <si>
    <t>491</t>
  </si>
  <si>
    <t>Zhvlerësim i të drejtave</t>
  </si>
  <si>
    <t>512101</t>
  </si>
  <si>
    <t>INTESA SAN PAOLO ETC LEKE</t>
  </si>
  <si>
    <t>512102</t>
  </si>
  <si>
    <t>VENETO ETC LEKE</t>
  </si>
  <si>
    <t>512103</t>
  </si>
  <si>
    <t>VENETO BANKA STADIUM LEKE</t>
  </si>
  <si>
    <t>512107</t>
  </si>
  <si>
    <t>BKT LEKE</t>
  </si>
  <si>
    <t>512108</t>
  </si>
  <si>
    <t>RAIFFEISEN BANK LEKE</t>
  </si>
  <si>
    <t>512110</t>
  </si>
  <si>
    <t>VENETO BANKA DIBRES LEKE</t>
  </si>
  <si>
    <t>512111</t>
  </si>
  <si>
    <t>BKT TODIS LEKE</t>
  </si>
  <si>
    <t>512112</t>
  </si>
  <si>
    <t>512114</t>
  </si>
  <si>
    <t>ALPHA BANK LEKE</t>
  </si>
  <si>
    <t>512115</t>
  </si>
  <si>
    <t>512117</t>
  </si>
  <si>
    <t>OTP BANK LEKE</t>
  </si>
  <si>
    <t>512401</t>
  </si>
  <si>
    <t>INTESA SAN PAOLO EURO ETC</t>
  </si>
  <si>
    <t>512404</t>
  </si>
  <si>
    <t>VENETO ETC EURO</t>
  </si>
  <si>
    <t>512405</t>
  </si>
  <si>
    <t>VENETO BANKA STADIUM EURO</t>
  </si>
  <si>
    <t>512407</t>
  </si>
  <si>
    <t>BKT EURO</t>
  </si>
  <si>
    <t>512408</t>
  </si>
  <si>
    <t>RAIFFEISEN EURO</t>
  </si>
  <si>
    <t>512409</t>
  </si>
  <si>
    <t>BKT KREDI EURO</t>
  </si>
  <si>
    <t>512411</t>
  </si>
  <si>
    <t>VENETO DIBRES EURO</t>
  </si>
  <si>
    <t>512412</t>
  </si>
  <si>
    <t>SOCIETE GENERALE ALBANIA EURO</t>
  </si>
  <si>
    <t>512413</t>
  </si>
  <si>
    <t>CREDIT AGRICOLE BANK ALBANIA  EURO</t>
  </si>
  <si>
    <t>512414</t>
  </si>
  <si>
    <t>ALPHA BANK EURO</t>
  </si>
  <si>
    <t>512415</t>
  </si>
  <si>
    <t>AMERICAN BANK OF INVESTMENTS SA EURO</t>
  </si>
  <si>
    <t>512416</t>
  </si>
  <si>
    <t>INTESA SANPAOLO ETC EURO (ISH VENETO)</t>
  </si>
  <si>
    <t>512417</t>
  </si>
  <si>
    <t>OTP BANK EURO</t>
  </si>
  <si>
    <t>531101</t>
  </si>
  <si>
    <t>ARKE QENDRORE</t>
  </si>
  <si>
    <t>531102</t>
  </si>
  <si>
    <t>ARKA ETC</t>
  </si>
  <si>
    <t>531103</t>
  </si>
  <si>
    <t>KASAFORTA ETC</t>
  </si>
  <si>
    <t>531104</t>
  </si>
  <si>
    <t>ARKA STADIO</t>
  </si>
  <si>
    <t>531105</t>
  </si>
  <si>
    <t>KASAFORTA STADIO</t>
  </si>
  <si>
    <t>531110</t>
  </si>
  <si>
    <t>ARKA POS ETC</t>
  </si>
  <si>
    <t>531111</t>
  </si>
  <si>
    <t>ARKA POS STADIO</t>
  </si>
  <si>
    <t>531114</t>
  </si>
  <si>
    <t>ARKA POS DIBRES</t>
  </si>
  <si>
    <t>531116</t>
  </si>
  <si>
    <t>ARKA POS DAR</t>
  </si>
  <si>
    <t>531118</t>
  </si>
  <si>
    <t>ARKA POS CASA ITALIA</t>
  </si>
  <si>
    <t>531119</t>
  </si>
  <si>
    <t>ARKA POS VLORE</t>
  </si>
  <si>
    <t>531120</t>
  </si>
  <si>
    <t>ARKA POS LUSHNJE</t>
  </si>
  <si>
    <t>531121</t>
  </si>
  <si>
    <t>ARKA POS FIER</t>
  </si>
  <si>
    <t>531122</t>
  </si>
  <si>
    <t>ARKA DAR</t>
  </si>
  <si>
    <t>531124</t>
  </si>
  <si>
    <t>ARKA CASA ITALIA</t>
  </si>
  <si>
    <t>531125</t>
  </si>
  <si>
    <t>ARKA VLORE</t>
  </si>
  <si>
    <t>531127</t>
  </si>
  <si>
    <t>ARKA FIER</t>
  </si>
  <si>
    <t>531128</t>
  </si>
  <si>
    <t>KASAFORTA DAR</t>
  </si>
  <si>
    <t>531130</t>
  </si>
  <si>
    <t>KASAFORTA CIT</t>
  </si>
  <si>
    <t>531131</t>
  </si>
  <si>
    <t>KASAFORTA VL</t>
  </si>
  <si>
    <t>531133</t>
  </si>
  <si>
    <t>KASAFORTA FR</t>
  </si>
  <si>
    <t>531135</t>
  </si>
  <si>
    <t>ARKA POS CITY PARK</t>
  </si>
  <si>
    <t>531141</t>
  </si>
  <si>
    <t>ARKA POS RING CENTER</t>
  </si>
  <si>
    <t>531142</t>
  </si>
  <si>
    <t>ARKA RING CENTER</t>
  </si>
  <si>
    <t>531143</t>
  </si>
  <si>
    <t>KASAFORTA RING CENTER</t>
  </si>
  <si>
    <t>531146</t>
  </si>
  <si>
    <t>ARKA POS CONAD LIQENI</t>
  </si>
  <si>
    <t>531147</t>
  </si>
  <si>
    <t>531148</t>
  </si>
  <si>
    <t>531149</t>
  </si>
  <si>
    <t>ARKA POS CONAD AKADEMIA E ARTEVE</t>
  </si>
  <si>
    <t>531150</t>
  </si>
  <si>
    <t>ARKA CONAD AKADEMIA E ARTEVE</t>
  </si>
  <si>
    <t>531151</t>
  </si>
  <si>
    <t>KASAFORTA CONAD AKADEMIA E ARTEVE</t>
  </si>
  <si>
    <t>531152</t>
  </si>
  <si>
    <t>ARKA POS CONAD TOPTANI CENTER</t>
  </si>
  <si>
    <t>531153</t>
  </si>
  <si>
    <t>ARKA CONAD TOPTANI CENTER</t>
  </si>
  <si>
    <t>531154</t>
  </si>
  <si>
    <t>KASAFORTA CONAD TOPTANI CENTER</t>
  </si>
  <si>
    <t>531155</t>
  </si>
  <si>
    <t>ARKA POS CONAD BULEVARDI ZOGU I</t>
  </si>
  <si>
    <t>531156</t>
  </si>
  <si>
    <t>ARKA CONAD BULEVARDI ZOGU I</t>
  </si>
  <si>
    <t>531157</t>
  </si>
  <si>
    <t>KASAFORTA CONAD BULEVARDI ZOGU I</t>
  </si>
  <si>
    <t>531158</t>
  </si>
  <si>
    <t>ARKA POS CONAD LIQENI 2</t>
  </si>
  <si>
    <t>531159</t>
  </si>
  <si>
    <t>ARKA CONAD LIQENI 2</t>
  </si>
  <si>
    <t>531160</t>
  </si>
  <si>
    <t>KASAFORTA CONAD LIQENI 2</t>
  </si>
  <si>
    <t>53141</t>
  </si>
  <si>
    <t>ARKA EURO</t>
  </si>
  <si>
    <t>581</t>
  </si>
  <si>
    <t>Xhirime të brendëshme</t>
  </si>
  <si>
    <t>58101</t>
  </si>
  <si>
    <t>LLOGARI E BRENDSHME NGA ARKA NE BANKE ETC</t>
  </si>
  <si>
    <t>58102</t>
  </si>
  <si>
    <t>LLOGARI E BRENDSHME NGA ARKA NE  BANKE STA</t>
  </si>
  <si>
    <t>58107</t>
  </si>
  <si>
    <t>LLOGARI E BRENDSHME DIFERENCAT E ARKES ETC</t>
  </si>
  <si>
    <t>58108</t>
  </si>
  <si>
    <t>LLOGARI E BRENDSHME DIFERENCAT E ARKES STADIO</t>
  </si>
  <si>
    <t>58110</t>
  </si>
  <si>
    <t>LLOGARI E BRENDSHME NGA STA NE ETC NE BANKE</t>
  </si>
  <si>
    <t>58111</t>
  </si>
  <si>
    <t>LLOGARI E BRENDSHME NGA SEL NE ETC NE BANKE</t>
  </si>
  <si>
    <t>58112</t>
  </si>
  <si>
    <t>LLOGARI E BRENDSHME DIFERENCAT E ARKES DIBRES</t>
  </si>
  <si>
    <t>58115</t>
  </si>
  <si>
    <t>LLOGARI E BRENDSHME NGA ARKA NE BANKE DAR</t>
  </si>
  <si>
    <t>58117</t>
  </si>
  <si>
    <t>LLOGARI E BRENDSHME NGA ARKA NE BANKE CASA ITALIA</t>
  </si>
  <si>
    <t>58118</t>
  </si>
  <si>
    <t>LLOGARI E BRENDSHME NGA ARKA NE BANKE VLORE</t>
  </si>
  <si>
    <t>5812</t>
  </si>
  <si>
    <t>XHIRIME TE BRENDSHME NE EURO</t>
  </si>
  <si>
    <t>58121</t>
  </si>
  <si>
    <t>XHIRIME TE BRENDSHME NE EURO NDM BANKAVE</t>
  </si>
  <si>
    <t>58130</t>
  </si>
  <si>
    <t>LLOGARI E BRENDSHME NGA ARKA NE BANKE FIER</t>
  </si>
  <si>
    <t>58131</t>
  </si>
  <si>
    <t>LLOGARI E BRENDSHME DIFERENCAT E ARKES DAR</t>
  </si>
  <si>
    <t>58132</t>
  </si>
  <si>
    <t>LLOGARI E BRENDSHME DIFERENCAT E ARKES MINE PEZA</t>
  </si>
  <si>
    <t>58133</t>
  </si>
  <si>
    <t>LLOGARI E BRENDSHME DIFERENCAT E ARKES CASA ITALIA</t>
  </si>
  <si>
    <t>58134</t>
  </si>
  <si>
    <t>LLOGARI E BRENDSHME DIFERENCAT E ARKES VLORE</t>
  </si>
  <si>
    <t>58135</t>
  </si>
  <si>
    <t>LLOGARI E BRENDSHME DIFERENCAT E ARKES LUSHNJE</t>
  </si>
  <si>
    <t>58136</t>
  </si>
  <si>
    <t>LLOGARI E BRENDSHME DIFERENCAT E ARKES FIER</t>
  </si>
  <si>
    <t>58137</t>
  </si>
  <si>
    <t>LLOGARI E BRENDSHME ILIRIA 98</t>
  </si>
  <si>
    <t>58140</t>
  </si>
  <si>
    <t>LLOGARI E BRENDSHME NGA ARKA NE BANKE CITY PARK</t>
  </si>
  <si>
    <t>58143</t>
  </si>
  <si>
    <t>LLOGARI E BRENDSHME SISTEMIME POS</t>
  </si>
  <si>
    <t>58144</t>
  </si>
  <si>
    <t>LLOGARI E BRENDSHME NGA ARKA NE BANKE RING CENTER</t>
  </si>
  <si>
    <t>58145</t>
  </si>
  <si>
    <t>LLOGARI E BRENDSHME DIFERENCAT E ARKES RING CENTER</t>
  </si>
  <si>
    <t>58148</t>
  </si>
  <si>
    <t>58149</t>
  </si>
  <si>
    <t>LLOGARI E BRENDSHME DIFERENCAT E ARKES CONAD LIQENI</t>
  </si>
  <si>
    <t>58150</t>
  </si>
  <si>
    <t>LLOGARI E BRENDSHME NGA ARKA NE BANKE CONAD AKADEMIA E ARTEVE</t>
  </si>
  <si>
    <t>58153</t>
  </si>
  <si>
    <t>LLOGARI E BRENDSHME DIFERENCAT E ARKES CONAD AKADEMIA</t>
  </si>
  <si>
    <t>58154</t>
  </si>
  <si>
    <t>LLOGARI E BRENDSHME NGA ARKA NE BANKE CONAD TOPTANI CENTER</t>
  </si>
  <si>
    <t>58155</t>
  </si>
  <si>
    <t>LLOGARI E BRENDSHME DIFERENCAT E ARKES CONAD TOPTANI CENTER</t>
  </si>
  <si>
    <t>58156</t>
  </si>
  <si>
    <t>LLOGARI E BRENDSHME NGA ARKA NE BANKE CONAD BULEVARDI ZOGU I</t>
  </si>
  <si>
    <t>58157</t>
  </si>
  <si>
    <t>LLOGARI E BRENDSHME DIFERENCAT E ARKES CONAD BULEVARDI ZOGU I</t>
  </si>
  <si>
    <t>58158</t>
  </si>
  <si>
    <t>LLOGARI E BRENDSHME NGA ARKA NE BANKE CONAD LIQENI 2</t>
  </si>
  <si>
    <t>58159</t>
  </si>
  <si>
    <t>LLOGARI E BRENDSHME DIFERENCAT E ARKES CONAD LIQENI 2</t>
  </si>
  <si>
    <t>601241</t>
  </si>
  <si>
    <t>LENDE DJEGESE PER GJENERATORE</t>
  </si>
  <si>
    <t>601242</t>
  </si>
  <si>
    <t>LENDE DJEGESE PER AUTOMJETE</t>
  </si>
  <si>
    <t>601271</t>
  </si>
  <si>
    <t>MATERIALE ELEKTRIKE</t>
  </si>
  <si>
    <t>601272</t>
  </si>
  <si>
    <t>MATERIALE HIDRAULIKE</t>
  </si>
  <si>
    <t>601276</t>
  </si>
  <si>
    <t>MATERIALE KONSUMI TE BRENDSHEM</t>
  </si>
  <si>
    <t>601277</t>
  </si>
  <si>
    <t>KANCELARI TE NDRYSHME</t>
  </si>
  <si>
    <t>601278</t>
  </si>
  <si>
    <t>QSHKE X KASAT FISKALE</t>
  </si>
  <si>
    <t>601279</t>
  </si>
  <si>
    <t>MATERIALE KONSUMI (ECONOMATO)</t>
  </si>
  <si>
    <t>603</t>
  </si>
  <si>
    <t>Ndryshim gjendje inventari</t>
  </si>
  <si>
    <t>60421</t>
  </si>
  <si>
    <t>ENERGJI ELEKTRIKE OSSH</t>
  </si>
  <si>
    <t>60422</t>
  </si>
  <si>
    <t xml:space="preserve"> UJI</t>
  </si>
  <si>
    <t>60502</t>
  </si>
  <si>
    <t>BUKE PASTICERIA / AL</t>
  </si>
  <si>
    <t>60504</t>
  </si>
  <si>
    <t>TE KRIPURA / AL</t>
  </si>
  <si>
    <t>60506</t>
  </si>
  <si>
    <t>LENGJE / AL</t>
  </si>
  <si>
    <t>60508</t>
  </si>
  <si>
    <t>EMBELSIRA / AL</t>
  </si>
  <si>
    <t>60512</t>
  </si>
  <si>
    <t>VETSHERBIM DJATHRA &amp; SALLAMERI / AL</t>
  </si>
  <si>
    <t>605121</t>
  </si>
  <si>
    <t>DJATHRA &amp; SALLAMERI E ASISTUAR  / AL</t>
  </si>
  <si>
    <t>60514</t>
  </si>
  <si>
    <t>GASTRONOMIA / AL</t>
  </si>
  <si>
    <t>60516</t>
  </si>
  <si>
    <t>TE NGRIRA / AL</t>
  </si>
  <si>
    <t>60518</t>
  </si>
  <si>
    <t>FRUTA PERIME / AL</t>
  </si>
  <si>
    <t>60520</t>
  </si>
  <si>
    <t>JO USHQIMORE / AL</t>
  </si>
  <si>
    <t>60522</t>
  </si>
  <si>
    <t>PARFUMERIA / AL</t>
  </si>
  <si>
    <t>60523</t>
  </si>
  <si>
    <t>BOTIME &amp; REVISTA</t>
  </si>
  <si>
    <t>60524</t>
  </si>
  <si>
    <t>CIGARE</t>
  </si>
  <si>
    <t>60526</t>
  </si>
  <si>
    <t>MISHI / AL</t>
  </si>
  <si>
    <t>60529</t>
  </si>
  <si>
    <t>BLERJE CONAD MALLRA</t>
  </si>
  <si>
    <t>60532</t>
  </si>
  <si>
    <t>DETERGJENCA / AL</t>
  </si>
  <si>
    <t>60533</t>
  </si>
  <si>
    <t>SKONTO PER BLERJE MALLI NGA FURNITORE</t>
  </si>
  <si>
    <t>60534</t>
  </si>
  <si>
    <t>MALLRA PER NXJERRJE JASHTE PERDORIMIT</t>
  </si>
  <si>
    <t>60801</t>
  </si>
  <si>
    <t>KUPONA ( FRANCHISE ) PER RIFATURIM (70801)</t>
  </si>
  <si>
    <t>61323</t>
  </si>
  <si>
    <t>QERA SELITA</t>
  </si>
  <si>
    <t>61328</t>
  </si>
  <si>
    <t>QERA CASA ITALIA</t>
  </si>
  <si>
    <t>6133</t>
  </si>
  <si>
    <t>Qira për administratën</t>
  </si>
  <si>
    <t>61332</t>
  </si>
  <si>
    <t>QERA RING CENTER</t>
  </si>
  <si>
    <t>61334</t>
  </si>
  <si>
    <t>QERA AKADEMIA E ARTEVE</t>
  </si>
  <si>
    <t>61335</t>
  </si>
  <si>
    <t>QERA TOPTANI CENTER</t>
  </si>
  <si>
    <t>6134</t>
  </si>
  <si>
    <t>SHPENZIME ADMINISTRIMI</t>
  </si>
  <si>
    <t>61341</t>
  </si>
  <si>
    <t>SHPENZIME ADMINISTRIMI ETC</t>
  </si>
  <si>
    <t>61342</t>
  </si>
  <si>
    <t>SHPENZIME ADMINISTRIMI SELITA</t>
  </si>
  <si>
    <t>61343</t>
  </si>
  <si>
    <t>SHPENZIME ADMINISTRIMI CASA ITALIA</t>
  </si>
  <si>
    <t>61347</t>
  </si>
  <si>
    <t>SHPENZIME ADMINISTRIMI RING CENTER</t>
  </si>
  <si>
    <t>61348</t>
  </si>
  <si>
    <t>QERA PAISJE INFORMATIKE</t>
  </si>
  <si>
    <t>61349</t>
  </si>
  <si>
    <t>SHPENZIME ADMINISTRIMI TOPTANI CENTER</t>
  </si>
  <si>
    <t>61350</t>
  </si>
  <si>
    <t>SHPENZIME ADMINISTRIMI LIQEN1 2</t>
  </si>
  <si>
    <t>61521</t>
  </si>
  <si>
    <t>MIREMBAJTJE KASA FISKALE</t>
  </si>
  <si>
    <t>61522</t>
  </si>
  <si>
    <t>MIREMBAJTJE HARDWARE &amp; SOFTWARE</t>
  </si>
  <si>
    <t>615241</t>
  </si>
  <si>
    <t>M/R  SISTEMI ALARMIT</t>
  </si>
  <si>
    <t>615242</t>
  </si>
  <si>
    <t>M/R SISTEMI ELEKTRIK (NDRICIMI)</t>
  </si>
  <si>
    <t>615243</t>
  </si>
  <si>
    <t>M/R. SISTEMI I FRIGORIFEREVE</t>
  </si>
  <si>
    <t>615244</t>
  </si>
  <si>
    <t>M/R. ASHENSORI</t>
  </si>
  <si>
    <t>615245</t>
  </si>
  <si>
    <t>M/R. E PESHOREVE</t>
  </si>
  <si>
    <t>61525</t>
  </si>
  <si>
    <t>MIRMBAJTJE E AUTOMJETEVE</t>
  </si>
  <si>
    <t>61526</t>
  </si>
  <si>
    <t>M/R GJENERATORE</t>
  </si>
  <si>
    <t>61527</t>
  </si>
  <si>
    <t>MR SISTEM KONDICIONIMI</t>
  </si>
  <si>
    <t>61528</t>
  </si>
  <si>
    <t>MIREMBAJTJE TE NDRYSHME</t>
  </si>
  <si>
    <t>6162</t>
  </si>
  <si>
    <t>Sigurime njësi shitje, shpërndarje, marketim</t>
  </si>
  <si>
    <t>6164</t>
  </si>
  <si>
    <t>SIGURIME PER AUTOMJETE</t>
  </si>
  <si>
    <t>6181</t>
  </si>
  <si>
    <t>NOTERI AVOKATI</t>
  </si>
  <si>
    <t>6182</t>
  </si>
  <si>
    <t>KONSULENCE PROFESIONALE -TEKNIKE</t>
  </si>
  <si>
    <t>6183</t>
  </si>
  <si>
    <t>PASTRIMI</t>
  </si>
  <si>
    <t>6184</t>
  </si>
  <si>
    <t>SIGURIA  E  RUAJTJES  FIZIKE</t>
  </si>
  <si>
    <t>6186</t>
  </si>
  <si>
    <t>ASGJESIMI I MBETURINAVE</t>
  </si>
  <si>
    <t>6187</t>
  </si>
  <si>
    <t>DESINFEKTIM</t>
  </si>
  <si>
    <t>6221</t>
  </si>
  <si>
    <t>KONSULENCE-KONTABEL/ PAGASH/ FISKALE</t>
  </si>
  <si>
    <t>6253</t>
  </si>
  <si>
    <t>Transferime, udhëtime, dieta për administratën</t>
  </si>
  <si>
    <t>626</t>
  </si>
  <si>
    <t>Shpenzime postare dhe telekomunikimi</t>
  </si>
  <si>
    <t>6262</t>
  </si>
  <si>
    <t>TELEFONIA CELULARE</t>
  </si>
  <si>
    <t>6263</t>
  </si>
  <si>
    <t>INTERNET</t>
  </si>
  <si>
    <t>627</t>
  </si>
  <si>
    <t>Shpenzime transpoti</t>
  </si>
  <si>
    <t>62701</t>
  </si>
  <si>
    <t>TRANSPORT VLERASH</t>
  </si>
  <si>
    <t>628</t>
  </si>
  <si>
    <t>Shpenzime për shërbimet bankare</t>
  </si>
  <si>
    <t>6281</t>
  </si>
  <si>
    <t>KOMISIONE POS</t>
  </si>
  <si>
    <t>6284</t>
  </si>
  <si>
    <t>KOMISION X OVERDRAFT</t>
  </si>
  <si>
    <t>6313</t>
  </si>
  <si>
    <t>ANALIZA  D.R.  E  HIGJENES</t>
  </si>
  <si>
    <t>6314</t>
  </si>
  <si>
    <t>MBROJTJA KUNDER ZJARRIT (PMNZH)</t>
  </si>
  <si>
    <t>632</t>
  </si>
  <si>
    <t>633</t>
  </si>
  <si>
    <t>Akciza</t>
  </si>
  <si>
    <t>634</t>
  </si>
  <si>
    <t>Taksa dhe tarifa vendore</t>
  </si>
  <si>
    <t>636</t>
  </si>
  <si>
    <t>TAKSA VJETORE  E  PESHOREVE</t>
  </si>
  <si>
    <t>637</t>
  </si>
  <si>
    <t>TAKSE E QARKULLIMIT TE AUTOMJETEVE</t>
  </si>
  <si>
    <t>641</t>
  </si>
  <si>
    <t>Pagat dhe shpërblimet e personelit</t>
  </si>
  <si>
    <t>6412</t>
  </si>
  <si>
    <t>Pagat ... për personelin e shpërndarjes, shitjes</t>
  </si>
  <si>
    <t>6442</t>
  </si>
  <si>
    <t>Sigurimet ... për personelin e shpërndarjes, shitjes</t>
  </si>
  <si>
    <t>64801</t>
  </si>
  <si>
    <t>SHERBIM TAXI PER PER PERSONELIN</t>
  </si>
  <si>
    <t>6481</t>
  </si>
  <si>
    <t>UNIFORMAT E PUNONJESVE</t>
  </si>
  <si>
    <t>654</t>
  </si>
  <si>
    <t>Shpenzime për pritje dhe përfaqësime</t>
  </si>
  <si>
    <t>655</t>
  </si>
  <si>
    <t>SHPENZIME TE PA ZBRITSHME</t>
  </si>
  <si>
    <t>656</t>
  </si>
  <si>
    <t>SHPENZIME TE NDRYSHME</t>
  </si>
  <si>
    <t>657</t>
  </si>
  <si>
    <t>Gjoba dhe dëmshpërblime</t>
  </si>
  <si>
    <t>66701</t>
  </si>
  <si>
    <t>IFRS 16 INTERESA QIRA FINANCIARE</t>
  </si>
  <si>
    <t>6679</t>
  </si>
  <si>
    <t>INTERESA KREDIA SOCIETE GENERALE ALBANIA</t>
  </si>
  <si>
    <t>6683</t>
  </si>
  <si>
    <t>DIFERENCA  PASIVE</t>
  </si>
  <si>
    <t>669</t>
  </si>
  <si>
    <t>Humbje nga këmbimet dhe perkthimet valutore</t>
  </si>
  <si>
    <t>672</t>
  </si>
  <si>
    <t>Vlera kontabel e aktive afatgjata te shitura</t>
  </si>
  <si>
    <t>680</t>
  </si>
  <si>
    <t>Shpenzim amortizimi i AA Jomateriale</t>
  </si>
  <si>
    <t>681</t>
  </si>
  <si>
    <t>Amortizimet e aktiveve afatgjatë</t>
  </si>
  <si>
    <t>6812</t>
  </si>
  <si>
    <t>Shpenzim amortizimi për ndërtesat</t>
  </si>
  <si>
    <t>70501</t>
  </si>
  <si>
    <t>SHITJE  KLIENTE  TE  NDRYSHEM</t>
  </si>
  <si>
    <t>70502</t>
  </si>
  <si>
    <t>SHITJE NDAJ TE TRETEVE</t>
  </si>
  <si>
    <t>70503</t>
  </si>
  <si>
    <t>SHITJE  BOTIME  E  REVISTA</t>
  </si>
  <si>
    <t>705031</t>
  </si>
  <si>
    <t>SHITJE  LIBRA ( 6% )</t>
  </si>
  <si>
    <t>70504</t>
  </si>
  <si>
    <t>SHITJE  CIGARE</t>
  </si>
  <si>
    <t>70507</t>
  </si>
  <si>
    <t>SHITJE TE TJERA</t>
  </si>
  <si>
    <t>7056</t>
  </si>
  <si>
    <t>BONUS KLIENTE PARASHIKUAR NE KONTRATE</t>
  </si>
  <si>
    <t>708</t>
  </si>
  <si>
    <t>Të ardhura nga shtije te tjera</t>
  </si>
  <si>
    <t>70801</t>
  </si>
  <si>
    <t>KUPONA ( FRANCHISE ) PER RIFATURIM (60801)</t>
  </si>
  <si>
    <t>7081</t>
  </si>
  <si>
    <t>Qira</t>
  </si>
  <si>
    <t>70882</t>
  </si>
  <si>
    <t>SKONTO DHE SHPERBLIME NGA FURNITORET</t>
  </si>
  <si>
    <t>70885</t>
  </si>
  <si>
    <t>TE ARDHURA NGA RIVLERESIMI I TAKSAVE VENDORE (BASHKIA)</t>
  </si>
  <si>
    <t>751</t>
  </si>
  <si>
    <t>DIFERENCA POZITIVE</t>
  </si>
  <si>
    <t>7674</t>
  </si>
  <si>
    <t>INTERESA AKTIVE BANKARE</t>
  </si>
  <si>
    <t>768</t>
  </si>
  <si>
    <t>Të ardhura të tjera financiare</t>
  </si>
  <si>
    <t>7683</t>
  </si>
  <si>
    <t>DIFERENCA AKTIVE</t>
  </si>
  <si>
    <t>769</t>
  </si>
  <si>
    <t>Fitim nga kembimet valutore</t>
  </si>
  <si>
    <t>772</t>
  </si>
  <si>
    <t>Të ardhura nga shitja e aktiveve afatgjatë</t>
  </si>
  <si>
    <t>890</t>
  </si>
  <si>
    <t>Bilanci i Çeljes</t>
  </si>
  <si>
    <t>Rimarrje kuotash</t>
  </si>
  <si>
    <t>60519</t>
  </si>
  <si>
    <t>61320</t>
  </si>
  <si>
    <t>61321</t>
  </si>
  <si>
    <t>61322</t>
  </si>
  <si>
    <t>QERA STADIUMI</t>
  </si>
  <si>
    <t>61325</t>
  </si>
  <si>
    <t>61326</t>
  </si>
  <si>
    <t>QERA DARVIL SHPK + SH BLSH</t>
  </si>
  <si>
    <t>61327</t>
  </si>
  <si>
    <t>61329</t>
  </si>
  <si>
    <t>613292</t>
  </si>
  <si>
    <t>61333</t>
  </si>
  <si>
    <t>61523</t>
  </si>
  <si>
    <t>6185</t>
  </si>
  <si>
    <t>624</t>
  </si>
  <si>
    <t>Publicitet, reklama</t>
  </si>
  <si>
    <t>625</t>
  </si>
  <si>
    <t>6261</t>
  </si>
  <si>
    <t>6413</t>
  </si>
  <si>
    <t>Pagat ... për personelin e administratës</t>
  </si>
  <si>
    <t>6443</t>
  </si>
  <si>
    <t>Sigurimet ... për personelin e administratës</t>
  </si>
  <si>
    <t>6674</t>
  </si>
  <si>
    <t>INTERESA PASIVE BANKARE</t>
  </si>
  <si>
    <t>6678</t>
  </si>
  <si>
    <t>686</t>
  </si>
  <si>
    <t>Provizione për zhvlerësimin e aktiveve financiare</t>
  </si>
  <si>
    <t>601274</t>
  </si>
  <si>
    <t>60528</t>
  </si>
  <si>
    <t>61336</t>
  </si>
  <si>
    <t>694x</t>
  </si>
  <si>
    <t>Shpenzim i tatimit mbi fitimin</t>
  </si>
  <si>
    <t>7088</t>
  </si>
  <si>
    <t>70509</t>
  </si>
  <si>
    <t>70505</t>
  </si>
  <si>
    <t>PRODUKTE TE DEMTUARA</t>
  </si>
  <si>
    <t>70511</t>
  </si>
  <si>
    <t>LLOtrial 31.12.2019 adj</t>
  </si>
  <si>
    <t>21319</t>
  </si>
  <si>
    <t>218117</t>
  </si>
  <si>
    <t>218206</t>
  </si>
  <si>
    <t>2818204</t>
  </si>
  <si>
    <t>218121</t>
  </si>
  <si>
    <t>281511</t>
  </si>
  <si>
    <t>2818117</t>
  </si>
  <si>
    <t>2818802</t>
  </si>
  <si>
    <t>2818803</t>
  </si>
  <si>
    <t>2818804</t>
  </si>
  <si>
    <t>401</t>
  </si>
  <si>
    <t>4010025</t>
  </si>
  <si>
    <t>4010027</t>
  </si>
  <si>
    <t>4010143</t>
  </si>
  <si>
    <t>4010206</t>
  </si>
  <si>
    <t>4010273</t>
  </si>
  <si>
    <t>4010359</t>
  </si>
  <si>
    <t>4010374</t>
  </si>
  <si>
    <t>4010430</t>
  </si>
  <si>
    <t>4010431</t>
  </si>
  <si>
    <t>4010432</t>
  </si>
  <si>
    <t>4010456</t>
  </si>
  <si>
    <t>4010460</t>
  </si>
  <si>
    <t>4010482</t>
  </si>
  <si>
    <t>4010504</t>
  </si>
  <si>
    <t>4010586</t>
  </si>
  <si>
    <t>4010645</t>
  </si>
  <si>
    <t>4010729</t>
  </si>
  <si>
    <t>4010731</t>
  </si>
  <si>
    <t>4010741</t>
  </si>
  <si>
    <t>4010752</t>
  </si>
  <si>
    <t>4010758</t>
  </si>
  <si>
    <t>4010778</t>
  </si>
  <si>
    <t>4010786</t>
  </si>
  <si>
    <t>4010790</t>
  </si>
  <si>
    <t>4010807</t>
  </si>
  <si>
    <t>4010827</t>
  </si>
  <si>
    <t>4010966</t>
  </si>
  <si>
    <t>4010969</t>
  </si>
  <si>
    <t>4010997</t>
  </si>
  <si>
    <t>4011023</t>
  </si>
  <si>
    <t>4011033</t>
  </si>
  <si>
    <t>4011041</t>
  </si>
  <si>
    <t>4011043</t>
  </si>
  <si>
    <t>4011045</t>
  </si>
  <si>
    <t>4011057</t>
  </si>
  <si>
    <t>4011066</t>
  </si>
  <si>
    <t>401110</t>
  </si>
  <si>
    <t>40111111126</t>
  </si>
  <si>
    <t>40111111129</t>
  </si>
  <si>
    <t>40111111131</t>
  </si>
  <si>
    <t>40111111132</t>
  </si>
  <si>
    <t>40111111133</t>
  </si>
  <si>
    <t>40111111135</t>
  </si>
  <si>
    <t>401734</t>
  </si>
  <si>
    <t>401738</t>
  </si>
  <si>
    <t>401749</t>
  </si>
  <si>
    <t>401754</t>
  </si>
  <si>
    <t>401586</t>
  </si>
  <si>
    <t>40917</t>
  </si>
  <si>
    <t>4110089</t>
  </si>
  <si>
    <t>4110163</t>
  </si>
  <si>
    <t>4110493</t>
  </si>
  <si>
    <t>4110809</t>
  </si>
  <si>
    <t>4111306</t>
  </si>
  <si>
    <t>4111308</t>
  </si>
  <si>
    <t>4111312</t>
  </si>
  <si>
    <t>4111578</t>
  </si>
  <si>
    <t>4111902</t>
  </si>
  <si>
    <t>4111922</t>
  </si>
  <si>
    <t>411414</t>
  </si>
  <si>
    <t>41802</t>
  </si>
  <si>
    <t>41804</t>
  </si>
  <si>
    <t>455x</t>
  </si>
  <si>
    <t>48404</t>
  </si>
  <si>
    <t>4010622</t>
  </si>
  <si>
    <t>40111076</t>
  </si>
  <si>
    <t>40111080</t>
  </si>
  <si>
    <t>40111082</t>
  </si>
  <si>
    <t>40111083</t>
  </si>
  <si>
    <t>40111087</t>
  </si>
  <si>
    <t>40111088</t>
  </si>
  <si>
    <t>4010624</t>
  </si>
  <si>
    <t>4010821</t>
  </si>
  <si>
    <t>4010994</t>
  </si>
  <si>
    <t>40111084</t>
  </si>
  <si>
    <t>40111085</t>
  </si>
  <si>
    <t>40111086</t>
  </si>
  <si>
    <t>401111091</t>
  </si>
  <si>
    <t>4011111096</t>
  </si>
  <si>
    <t>4011111097</t>
  </si>
  <si>
    <t>4011111098</t>
  </si>
  <si>
    <t>4011111099</t>
  </si>
  <si>
    <t>4011111100</t>
  </si>
  <si>
    <t>4011111101</t>
  </si>
  <si>
    <t>4011111104</t>
  </si>
  <si>
    <t>4011111105</t>
  </si>
  <si>
    <t>4011111107</t>
  </si>
  <si>
    <t>4011111108</t>
  </si>
  <si>
    <t>4011111109</t>
  </si>
  <si>
    <t>4011111111</t>
  </si>
  <si>
    <t>40111111120</t>
  </si>
  <si>
    <t>40111111122</t>
  </si>
  <si>
    <t>40111111123</t>
  </si>
  <si>
    <t>4011111114</t>
  </si>
  <si>
    <t>4011111116</t>
  </si>
  <si>
    <t>40916</t>
  </si>
  <si>
    <t>409003</t>
  </si>
  <si>
    <t>531113</t>
  </si>
  <si>
    <t>531115</t>
  </si>
  <si>
    <t>531126</t>
  </si>
  <si>
    <t>531132</t>
  </si>
  <si>
    <t>58113</t>
  </si>
  <si>
    <t>58114</t>
  </si>
  <si>
    <t>58119</t>
  </si>
  <si>
    <t>601275</t>
  </si>
  <si>
    <t>605</t>
  </si>
  <si>
    <t>60503</t>
  </si>
  <si>
    <t>60521</t>
  </si>
  <si>
    <t>60525</t>
  </si>
  <si>
    <t>61330</t>
  </si>
  <si>
    <t>61344</t>
  </si>
  <si>
    <t>622</t>
  </si>
  <si>
    <t>62721</t>
  </si>
  <si>
    <t>6315</t>
  </si>
  <si>
    <t>6321</t>
  </si>
  <si>
    <t>6051</t>
  </si>
  <si>
    <t>681311</t>
  </si>
  <si>
    <t>60501</t>
  </si>
  <si>
    <t>6152</t>
  </si>
  <si>
    <t>67218114</t>
  </si>
  <si>
    <t>6721311</t>
  </si>
  <si>
    <t>687</t>
  </si>
  <si>
    <t>6276</t>
  </si>
  <si>
    <t>6818122</t>
  </si>
  <si>
    <t>70506</t>
  </si>
  <si>
    <t>753</t>
  </si>
  <si>
    <t>70508</t>
  </si>
  <si>
    <t>71</t>
  </si>
  <si>
    <t>705</t>
  </si>
  <si>
    <t>x1</t>
  </si>
  <si>
    <t>Monedha Baze:</t>
  </si>
  <si>
    <t>Gjendja  fillestare</t>
  </si>
  <si>
    <t xml:space="preserve">Levizjet </t>
  </si>
  <si>
    <t>Gjendja ne fund</t>
  </si>
  <si>
    <t>Nr. Llogarie</t>
  </si>
  <si>
    <t>Emertimi i Llogarise</t>
  </si>
  <si>
    <t>Net opening</t>
  </si>
  <si>
    <t>Levizja</t>
  </si>
  <si>
    <t>Net Closing</t>
  </si>
  <si>
    <t>Check Opening</t>
  </si>
  <si>
    <t>Check account nga Trial</t>
  </si>
  <si>
    <t>MOBILIM DHE ARREDIM AMBJENT 20 %</t>
  </si>
  <si>
    <t>ONE TELECOMMUNICATIONS SHA</t>
  </si>
  <si>
    <t>4010363</t>
  </si>
  <si>
    <t>QAFSHTAMA SHPK (DILO SHPK)</t>
  </si>
  <si>
    <t>IT GJERGJI KOMPJUTER SHPK</t>
  </si>
  <si>
    <t>4010572</t>
  </si>
  <si>
    <t>EMPORIO - ENA SHPK</t>
  </si>
  <si>
    <t>4010648</t>
  </si>
  <si>
    <t>ALB - SALE - VLORA</t>
  </si>
  <si>
    <t>JOHANA BANO SHPK (TIRANA TOP SWEET)</t>
  </si>
  <si>
    <t>4010760</t>
  </si>
  <si>
    <t>KID ZONE SHPK</t>
  </si>
  <si>
    <t>4010794</t>
  </si>
  <si>
    <t>CINI 2009</t>
  </si>
  <si>
    <t>KUBIK ALBANIA 19</t>
  </si>
  <si>
    <t>401111178</t>
  </si>
  <si>
    <t>STILJAN JANKULLA</t>
  </si>
  <si>
    <t>401111179</t>
  </si>
  <si>
    <t>MINERVA YZEIRI</t>
  </si>
  <si>
    <t>401111180</t>
  </si>
  <si>
    <t>KOMBINATI MISHIT</t>
  </si>
  <si>
    <t>401111181</t>
  </si>
  <si>
    <t>KRYQI KUQ VLORE</t>
  </si>
  <si>
    <t>401111182</t>
  </si>
  <si>
    <t>MIKEL SHABANI</t>
  </si>
  <si>
    <t>401111183</t>
  </si>
  <si>
    <t>NEXT ALBANIA</t>
  </si>
  <si>
    <t>401111184</t>
  </si>
  <si>
    <t>ALBA STOJKU</t>
  </si>
  <si>
    <t>401111185</t>
  </si>
  <si>
    <t>ENTELA MATI</t>
  </si>
  <si>
    <t>401111186</t>
  </si>
  <si>
    <t>(FSHU)FURNIZUESI I SHËRBIMIT UNIVERSAL</t>
  </si>
  <si>
    <t>401111187</t>
  </si>
  <si>
    <t>ALFONS SPAHI</t>
  </si>
  <si>
    <t>401111188</t>
  </si>
  <si>
    <t>ALTIN SIMONI</t>
  </si>
  <si>
    <t>401111189</t>
  </si>
  <si>
    <t>SHKELQIM DERVISHI</t>
  </si>
  <si>
    <t>401111190</t>
  </si>
  <si>
    <t>401111191</t>
  </si>
  <si>
    <t>401111192</t>
  </si>
  <si>
    <t>MANILLA SHPK</t>
  </si>
  <si>
    <t>401111193</t>
  </si>
  <si>
    <t>401111194</t>
  </si>
  <si>
    <t>ILIR QENDRO</t>
  </si>
  <si>
    <t>401111195</t>
  </si>
  <si>
    <t>ARBEN RRELI</t>
  </si>
  <si>
    <t>401111196</t>
  </si>
  <si>
    <t>S.AG SHPK</t>
  </si>
  <si>
    <t>401111197</t>
  </si>
  <si>
    <t>BENIAN</t>
  </si>
  <si>
    <t>401111198</t>
  </si>
  <si>
    <t>ENUAR MERKO</t>
  </si>
  <si>
    <t>401111199</t>
  </si>
  <si>
    <t>ADRIAN ZENELAJ</t>
  </si>
  <si>
    <t>401111200</t>
  </si>
  <si>
    <t>INTERMEDICA CENTER SHPK</t>
  </si>
  <si>
    <t>401111201</t>
  </si>
  <si>
    <t>GJERGJ LAJMERI</t>
  </si>
  <si>
    <t>401111202</t>
  </si>
  <si>
    <t>RESTAURANT AMOR</t>
  </si>
  <si>
    <t>401111203</t>
  </si>
  <si>
    <t>MUSTAJ GRANIT</t>
  </si>
  <si>
    <t>401111204</t>
  </si>
  <si>
    <t>AON</t>
  </si>
  <si>
    <t>401111205</t>
  </si>
  <si>
    <t>MIRENA DEVA</t>
  </si>
  <si>
    <t>401111206</t>
  </si>
  <si>
    <t>GENIUS LAB</t>
  </si>
  <si>
    <t>401111207</t>
  </si>
  <si>
    <t>ZYRA PËRMBARIMORE PRIVATE REAL BAILIFF SERVICE</t>
  </si>
  <si>
    <t>401111208</t>
  </si>
  <si>
    <t>INTEL</t>
  </si>
  <si>
    <t>GRETA LAZAJ</t>
  </si>
  <si>
    <t>FELEQI SHPK</t>
  </si>
  <si>
    <t>PARADHENIE IUTE CREDIT</t>
  </si>
  <si>
    <t>40919</t>
  </si>
  <si>
    <t>PARADHENIE IBERIC DRESS STYLE</t>
  </si>
  <si>
    <t>40920</t>
  </si>
  <si>
    <t>PARADHENIE AIR ALBANIA</t>
  </si>
  <si>
    <t>411</t>
  </si>
  <si>
    <t>Klientë për mallra, produkte e shërbime</t>
  </si>
  <si>
    <t>4110137</t>
  </si>
  <si>
    <t>AMBASADA E MALIT TE ZI</t>
  </si>
  <si>
    <t>4110141</t>
  </si>
  <si>
    <t>UNION BANK</t>
  </si>
  <si>
    <t>ALBANIA GREEN ENERGY</t>
  </si>
  <si>
    <t>4110173</t>
  </si>
  <si>
    <t>TOP CHANNEL SHA</t>
  </si>
  <si>
    <t>4110240</t>
  </si>
  <si>
    <t>GTZ - PROJECT</t>
  </si>
  <si>
    <t>4110291</t>
  </si>
  <si>
    <t>AUTO MASTER SHPK</t>
  </si>
  <si>
    <t>4110303</t>
  </si>
  <si>
    <t>AKADEMIA E SHKENCAVE E.R.SH</t>
  </si>
  <si>
    <t>4110307</t>
  </si>
  <si>
    <t>AMBASADA GREKE</t>
  </si>
  <si>
    <t>4110339</t>
  </si>
  <si>
    <t>EUROMED SHPK</t>
  </si>
  <si>
    <t>4110342</t>
  </si>
  <si>
    <t>A G S</t>
  </si>
  <si>
    <t>4110361</t>
  </si>
  <si>
    <t>AMBASADA HUNGAREZE</t>
  </si>
  <si>
    <t>4110393</t>
  </si>
  <si>
    <t>SPOT COMMUNICATION</t>
  </si>
  <si>
    <t>4110403</t>
  </si>
  <si>
    <t>GECO 2003 SHPK</t>
  </si>
  <si>
    <t>4110466</t>
  </si>
  <si>
    <t>KLIK EKSPO GROUP</t>
  </si>
  <si>
    <t>4110520</t>
  </si>
  <si>
    <t>IKN SHPK</t>
  </si>
  <si>
    <t>4110564</t>
  </si>
  <si>
    <t>BLERSI SWISS CONTACT</t>
  </si>
  <si>
    <t>4110591</t>
  </si>
  <si>
    <t>EUROFAST GLOBAL</t>
  </si>
  <si>
    <t>4110592</t>
  </si>
  <si>
    <t>CELIBASHI CONSULTING SHPK</t>
  </si>
  <si>
    <t>4110623</t>
  </si>
  <si>
    <t>ALB BUILDING SHPK</t>
  </si>
  <si>
    <t>4110653</t>
  </si>
  <si>
    <t>DAJTI EXPRES SHA</t>
  </si>
  <si>
    <t>4110758</t>
  </si>
  <si>
    <t>DIGITALB SHA</t>
  </si>
  <si>
    <t>4110761</t>
  </si>
  <si>
    <t>UNICEF</t>
  </si>
  <si>
    <t>4110788</t>
  </si>
  <si>
    <t>CEMA SHPK</t>
  </si>
  <si>
    <t>4110832</t>
  </si>
  <si>
    <t>ROFIX SHPK</t>
  </si>
  <si>
    <t>4110843</t>
  </si>
  <si>
    <t>SHIS (SHOQ.NDERKOMBETARE E SOLIDARITETIT)</t>
  </si>
  <si>
    <t>4110894</t>
  </si>
  <si>
    <t>4110949</t>
  </si>
  <si>
    <t>INTER ALBANIA SHPK</t>
  </si>
  <si>
    <t>4110950</t>
  </si>
  <si>
    <t>ALMA BAZE</t>
  </si>
  <si>
    <t>4110990</t>
  </si>
  <si>
    <t>LENGARICA AND ENERGY SHPK</t>
  </si>
  <si>
    <t>4110995</t>
  </si>
  <si>
    <t>ERJO SHUNDI</t>
  </si>
  <si>
    <t>4111000</t>
  </si>
  <si>
    <t>AAIP SHA</t>
  </si>
  <si>
    <t>LLOTARIA KOMBETARE</t>
  </si>
  <si>
    <t>G&amp;A CONSULTING</t>
  </si>
  <si>
    <t>4111026</t>
  </si>
  <si>
    <t>VORTEK SHPK</t>
  </si>
  <si>
    <t>4111045</t>
  </si>
  <si>
    <t>AFC SHPK</t>
  </si>
  <si>
    <t>4111121</t>
  </si>
  <si>
    <t>COMMUNICATION PROGRESS</t>
  </si>
  <si>
    <t>4111158</t>
  </si>
  <si>
    <t>EMME CO</t>
  </si>
  <si>
    <t>4111166</t>
  </si>
  <si>
    <t>ESPERTO DEI VINI SHPK</t>
  </si>
  <si>
    <t>4111170</t>
  </si>
  <si>
    <t>FIBANK</t>
  </si>
  <si>
    <t>4111172</t>
  </si>
  <si>
    <t>RIA PLASTIK SHPK</t>
  </si>
  <si>
    <t>4111176</t>
  </si>
  <si>
    <t>EURON ENERGY GROUP</t>
  </si>
  <si>
    <t>4111181</t>
  </si>
  <si>
    <t>BENIAN SHPK</t>
  </si>
  <si>
    <t>4111198</t>
  </si>
  <si>
    <t>COLIS  2008 SHPK</t>
  </si>
  <si>
    <t>4111215</t>
  </si>
  <si>
    <t>BIO PARAPHARMACIA FRANCEZE</t>
  </si>
  <si>
    <t>4111263</t>
  </si>
  <si>
    <t>DOWN SYNDROME ALBANIA</t>
  </si>
  <si>
    <t>4111344</t>
  </si>
  <si>
    <t>MEDUZA KAFE</t>
  </si>
  <si>
    <t>4111372</t>
  </si>
  <si>
    <t>ULYSSER ENTERPRISES</t>
  </si>
  <si>
    <t>4111397</t>
  </si>
  <si>
    <t>4111403</t>
  </si>
  <si>
    <t>MAZARS SHPK</t>
  </si>
  <si>
    <t>4111417</t>
  </si>
  <si>
    <t>WISKY BAR EVENT</t>
  </si>
  <si>
    <t>4111425</t>
  </si>
  <si>
    <t>EUROLAB INTERNACIONAL</t>
  </si>
  <si>
    <t>4111426</t>
  </si>
  <si>
    <t>SHKOLLA E LARTE LUARASI</t>
  </si>
  <si>
    <t>4111448</t>
  </si>
  <si>
    <t>VENIS AUDIT FINANCE</t>
  </si>
  <si>
    <t>4111470</t>
  </si>
  <si>
    <t>4111476</t>
  </si>
  <si>
    <t>SHIJAK SHPK</t>
  </si>
  <si>
    <t>4111517</t>
  </si>
  <si>
    <t>ALSA SHPK</t>
  </si>
  <si>
    <t>REJSI PHARMA</t>
  </si>
  <si>
    <t>4111597</t>
  </si>
  <si>
    <t>TOSCANA A TIRANA SHPK</t>
  </si>
  <si>
    <t>4111607</t>
  </si>
  <si>
    <t>GLOBAL LOGISTIC SHPK</t>
  </si>
  <si>
    <t>4111626</t>
  </si>
  <si>
    <t>COAST TO COAST</t>
  </si>
  <si>
    <t>4111650</t>
  </si>
  <si>
    <t>QENDRA STREHA</t>
  </si>
  <si>
    <t>ADRIA ENTERTAINMENT</t>
  </si>
  <si>
    <t>4111662</t>
  </si>
  <si>
    <t>COKO SHPK</t>
  </si>
  <si>
    <t>LUAN GEGA</t>
  </si>
  <si>
    <t>4111710</t>
  </si>
  <si>
    <t>BALKAN SPORT SHPK</t>
  </si>
  <si>
    <t>4111745</t>
  </si>
  <si>
    <t>INTELLIGENT SYSTEM ALBANIA</t>
  </si>
  <si>
    <t>4111774</t>
  </si>
  <si>
    <t>KRISTINA  AHMETAJ</t>
  </si>
  <si>
    <t>4111801</t>
  </si>
  <si>
    <t>EUROGRES SHPK</t>
  </si>
  <si>
    <t>4111810</t>
  </si>
  <si>
    <t>GREEN HOUSE</t>
  </si>
  <si>
    <t>4111860</t>
  </si>
  <si>
    <t>A.B ALBANIA SHPK</t>
  </si>
  <si>
    <t>411188</t>
  </si>
  <si>
    <t>REALE ITALIA</t>
  </si>
  <si>
    <t>4111895</t>
  </si>
  <si>
    <t>EURO TEOREMA PEQIN SHPK</t>
  </si>
  <si>
    <t>4111918</t>
  </si>
  <si>
    <t>LAURA PUSTINA</t>
  </si>
  <si>
    <t>4111949</t>
  </si>
  <si>
    <t>SMART &amp; FAST</t>
  </si>
  <si>
    <t>4111962</t>
  </si>
  <si>
    <t>ERANDA LAB</t>
  </si>
  <si>
    <t>4111968</t>
  </si>
  <si>
    <t>SILVA STUDIO</t>
  </si>
  <si>
    <t>4111991</t>
  </si>
  <si>
    <t>DRITAN MEMUSHAJ</t>
  </si>
  <si>
    <t>4112000</t>
  </si>
  <si>
    <t>QENDER AKTIV SALESIANE</t>
  </si>
  <si>
    <t>4112010</t>
  </si>
  <si>
    <t>HELIOS SYSTEMS SHPK</t>
  </si>
  <si>
    <t>4112013</t>
  </si>
  <si>
    <t>TURGUT OZAL EDUCATION</t>
  </si>
  <si>
    <t>4112032</t>
  </si>
  <si>
    <t>MARA GARDEN CITY HOTEL AND RESIDENCES</t>
  </si>
  <si>
    <t>4112057</t>
  </si>
  <si>
    <t>KRISTIN COFFE-MORE</t>
  </si>
  <si>
    <t>4112078</t>
  </si>
  <si>
    <t>YOUTH FOR SCHOOL CHANGES</t>
  </si>
  <si>
    <t>4112115</t>
  </si>
  <si>
    <t>HAP</t>
  </si>
  <si>
    <t>4112131</t>
  </si>
  <si>
    <t>UNHCK (PABLO ZAPATO)</t>
  </si>
  <si>
    <t>4113147</t>
  </si>
  <si>
    <t>MARVOL SHPK</t>
  </si>
  <si>
    <t>4113156</t>
  </si>
  <si>
    <t>JUNIK SHPK</t>
  </si>
  <si>
    <t>4113160</t>
  </si>
  <si>
    <t>FORWARD</t>
  </si>
  <si>
    <t>4113177</t>
  </si>
  <si>
    <t>COMMIT SOFTWARE SHPK</t>
  </si>
  <si>
    <t>4113200</t>
  </si>
  <si>
    <t>STUDIO EKO KESHILLIM SHPK</t>
  </si>
  <si>
    <t>4113204</t>
  </si>
  <si>
    <t>BAJRAKTARI BAILIFFS SERVICE</t>
  </si>
  <si>
    <t>4113207</t>
  </si>
  <si>
    <t>LLAZO</t>
  </si>
  <si>
    <t>4113253</t>
  </si>
  <si>
    <t>BDS SERVICES TIRANA</t>
  </si>
  <si>
    <t>LEDIO PESHKOPIA</t>
  </si>
  <si>
    <t>4113258</t>
  </si>
  <si>
    <t>ALLURE BEAUTY CENTER</t>
  </si>
  <si>
    <t>4113277</t>
  </si>
  <si>
    <t>ALBA ROAD</t>
  </si>
  <si>
    <t>4113282</t>
  </si>
  <si>
    <t>SWISS APPROVAL ALBANIA</t>
  </si>
  <si>
    <t>411364</t>
  </si>
  <si>
    <t>MI.DI.STRIBUTION</t>
  </si>
  <si>
    <t>411382</t>
  </si>
  <si>
    <t>H2015 SHPK</t>
  </si>
  <si>
    <t>411388</t>
  </si>
  <si>
    <t>HATIXHE BUSHI</t>
  </si>
  <si>
    <t>411398</t>
  </si>
  <si>
    <t>BESNIK PALUCA</t>
  </si>
  <si>
    <t>411403</t>
  </si>
  <si>
    <t>UNIONI AMARO DRAM</t>
  </si>
  <si>
    <t>411439</t>
  </si>
  <si>
    <t>AMBASADA IZRAELITE</t>
  </si>
  <si>
    <t>411442</t>
  </si>
  <si>
    <t>FACILIZATION</t>
  </si>
  <si>
    <t>411450</t>
  </si>
  <si>
    <t>SERVICE FACTORY</t>
  </si>
  <si>
    <t>411469</t>
  </si>
  <si>
    <t>411471</t>
  </si>
  <si>
    <t>ENSO HYDRO ENERGJI</t>
  </si>
  <si>
    <t>411475</t>
  </si>
  <si>
    <t>HALISOF</t>
  </si>
  <si>
    <t>411482</t>
  </si>
  <si>
    <t>PROFESIONAL MARKETING ALBANIA</t>
  </si>
  <si>
    <t>OMNIFAKTOR SHPK</t>
  </si>
  <si>
    <t>411745</t>
  </si>
  <si>
    <t>TRITICUM FOOD</t>
  </si>
  <si>
    <t>411746</t>
  </si>
  <si>
    <t>CLEAN FAST</t>
  </si>
  <si>
    <t>411747</t>
  </si>
  <si>
    <t>AUTO VISION AL</t>
  </si>
  <si>
    <t>411748</t>
  </si>
  <si>
    <t>YOUR GYM SHPK</t>
  </si>
  <si>
    <t>411749</t>
  </si>
  <si>
    <t>HADIR KAPLLANI</t>
  </si>
  <si>
    <t>411750</t>
  </si>
  <si>
    <t>LENGO GROUP</t>
  </si>
  <si>
    <t>411751</t>
  </si>
  <si>
    <t>MOMENTO PUGLIA SHPK</t>
  </si>
  <si>
    <t>411752</t>
  </si>
  <si>
    <t>KARAJA CONSULTING</t>
  </si>
  <si>
    <t>411753</t>
  </si>
  <si>
    <t>ALBAGASTRO</t>
  </si>
  <si>
    <t>411754</t>
  </si>
  <si>
    <t>PETRIT SYLA</t>
  </si>
  <si>
    <t>411755</t>
  </si>
  <si>
    <t>SHRMMNSH</t>
  </si>
  <si>
    <t>411756</t>
  </si>
  <si>
    <t>DONGSHI OILFIELD SERVICE</t>
  </si>
  <si>
    <t>411757</t>
  </si>
  <si>
    <t>DELJANA NEBIU</t>
  </si>
  <si>
    <t>411758</t>
  </si>
  <si>
    <t>AQUADROM TIRANA</t>
  </si>
  <si>
    <t>411759</t>
  </si>
  <si>
    <t>MASCARPONE SHPK</t>
  </si>
  <si>
    <t>411761</t>
  </si>
  <si>
    <t>CIT</t>
  </si>
  <si>
    <t>411762</t>
  </si>
  <si>
    <t>KJL &amp; CO</t>
  </si>
  <si>
    <t>411763</t>
  </si>
  <si>
    <t>DIVISION 5</t>
  </si>
  <si>
    <t>411764</t>
  </si>
  <si>
    <t>HERTA BASHA</t>
  </si>
  <si>
    <t>411765</t>
  </si>
  <si>
    <t>LINDITA RABIJA</t>
  </si>
  <si>
    <t>411766</t>
  </si>
  <si>
    <t>ONLINE MARKETING  ACADEMY (OMA)</t>
  </si>
  <si>
    <t>411767</t>
  </si>
  <si>
    <t>HEP 2012</t>
  </si>
  <si>
    <t>411768</t>
  </si>
  <si>
    <t>DESIONA DHIMA</t>
  </si>
  <si>
    <t>411769</t>
  </si>
  <si>
    <t>BIO DERMA KLINIK</t>
  </si>
  <si>
    <t>411770</t>
  </si>
  <si>
    <t>ERVIN LUZI</t>
  </si>
  <si>
    <t>411771</t>
  </si>
  <si>
    <t>T.O.V 2019</t>
  </si>
  <si>
    <t>411772</t>
  </si>
  <si>
    <t>ROZALIO CONSULTING</t>
  </si>
  <si>
    <t>411773</t>
  </si>
  <si>
    <t>TRUMAN TRADING</t>
  </si>
  <si>
    <t>411774</t>
  </si>
  <si>
    <t>EDMOND GURI</t>
  </si>
  <si>
    <t>411775</t>
  </si>
  <si>
    <t>411776</t>
  </si>
  <si>
    <t>JB COMPANY</t>
  </si>
  <si>
    <t>411777</t>
  </si>
  <si>
    <t>QENDRA E MONITORIMIT TE MJEDISIT</t>
  </si>
  <si>
    <t>411778</t>
  </si>
  <si>
    <t>QENDRA E BURIMORE E MJEDISIT</t>
  </si>
  <si>
    <t>411779</t>
  </si>
  <si>
    <t>ISUFI</t>
  </si>
  <si>
    <t>411780</t>
  </si>
  <si>
    <t>TRAVEL SERVICES</t>
  </si>
  <si>
    <t>411781</t>
  </si>
  <si>
    <t>MIRAMAR</t>
  </si>
  <si>
    <t>411782</t>
  </si>
  <si>
    <t>ANIO OIL&amp;GAS</t>
  </si>
  <si>
    <t>411783</t>
  </si>
  <si>
    <t>QENDRA TREGTARE E ZHVILLIMIT KULTUROR</t>
  </si>
  <si>
    <t>411784</t>
  </si>
  <si>
    <t>AL NAIR TRADING SHPK</t>
  </si>
  <si>
    <t>411785</t>
  </si>
  <si>
    <t>ISIDA KORA</t>
  </si>
  <si>
    <t>411786</t>
  </si>
  <si>
    <t>ARMAND AGOLLARI</t>
  </si>
  <si>
    <t>411787</t>
  </si>
  <si>
    <t>GLOBAL FAST FOOD ALBANIA</t>
  </si>
  <si>
    <t>411788</t>
  </si>
  <si>
    <t>PERFECT FASHION</t>
  </si>
  <si>
    <t>411789</t>
  </si>
  <si>
    <t>TRITEX</t>
  </si>
  <si>
    <t>411790</t>
  </si>
  <si>
    <t>ARCHEA ALBANIA</t>
  </si>
  <si>
    <t>411791</t>
  </si>
  <si>
    <t>ELIDA MEBELLI</t>
  </si>
  <si>
    <t>411792</t>
  </si>
  <si>
    <t>VASO - SECURITY</t>
  </si>
  <si>
    <t>411793</t>
  </si>
  <si>
    <t>ENVER SHEMBITRAKU</t>
  </si>
  <si>
    <t>411794</t>
  </si>
  <si>
    <t>MEGAWAT SHPK</t>
  </si>
  <si>
    <t>411795</t>
  </si>
  <si>
    <t>FEDOS SHPK</t>
  </si>
  <si>
    <t>411796</t>
  </si>
  <si>
    <t>KAEXH SHPK</t>
  </si>
  <si>
    <t>411797</t>
  </si>
  <si>
    <t>ALBIT CONSULTING</t>
  </si>
  <si>
    <t>411798</t>
  </si>
  <si>
    <t>LORENCO&amp;CO</t>
  </si>
  <si>
    <t>411799</t>
  </si>
  <si>
    <t>XHEMAL BURRELI</t>
  </si>
  <si>
    <t>411800</t>
  </si>
  <si>
    <t>IRENA GRIBIZI</t>
  </si>
  <si>
    <t>411801</t>
  </si>
  <si>
    <t>SPIK SHPK</t>
  </si>
  <si>
    <t>411802</t>
  </si>
  <si>
    <t>EIBAL GROUP SHPK</t>
  </si>
  <si>
    <t>411803</t>
  </si>
  <si>
    <t>ALESSANDRA FRONTORI</t>
  </si>
  <si>
    <t>411804</t>
  </si>
  <si>
    <t>AGIM PROSHKA</t>
  </si>
  <si>
    <t>411805</t>
  </si>
  <si>
    <t>THE INDEPENDENT MEDIA GROUP</t>
  </si>
  <si>
    <t>411806</t>
  </si>
  <si>
    <t>ALCA</t>
  </si>
  <si>
    <t>411807</t>
  </si>
  <si>
    <t>STREHEZA</t>
  </si>
  <si>
    <t>411808</t>
  </si>
  <si>
    <t>AIR ALBANIA SHPK</t>
  </si>
  <si>
    <t>411809</t>
  </si>
  <si>
    <t>KLAUDIO CARCANI</t>
  </si>
  <si>
    <t>411810</t>
  </si>
  <si>
    <t>SWIMMING POOL TAGAN</t>
  </si>
  <si>
    <t>411812</t>
  </si>
  <si>
    <t>PUBLIC ACCOUNTING SERVICE UNION AND TRUST</t>
  </si>
  <si>
    <t>411813</t>
  </si>
  <si>
    <t>QENDER PER EDUKIMIN KULINAR</t>
  </si>
  <si>
    <t>411814</t>
  </si>
  <si>
    <t>LORENC DUNI</t>
  </si>
  <si>
    <t>411815</t>
  </si>
  <si>
    <t>SKY NET LOGISTIC</t>
  </si>
  <si>
    <t>411816</t>
  </si>
  <si>
    <t>ARBA - EDITIONS</t>
  </si>
  <si>
    <t>411817</t>
  </si>
  <si>
    <t>ALBANIAN SHOES COORPORATION 2</t>
  </si>
  <si>
    <t>411818</t>
  </si>
  <si>
    <t>BISTRO TECH</t>
  </si>
  <si>
    <t>411819</t>
  </si>
  <si>
    <t>DL COMMUNICATION &amp; COMMERCE</t>
  </si>
  <si>
    <t>411820</t>
  </si>
  <si>
    <t>PRENA PJETRI</t>
  </si>
  <si>
    <t>411821</t>
  </si>
  <si>
    <t>INGRID XHAJA</t>
  </si>
  <si>
    <t>411822</t>
  </si>
  <si>
    <t>PASTA MIA</t>
  </si>
  <si>
    <t>411823</t>
  </si>
  <si>
    <t>ARLA CLEANING SERVICES</t>
  </si>
  <si>
    <t>411824</t>
  </si>
  <si>
    <t>JOSHUA CENTER</t>
  </si>
  <si>
    <t>411825</t>
  </si>
  <si>
    <t>ART TEAM BAR SHPK</t>
  </si>
  <si>
    <t>411826</t>
  </si>
  <si>
    <t>AQIF TOSKA</t>
  </si>
  <si>
    <t>411827</t>
  </si>
  <si>
    <t>CAFE MOMUS</t>
  </si>
  <si>
    <t>411828</t>
  </si>
  <si>
    <t>IZO GRUP SHPK</t>
  </si>
  <si>
    <t>411829</t>
  </si>
  <si>
    <t>2HH</t>
  </si>
  <si>
    <t>411830</t>
  </si>
  <si>
    <t>AXE REGISTER</t>
  </si>
  <si>
    <t>411831</t>
  </si>
  <si>
    <t>TUNNEL FILM</t>
  </si>
  <si>
    <t>411832</t>
  </si>
  <si>
    <t>ITM</t>
  </si>
  <si>
    <t>411833</t>
  </si>
  <si>
    <t>BLETA</t>
  </si>
  <si>
    <t>411834</t>
  </si>
  <si>
    <t>FAH&amp;KLO</t>
  </si>
  <si>
    <t>411835</t>
  </si>
  <si>
    <t>QENDER AGS</t>
  </si>
  <si>
    <t>411836</t>
  </si>
  <si>
    <t>ALBAXHEM SHPK</t>
  </si>
  <si>
    <t>411837</t>
  </si>
  <si>
    <t>MON AMOUR</t>
  </si>
  <si>
    <t>411838</t>
  </si>
  <si>
    <t>LULJETA GJIZA</t>
  </si>
  <si>
    <t>411839</t>
  </si>
  <si>
    <t>DEJVIS QALLIU</t>
  </si>
  <si>
    <t>411840</t>
  </si>
  <si>
    <t>T.F.A</t>
  </si>
  <si>
    <t>411841</t>
  </si>
  <si>
    <t>SHKEY</t>
  </si>
  <si>
    <t>411842</t>
  </si>
  <si>
    <t>ERVIN LEKA</t>
  </si>
  <si>
    <t>411843</t>
  </si>
  <si>
    <t>NOIR CORP 2</t>
  </si>
  <si>
    <t>411844</t>
  </si>
  <si>
    <t>SEVEN CONSULTING</t>
  </si>
  <si>
    <t>411845</t>
  </si>
  <si>
    <t>ZYRA TREGTARE AUSTRIAKE</t>
  </si>
  <si>
    <t>411846</t>
  </si>
  <si>
    <t>ILMIR ABAZI</t>
  </si>
  <si>
    <t>411847</t>
  </si>
  <si>
    <t>IMMAGINE &amp; STILE</t>
  </si>
  <si>
    <t>411848</t>
  </si>
  <si>
    <t>SPICE &amp; PACK</t>
  </si>
  <si>
    <t>411849</t>
  </si>
  <si>
    <t>MARGALINA DAUTI</t>
  </si>
  <si>
    <t>411850</t>
  </si>
  <si>
    <t>JONI PECI STORE</t>
  </si>
  <si>
    <t>411851</t>
  </si>
  <si>
    <t>VILA L SHPK</t>
  </si>
  <si>
    <t>411852</t>
  </si>
  <si>
    <t>PAPADHIMITRI FILM PRODUCTION</t>
  </si>
  <si>
    <t>411853</t>
  </si>
  <si>
    <t>AMBASADA ALERGJISE</t>
  </si>
  <si>
    <t>411854</t>
  </si>
  <si>
    <t>ARNIDA CAPI</t>
  </si>
  <si>
    <t>411855</t>
  </si>
  <si>
    <t>VIRTUAL ASSISTANTS</t>
  </si>
  <si>
    <t>411856</t>
  </si>
  <si>
    <t>YELLOW MOOD</t>
  </si>
  <si>
    <t>411857</t>
  </si>
  <si>
    <t>MONTESSORI TIRANA</t>
  </si>
  <si>
    <t>411858</t>
  </si>
  <si>
    <t>GRANDJEAN HUBERT</t>
  </si>
  <si>
    <t>411859</t>
  </si>
  <si>
    <t>GASTRO ORGANIC</t>
  </si>
  <si>
    <t>411860</t>
  </si>
  <si>
    <t>STEK</t>
  </si>
  <si>
    <t>411861</t>
  </si>
  <si>
    <t>N D ALBANIA</t>
  </si>
  <si>
    <t>411862</t>
  </si>
  <si>
    <t>411863</t>
  </si>
  <si>
    <t>SPRINT DISTRIBUTION</t>
  </si>
  <si>
    <t>411864</t>
  </si>
  <si>
    <t>ORTHO TARGET</t>
  </si>
  <si>
    <t>411865</t>
  </si>
  <si>
    <t>IMMAU FESTIVALI I FILMIT DEA</t>
  </si>
  <si>
    <t>411866</t>
  </si>
  <si>
    <t>ENERGIA GAS AND POWER ALBANIA</t>
  </si>
  <si>
    <t>411867</t>
  </si>
  <si>
    <t>HERJOL XHAGOLLI</t>
  </si>
  <si>
    <t>411868</t>
  </si>
  <si>
    <t>OPTI STORE</t>
  </si>
  <si>
    <t>411869</t>
  </si>
  <si>
    <t>RADIO FREQUENCY&amp;ADVANCE ENGINEERING</t>
  </si>
  <si>
    <t>411870</t>
  </si>
  <si>
    <t>VATANMED ALBANIA</t>
  </si>
  <si>
    <t>411871</t>
  </si>
  <si>
    <t>NEW IRISH</t>
  </si>
  <si>
    <t>411872</t>
  </si>
  <si>
    <t>KLOARS</t>
  </si>
  <si>
    <t>411873</t>
  </si>
  <si>
    <t>HEAT</t>
  </si>
  <si>
    <t>411874</t>
  </si>
  <si>
    <t>VIND</t>
  </si>
  <si>
    <t>411875</t>
  </si>
  <si>
    <t>ARCHISPACE</t>
  </si>
  <si>
    <t>411876</t>
  </si>
  <si>
    <t>GENC BOGA</t>
  </si>
  <si>
    <t>411877</t>
  </si>
  <si>
    <t>ALETHEA BEAUTY AND SPA</t>
  </si>
  <si>
    <t>411878</t>
  </si>
  <si>
    <t>KEI-AL AUDITING</t>
  </si>
  <si>
    <t>411879</t>
  </si>
  <si>
    <t>AKSENT BUSINESS CONSULTING</t>
  </si>
  <si>
    <t>411880</t>
  </si>
  <si>
    <t>TOWER SHPK</t>
  </si>
  <si>
    <t>411881</t>
  </si>
  <si>
    <t>GERMAN ALBANIAN LOGISTICS AGENCY</t>
  </si>
  <si>
    <t>411882</t>
  </si>
  <si>
    <t>SHOQATA "UJI I GJALLE"</t>
  </si>
  <si>
    <t>411883</t>
  </si>
  <si>
    <t>BANKA EUROPIANE PER NDERTIM DHE ZHVILLIM</t>
  </si>
  <si>
    <t>411884</t>
  </si>
  <si>
    <t>KERRI SHPK</t>
  </si>
  <si>
    <t>411885</t>
  </si>
  <si>
    <t>411886</t>
  </si>
  <si>
    <t>TOSCANA IMPORT EKSPORT</t>
  </si>
  <si>
    <t>411887</t>
  </si>
  <si>
    <t>GLAUK METAL</t>
  </si>
  <si>
    <t>411888</t>
  </si>
  <si>
    <t>AIM ADVISORY</t>
  </si>
  <si>
    <t>411889</t>
  </si>
  <si>
    <t>VAS KONSTRUKSION</t>
  </si>
  <si>
    <t>411890</t>
  </si>
  <si>
    <t>DOMI AL</t>
  </si>
  <si>
    <t>411891</t>
  </si>
  <si>
    <t>QENDRA KRISTIANE FITORJA</t>
  </si>
  <si>
    <t>411892</t>
  </si>
  <si>
    <t>GRISEIDA BELSHI</t>
  </si>
  <si>
    <t>411893</t>
  </si>
  <si>
    <t>FARMIX SHPK</t>
  </si>
  <si>
    <t>411894</t>
  </si>
  <si>
    <t>SOES SPA DEGA SHQIPTARE</t>
  </si>
  <si>
    <t>411895</t>
  </si>
  <si>
    <t>ALBANIA-PIEMONTE</t>
  </si>
  <si>
    <t>411896</t>
  </si>
  <si>
    <t>ITAL MEC</t>
  </si>
  <si>
    <t>411897</t>
  </si>
  <si>
    <t>MAGS SHOES</t>
  </si>
  <si>
    <t>411898</t>
  </si>
  <si>
    <t>MIRELA TRUJA</t>
  </si>
  <si>
    <t>411899</t>
  </si>
  <si>
    <t>KID</t>
  </si>
  <si>
    <t>411900</t>
  </si>
  <si>
    <t>OXFORD HOTEL SHPK</t>
  </si>
  <si>
    <t>411901</t>
  </si>
  <si>
    <t>AMORE PINSA PRODUCTION</t>
  </si>
  <si>
    <t>411902</t>
  </si>
  <si>
    <t>PROINFINIT</t>
  </si>
  <si>
    <t>411903</t>
  </si>
  <si>
    <t>LINDITA HOXHA</t>
  </si>
  <si>
    <t>411904</t>
  </si>
  <si>
    <t>KONFEKSIONE ITAL - ALEX</t>
  </si>
  <si>
    <t>411905</t>
  </si>
  <si>
    <t>ANITA &amp; MITI SECRET</t>
  </si>
  <si>
    <t>411906</t>
  </si>
  <si>
    <t>FLORIAN COTA</t>
  </si>
  <si>
    <t>411907</t>
  </si>
  <si>
    <t>411908</t>
  </si>
  <si>
    <t>IDA KRIPA</t>
  </si>
  <si>
    <t>411909</t>
  </si>
  <si>
    <t>EUROIDEA SHPK</t>
  </si>
  <si>
    <t>411910</t>
  </si>
  <si>
    <t>VELLEZERIT TAFA SAIT SHPK</t>
  </si>
  <si>
    <t>411911</t>
  </si>
  <si>
    <t>ALFA OMEGA RADIO</t>
  </si>
  <si>
    <t>411912</t>
  </si>
  <si>
    <t>AVNER PRI MOR</t>
  </si>
  <si>
    <t>411913</t>
  </si>
  <si>
    <t>SELMANI IMP EXP</t>
  </si>
  <si>
    <t>411914</t>
  </si>
  <si>
    <t>AL FASHION</t>
  </si>
  <si>
    <t>411915</t>
  </si>
  <si>
    <t>EASY PAY SHPK</t>
  </si>
  <si>
    <t>411916</t>
  </si>
  <si>
    <t>REAL LOGISTICS SHPK</t>
  </si>
  <si>
    <t>411917</t>
  </si>
  <si>
    <t>GAG SRL</t>
  </si>
  <si>
    <t>411918</t>
  </si>
  <si>
    <t>LOG IN ALBANIA</t>
  </si>
  <si>
    <t>411919</t>
  </si>
  <si>
    <t>SHKFSH</t>
  </si>
  <si>
    <t>411920</t>
  </si>
  <si>
    <t>ALMUR SHPK</t>
  </si>
  <si>
    <t>411921</t>
  </si>
  <si>
    <t>ENGIM</t>
  </si>
  <si>
    <t>411922</t>
  </si>
  <si>
    <t>ARJOL BALLIA</t>
  </si>
  <si>
    <t>411923</t>
  </si>
  <si>
    <t>ELISABET SUPERMARKET</t>
  </si>
  <si>
    <t>411924</t>
  </si>
  <si>
    <t>KELVIN KONSTRUKSION SHPK</t>
  </si>
  <si>
    <t>411925</t>
  </si>
  <si>
    <t>SHOQATA NDIHMONI JETEN</t>
  </si>
  <si>
    <t>411926</t>
  </si>
  <si>
    <t>QSA</t>
  </si>
  <si>
    <t>411927</t>
  </si>
  <si>
    <t>411928</t>
  </si>
  <si>
    <t>PANAJOTI LAW GROUP</t>
  </si>
  <si>
    <t>411929</t>
  </si>
  <si>
    <t>OKSI INTERNATIONAL</t>
  </si>
  <si>
    <t>411930</t>
  </si>
  <si>
    <t>BLEDAR CENAMERI</t>
  </si>
  <si>
    <t>411931</t>
  </si>
  <si>
    <t>MARTIN MATO</t>
  </si>
  <si>
    <t>411932</t>
  </si>
  <si>
    <t>RUNJA</t>
  </si>
  <si>
    <t>411933</t>
  </si>
  <si>
    <t>BOSHNJAKU. B</t>
  </si>
  <si>
    <t>411934</t>
  </si>
  <si>
    <t>BOLD BISTRO</t>
  </si>
  <si>
    <t>411935</t>
  </si>
  <si>
    <t>PARTNERS PHARMA</t>
  </si>
  <si>
    <t>411936</t>
  </si>
  <si>
    <t>HIDRO INVEST 1</t>
  </si>
  <si>
    <t>411938</t>
  </si>
  <si>
    <t>FINMAN SHPK</t>
  </si>
  <si>
    <t>411939</t>
  </si>
  <si>
    <t>GJEOKONSULT &amp; CO</t>
  </si>
  <si>
    <t>411940</t>
  </si>
  <si>
    <t>LUMACOM</t>
  </si>
  <si>
    <t>411941</t>
  </si>
  <si>
    <t>SMART PROCESSES SHPK</t>
  </si>
  <si>
    <t>411942</t>
  </si>
  <si>
    <t>RMSA</t>
  </si>
  <si>
    <t>411943</t>
  </si>
  <si>
    <t>PERTEJ BARRIERAVE</t>
  </si>
  <si>
    <t>411944</t>
  </si>
  <si>
    <t>INERTE EXPRES</t>
  </si>
  <si>
    <t>411962</t>
  </si>
  <si>
    <t>ENERJETA NELAJ</t>
  </si>
  <si>
    <t>41808</t>
  </si>
  <si>
    <t>PARAPAGIME TE DHENA EUROSISTEM ALBANIA SHPK</t>
  </si>
  <si>
    <t>45701</t>
  </si>
  <si>
    <t>DIVIDENTE PER TU PAGUAR LUAN LEKA 88%</t>
  </si>
  <si>
    <t>45702</t>
  </si>
  <si>
    <t>DIVIDENTE PER TU PAGUAR CONAD ADRIATICO SRL 12%</t>
  </si>
  <si>
    <t>467204</t>
  </si>
  <si>
    <t>DEPOZITE GARANCIE PER KONTRATEN E QERASE CONAD LIQENI ( SAG SHPK )</t>
  </si>
  <si>
    <t>481</t>
  </si>
  <si>
    <t>Shpenzime të llogaritura</t>
  </si>
  <si>
    <t>58109</t>
  </si>
  <si>
    <t>LLOGARI E BRENDSHME DIFERENCAT E ARKES SELITE</t>
  </si>
  <si>
    <t>MATERIALE TE TJERA</t>
  </si>
  <si>
    <t>61337</t>
  </si>
  <si>
    <t>QERA LIQEN 2</t>
  </si>
  <si>
    <t>615246</t>
  </si>
  <si>
    <t>M/R TRANSPALETA (PIRUNJ ELEKTRIKE )</t>
  </si>
  <si>
    <t>6272</t>
  </si>
  <si>
    <t>TRANSPORT PER SHITJE</t>
  </si>
  <si>
    <t>6675</t>
  </si>
  <si>
    <t>INTERESA PASIVE</t>
  </si>
  <si>
    <t>6681</t>
  </si>
  <si>
    <t>DIFERENCA NEGATIVE</t>
  </si>
  <si>
    <t>708201</t>
  </si>
  <si>
    <t>KOMISIONE TE PERFITUARA NGA FURNITORE</t>
  </si>
  <si>
    <t>1078</t>
  </si>
  <si>
    <t>Rezerva te tjera</t>
  </si>
  <si>
    <t>Sheet Trial Balance dhe TB for leadsheets lerini gjithmone ngjitur me nj-tj</t>
  </si>
  <si>
    <t>Adjustement PY</t>
  </si>
  <si>
    <t>Adjustement</t>
  </si>
  <si>
    <t>Zhvleresim klienti riklasifikim</t>
  </si>
  <si>
    <t>Round 1</t>
  </si>
  <si>
    <t>Vendimi per shperndarjen e dividendit</t>
  </si>
  <si>
    <t>Kalimi ne ash e detyrimi te dividendit</t>
  </si>
  <si>
    <t>TATIM FITIMI</t>
  </si>
  <si>
    <t>Riklasifikim rimarrje kuotash</t>
  </si>
  <si>
    <t>Qera ASH</t>
  </si>
  <si>
    <t>IFRS 16 Stadiumi sistemim</t>
  </si>
  <si>
    <t>Round 2</t>
  </si>
  <si>
    <t>Lead</t>
  </si>
  <si>
    <t>FS code CY</t>
  </si>
  <si>
    <t>FS code PY</t>
  </si>
  <si>
    <t>Note Code CY</t>
  </si>
  <si>
    <t>Note code PY</t>
  </si>
  <si>
    <t>Acc.no</t>
  </si>
  <si>
    <t>Acc.name</t>
  </si>
  <si>
    <t>Ccy</t>
  </si>
  <si>
    <t>Opening Balance</t>
  </si>
  <si>
    <t xml:space="preserve">Debit </t>
  </si>
  <si>
    <t>Credit</t>
  </si>
  <si>
    <t>Closing balance</t>
  </si>
  <si>
    <t>Adjustements</t>
  </si>
  <si>
    <t>Closing balance adjusted</t>
  </si>
  <si>
    <t>Closing balance PY</t>
  </si>
  <si>
    <t>Adjustements PY</t>
  </si>
  <si>
    <t>Adjusted Closing balance PY</t>
  </si>
  <si>
    <t>Zhvleresimi klienteve</t>
  </si>
  <si>
    <t>Rivleresimi  huave</t>
  </si>
  <si>
    <t>Tatim fitimi</t>
  </si>
  <si>
    <t>Round</t>
  </si>
  <si>
    <t>#1</t>
  </si>
  <si>
    <t>#2</t>
  </si>
  <si>
    <t>#3</t>
  </si>
  <si>
    <t>#4</t>
  </si>
  <si>
    <t>#5</t>
  </si>
  <si>
    <t>#6</t>
  </si>
  <si>
    <t>#7</t>
  </si>
  <si>
    <t>DA</t>
  </si>
  <si>
    <t>2x</t>
  </si>
  <si>
    <t>J</t>
  </si>
  <si>
    <t>DZ</t>
  </si>
  <si>
    <t>21</t>
  </si>
  <si>
    <t>AA materiale</t>
  </si>
  <si>
    <t>P</t>
  </si>
  <si>
    <t>C</t>
  </si>
  <si>
    <t>FD I AMM PER MJETET E TRANSPORTIT TE BRENDSHEM ZGI 20%</t>
  </si>
  <si>
    <t>M</t>
  </si>
  <si>
    <t>GZ</t>
  </si>
  <si>
    <t>VALTERINA SHPK</t>
  </si>
  <si>
    <t>KOSMOTE FOODS SHPK</t>
  </si>
  <si>
    <t>FZ</t>
  </si>
  <si>
    <t>N</t>
  </si>
  <si>
    <t>BZ</t>
  </si>
  <si>
    <t>EURO LINES</t>
  </si>
  <si>
    <t>T &amp; D SHPK</t>
  </si>
  <si>
    <t>LZ</t>
  </si>
  <si>
    <t>Detyrimi per dividendet- L.Leka</t>
  </si>
  <si>
    <t>Detyrimi per dividendet Conad Adriatico</t>
  </si>
  <si>
    <t>4x</t>
  </si>
  <si>
    <t>Qera financiare ASH</t>
  </si>
  <si>
    <t>IZ</t>
  </si>
  <si>
    <t>491x</t>
  </si>
  <si>
    <t>Zhvlerësim i të drejtave ndaj klienteve</t>
  </si>
  <si>
    <t>FOOD TRADE SHPK I</t>
  </si>
  <si>
    <t>ALE BROKERAGE</t>
  </si>
  <si>
    <t>SUPERIOR LUBRICANTS</t>
  </si>
  <si>
    <t>SOCIETE GENERALE ALBANIA</t>
  </si>
  <si>
    <t>QAFA ASSOCIATES</t>
  </si>
  <si>
    <t>RESTORANT AMOR</t>
  </si>
  <si>
    <t>E</t>
  </si>
  <si>
    <t>ARKA DAR + SH.B.L.SH</t>
  </si>
  <si>
    <t>KASAFORTA DAR + SHBLSH</t>
  </si>
  <si>
    <t>58116</t>
  </si>
  <si>
    <t>LLOGARI E BRENDSHME NGA ARKA NE BANKE MINE PEZA</t>
  </si>
  <si>
    <t>LLOGARI E BRENDSHME NGA ARKA NE BANKE DAR + SH.B.L.SH</t>
  </si>
  <si>
    <t>LLOGARI E BRENDSHME DIFERENCAT E ARKES DAR + SH.B.L.SH</t>
  </si>
  <si>
    <t>LLOGARI E BRENDSHME NGA ARKA NE BANKE CONAD BULVERDI ZOGU I</t>
  </si>
  <si>
    <t>OZ</t>
  </si>
  <si>
    <t>GA</t>
  </si>
  <si>
    <t>60527</t>
  </si>
  <si>
    <t>H</t>
  </si>
  <si>
    <t>IA</t>
  </si>
  <si>
    <t>OA</t>
  </si>
  <si>
    <t>LA</t>
  </si>
  <si>
    <t>BA</t>
  </si>
  <si>
    <t>Conad Food Trade</t>
  </si>
  <si>
    <t>in ALL</t>
  </si>
  <si>
    <t>Shënime</t>
  </si>
  <si>
    <t>31 dhjetor 2020</t>
  </si>
  <si>
    <t>31 dhjetor 2019</t>
  </si>
  <si>
    <t>Notes</t>
  </si>
  <si>
    <t>Llogari të arkëtueshme tregtare</t>
  </si>
  <si>
    <t>L</t>
  </si>
  <si>
    <t>Non-controlling interests</t>
  </si>
  <si>
    <t>Statement of comprehensive incomes for the year ended 30 November 2019</t>
  </si>
  <si>
    <t>ne LEK</t>
  </si>
  <si>
    <t>Për vitin e mbyllur më 31 dhjetor 2020</t>
  </si>
  <si>
    <t>For the year ended as at December 31,2019</t>
  </si>
  <si>
    <t>For the year ended as at December 31,2018</t>
  </si>
  <si>
    <t>Të ardhura nga aktiviteti i shfrytëzimit</t>
  </si>
  <si>
    <t>Revenues</t>
  </si>
  <si>
    <t>Të ardhura të tjera</t>
  </si>
  <si>
    <t>Other income from operating activities</t>
  </si>
  <si>
    <t>Total të ardhura</t>
  </si>
  <si>
    <t>Total revenues</t>
  </si>
  <si>
    <t>Lënda e parë dhe materiale të konsumueshme</t>
  </si>
  <si>
    <t>Raw material and consumables</t>
  </si>
  <si>
    <t>Ndryshimi në inventarin e produkteve të gatshme 
dhe prodhimit në proçes</t>
  </si>
  <si>
    <t>Changes in inventories of finished goods and work in progress</t>
  </si>
  <si>
    <t xml:space="preserve"> </t>
  </si>
  <si>
    <t>Shpenzime personeli</t>
  </si>
  <si>
    <t>Personnel expenses</t>
  </si>
  <si>
    <t>Shpenzime zhvlerësimi dhe amortizimi</t>
  </si>
  <si>
    <t>Depreciation and amortization expense</t>
  </si>
  <si>
    <t>Shpenzime të tjera të shfrytëzimit</t>
  </si>
  <si>
    <t>Other operating expenses</t>
  </si>
  <si>
    <t>Total shpenzime</t>
  </si>
  <si>
    <t>Total expenses</t>
  </si>
  <si>
    <t>Të ardhura nga pjesëmarrje</t>
  </si>
  <si>
    <t>Income from non-controlling interests</t>
  </si>
  <si>
    <t xml:space="preserve">Të ardhura nga investimet </t>
  </si>
  <si>
    <t>Income from investments and other financial instruments, long term</t>
  </si>
  <si>
    <t>Shpenzime interesi dhe të ngjashme (neto)</t>
  </si>
  <si>
    <t>Interest expense and other similar</t>
  </si>
  <si>
    <t>Shpenzime të tjera financiare (neto)</t>
  </si>
  <si>
    <t>Other financial expenses</t>
  </si>
  <si>
    <t>Fitimi para tatimit</t>
  </si>
  <si>
    <t>Profit (Loss) before tax</t>
  </si>
  <si>
    <t>Shpenzimi i tatimit mbi fitimin</t>
  </si>
  <si>
    <t>Income tax expense</t>
  </si>
  <si>
    <t>Shpenzimi aktual i tatimit mbi fitimin</t>
  </si>
  <si>
    <t>Current year income tax expense</t>
  </si>
  <si>
    <t>Shpenzimi aktual i tatimit të shtyrë</t>
  </si>
  <si>
    <t>Deferred income tax expense</t>
  </si>
  <si>
    <t>Fitimi i vitit</t>
  </si>
  <si>
    <t>Profit (Loss) for the year</t>
  </si>
  <si>
    <t>Fitimi/humbja per:</t>
  </si>
  <si>
    <t>Profit (Loss) for the year attributable to:</t>
  </si>
  <si>
    <t>Pronaret e njesise ekonomike meme</t>
  </si>
  <si>
    <t>Owners of the Company</t>
  </si>
  <si>
    <t>Interesat jo-kontrolluese</t>
  </si>
  <si>
    <t>Të ardhura të tjera gjithpërfshirëse për vitin</t>
  </si>
  <si>
    <t>Other comprehensive income for the year:</t>
  </si>
  <si>
    <t>Diferencat (+/-) nga perkthimi i monedhes ne veprimtari te huaja</t>
  </si>
  <si>
    <t>Exchange differences (+/-) on translating foreign operations</t>
  </si>
  <si>
    <t>Diferencat (+/-) nga rivleresimi i aktiveve afatgjata materiale</t>
  </si>
  <si>
    <t>Differences (+/-) on revaluation of property, plant and equipment</t>
  </si>
  <si>
    <t>Diferencat (+/-) nga rivleresimi i aktiveve financiare te mbajtura per shitje</t>
  </si>
  <si>
    <t>Differences (+/-) on revaluation of financial assets held for sale</t>
  </si>
  <si>
    <t>Pjesa e te ardhurave gjithperfshirese nga pjesmarrjet</t>
  </si>
  <si>
    <t>Share of comprehensive income of non-controlling interests</t>
  </si>
  <si>
    <t>Totali i të ardhurave të tjera gjithpërfshirëse për vitin</t>
  </si>
  <si>
    <t>Total of other comprehensive income for the year</t>
  </si>
  <si>
    <t>Totali i të ardhurave gjithpërfshirëse për vitin</t>
  </si>
  <si>
    <t>Total comprehensive income (loss) attributable to:</t>
  </si>
  <si>
    <t>Totali</t>
  </si>
  <si>
    <t>Total</t>
  </si>
  <si>
    <t>Check</t>
  </si>
  <si>
    <t>As per FS</t>
  </si>
  <si>
    <t>Rreziku i likuiditetit</t>
  </si>
  <si>
    <t>December 31st, 2019</t>
  </si>
  <si>
    <t>Përshkrimi</t>
  </si>
  <si>
    <t>Description</t>
  </si>
  <si>
    <t>Deri në 6 muaj</t>
  </si>
  <si>
    <t>6 deri 12 muaj</t>
  </si>
  <si>
    <t>1 deri 5 vjet</t>
  </si>
  <si>
    <t>Mbi 5 vjet</t>
  </si>
  <si>
    <t>Up to 6 months</t>
  </si>
  <si>
    <t>6-12 months</t>
  </si>
  <si>
    <t>1-5 years</t>
  </si>
  <si>
    <t>&gt; than 5 years</t>
  </si>
  <si>
    <t>Llogari tregtare të arkëtueshme dhe të tjera</t>
  </si>
  <si>
    <t>Trade  and other receivables</t>
  </si>
  <si>
    <t>Mjete monetare në arkë dhe bankë</t>
  </si>
  <si>
    <t>Cash on hand and at banks</t>
  </si>
  <si>
    <t>Llogari tregtare të pagueshme dhe të tjera</t>
  </si>
  <si>
    <t>Trade payables and other payables</t>
  </si>
  <si>
    <t>Hua</t>
  </si>
  <si>
    <t>Loan and borrowings</t>
  </si>
  <si>
    <t>Rreziku i likuiditetit më 31 dhjetor 2019</t>
  </si>
  <si>
    <t>Liquidity Risk as at November 30, 2019</t>
  </si>
  <si>
    <t>December 31st, 2018</t>
  </si>
  <si>
    <t>Rreziku i likuiditetit më 31 dhjetor 2018</t>
  </si>
  <si>
    <t>Liquidity Risk as at December 31, 2018</t>
  </si>
  <si>
    <t>Rreziku i monedhës</t>
  </si>
  <si>
    <t>USD</t>
  </si>
  <si>
    <t>Rreziku i monedhës më 31 dhjetor 2019</t>
  </si>
  <si>
    <t>Currency  Risk as at November 30, 2019</t>
  </si>
  <si>
    <t>Rreziku i monedhës më 31 dhjetor 2018</t>
  </si>
  <si>
    <t>Currency  Risk as at December 31, 2018</t>
  </si>
  <si>
    <t>Rreziku i kreditit</t>
  </si>
  <si>
    <t>Rreziku i lkreditit më 31 dhjetor 2019</t>
  </si>
  <si>
    <t>Credit Risk as at  November 30, 2019</t>
  </si>
  <si>
    <t>Rreziku i kreditit më 31 dhjetor 2018</t>
  </si>
  <si>
    <t>Credit Risk as at December 31, 2018</t>
  </si>
  <si>
    <t>Të arkëtueshme</t>
  </si>
  <si>
    <t>Të pagueshme</t>
  </si>
  <si>
    <t>Receivables</t>
  </si>
  <si>
    <t>Payables</t>
  </si>
  <si>
    <t>CONAD ALBANIA shpk</t>
  </si>
  <si>
    <t>Dividend L.Leka</t>
  </si>
  <si>
    <t>Dividend Conad Adriatico</t>
  </si>
  <si>
    <t>Shitje</t>
  </si>
  <si>
    <t>Blerje</t>
  </si>
  <si>
    <t>Sales</t>
  </si>
  <si>
    <t>Purchases</t>
  </si>
  <si>
    <t>Conad Albania shpk</t>
  </si>
  <si>
    <t>Qafshtama shpk</t>
  </si>
  <si>
    <t>Shperblimi menaxhimit:</t>
  </si>
  <si>
    <t>Grand Total</t>
  </si>
  <si>
    <t xml:space="preserve">Sum of Debit </t>
  </si>
  <si>
    <t>Sum of Credit</t>
  </si>
  <si>
    <t>Sum of Closing balance</t>
  </si>
  <si>
    <t>Sum of Adjustements</t>
  </si>
  <si>
    <t>Sum of Closing balance adjusted</t>
  </si>
  <si>
    <t>(All)</t>
  </si>
  <si>
    <t>(blank)</t>
  </si>
  <si>
    <t>Sum of Nominal Variance</t>
  </si>
  <si>
    <t>Sum of Variance in %</t>
  </si>
  <si>
    <t>31.12.2021</t>
  </si>
  <si>
    <t>Për vitin e mbyllur më 31 dhjetor 2021</t>
  </si>
  <si>
    <t>31 dhjetor 2021</t>
  </si>
  <si>
    <t>Pasqyra e fitimit ose humbjes dhe te ardhurave gjitheperfshirese per vitin e mbyllur me 31 dhjetor 2021</t>
  </si>
  <si>
    <t>Edito - Pamja e Skedulit Te Llogarise - GJENDJELLO - GJLL</t>
  </si>
  <si>
    <t>Rreshti Nr.</t>
  </si>
  <si>
    <t>Pershkrim</t>
  </si>
  <si>
    <t>Gjendja fillestar</t>
  </si>
  <si>
    <t>Gjendja ne fiund</t>
  </si>
  <si>
    <t/>
  </si>
  <si>
    <t>Kapitali</t>
  </si>
  <si>
    <t>LICENS SOFTUERESH ME KOHE TE PERCAKTUAR 15%</t>
  </si>
  <si>
    <t>Vendors</t>
  </si>
  <si>
    <t>Furnitore te Huaj</t>
  </si>
  <si>
    <t>PARAPAGIME TE ARKETUARA ANTEA CEMENT SHA</t>
  </si>
  <si>
    <t>PARAPAG TE ARKETUARA BGP PRODUCT SWITZERLAND GMBH</t>
  </si>
  <si>
    <t>GARANCIA ( PARADHENIE ) PER KONTRATEN E QERASE SELITA</t>
  </si>
  <si>
    <t xml:space="preserve">GARANCI (PARADHENIE) SH B L SH  3820 EUR </t>
  </si>
  <si>
    <t xml:space="preserve">GARANCI (PARADHENIE) DARVIL  12580 EUR </t>
  </si>
  <si>
    <t>PARADHENIE INTERMED</t>
  </si>
  <si>
    <t>PARADHENIE SHELL UPSTREAM  ALBANIA</t>
  </si>
  <si>
    <t>PARADHENIE DOCTOR HAIL  ROMANIA</t>
  </si>
  <si>
    <t>llogari Test</t>
  </si>
  <si>
    <t>GARANCI ( PARADHENIE)PER KONTRATEN E QERASE FIER (VASIL NDREKO) 10500 EURO</t>
  </si>
  <si>
    <t xml:space="preserve">GARANCI ( PARADHENIE)  AGRON TUKU 16590 EUR </t>
  </si>
  <si>
    <t xml:space="preserve">GARANCI ( PARADHENIE) ARIF DUSHAJ 10666 EUR </t>
  </si>
  <si>
    <t xml:space="preserve">GARANCI ( PARADHENIE) GENER 2  35400 EUR </t>
  </si>
  <si>
    <t>PARAPAGIME TE DHENA ALKEA</t>
  </si>
  <si>
    <t>PARAPAGIME TE DHENA GEDEN ( AVENIR KIKA ) 7,200€</t>
  </si>
  <si>
    <t>Shteti ? TVSH e zbritshme</t>
  </si>
  <si>
    <t>Shteti ? TVSH e pagueshme</t>
  </si>
  <si>
    <t>CONAD ADRIATICO BORXHE ORTAKUT 152960.12 EUR</t>
  </si>
  <si>
    <t>LUAN LEKA BORXHE ORTAKUT 297500 .47 EUR</t>
  </si>
  <si>
    <t>GARANCI (PARADHENIE) PER KONTRATEN E QERASE CONAD AKADEMIA (NIKOLLA NDREKA) 500€</t>
  </si>
  <si>
    <t>GARANCI(PARADHENIE)  PER KONTRATEN E QERA C.LIQENI(SAG SHPK) 2350 EUR</t>
  </si>
  <si>
    <t>DEPOZITE GARANCIE PER KONTRATEN E QERASE CONAD RING CENTER ( MSA KONSTRUKSION SHPK ) 33,000€</t>
  </si>
  <si>
    <t>DEPOZIT GARANC KONTR QERA GEDEN(AVENIR KIKA)7200€</t>
  </si>
  <si>
    <t>LIBRA</t>
  </si>
  <si>
    <t>BLERJE PER PIKAT E SHITJES</t>
  </si>
  <si>
    <t>QERA CONAD LIQENI</t>
  </si>
  <si>
    <t xml:space="preserve">QERA AVENIR KIKA </t>
  </si>
  <si>
    <t>SHPENZIME ADMINISTRIMI SHTEPIA BOTUESE E LIBRIT</t>
  </si>
  <si>
    <t>Te tjera</t>
  </si>
  <si>
    <t>31.12.2019</t>
  </si>
  <si>
    <t>01.01.201</t>
  </si>
  <si>
    <t>Celja</t>
  </si>
  <si>
    <t>PL</t>
  </si>
  <si>
    <t>As per PY FS</t>
  </si>
  <si>
    <t>682x</t>
  </si>
  <si>
    <t>Client</t>
  </si>
  <si>
    <t>Supplier</t>
  </si>
  <si>
    <t>PY result</t>
  </si>
  <si>
    <t>riklasifikim</t>
  </si>
  <si>
    <t>EHW</t>
  </si>
  <si>
    <t>Related party- Klient</t>
  </si>
  <si>
    <t>Related party- Furnitor</t>
  </si>
  <si>
    <t>PARADHENIE FOND SAVE THE CHILDREN</t>
  </si>
  <si>
    <t>PARADHENIE KLUBI I FUTBOLLIT TIRANA</t>
  </si>
  <si>
    <t>QERA FIER</t>
  </si>
  <si>
    <t>QERA ETC</t>
  </si>
  <si>
    <t>QERA TE NDRYSHME</t>
  </si>
  <si>
    <t>QERA VLORE</t>
  </si>
  <si>
    <t>QERA BLV ZOGU I PARE</t>
  </si>
  <si>
    <t>TAKSE DOGANORE</t>
  </si>
  <si>
    <t>PARADHENIE ANTEA CEMENT SHA</t>
  </si>
  <si>
    <t>Vetem levizja</t>
  </si>
  <si>
    <t xml:space="preserve">GARANCI (PARADHENIE) SH B L SH  5865 EUR </t>
  </si>
  <si>
    <t xml:space="preserve">GARANCI (PARADHENIE) DARVIL  10535 EUR </t>
  </si>
  <si>
    <t>CONAD ADRIATICO BORXHE ORTAKUT 152960.11 EUR</t>
  </si>
  <si>
    <t>Trial I vjeter-gjendja ne fund</t>
  </si>
  <si>
    <t>check</t>
  </si>
  <si>
    <t>h</t>
  </si>
  <si>
    <t>n</t>
  </si>
  <si>
    <t>m</t>
  </si>
  <si>
    <t>v</t>
  </si>
  <si>
    <t>Sum of Adjusted Closing balance PY</t>
  </si>
  <si>
    <t>As per PY</t>
  </si>
  <si>
    <t>AS per PY</t>
  </si>
  <si>
    <t>As  per FS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</si>
  <si>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</si>
  <si>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</si>
  <si>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</si>
  <si>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</si>
  <si>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</si>
  <si>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</si>
  <si>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</si>
  <si>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</si>
  <si>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</si>
  <si>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</si>
  <si>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</si>
  <si>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</si>
  <si>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Paga Bruto</t>
  </si>
  <si>
    <t>Sig.shendetesore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</si>
</sst>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_);_(* \(#,##0\);_(* &quot;-&quot;??_);_(@_)"/>
    <numFmt numFmtId="165" formatCode="[$-409]dd/mmm/yy;@"/>
    <numFmt numFmtId="166" formatCode="_([$€-2]* #,##0.00_);_([$€-2]* \(#,##0.00\);_([$€-2]* &quot;-&quot;??_)"/>
    <numFmt numFmtId="167" formatCode="_-* #,##0.00_-;\-* #,##0.00_-;_-* &quot;-&quot;??_-;_-@_-"/>
    <numFmt numFmtId="168" formatCode="_-* #,##0_-;\-* #,##0_-;_-* &quot;-&quot;??_-;_-@_-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2" tint="-0.89999084444715716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i/>
      <sz val="10"/>
      <color theme="4" tint="-0.249977111117893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color indexed="8"/>
      <name val="MS Sans Serif"/>
      <family val="2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Arial"/>
      <family val="2"/>
      <charset val="204"/>
    </font>
    <font>
      <b/>
      <sz val="11"/>
      <color theme="1"/>
      <name val="Calibri"/>
      <family val="2"/>
      <scheme val="minor"/>
    </font>
    <font>
      <sz val="10"/>
      <color indexed="8"/>
      <name val="MS Sans Serif"/>
    </font>
    <font>
      <b/>
      <sz val="12"/>
      <color indexed="8"/>
      <name val="Arial"/>
      <family val="2"/>
    </font>
    <font>
      <sz val="10"/>
      <color rgb="FFFF0000"/>
      <name val="Calibri"/>
      <family val="2"/>
      <scheme val="minor"/>
    </font>
    <font>
      <sz val="10"/>
      <color rgb="FFFFFF00"/>
      <name val="Calibri"/>
      <family val="2"/>
      <scheme val="minor"/>
    </font>
    <font>
      <b/>
      <i/>
      <sz val="12"/>
      <color rgb="FF800000"/>
      <name val="Calibri"/>
      <family val="2"/>
    </font>
    <font>
      <b/>
      <i/>
      <sz val="12"/>
      <color rgb="FF0000FF"/>
      <name val="Calibri"/>
      <family val="2"/>
    </font>
    <font>
      <b/>
      <sz val="12"/>
      <name val="Arial"/>
      <family val="2"/>
    </font>
    <font>
      <b/>
      <sz val="8"/>
      <name val="Verdana"/>
      <family val="2"/>
    </font>
    <font>
      <sz val="10"/>
      <name val="Verdana"/>
      <family val="2"/>
    </font>
    <font>
      <b/>
      <sz val="10"/>
      <name val="Arial"/>
      <family val="2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0C0C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theme="8"/>
      </top>
      <bottom/>
      <diagonal/>
    </border>
    <border>
      <left/>
      <right style="thin">
        <color theme="8"/>
      </right>
      <top style="thin">
        <color theme="8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">
    <xf numFmtId="0" fontId="0" fillId="0" borderId="0"/>
    <xf numFmtId="43" fontId="1" fillId="0" borderId="0" applyFont="0" applyFill="0" applyBorder="0" applyAlignment="0" applyProtection="0"/>
    <xf numFmtId="0" fontId="1" fillId="0" borderId="0"/>
    <xf numFmtId="165" fontId="13" fillId="0" borderId="0"/>
    <xf numFmtId="166" fontId="1" fillId="0" borderId="0"/>
    <xf numFmtId="167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5" fillId="0" borderId="0"/>
    <xf numFmtId="165" fontId="21" fillId="0" borderId="0"/>
    <xf numFmtId="0" fontId="23" fillId="0" borderId="0"/>
    <xf numFmtId="43" fontId="24" fillId="0" borderId="0" applyFont="0" applyFill="0" applyBorder="0" applyAlignment="0" applyProtection="0"/>
  </cellStyleXfs>
  <cellXfs count="193">
    <xf numFmtId="0" fontId="0" fillId="0" borderId="0" xfId="0"/>
    <xf numFmtId="164" fontId="0" fillId="0" borderId="0" xfId="0" applyNumberFormat="1"/>
    <xf numFmtId="164" fontId="0" fillId="0" borderId="0" xfId="1" applyNumberFormat="1" applyFont="1"/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horizontal="right"/>
    </xf>
    <xf numFmtId="0" fontId="7" fillId="0" borderId="0" xfId="0" applyFont="1"/>
    <xf numFmtId="0" fontId="6" fillId="0" borderId="1" xfId="0" applyFont="1" applyBorder="1"/>
    <xf numFmtId="0" fontId="5" fillId="0" borderId="1" xfId="0" applyFont="1" applyBorder="1"/>
    <xf numFmtId="164" fontId="5" fillId="0" borderId="0" xfId="1" applyNumberFormat="1" applyFont="1" applyAlignment="1">
      <alignment horizontal="right"/>
    </xf>
    <xf numFmtId="0" fontId="6" fillId="0" borderId="3" xfId="0" applyFont="1" applyBorder="1"/>
    <xf numFmtId="164" fontId="6" fillId="0" borderId="3" xfId="1" applyNumberFormat="1" applyFont="1" applyBorder="1" applyAlignment="1">
      <alignment horizontal="right"/>
    </xf>
    <xf numFmtId="164" fontId="5" fillId="0" borderId="4" xfId="1" applyNumberFormat="1" applyFont="1" applyBorder="1" applyAlignment="1">
      <alignment horizontal="right"/>
    </xf>
    <xf numFmtId="0" fontId="5" fillId="0" borderId="0" xfId="0" applyFont="1" applyAlignment="1">
      <alignment horizontal="center"/>
    </xf>
    <xf numFmtId="0" fontId="7" fillId="0" borderId="0" xfId="0" applyFont="1" applyAlignment="1">
      <alignment vertical="top" wrapText="1"/>
    </xf>
    <xf numFmtId="0" fontId="6" fillId="0" borderId="0" xfId="0" applyFont="1" applyAlignment="1">
      <alignment horizontal="center"/>
    </xf>
    <xf numFmtId="49" fontId="6" fillId="0" borderId="0" xfId="0" applyNumberFormat="1" applyFont="1" applyAlignment="1">
      <alignment horizontal="right" wrapText="1"/>
    </xf>
    <xf numFmtId="0" fontId="5" fillId="0" borderId="0" xfId="0" applyFont="1" applyAlignment="1">
      <alignment wrapText="1"/>
    </xf>
    <xf numFmtId="164" fontId="5" fillId="0" borderId="1" xfId="1" applyNumberFormat="1" applyFont="1" applyBorder="1" applyAlignment="1">
      <alignment horizontal="right"/>
    </xf>
    <xf numFmtId="164" fontId="5" fillId="0" borderId="0" xfId="1" applyNumberFormat="1" applyFont="1" applyBorder="1" applyAlignment="1">
      <alignment horizontal="right"/>
    </xf>
    <xf numFmtId="164" fontId="6" fillId="0" borderId="0" xfId="1" applyNumberFormat="1" applyFont="1" applyBorder="1" applyAlignment="1">
      <alignment horizontal="right"/>
    </xf>
    <xf numFmtId="164" fontId="6" fillId="0" borderId="1" xfId="1" applyNumberFormat="1" applyFont="1" applyBorder="1" applyAlignment="1">
      <alignment horizontal="right"/>
    </xf>
    <xf numFmtId="164" fontId="6" fillId="0" borderId="0" xfId="1" applyNumberFormat="1" applyFont="1"/>
    <xf numFmtId="164" fontId="5" fillId="0" borderId="0" xfId="1" applyNumberFormat="1" applyFont="1"/>
    <xf numFmtId="164" fontId="6" fillId="0" borderId="0" xfId="1" applyNumberFormat="1" applyFont="1" applyAlignment="1">
      <alignment horizontal="right" wrapText="1"/>
    </xf>
    <xf numFmtId="164" fontId="3" fillId="0" borderId="0" xfId="1" applyNumberFormat="1" applyFont="1" applyAlignment="1">
      <alignment horizontal="left"/>
    </xf>
    <xf numFmtId="164" fontId="8" fillId="0" borderId="0" xfId="1" applyNumberFormat="1" applyFont="1" applyFill="1" applyBorder="1" applyAlignment="1">
      <alignment horizontal="center"/>
    </xf>
    <xf numFmtId="164" fontId="5" fillId="0" borderId="10" xfId="1" applyNumberFormat="1" applyFont="1" applyBorder="1" applyProtection="1">
      <protection locked="0"/>
    </xf>
    <xf numFmtId="164" fontId="12" fillId="3" borderId="10" xfId="1" applyNumberFormat="1" applyFont="1" applyFill="1" applyBorder="1" applyProtection="1">
      <protection locked="0"/>
    </xf>
    <xf numFmtId="0" fontId="14" fillId="7" borderId="0" xfId="7" applyFont="1" applyFill="1"/>
    <xf numFmtId="0" fontId="6" fillId="0" borderId="0" xfId="8" applyFont="1"/>
    <xf numFmtId="0" fontId="5" fillId="0" borderId="0" xfId="9" applyFont="1"/>
    <xf numFmtId="0" fontId="6" fillId="0" borderId="0" xfId="8" applyFont="1" applyAlignment="1">
      <alignment horizontal="justify" vertical="center"/>
    </xf>
    <xf numFmtId="0" fontId="16" fillId="0" borderId="2" xfId="9" applyFont="1" applyBorder="1" applyAlignment="1">
      <alignment horizontal="center" vertical="center" wrapText="1"/>
    </xf>
    <xf numFmtId="0" fontId="5" fillId="0" borderId="0" xfId="8" applyFont="1" applyAlignment="1">
      <alignment vertical="top"/>
    </xf>
    <xf numFmtId="0" fontId="5" fillId="0" borderId="1" xfId="8" applyFont="1" applyBorder="1" applyAlignment="1">
      <alignment vertical="top"/>
    </xf>
    <xf numFmtId="0" fontId="6" fillId="0" borderId="0" xfId="8" applyFont="1" applyAlignment="1">
      <alignment vertical="top"/>
    </xf>
    <xf numFmtId="0" fontId="6" fillId="0" borderId="2" xfId="8" applyFont="1" applyBorder="1" applyAlignment="1">
      <alignment vertical="top"/>
    </xf>
    <xf numFmtId="0" fontId="6" fillId="0" borderId="9" xfId="8" applyFont="1" applyBorder="1" applyAlignment="1">
      <alignment vertical="top"/>
    </xf>
    <xf numFmtId="0" fontId="6" fillId="0" borderId="3" xfId="8" applyFont="1" applyBorder="1" applyAlignment="1">
      <alignment vertical="top"/>
    </xf>
    <xf numFmtId="0" fontId="5" fillId="0" borderId="0" xfId="9" applyFont="1" applyAlignment="1">
      <alignment vertical="center" wrapText="1"/>
    </xf>
    <xf numFmtId="0" fontId="16" fillId="0" borderId="1" xfId="9" applyFont="1" applyBorder="1" applyAlignment="1">
      <alignment horizontal="center" vertical="center"/>
    </xf>
    <xf numFmtId="0" fontId="16" fillId="0" borderId="2" xfId="9" applyFont="1" applyBorder="1" applyAlignment="1">
      <alignment horizontal="center" vertical="center"/>
    </xf>
    <xf numFmtId="0" fontId="5" fillId="0" borderId="0" xfId="9" applyFont="1" applyAlignment="1">
      <alignment vertical="center"/>
    </xf>
    <xf numFmtId="164" fontId="5" fillId="0" borderId="0" xfId="10" applyNumberFormat="1" applyFont="1" applyAlignment="1">
      <alignment vertical="center"/>
    </xf>
    <xf numFmtId="164" fontId="5" fillId="0" borderId="0" xfId="10" applyNumberFormat="1" applyFont="1" applyAlignment="1">
      <alignment horizontal="right" vertical="center"/>
    </xf>
    <xf numFmtId="164" fontId="5" fillId="0" borderId="0" xfId="10" applyNumberFormat="1" applyFont="1" applyBorder="1" applyAlignment="1">
      <alignment vertical="center"/>
    </xf>
    <xf numFmtId="164" fontId="17" fillId="0" borderId="0" xfId="10" applyNumberFormat="1" applyFont="1" applyBorder="1" applyAlignment="1">
      <alignment horizontal="right" vertical="center" wrapText="1"/>
    </xf>
    <xf numFmtId="164" fontId="6" fillId="0" borderId="3" xfId="10" applyNumberFormat="1" applyFont="1" applyBorder="1" applyAlignment="1">
      <alignment vertical="center"/>
    </xf>
    <xf numFmtId="3" fontId="17" fillId="0" borderId="0" xfId="9" applyNumberFormat="1" applyFont="1" applyAlignment="1">
      <alignment horizontal="right" vertical="center"/>
    </xf>
    <xf numFmtId="3" fontId="5" fillId="0" borderId="0" xfId="9" applyNumberFormat="1" applyFont="1" applyAlignment="1">
      <alignment horizontal="right" vertical="center" wrapText="1"/>
    </xf>
    <xf numFmtId="164" fontId="17" fillId="0" borderId="0" xfId="10" applyNumberFormat="1" applyFont="1" applyBorder="1" applyAlignment="1">
      <alignment horizontal="center" vertical="center"/>
    </xf>
    <xf numFmtId="164" fontId="17" fillId="0" borderId="0" xfId="10" applyNumberFormat="1" applyFont="1" applyBorder="1" applyAlignment="1">
      <alignment horizontal="center" vertical="center" wrapText="1"/>
    </xf>
    <xf numFmtId="164" fontId="5" fillId="0" borderId="0" xfId="10" applyNumberFormat="1" applyFont="1" applyAlignment="1">
      <alignment vertical="center" wrapText="1"/>
    </xf>
    <xf numFmtId="168" fontId="16" fillId="0" borderId="9" xfId="12" applyNumberFormat="1" applyFont="1" applyBorder="1" applyAlignment="1">
      <alignment horizontal="right" vertical="center" wrapText="1"/>
    </xf>
    <xf numFmtId="0" fontId="5" fillId="8" borderId="0" xfId="0" applyFont="1" applyFill="1"/>
    <xf numFmtId="0" fontId="7" fillId="0" borderId="0" xfId="9" applyFont="1" applyAlignment="1">
      <alignment vertical="center" wrapText="1"/>
    </xf>
    <xf numFmtId="164" fontId="7" fillId="0" borderId="0" xfId="10" applyNumberFormat="1" applyFont="1" applyAlignment="1">
      <alignment vertical="center"/>
    </xf>
    <xf numFmtId="164" fontId="7" fillId="0" borderId="0" xfId="10" applyNumberFormat="1" applyFont="1" applyAlignment="1">
      <alignment horizontal="right" vertical="center" wrapText="1"/>
    </xf>
    <xf numFmtId="164" fontId="18" fillId="0" borderId="10" xfId="1" applyNumberFormat="1" applyFont="1" applyBorder="1" applyProtection="1">
      <protection locked="0"/>
    </xf>
    <xf numFmtId="164" fontId="18" fillId="0" borderId="11" xfId="1" applyNumberFormat="1" applyFont="1" applyBorder="1" applyProtection="1">
      <protection locked="0"/>
    </xf>
    <xf numFmtId="164" fontId="5" fillId="0" borderId="0" xfId="1" applyNumberFormat="1" applyFont="1" applyProtection="1">
      <protection locked="0"/>
    </xf>
    <xf numFmtId="164" fontId="3" fillId="0" borderId="0" xfId="1" applyNumberFormat="1" applyFont="1" applyAlignment="1" applyProtection="1">
      <alignment horizontal="center" vertical="center"/>
      <protection locked="0"/>
    </xf>
    <xf numFmtId="164" fontId="10" fillId="6" borderId="1" xfId="1" applyNumberFormat="1" applyFont="1" applyFill="1" applyBorder="1" applyAlignment="1" applyProtection="1">
      <alignment horizontal="center"/>
      <protection locked="0"/>
    </xf>
    <xf numFmtId="164" fontId="11" fillId="0" borderId="0" xfId="1" applyNumberFormat="1" applyFont="1" applyProtection="1">
      <protection locked="0"/>
    </xf>
    <xf numFmtId="164" fontId="18" fillId="9" borderId="10" xfId="1" applyNumberFormat="1" applyFont="1" applyFill="1" applyBorder="1" applyProtection="1">
      <protection locked="0"/>
    </xf>
    <xf numFmtId="164" fontId="18" fillId="0" borderId="10" xfId="1" applyNumberFormat="1" applyFont="1" applyFill="1" applyBorder="1" applyProtection="1">
      <protection locked="0"/>
    </xf>
    <xf numFmtId="164" fontId="5" fillId="0" borderId="0" xfId="1" applyNumberFormat="1" applyFont="1" applyFill="1" applyProtection="1">
      <protection locked="0"/>
    </xf>
    <xf numFmtId="164" fontId="3" fillId="0" borderId="0" xfId="1" applyNumberFormat="1" applyFont="1" applyAlignment="1" applyProtection="1">
      <alignment horizontal="left" vertical="center" wrapText="1"/>
      <protection locked="0"/>
    </xf>
    <xf numFmtId="164" fontId="7" fillId="0" borderId="0" xfId="10" applyNumberFormat="1" applyFont="1" applyAlignment="1">
      <alignment horizontal="right" vertical="center"/>
    </xf>
    <xf numFmtId="164" fontId="3" fillId="0" borderId="0" xfId="1" applyNumberFormat="1" applyFont="1" applyAlignment="1" applyProtection="1">
      <alignment horizontal="center" vertical="center" wrapText="1"/>
      <protection locked="0"/>
    </xf>
    <xf numFmtId="164" fontId="5" fillId="0" borderId="0" xfId="1" applyNumberFormat="1" applyFont="1" applyFill="1"/>
    <xf numFmtId="164" fontId="17" fillId="0" borderId="0" xfId="10" applyNumberFormat="1" applyFont="1" applyFill="1" applyBorder="1" applyAlignment="1">
      <alignment horizontal="center" vertical="center"/>
    </xf>
    <xf numFmtId="164" fontId="17" fillId="0" borderId="0" xfId="10" applyNumberFormat="1" applyFont="1" applyFill="1" applyBorder="1" applyAlignment="1">
      <alignment horizontal="center" vertical="center" wrapText="1"/>
    </xf>
    <xf numFmtId="3" fontId="17" fillId="0" borderId="1" xfId="9" applyNumberFormat="1" applyFont="1" applyBorder="1" applyAlignment="1">
      <alignment horizontal="right" vertical="center"/>
    </xf>
    <xf numFmtId="168" fontId="17" fillId="0" borderId="1" xfId="12" applyNumberFormat="1" applyFont="1" applyFill="1" applyBorder="1" applyAlignment="1">
      <alignment horizontal="right" vertical="center"/>
    </xf>
    <xf numFmtId="164" fontId="5" fillId="9" borderId="10" xfId="1" applyNumberFormat="1" applyFont="1" applyFill="1" applyBorder="1" applyProtection="1">
      <protection locked="0"/>
    </xf>
    <xf numFmtId="164" fontId="5" fillId="8" borderId="0" xfId="1" applyNumberFormat="1" applyFont="1" applyFill="1"/>
    <xf numFmtId="164" fontId="16" fillId="0" borderId="1" xfId="1" applyNumberFormat="1" applyFont="1" applyBorder="1" applyAlignment="1">
      <alignment horizontal="center" vertical="center" wrapText="1"/>
    </xf>
    <xf numFmtId="164" fontId="16" fillId="0" borderId="2" xfId="1" applyNumberFormat="1" applyFont="1" applyBorder="1" applyAlignment="1">
      <alignment horizontal="center" vertical="center"/>
    </xf>
    <xf numFmtId="164" fontId="16" fillId="0" borderId="2" xfId="1" applyNumberFormat="1" applyFont="1" applyBorder="1" applyAlignment="1">
      <alignment horizontal="center" vertical="center" wrapText="1"/>
    </xf>
    <xf numFmtId="164" fontId="17" fillId="0" borderId="0" xfId="1" applyNumberFormat="1" applyFont="1" applyAlignment="1">
      <alignment horizontal="right" vertical="center" wrapText="1"/>
    </xf>
    <xf numFmtId="164" fontId="17" fillId="0" borderId="1" xfId="1" applyNumberFormat="1" applyFont="1" applyBorder="1" applyAlignment="1">
      <alignment horizontal="right"/>
    </xf>
    <xf numFmtId="164" fontId="18" fillId="0" borderId="1" xfId="1" applyNumberFormat="1" applyFont="1" applyBorder="1" applyAlignment="1">
      <alignment horizontal="right"/>
    </xf>
    <xf numFmtId="164" fontId="17" fillId="0" borderId="1" xfId="1" applyNumberFormat="1" applyFont="1" applyBorder="1" applyAlignment="1">
      <alignment horizontal="right" vertical="center" wrapText="1"/>
    </xf>
    <xf numFmtId="164" fontId="16" fillId="0" borderId="0" xfId="1" applyNumberFormat="1" applyFont="1" applyBorder="1" applyAlignment="1">
      <alignment horizontal="right"/>
    </xf>
    <xf numFmtId="164" fontId="17" fillId="0" borderId="0" xfId="1" applyNumberFormat="1" applyFont="1" applyBorder="1" applyAlignment="1">
      <alignment horizontal="right"/>
    </xf>
    <xf numFmtId="164" fontId="18" fillId="0" borderId="1" xfId="1" applyNumberFormat="1" applyFont="1" applyBorder="1" applyAlignment="1"/>
    <xf numFmtId="164" fontId="17" fillId="0" borderId="1" xfId="1" applyNumberFormat="1" applyFont="1" applyFill="1" applyBorder="1" applyAlignment="1">
      <alignment horizontal="right"/>
    </xf>
    <xf numFmtId="164" fontId="16" fillId="0" borderId="3" xfId="1" applyNumberFormat="1" applyFont="1" applyBorder="1" applyAlignment="1">
      <alignment horizontal="right"/>
    </xf>
    <xf numFmtId="164" fontId="6" fillId="0" borderId="0" xfId="1" applyNumberFormat="1" applyFont="1" applyFill="1" applyBorder="1" applyAlignment="1">
      <alignment vertical="top"/>
    </xf>
    <xf numFmtId="164" fontId="6" fillId="0" borderId="1" xfId="1" applyNumberFormat="1" applyFont="1" applyBorder="1" applyAlignment="1">
      <alignment horizontal="center" vertical="center"/>
    </xf>
    <xf numFmtId="164" fontId="17" fillId="0" borderId="0" xfId="1" applyNumberFormat="1" applyFont="1" applyFill="1" applyAlignment="1">
      <alignment horizontal="right" vertical="center" wrapText="1"/>
    </xf>
    <xf numFmtId="164" fontId="17" fillId="0" borderId="0" xfId="1" applyNumberFormat="1" applyFont="1" applyFill="1" applyBorder="1" applyAlignment="1">
      <alignment horizontal="right"/>
    </xf>
    <xf numFmtId="164" fontId="0" fillId="0" borderId="13" xfId="1" applyNumberFormat="1" applyFont="1" applyBorder="1"/>
    <xf numFmtId="164" fontId="5" fillId="0" borderId="10" xfId="1" applyNumberFormat="1" applyFont="1" applyFill="1" applyBorder="1" applyProtection="1">
      <protection locked="0"/>
    </xf>
    <xf numFmtId="164" fontId="5" fillId="0" borderId="0" xfId="1" applyNumberFormat="1" applyFont="1" applyAlignment="1" applyProtection="1">
      <alignment horizontal="left"/>
      <protection locked="0"/>
    </xf>
    <xf numFmtId="164" fontId="4" fillId="0" borderId="0" xfId="1" applyNumberFormat="1" applyFont="1" applyProtection="1">
      <protection locked="0"/>
    </xf>
    <xf numFmtId="164" fontId="18" fillId="0" borderId="0" xfId="1" applyNumberFormat="1" applyFont="1" applyProtection="1">
      <protection locked="0"/>
    </xf>
    <xf numFmtId="164" fontId="12" fillId="4" borderId="0" xfId="1" applyNumberFormat="1" applyFont="1" applyFill="1" applyAlignment="1" applyProtection="1">
      <alignment horizontal="center"/>
      <protection locked="0"/>
    </xf>
    <xf numFmtId="164" fontId="11" fillId="4" borderId="0" xfId="1" applyNumberFormat="1" applyFont="1" applyFill="1" applyAlignment="1" applyProtection="1">
      <alignment horizontal="left"/>
      <protection locked="0"/>
    </xf>
    <xf numFmtId="164" fontId="11" fillId="4" borderId="0" xfId="1" applyNumberFormat="1" applyFont="1" applyFill="1" applyProtection="1">
      <protection locked="0"/>
    </xf>
    <xf numFmtId="164" fontId="12" fillId="4" borderId="0" xfId="1" applyNumberFormat="1" applyFont="1" applyFill="1" applyProtection="1">
      <protection locked="0"/>
    </xf>
    <xf numFmtId="164" fontId="14" fillId="4" borderId="0" xfId="1" applyNumberFormat="1" applyFont="1" applyFill="1" applyAlignment="1" applyProtection="1">
      <alignment horizontal="center"/>
      <protection locked="0"/>
    </xf>
    <xf numFmtId="164" fontId="9" fillId="5" borderId="10" xfId="1" applyNumberFormat="1" applyFont="1" applyFill="1" applyBorder="1" applyProtection="1"/>
    <xf numFmtId="164" fontId="9" fillId="5" borderId="10" xfId="1" applyNumberFormat="1" applyFont="1" applyFill="1" applyBorder="1" applyAlignment="1" applyProtection="1">
      <alignment horizontal="left"/>
    </xf>
    <xf numFmtId="164" fontId="14" fillId="5" borderId="11" xfId="1" applyNumberFormat="1" applyFont="1" applyFill="1" applyBorder="1" applyProtection="1"/>
    <xf numFmtId="164" fontId="14" fillId="5" borderId="10" xfId="1" applyNumberFormat="1" applyFont="1" applyFill="1" applyBorder="1" applyProtection="1"/>
    <xf numFmtId="164" fontId="5" fillId="0" borderId="10" xfId="1" applyNumberFormat="1" applyFont="1" applyBorder="1" applyAlignment="1" applyProtection="1">
      <alignment horizontal="left"/>
      <protection locked="0"/>
    </xf>
    <xf numFmtId="164" fontId="5" fillId="12" borderId="10" xfId="1" applyNumberFormat="1" applyFont="1" applyFill="1" applyBorder="1" applyAlignment="1" applyProtection="1">
      <alignment horizontal="left"/>
      <protection locked="0"/>
    </xf>
    <xf numFmtId="164" fontId="5" fillId="12" borderId="10" xfId="1" applyNumberFormat="1" applyFont="1" applyFill="1" applyBorder="1" applyProtection="1">
      <protection locked="0"/>
    </xf>
    <xf numFmtId="164" fontId="5" fillId="11" borderId="10" xfId="1" applyNumberFormat="1" applyFont="1" applyFill="1" applyBorder="1" applyAlignment="1" applyProtection="1">
      <alignment horizontal="left"/>
      <protection locked="0"/>
    </xf>
    <xf numFmtId="164" fontId="5" fillId="11" borderId="10" xfId="1" applyNumberFormat="1" applyFont="1" applyFill="1" applyBorder="1" applyProtection="1">
      <protection locked="0"/>
    </xf>
    <xf numFmtId="164" fontId="5" fillId="9" borderId="10" xfId="1" applyNumberFormat="1" applyFont="1" applyFill="1" applyBorder="1" applyAlignment="1" applyProtection="1">
      <alignment horizontal="left"/>
      <protection locked="0"/>
    </xf>
    <xf numFmtId="164" fontId="5" fillId="0" borderId="10" xfId="1" applyNumberFormat="1" applyFont="1" applyFill="1" applyBorder="1" applyAlignment="1" applyProtection="1">
      <alignment horizontal="left"/>
      <protection locked="0"/>
    </xf>
    <xf numFmtId="164" fontId="5" fillId="10" borderId="10" xfId="1" applyNumberFormat="1" applyFont="1" applyFill="1" applyBorder="1" applyAlignment="1" applyProtection="1">
      <alignment horizontal="left"/>
      <protection locked="0"/>
    </xf>
    <xf numFmtId="164" fontId="11" fillId="0" borderId="0" xfId="1" applyNumberFormat="1" applyFont="1"/>
    <xf numFmtId="164" fontId="11" fillId="3" borderId="10" xfId="1" applyNumberFormat="1" applyFont="1" applyFill="1" applyBorder="1" applyProtection="1">
      <protection locked="0"/>
    </xf>
    <xf numFmtId="164" fontId="12" fillId="3" borderId="10" xfId="1" applyNumberFormat="1" applyFont="1" applyFill="1" applyBorder="1" applyAlignment="1" applyProtection="1">
      <alignment horizontal="left"/>
      <protection locked="0"/>
    </xf>
    <xf numFmtId="164" fontId="26" fillId="14" borderId="0" xfId="1" applyNumberFormat="1" applyFont="1" applyFill="1" applyProtection="1">
      <protection locked="0"/>
    </xf>
    <xf numFmtId="164" fontId="5" fillId="0" borderId="0" xfId="1" applyNumberFormat="1" applyFont="1" applyBorder="1" applyAlignment="1" applyProtection="1">
      <alignment horizontal="left"/>
      <protection locked="0"/>
    </xf>
    <xf numFmtId="164" fontId="5" fillId="0" borderId="0" xfId="1" applyNumberFormat="1" applyFont="1" applyBorder="1" applyProtection="1">
      <protection locked="0"/>
    </xf>
    <xf numFmtId="164" fontId="18" fillId="0" borderId="0" xfId="1" applyNumberFormat="1" applyFont="1"/>
    <xf numFmtId="164" fontId="5" fillId="9" borderId="0" xfId="1" applyNumberFormat="1" applyFont="1" applyFill="1"/>
    <xf numFmtId="164" fontId="5" fillId="13" borderId="0" xfId="1" applyNumberFormat="1" applyFont="1" applyFill="1"/>
    <xf numFmtId="164" fontId="19" fillId="15" borderId="0" xfId="1" applyNumberFormat="1" applyFont="1" applyFill="1" applyAlignment="1">
      <alignment horizontal="left" vertical="center"/>
    </xf>
    <xf numFmtId="164" fontId="19" fillId="15" borderId="0" xfId="1" applyNumberFormat="1" applyFont="1" applyFill="1" applyAlignment="1">
      <alignment vertical="center"/>
    </xf>
    <xf numFmtId="164" fontId="20" fillId="15" borderId="13" xfId="1" applyNumberFormat="1" applyFont="1" applyFill="1" applyBorder="1"/>
    <xf numFmtId="164" fontId="19" fillId="15" borderId="13" xfId="1" applyNumberFormat="1" applyFont="1" applyFill="1" applyBorder="1" applyAlignment="1">
      <alignment horizontal="center" vertical="center"/>
    </xf>
    <xf numFmtId="164" fontId="20" fillId="15" borderId="0" xfId="1" applyNumberFormat="1" applyFont="1" applyFill="1"/>
    <xf numFmtId="164" fontId="19" fillId="15" borderId="0" xfId="1" applyNumberFormat="1" applyFont="1" applyFill="1" applyAlignment="1">
      <alignment horizontal="center" vertical="center"/>
    </xf>
    <xf numFmtId="164" fontId="19" fillId="15" borderId="0" xfId="1" applyNumberFormat="1" applyFont="1" applyFill="1" applyBorder="1" applyAlignment="1">
      <alignment horizontal="right" vertical="center"/>
    </xf>
    <xf numFmtId="164" fontId="19" fillId="15" borderId="13" xfId="1" applyNumberFormat="1" applyFont="1" applyFill="1" applyBorder="1" applyAlignment="1">
      <alignment horizontal="right" vertical="center"/>
    </xf>
    <xf numFmtId="164" fontId="19" fillId="15" borderId="0" xfId="1" applyNumberFormat="1" applyFont="1" applyFill="1" applyAlignment="1">
      <alignment horizontal="right" vertical="center"/>
    </xf>
    <xf numFmtId="164" fontId="19" fillId="15" borderId="0" xfId="1" applyNumberFormat="1" applyFont="1" applyFill="1"/>
    <xf numFmtId="164" fontId="5" fillId="0" borderId="13" xfId="1" applyNumberFormat="1" applyFont="1" applyBorder="1"/>
    <xf numFmtId="164" fontId="6" fillId="0" borderId="1" xfId="1" applyNumberFormat="1" applyFont="1" applyFill="1" applyBorder="1" applyAlignment="1">
      <alignment horizontal="right"/>
    </xf>
    <xf numFmtId="164" fontId="5" fillId="0" borderId="0" xfId="1" applyNumberFormat="1" applyFont="1" applyFill="1" applyBorder="1" applyAlignment="1">
      <alignment horizontal="right"/>
    </xf>
    <xf numFmtId="0" fontId="5" fillId="0" borderId="10" xfId="1" applyNumberFormat="1" applyFont="1" applyBorder="1" applyProtection="1">
      <protection locked="0"/>
    </xf>
    <xf numFmtId="0" fontId="5" fillId="9" borderId="10" xfId="1" applyNumberFormat="1" applyFont="1" applyFill="1" applyBorder="1" applyProtection="1">
      <protection locked="0"/>
    </xf>
    <xf numFmtId="0" fontId="5" fillId="11" borderId="10" xfId="1" applyNumberFormat="1" applyFont="1" applyFill="1" applyBorder="1" applyProtection="1">
      <protection locked="0"/>
    </xf>
    <xf numFmtId="0" fontId="5" fillId="0" borderId="10" xfId="1" applyNumberFormat="1" applyFont="1" applyFill="1" applyBorder="1" applyProtection="1">
      <protection locked="0"/>
    </xf>
    <xf numFmtId="0" fontId="12" fillId="4" borderId="0" xfId="1" applyNumberFormat="1" applyFont="1" applyFill="1" applyAlignment="1" applyProtection="1">
      <alignment horizontal="center"/>
      <protection locked="0"/>
    </xf>
    <xf numFmtId="164" fontId="5" fillId="16" borderId="10" xfId="1" applyNumberFormat="1" applyFont="1" applyFill="1" applyBorder="1" applyAlignment="1" applyProtection="1">
      <alignment horizontal="left"/>
      <protection locked="0"/>
    </xf>
    <xf numFmtId="164" fontId="5" fillId="16" borderId="10" xfId="1" applyNumberFormat="1" applyFont="1" applyFill="1" applyBorder="1" applyProtection="1">
      <protection locked="0"/>
    </xf>
    <xf numFmtId="164" fontId="0" fillId="9" borderId="0" xfId="1" applyNumberFormat="1" applyFont="1" applyFill="1"/>
    <xf numFmtId="0" fontId="16" fillId="0" borderId="1" xfId="9" applyFont="1" applyBorder="1" applyAlignment="1">
      <alignment horizontal="center" vertical="center" wrapText="1"/>
    </xf>
    <xf numFmtId="0" fontId="22" fillId="0" borderId="0" xfId="0" applyFont="1"/>
    <xf numFmtId="164" fontId="25" fillId="2" borderId="0" xfId="1" applyNumberFormat="1" applyFont="1" applyFill="1"/>
    <xf numFmtId="164" fontId="7" fillId="0" borderId="0" xfId="10" applyNumberFormat="1" applyFont="1" applyFill="1" applyAlignment="1">
      <alignment horizontal="right" vertical="center" wrapText="1"/>
    </xf>
    <xf numFmtId="164" fontId="0" fillId="0" borderId="0" xfId="0" pivotButton="1" applyNumberFormat="1"/>
    <xf numFmtId="10" fontId="0" fillId="0" borderId="0" xfId="0" applyNumberFormat="1"/>
    <xf numFmtId="0" fontId="29" fillId="0" borderId="0" xfId="7" applyFont="1"/>
    <xf numFmtId="0" fontId="13" fillId="0" borderId="0" xfId="7"/>
    <xf numFmtId="0" fontId="30" fillId="17" borderId="0" xfId="7" applyFont="1" applyFill="1" applyAlignment="1">
      <alignment horizontal="left" wrapText="1"/>
    </xf>
    <xf numFmtId="0" fontId="31" fillId="0" borderId="0" xfId="7" applyFont="1" applyAlignment="1">
      <alignment horizontal="left"/>
    </xf>
    <xf numFmtId="4" fontId="31" fillId="0" borderId="0" xfId="7" applyNumberFormat="1" applyFont="1" applyAlignment="1">
      <alignment horizontal="right"/>
    </xf>
    <xf numFmtId="164" fontId="31" fillId="0" borderId="0" xfId="1" applyNumberFormat="1" applyFont="1" applyAlignment="1">
      <alignment horizontal="right"/>
    </xf>
    <xf numFmtId="164" fontId="13" fillId="0" borderId="0" xfId="1" applyNumberFormat="1" applyFont="1"/>
    <xf numFmtId="164" fontId="30" fillId="17" borderId="0" xfId="1" applyNumberFormat="1" applyFont="1" applyFill="1" applyAlignment="1">
      <alignment horizontal="left" wrapText="1"/>
    </xf>
    <xf numFmtId="164" fontId="18" fillId="0" borderId="11" xfId="1" applyNumberFormat="1" applyFont="1" applyFill="1" applyBorder="1" applyProtection="1">
      <protection locked="0"/>
    </xf>
    <xf numFmtId="164" fontId="2" fillId="2" borderId="1" xfId="1" applyNumberFormat="1" applyFont="1" applyFill="1" applyBorder="1" applyAlignment="1" applyProtection="1">
      <protection locked="0"/>
    </xf>
    <xf numFmtId="164" fontId="13" fillId="0" borderId="0" xfId="7" applyNumberFormat="1"/>
    <xf numFmtId="0" fontId="31" fillId="0" borderId="0" xfId="7" applyNumberFormat="1" applyFont="1" applyAlignment="1">
      <alignment horizontal="left"/>
    </xf>
    <xf numFmtId="164" fontId="13" fillId="2" borderId="0" xfId="1" applyNumberFormat="1" applyFont="1" applyFill="1"/>
    <xf numFmtId="164" fontId="13" fillId="0" borderId="5" xfId="1" applyNumberFormat="1" applyFont="1" applyBorder="1"/>
    <xf numFmtId="164" fontId="13" fillId="0" borderId="6" xfId="1" applyNumberFormat="1" applyFont="1" applyBorder="1"/>
    <xf numFmtId="0" fontId="13" fillId="0" borderId="7" xfId="7" applyBorder="1"/>
    <xf numFmtId="164" fontId="13" fillId="0" borderId="8" xfId="1" applyNumberFormat="1" applyFont="1" applyBorder="1"/>
    <xf numFmtId="164" fontId="32" fillId="0" borderId="0" xfId="1" applyNumberFormat="1" applyFont="1"/>
    <xf numFmtId="4" fontId="13" fillId="0" borderId="0" xfId="7" applyNumberFormat="1"/>
    <xf numFmtId="43" fontId="13" fillId="0" borderId="0" xfId="7" applyNumberFormat="1"/>
    <xf numFmtId="0" fontId="13" fillId="15" borderId="0" xfId="7" applyFill="1"/>
    <xf numFmtId="164" fontId="0" fillId="0" borderId="0" xfId="0" applyNumberFormat="1" applyAlignment="1">
      <alignment horizontal="left"/>
    </xf>
    <xf numFmtId="164" fontId="0" fillId="0" borderId="0" xfId="1" pivotButton="1" applyNumberFormat="1" applyFont="1"/>
    <xf numFmtId="164" fontId="0" fillId="0" borderId="4" xfId="1" applyNumberFormat="1" applyFont="1" applyBorder="1"/>
    <xf numFmtId="164" fontId="0" fillId="0" borderId="0" xfId="1" applyNumberFormat="1" applyFont="1" applyAlignment="1">
      <alignment horizontal="center"/>
    </xf>
    <xf numFmtId="164" fontId="33" fillId="0" borderId="0" xfId="1" applyNumberFormat="1" applyFont="1"/>
    <xf numFmtId="164" fontId="0" fillId="0" borderId="1" xfId="1" applyNumberFormat="1" applyFont="1" applyBorder="1"/>
    <xf numFmtId="164" fontId="0" fillId="0" borderId="2" xfId="1" applyNumberFormat="1" applyFont="1" applyBorder="1"/>
    <xf numFmtId="164" fontId="0" fillId="0" borderId="0" xfId="1" applyNumberFormat="1" applyFont="1" applyBorder="1"/>
    <xf numFmtId="164" fontId="0" fillId="0" borderId="0" xfId="1" applyNumberFormat="1" applyFont="1" applyAlignment="1">
      <alignment wrapText="1"/>
    </xf>
    <xf numFmtId="164" fontId="9" fillId="0" borderId="0" xfId="1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right"/>
    </xf>
    <xf numFmtId="164" fontId="19" fillId="15" borderId="12" xfId="1" applyNumberFormat="1" applyFont="1" applyFill="1" applyBorder="1" applyAlignment="1">
      <alignment horizontal="center" vertical="center"/>
    </xf>
    <xf numFmtId="164" fontId="19" fillId="15" borderId="0" xfId="1" applyNumberFormat="1" applyFont="1" applyFill="1" applyBorder="1" applyAlignment="1">
      <alignment horizontal="center" vertical="center"/>
    </xf>
    <xf numFmtId="164" fontId="19" fillId="15" borderId="0" xfId="1" applyNumberFormat="1" applyFont="1" applyFill="1" applyAlignment="1">
      <alignment horizontal="center" vertical="center"/>
    </xf>
    <xf numFmtId="164" fontId="19" fillId="15" borderId="13" xfId="1" applyNumberFormat="1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 applyProtection="1">
      <alignment horizontal="center"/>
      <protection locked="0"/>
    </xf>
    <xf numFmtId="164" fontId="6" fillId="0" borderId="1" xfId="1" applyNumberFormat="1" applyFont="1" applyFill="1" applyBorder="1" applyAlignment="1">
      <alignment horizontal="center" vertical="top"/>
    </xf>
    <xf numFmtId="164" fontId="6" fillId="0" borderId="0" xfId="1" applyNumberFormat="1" applyFont="1" applyFill="1" applyBorder="1" applyAlignment="1">
      <alignment horizontal="center" vertical="top"/>
    </xf>
    <xf numFmtId="0" fontId="16" fillId="0" borderId="1" xfId="9" applyFont="1" applyBorder="1" applyAlignment="1">
      <alignment horizontal="center" vertical="center" wrapText="1"/>
    </xf>
    <xf numFmtId="0" fontId="16" fillId="0" borderId="0" xfId="9" applyFont="1" applyAlignment="1">
      <alignment horizontal="center" vertical="center" wrapText="1"/>
    </xf>
  </cellXfs>
  <cellStyles count="19">
    <cellStyle name="Comma 12 2" xfId="12" xr:uid="{00000000-0005-0000-0000-000001000000}"/>
    <cellStyle name="Comma 14" xfId="6" xr:uid="{00000000-0005-0000-0000-000002000000}"/>
    <cellStyle name="Comma 2" xfId="5" xr:uid="{00000000-0005-0000-0000-000003000000}"/>
    <cellStyle name="Comma 2 3 2" xfId="10" xr:uid="{00000000-0005-0000-0000-000004000000}"/>
    <cellStyle name="Comma 3" xfId="18" xr:uid="{00000000-0005-0000-0000-000005000000}"/>
    <cellStyle name="Comma 3 4" xfId="11" xr:uid="{00000000-0005-0000-0000-000006000000}"/>
    <cellStyle name="Migliaia" xfId="1" builtinId="3"/>
    <cellStyle name="Normal 10 2 2" xfId="16" xr:uid="{00000000-0005-0000-0000-000008000000}"/>
    <cellStyle name="Normal 10 21" xfId="7" xr:uid="{00000000-0005-0000-0000-000009000000}"/>
    <cellStyle name="Normal 11 21" xfId="13" xr:uid="{00000000-0005-0000-0000-00000A000000}"/>
    <cellStyle name="Normal 12" xfId="3" xr:uid="{00000000-0005-0000-0000-00000B000000}"/>
    <cellStyle name="Normal 12 2" xfId="4" xr:uid="{00000000-0005-0000-0000-00000C000000}"/>
    <cellStyle name="Normal 14" xfId="9" xr:uid="{00000000-0005-0000-0000-00000D000000}"/>
    <cellStyle name="Normal 17 2" xfId="2" xr:uid="{00000000-0005-0000-0000-00000E000000}"/>
    <cellStyle name="Normal 2" xfId="17" xr:uid="{00000000-0005-0000-0000-00000F000000}"/>
    <cellStyle name="Normal 3" xfId="8" xr:uid="{00000000-0005-0000-0000-000010000000}"/>
    <cellStyle name="Normal_FKCF 31.12.2005 Financial Statements 2 2" xfId="15" xr:uid="{00000000-0005-0000-0000-000011000000}"/>
    <cellStyle name="Normale" xfId="0" builtinId="0"/>
    <cellStyle name="Percent 6" xfId="14" xr:uid="{00000000-0005-0000-0000-000014000000}"/>
  </cellStyles>
  <dxfs count="859">
    <dxf>
      <numFmt numFmtId="14" formatCode="0.00%"/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4" formatCode="0.00%"/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4" formatCode="0.00%"/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2" defaultPivotStyle="PivotStyleLight16"/>
  <colors>
    <mruColors>
      <color rgb="FF99FFCC"/>
      <color rgb="FFFFFFCC"/>
      <color rgb="FFFF0066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50" Type="http://schemas.openxmlformats.org/officeDocument/2006/relationships/pivotCacheDefinition" Target="pivotCache/pivotCacheDefinition1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8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228600</xdr:colOff>
          <xdr:row>0</xdr:row>
          <xdr:rowOff>76200</xdr:rowOff>
        </xdr:from>
        <xdr:to>
          <xdr:col>6</xdr:col>
          <xdr:colOff>266700</xdr:colOff>
          <xdr:row>1</xdr:row>
          <xdr:rowOff>114300</xdr:rowOff>
        </xdr:to>
        <xdr:sp macro="" textlink="">
          <xdr:nvSpPr>
            <xdr:cNvPr id="18433" name="Button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4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200" b="1" i="1" u="none" strike="noStrike" baseline="0">
                  <a:solidFill>
                    <a:srgbClr val="800000"/>
                  </a:solidFill>
                  <a:latin typeface="Calibri"/>
                  <a:cs typeface="Calibri"/>
                </a:rPr>
                <a:t>Refresh Pivot Table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904875</xdr:colOff>
          <xdr:row>0</xdr:row>
          <xdr:rowOff>85725</xdr:rowOff>
        </xdr:from>
        <xdr:to>
          <xdr:col>6</xdr:col>
          <xdr:colOff>3086100</xdr:colOff>
          <xdr:row>1</xdr:row>
          <xdr:rowOff>95250</xdr:rowOff>
        </xdr:to>
        <xdr:sp macro="" textlink="">
          <xdr:nvSpPr>
            <xdr:cNvPr id="18434" name="Button 2" hidden="1">
              <a:extLst>
                <a:ext uri="{63B3BB69-23CF-44E3-9099-C40C66FF867C}">
                  <a14:compatExt spid="_x0000_s18434"/>
                </a:ext>
                <a:ext uri="{FF2B5EF4-FFF2-40B4-BE49-F238E27FC236}">
                  <a16:creationId xmlns:a16="http://schemas.microsoft.com/office/drawing/2014/main" id="{00000000-0008-0000-0400-00000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200" b="1" i="1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Generate Leadsheets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200024</xdr:colOff>
      <xdr:row>4</xdr:row>
      <xdr:rowOff>57151</xdr:rowOff>
    </xdr:from>
    <xdr:to>
      <xdr:col>14</xdr:col>
      <xdr:colOff>23454</xdr:colOff>
      <xdr:row>23</xdr:row>
      <xdr:rowOff>149656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15349" y="571501"/>
          <a:ext cx="2947630" cy="28547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rian.qirjako\My%20Documents\ADQ\1-%20Clients\Antea%20Cement%20Sha\Year%202009\Q2%20Review%202009\A-Deliverables\Booklet\Antea%20booklet%20(draft)-30%20June%2009%20EY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linda.martinaj\Mazars%20in%20Albania\AUDIT%20JOP%20-%20Kastrati%20sha\1.%20FS\17KASK_Financial%20statements%20template%20IFR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GAMxFiles\fi4n3usrpr4bx57abh7ev5m3aw34di8p6z778m26enq8n5pynxa2\Aug%2020%2009\44af8a52489d41f9ab9d2f430ebc9e64\HP%2008%20-%20Lead%20Sheet%20Generato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zarsalbania.sharepoint.com/Mazars%20in%20Albania/AUDIT%20JOP%20-%20Kastrati%20sha/1.%20FS/FIN_KSHA_Financial%20Statements%202017_180710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112%20Test%20of%20Interest%20income%20and%20expense%20-%20Sep.30,%202005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ancellari\Documents\bilanci%202012\bilanci%20vjetor\bilanc%20verifikues\flete%20pune\ZAlbsig%202012\Documents%20and%20Settings\ssyziu\Desktop\interest%20sprea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ancellari\Documents\bilanci%202012\bilanci%20vjetor\bilanc%20verifikues\flete%20pune\ZAlbsig%202012\Documents%20and%20Settings\mhoxha\Desktop\securiti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zarsalbania.sharepoint.com/sites/AuditDepartament/Shared%20Documents/Industry/FOODTRADE%20NEW/2020/04.Completion/02.Final/FINAL%20VERSIONS/20FOTR_Financial%20statements_3112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ana.pano\Desktop\Antea%20Q2%202010%20-%20Leadsheets%20Y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DUK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GAMxFiles\ke3226i2gp7nmigzeww5rs6v2pu63baut8sjs2secu667xkdskgc\Nov%2024%2009\33c058ee88e741939ff604c64650d4eb\ANTEA_GRP_FS%20Sep%202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spwdoc://%7b17C35546-9384-2DA0-E395-33868F98BBA7%7d/Documents%20and%20Settings/Fujitsu-Siemens/Local%20Settings/Temporary%20Internet%20Files/Content.IE5/85KB27UB/E-ALB%20LEK%2031.12.2008/E-ALB%20LEK%2030.06.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ancellari\Documents\bilanci%202012\bilanci%20vjetor\bilanc%20verifikues\flete%20pune\ZAlbsig%202012\Operacional\Aktuaristika\Public\eurosigRezerva\Provigjoni%20teknik%20ne%2031.12.20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110%201%20Test%20of%20interest%20income%20y%20e%20December%2031,%202009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Administrator\Desktop\CEM%202008\INCOMING%20REP\Mgmt%2005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%20All%20leadsheet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P&amp;L"/>
      <sheetName val="CF"/>
      <sheetName val="SCE"/>
      <sheetName val="3"/>
      <sheetName val="4"/>
      <sheetName val="5"/>
      <sheetName val="6"/>
      <sheetName val="8"/>
      <sheetName val="9"/>
      <sheetName val="10"/>
      <sheetName val="11"/>
      <sheetName val="12"/>
      <sheetName val="14"/>
      <sheetName val="15"/>
      <sheetName val="TRIAL"/>
      <sheetName val="P&amp;L natyre"/>
      <sheetName val="Onglet à masquer"/>
    </sheetNames>
    <sheetDataSet>
      <sheetData sheetId="0" refreshError="1">
        <row r="9">
          <cell r="D9">
            <v>15803599</v>
          </cell>
        </row>
        <row r="10">
          <cell r="D10">
            <v>506674</v>
          </cell>
          <cell r="F10">
            <v>506674</v>
          </cell>
        </row>
        <row r="15">
          <cell r="D15">
            <v>3500503</v>
          </cell>
          <cell r="F15">
            <v>2221322</v>
          </cell>
        </row>
      </sheetData>
      <sheetData sheetId="1" refreshError="1">
        <row r="6">
          <cell r="D6">
            <v>1905117</v>
          </cell>
        </row>
        <row r="7">
          <cell r="D7">
            <v>28509</v>
          </cell>
          <cell r="F7">
            <v>22700</v>
          </cell>
        </row>
        <row r="14">
          <cell r="D14">
            <v>-111013</v>
          </cell>
          <cell r="F14">
            <v>-149244</v>
          </cell>
        </row>
        <row r="15">
          <cell r="D15">
            <v>-1935</v>
          </cell>
        </row>
        <row r="18">
          <cell r="D18">
            <v>-317988</v>
          </cell>
          <cell r="F18">
            <v>-3672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"/>
      <sheetName val="TRIAL"/>
      <sheetName val="PIVOT"/>
      <sheetName val="BS IFRS"/>
      <sheetName val="P&amp;L natyre"/>
      <sheetName val="CF"/>
      <sheetName val="Equity"/>
      <sheetName val="Notes"/>
      <sheetName val="FA Note"/>
      <sheetName val="Prelim and Final AR"/>
      <sheetName val="Ratios"/>
      <sheetName val="Ratios 1"/>
      <sheetName val="BA"/>
      <sheetName val="BZ"/>
      <sheetName val="C"/>
      <sheetName val="DA"/>
      <sheetName val="DZ"/>
      <sheetName val="E"/>
      <sheetName val="FZ"/>
      <sheetName val="GA"/>
      <sheetName val="GZ"/>
      <sheetName val="H"/>
      <sheetName val="IA"/>
      <sheetName val="IZ"/>
      <sheetName val="J"/>
      <sheetName val="LA"/>
      <sheetName val="LZ"/>
      <sheetName val="M"/>
      <sheetName val="N"/>
      <sheetName val="OZ"/>
      <sheetName val="Sheet1"/>
      <sheetName val="Related parties"/>
      <sheetName val="Risk Notes"/>
      <sheetName val="Risk Notes (2)"/>
      <sheetName val="Lead relation"/>
      <sheetName val="BS_IFRS"/>
      <sheetName val="P&amp;L_natyre"/>
      <sheetName val="FA_Note"/>
      <sheetName val="Prelim_and_Final_AR"/>
      <sheetName val="Ratios_1"/>
      <sheetName val="Related_parties"/>
      <sheetName val="Risk_Notes"/>
      <sheetName val="Risk_Notes_(2)"/>
      <sheetName val="Lead_re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B1"/>
      <sheetName val="TB2"/>
      <sheetName val="TB3"/>
      <sheetName val="TB4"/>
      <sheetName val="Mapping"/>
      <sheetName val="TB-Clean"/>
      <sheetName val="Settings"/>
      <sheetName val="Calculations"/>
      <sheetName val="LS_Stand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P"/>
      <sheetName val="SC"/>
      <sheetName val="CHE"/>
      <sheetName val="CF"/>
      <sheetName val="FAMS"/>
      <sheetName val="Notes"/>
      <sheetName val="Risk Notes"/>
      <sheetName val="TB"/>
      <sheetName val="NAS-IFRS"/>
      <sheetName val="Sheet1"/>
      <sheetName val="ADJ 15"/>
      <sheetName val="ADJ 14"/>
      <sheetName val="ADJ 13"/>
    </sheetNames>
    <sheetDataSet>
      <sheetData sheetId="0">
        <row r="7">
          <cell r="I7">
            <v>283222264</v>
          </cell>
        </row>
      </sheetData>
      <sheetData sheetId="1" refreshError="1"/>
      <sheetData sheetId="2">
        <row r="40">
          <cell r="M40">
            <v>-147763875.84</v>
          </cell>
        </row>
      </sheetData>
      <sheetData sheetId="3" refreshError="1"/>
      <sheetData sheetId="4">
        <row r="11">
          <cell r="C11" t="str">
            <v>Accumulated depreciation and impairment</v>
          </cell>
        </row>
      </sheetData>
      <sheetData sheetId="5">
        <row r="54">
          <cell r="C54" t="str">
            <v>Property under development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8">
          <cell r="F8">
            <v>17464496</v>
          </cell>
        </row>
      </sheetData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e"/>
      <sheetName val="Description"/>
      <sheetName val="calc"/>
      <sheetName val="Estimation"/>
      <sheetName val="PBC Sep30.05"/>
      <sheetName val="Threshold Calc"/>
      <sheetName val="Excess calc"/>
      <sheetName val="Excess calc."/>
      <sheetName val="Tickmarks"/>
      <sheetName val="PBC_Sep30_05"/>
      <sheetName val="PBC_Sep30_051"/>
      <sheetName val="PBC_Sep30_052"/>
      <sheetName val="Threshold_Calc"/>
      <sheetName val="Excess_calc"/>
      <sheetName val="Excess_calc_"/>
    </sheetNames>
    <sheetDataSet>
      <sheetData sheetId="0" refreshError="1"/>
      <sheetData sheetId="1">
        <row r="38">
          <cell r="G38">
            <v>-26075602</v>
          </cell>
        </row>
        <row r="65">
          <cell r="G65">
            <v>11920356</v>
          </cell>
        </row>
      </sheetData>
      <sheetData sheetId="2" refreshError="1"/>
      <sheetData sheetId="3" refreshError="1"/>
      <sheetData sheetId="4">
        <row r="113">
          <cell r="AA113">
            <v>4528451929.3800001</v>
          </cell>
        </row>
      </sheetData>
      <sheetData sheetId="5"/>
      <sheetData sheetId="6" refreshError="1"/>
      <sheetData sheetId="7"/>
      <sheetData sheetId="8"/>
      <sheetData sheetId="9" refreshError="1"/>
      <sheetData sheetId="10" refreshError="1"/>
      <sheetData sheetId="11">
        <row r="113">
          <cell r="AA113">
            <v>4528451929.3800001</v>
          </cell>
        </row>
      </sheetData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ion"/>
      <sheetName val="Interest spread-PBC"/>
      <sheetName val="Ledger"/>
      <sheetName val="Threshold"/>
      <sheetName val="Tickmark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ary2"/>
      <sheetName val="Disclosure Sep.05"/>
      <sheetName val="Test Sep.05"/>
      <sheetName val="Int.income Sep.05"/>
      <sheetName val="Market Value Sep 30, 05"/>
      <sheetName val="PBC Sep.05"/>
      <sheetName val="Disclosure_Sep_05"/>
      <sheetName val="Test_Sep_05"/>
      <sheetName val="Int_income_Sep_05"/>
      <sheetName val="Market_Value_Sep_30,_05"/>
      <sheetName val="PBC_Sep_05"/>
      <sheetName val="Disclosure_Sep_051"/>
      <sheetName val="Test_Sep_051"/>
      <sheetName val="Int_income_Sep_051"/>
      <sheetName val="Market_Value_Sep_30,_051"/>
      <sheetName val="PBC_Sep_051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FINAL"/>
      <sheetName val="tb adj31.12.2019"/>
      <sheetName val="PBC 28.03.2021"/>
      <sheetName val="New PBC 31.03.2021"/>
      <sheetName val="Trial Balance"/>
      <sheetName val="BS IFRS"/>
      <sheetName val="P&amp;L"/>
      <sheetName val="Equity"/>
      <sheetName val="CF"/>
      <sheetName val="FA note"/>
      <sheetName val="Notes"/>
      <sheetName val="Note IFRS16"/>
      <sheetName val="Risk notes"/>
      <sheetName val="Related partie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Acc no</v>
          </cell>
          <cell r="D1" t="str">
            <v>Opening</v>
          </cell>
          <cell r="G1" t="str">
            <v>Debi</v>
          </cell>
          <cell r="J1" t="str">
            <v>Kredi</v>
          </cell>
        </row>
        <row r="2">
          <cell r="A2" t="str">
            <v>10111</v>
          </cell>
          <cell r="D2">
            <v>-17875620</v>
          </cell>
          <cell r="G2">
            <v>0</v>
          </cell>
          <cell r="J2">
            <v>0</v>
          </cell>
        </row>
        <row r="3">
          <cell r="A3" t="str">
            <v>10114</v>
          </cell>
          <cell r="D3">
            <v>-131087878</v>
          </cell>
          <cell r="G3">
            <v>0</v>
          </cell>
          <cell r="J3">
            <v>0</v>
          </cell>
        </row>
        <row r="4">
          <cell r="A4" t="str">
            <v>1071</v>
          </cell>
          <cell r="D4">
            <v>-7306672</v>
          </cell>
          <cell r="G4">
            <v>13378279</v>
          </cell>
          <cell r="J4">
            <v>6071607</v>
          </cell>
        </row>
        <row r="5">
          <cell r="A5" t="str">
            <v>1078</v>
          </cell>
          <cell r="D5">
            <v>0</v>
          </cell>
          <cell r="G5">
            <v>0</v>
          </cell>
          <cell r="J5">
            <v>13378279</v>
          </cell>
        </row>
        <row r="6">
          <cell r="A6" t="str">
            <v>108</v>
          </cell>
          <cell r="D6">
            <v>-0.46</v>
          </cell>
          <cell r="G6">
            <v>0</v>
          </cell>
          <cell r="J6">
            <v>115360537</v>
          </cell>
        </row>
        <row r="7">
          <cell r="A7" t="str">
            <v>109</v>
          </cell>
          <cell r="D7">
            <v>-121432143.51220199</v>
          </cell>
          <cell r="G7">
            <v>121432144</v>
          </cell>
          <cell r="J7">
            <v>0.49</v>
          </cell>
        </row>
        <row r="8">
          <cell r="A8" t="str">
            <v>203</v>
          </cell>
          <cell r="D8">
            <v>0.25999989999999995</v>
          </cell>
          <cell r="G8">
            <v>0</v>
          </cell>
          <cell r="J8">
            <v>0.26</v>
          </cell>
        </row>
        <row r="9">
          <cell r="A9" t="str">
            <v>20501</v>
          </cell>
          <cell r="D9">
            <v>15257755.220000001</v>
          </cell>
          <cell r="G9">
            <v>0</v>
          </cell>
          <cell r="J9">
            <v>0</v>
          </cell>
        </row>
        <row r="10">
          <cell r="A10" t="str">
            <v>20505</v>
          </cell>
          <cell r="D10">
            <v>-0.31</v>
          </cell>
          <cell r="G10">
            <v>0.31</v>
          </cell>
          <cell r="J10">
            <v>0</v>
          </cell>
        </row>
        <row r="11">
          <cell r="A11" t="str">
            <v>208</v>
          </cell>
          <cell r="D11">
            <v>116818721</v>
          </cell>
          <cell r="G11">
            <v>0</v>
          </cell>
          <cell r="J11">
            <v>0</v>
          </cell>
        </row>
        <row r="12">
          <cell r="A12" t="str">
            <v>20803</v>
          </cell>
          <cell r="D12">
            <v>0.1319999</v>
          </cell>
          <cell r="G12">
            <v>0</v>
          </cell>
          <cell r="J12">
            <v>0.13</v>
          </cell>
        </row>
        <row r="13">
          <cell r="A13" t="str">
            <v>212001</v>
          </cell>
          <cell r="D13">
            <v>89043725.519999996</v>
          </cell>
          <cell r="G13">
            <v>0</v>
          </cell>
          <cell r="J13">
            <v>0</v>
          </cell>
        </row>
        <row r="14">
          <cell r="A14" t="str">
            <v>212002</v>
          </cell>
          <cell r="D14">
            <v>57244664.399999999</v>
          </cell>
          <cell r="G14">
            <v>0</v>
          </cell>
          <cell r="J14">
            <v>0</v>
          </cell>
        </row>
        <row r="15">
          <cell r="A15" t="str">
            <v>212003</v>
          </cell>
          <cell r="D15">
            <v>72149480.700000003</v>
          </cell>
          <cell r="G15">
            <v>0</v>
          </cell>
          <cell r="J15">
            <v>0</v>
          </cell>
        </row>
        <row r="16">
          <cell r="A16" t="str">
            <v>212004</v>
          </cell>
          <cell r="D16">
            <v>7884193.0199999996</v>
          </cell>
          <cell r="G16">
            <v>32354668.5</v>
          </cell>
          <cell r="J16">
            <v>0</v>
          </cell>
        </row>
        <row r="17">
          <cell r="A17" t="str">
            <v>212006</v>
          </cell>
          <cell r="D17">
            <v>33711309.060000002</v>
          </cell>
          <cell r="G17">
            <v>0</v>
          </cell>
          <cell r="J17">
            <v>0</v>
          </cell>
        </row>
        <row r="18">
          <cell r="A18" t="str">
            <v>212007</v>
          </cell>
          <cell r="D18">
            <v>18544595.52</v>
          </cell>
          <cell r="G18">
            <v>56724591.600000001</v>
          </cell>
          <cell r="J18">
            <v>0</v>
          </cell>
        </row>
        <row r="19">
          <cell r="A19" t="str">
            <v>212008</v>
          </cell>
          <cell r="D19">
            <v>55910901</v>
          </cell>
          <cell r="G19">
            <v>0</v>
          </cell>
          <cell r="J19">
            <v>0</v>
          </cell>
        </row>
        <row r="20">
          <cell r="A20" t="str">
            <v>212009</v>
          </cell>
          <cell r="D20">
            <v>49797007.920000002</v>
          </cell>
          <cell r="G20">
            <v>0</v>
          </cell>
          <cell r="J20">
            <v>0</v>
          </cell>
        </row>
        <row r="21">
          <cell r="A21" t="str">
            <v>212010</v>
          </cell>
          <cell r="D21">
            <v>6366867.54</v>
          </cell>
          <cell r="G21">
            <v>0</v>
          </cell>
          <cell r="J21">
            <v>0</v>
          </cell>
        </row>
        <row r="22">
          <cell r="A22" t="str">
            <v>212011</v>
          </cell>
          <cell r="D22">
            <v>7190696.04</v>
          </cell>
          <cell r="G22">
            <v>0</v>
          </cell>
          <cell r="J22">
            <v>0</v>
          </cell>
        </row>
        <row r="23">
          <cell r="A23" t="str">
            <v>212012</v>
          </cell>
          <cell r="D23">
            <v>87346886.280000001</v>
          </cell>
          <cell r="G23">
            <v>0</v>
          </cell>
          <cell r="J23">
            <v>0</v>
          </cell>
        </row>
        <row r="24">
          <cell r="A24" t="str">
            <v>212013</v>
          </cell>
          <cell r="D24">
            <v>28520524.276200004</v>
          </cell>
          <cell r="G24">
            <v>0</v>
          </cell>
          <cell r="J24">
            <v>0</v>
          </cell>
        </row>
        <row r="25">
          <cell r="A25" t="str">
            <v>21301</v>
          </cell>
          <cell r="D25">
            <v>0.28000000000000003</v>
          </cell>
          <cell r="G25">
            <v>0</v>
          </cell>
          <cell r="J25">
            <v>0.28000000000000003</v>
          </cell>
        </row>
        <row r="26">
          <cell r="A26" t="str">
            <v>21302</v>
          </cell>
          <cell r="D26">
            <v>-0.49340000000000006</v>
          </cell>
          <cell r="G26">
            <v>0.49</v>
          </cell>
          <cell r="J26">
            <v>0</v>
          </cell>
        </row>
        <row r="27">
          <cell r="A27" t="str">
            <v>21303</v>
          </cell>
          <cell r="D27">
            <v>0.40999989999999997</v>
          </cell>
          <cell r="G27">
            <v>0</v>
          </cell>
          <cell r="J27">
            <v>0.41</v>
          </cell>
        </row>
        <row r="28">
          <cell r="A28" t="str">
            <v>21304</v>
          </cell>
          <cell r="D28">
            <v>0.3164999</v>
          </cell>
          <cell r="G28">
            <v>0</v>
          </cell>
          <cell r="J28">
            <v>0.32</v>
          </cell>
        </row>
        <row r="29">
          <cell r="A29" t="str">
            <v>21305</v>
          </cell>
          <cell r="D29">
            <v>-0.39</v>
          </cell>
          <cell r="G29">
            <v>0.39</v>
          </cell>
          <cell r="J29">
            <v>0</v>
          </cell>
        </row>
        <row r="30">
          <cell r="A30" t="str">
            <v>21307</v>
          </cell>
          <cell r="D30">
            <v>0.14749999999999999</v>
          </cell>
          <cell r="G30">
            <v>0</v>
          </cell>
          <cell r="J30">
            <v>0.15</v>
          </cell>
        </row>
        <row r="31">
          <cell r="A31" t="str">
            <v>21308</v>
          </cell>
          <cell r="D31">
            <v>0.25</v>
          </cell>
          <cell r="G31">
            <v>0</v>
          </cell>
          <cell r="J31">
            <v>0.25</v>
          </cell>
        </row>
        <row r="32">
          <cell r="A32" t="str">
            <v>21309</v>
          </cell>
          <cell r="D32">
            <v>-0.04</v>
          </cell>
          <cell r="G32">
            <v>0.04</v>
          </cell>
          <cell r="J32">
            <v>0</v>
          </cell>
        </row>
        <row r="33">
          <cell r="A33" t="str">
            <v>21311</v>
          </cell>
          <cell r="D33">
            <v>10632454.874900002</v>
          </cell>
          <cell r="G33">
            <v>0</v>
          </cell>
          <cell r="J33">
            <v>0</v>
          </cell>
        </row>
        <row r="34">
          <cell r="A34" t="str">
            <v>21313</v>
          </cell>
          <cell r="D34">
            <v>10913767.991699999</v>
          </cell>
          <cell r="G34">
            <v>0</v>
          </cell>
          <cell r="J34">
            <v>0</v>
          </cell>
        </row>
        <row r="35">
          <cell r="A35" t="str">
            <v>21314</v>
          </cell>
          <cell r="D35">
            <v>12971448.300000001</v>
          </cell>
          <cell r="G35">
            <v>0</v>
          </cell>
          <cell r="J35">
            <v>0</v>
          </cell>
        </row>
        <row r="36">
          <cell r="A36" t="str">
            <v>21315</v>
          </cell>
          <cell r="D36">
            <v>5799189.5</v>
          </cell>
          <cell r="G36">
            <v>0</v>
          </cell>
          <cell r="J36">
            <v>0</v>
          </cell>
        </row>
        <row r="37">
          <cell r="A37" t="str">
            <v>21317</v>
          </cell>
          <cell r="D37">
            <v>23478476</v>
          </cell>
          <cell r="G37">
            <v>0</v>
          </cell>
          <cell r="J37">
            <v>0</v>
          </cell>
        </row>
        <row r="38">
          <cell r="A38" t="str">
            <v>21318</v>
          </cell>
          <cell r="D38">
            <v>13098304.579399996</v>
          </cell>
          <cell r="G38">
            <v>0</v>
          </cell>
          <cell r="J38">
            <v>0</v>
          </cell>
        </row>
        <row r="39">
          <cell r="A39" t="str">
            <v>21320</v>
          </cell>
          <cell r="D39">
            <v>12888607.5</v>
          </cell>
          <cell r="G39">
            <v>0</v>
          </cell>
          <cell r="J39">
            <v>0</v>
          </cell>
        </row>
        <row r="40">
          <cell r="A40" t="str">
            <v>21321</v>
          </cell>
          <cell r="D40">
            <v>10947356.001599999</v>
          </cell>
          <cell r="G40">
            <v>0</v>
          </cell>
          <cell r="J40">
            <v>0</v>
          </cell>
        </row>
        <row r="41">
          <cell r="A41" t="str">
            <v>21322</v>
          </cell>
          <cell r="D41">
            <v>18175407.348000001</v>
          </cell>
          <cell r="G41">
            <v>291650</v>
          </cell>
          <cell r="J41">
            <v>0</v>
          </cell>
        </row>
        <row r="42">
          <cell r="A42" t="str">
            <v>21323</v>
          </cell>
          <cell r="D42">
            <v>6157956</v>
          </cell>
          <cell r="G42">
            <v>0</v>
          </cell>
          <cell r="J42">
            <v>0</v>
          </cell>
        </row>
        <row r="43">
          <cell r="A43" t="str">
            <v>21324</v>
          </cell>
          <cell r="D43">
            <v>2343415</v>
          </cell>
          <cell r="G43">
            <v>0</v>
          </cell>
          <cell r="J43">
            <v>0</v>
          </cell>
        </row>
        <row r="44">
          <cell r="A44" t="str">
            <v>21325</v>
          </cell>
          <cell r="D44">
            <v>19695285.670000002</v>
          </cell>
          <cell r="G44">
            <v>1798124.8</v>
          </cell>
          <cell r="J44">
            <v>0</v>
          </cell>
        </row>
        <row r="45">
          <cell r="A45" t="str">
            <v>21327</v>
          </cell>
          <cell r="D45">
            <v>14069899</v>
          </cell>
          <cell r="G45">
            <v>0</v>
          </cell>
          <cell r="J45">
            <v>0</v>
          </cell>
        </row>
        <row r="46">
          <cell r="A46" t="str">
            <v>21328</v>
          </cell>
          <cell r="D46">
            <v>12166280.189999999</v>
          </cell>
          <cell r="G46">
            <v>587320</v>
          </cell>
          <cell r="J46">
            <v>0</v>
          </cell>
        </row>
        <row r="47">
          <cell r="A47" t="str">
            <v>21329</v>
          </cell>
          <cell r="D47">
            <v>7021890.5536000002</v>
          </cell>
          <cell r="G47">
            <v>0</v>
          </cell>
          <cell r="J47">
            <v>0</v>
          </cell>
        </row>
        <row r="48">
          <cell r="A48" t="str">
            <v>21501</v>
          </cell>
          <cell r="D48">
            <v>9223689.3499999996</v>
          </cell>
          <cell r="G48">
            <v>1339377.25</v>
          </cell>
          <cell r="J48">
            <v>1339377.25</v>
          </cell>
        </row>
        <row r="49">
          <cell r="A49" t="str">
            <v>21502</v>
          </cell>
          <cell r="D49">
            <v>2390551</v>
          </cell>
          <cell r="G49">
            <v>2020362.9222329997</v>
          </cell>
          <cell r="J49">
            <v>-51803.33</v>
          </cell>
        </row>
        <row r="50">
          <cell r="A50" t="str">
            <v>21503</v>
          </cell>
          <cell r="D50">
            <v>608042.68000000005</v>
          </cell>
          <cell r="G50">
            <v>0</v>
          </cell>
          <cell r="J50">
            <v>0</v>
          </cell>
        </row>
        <row r="51">
          <cell r="A51" t="str">
            <v>21504</v>
          </cell>
          <cell r="D51">
            <v>1131862</v>
          </cell>
          <cell r="G51">
            <v>0</v>
          </cell>
          <cell r="J51">
            <v>0</v>
          </cell>
        </row>
        <row r="52">
          <cell r="A52" t="str">
            <v>21505</v>
          </cell>
          <cell r="D52">
            <v>90555</v>
          </cell>
          <cell r="G52">
            <v>0</v>
          </cell>
          <cell r="J52">
            <v>0</v>
          </cell>
        </row>
        <row r="53">
          <cell r="A53" t="str">
            <v>21507</v>
          </cell>
          <cell r="D53">
            <v>157736</v>
          </cell>
          <cell r="G53">
            <v>0</v>
          </cell>
          <cell r="J53">
            <v>0</v>
          </cell>
        </row>
        <row r="54">
          <cell r="A54" t="str">
            <v>21508</v>
          </cell>
          <cell r="D54">
            <v>347150</v>
          </cell>
          <cell r="G54">
            <v>0</v>
          </cell>
          <cell r="J54">
            <v>0</v>
          </cell>
        </row>
        <row r="55">
          <cell r="A55" t="str">
            <v>21509</v>
          </cell>
          <cell r="D55">
            <v>1951028</v>
          </cell>
          <cell r="G55">
            <v>0</v>
          </cell>
          <cell r="J55">
            <v>0</v>
          </cell>
        </row>
        <row r="56">
          <cell r="A56" t="str">
            <v>21512</v>
          </cell>
          <cell r="D56">
            <v>193592</v>
          </cell>
          <cell r="G56">
            <v>0</v>
          </cell>
          <cell r="J56">
            <v>0</v>
          </cell>
        </row>
        <row r="57">
          <cell r="A57" t="str">
            <v>21513</v>
          </cell>
          <cell r="D57">
            <v>399249</v>
          </cell>
          <cell r="G57">
            <v>0</v>
          </cell>
          <cell r="J57">
            <v>0</v>
          </cell>
        </row>
        <row r="58">
          <cell r="A58" t="str">
            <v>21515</v>
          </cell>
          <cell r="D58">
            <v>103718</v>
          </cell>
          <cell r="G58">
            <v>0</v>
          </cell>
          <cell r="J58">
            <v>0</v>
          </cell>
        </row>
        <row r="59">
          <cell r="A59" t="str">
            <v>21516</v>
          </cell>
          <cell r="D59">
            <v>1078006.3400000001</v>
          </cell>
          <cell r="G59">
            <v>0</v>
          </cell>
          <cell r="J59">
            <v>0</v>
          </cell>
        </row>
        <row r="60">
          <cell r="A60" t="str">
            <v>21518</v>
          </cell>
          <cell r="D60">
            <v>58000</v>
          </cell>
          <cell r="G60">
            <v>0</v>
          </cell>
          <cell r="J60">
            <v>0</v>
          </cell>
        </row>
        <row r="61">
          <cell r="A61" t="str">
            <v>218101</v>
          </cell>
          <cell r="D61">
            <v>958379.29189989984</v>
          </cell>
          <cell r="G61">
            <v>0</v>
          </cell>
          <cell r="J61">
            <v>0</v>
          </cell>
        </row>
        <row r="62">
          <cell r="A62" t="str">
            <v>218102</v>
          </cell>
          <cell r="D62">
            <v>0.30240000000000006</v>
          </cell>
          <cell r="G62">
            <v>0</v>
          </cell>
          <cell r="J62">
            <v>0.3</v>
          </cell>
        </row>
        <row r="63">
          <cell r="A63" t="str">
            <v>218103</v>
          </cell>
          <cell r="D63">
            <v>0.24599990000000002</v>
          </cell>
          <cell r="G63">
            <v>0</v>
          </cell>
          <cell r="J63">
            <v>0.25</v>
          </cell>
        </row>
        <row r="64">
          <cell r="A64" t="str">
            <v>218105</v>
          </cell>
          <cell r="D64">
            <v>52302556.751000017</v>
          </cell>
          <cell r="G64">
            <v>456253.76</v>
          </cell>
          <cell r="J64">
            <v>0</v>
          </cell>
        </row>
        <row r="65">
          <cell r="A65" t="str">
            <v>218106</v>
          </cell>
          <cell r="D65">
            <v>67619291.530000001</v>
          </cell>
          <cell r="G65">
            <v>239016.255</v>
          </cell>
          <cell r="J65">
            <v>0</v>
          </cell>
        </row>
        <row r="66">
          <cell r="A66" t="str">
            <v>218107</v>
          </cell>
          <cell r="D66">
            <v>43269367.116999999</v>
          </cell>
          <cell r="G66">
            <v>12600</v>
          </cell>
          <cell r="J66">
            <v>0</v>
          </cell>
        </row>
        <row r="67">
          <cell r="A67" t="str">
            <v>218108</v>
          </cell>
          <cell r="D67">
            <v>4835199</v>
          </cell>
          <cell r="G67">
            <v>0</v>
          </cell>
          <cell r="J67">
            <v>0</v>
          </cell>
        </row>
        <row r="68">
          <cell r="A68" t="str">
            <v>218109</v>
          </cell>
          <cell r="D68">
            <v>38988488.829999998</v>
          </cell>
          <cell r="G68">
            <v>619374.73</v>
          </cell>
          <cell r="J68">
            <v>0</v>
          </cell>
        </row>
        <row r="69">
          <cell r="A69" t="str">
            <v>218110</v>
          </cell>
          <cell r="D69">
            <v>33445665.478400003</v>
          </cell>
          <cell r="G69">
            <v>478804</v>
          </cell>
          <cell r="J69">
            <v>0</v>
          </cell>
        </row>
        <row r="70">
          <cell r="A70" t="str">
            <v>218111</v>
          </cell>
          <cell r="D70">
            <v>18715626.7016</v>
          </cell>
          <cell r="G70">
            <v>246433.74</v>
          </cell>
          <cell r="J70">
            <v>0</v>
          </cell>
        </row>
        <row r="71">
          <cell r="A71" t="str">
            <v>218112</v>
          </cell>
          <cell r="D71">
            <v>10428.044999899999</v>
          </cell>
          <cell r="G71">
            <v>0</v>
          </cell>
          <cell r="J71">
            <v>0</v>
          </cell>
        </row>
        <row r="72">
          <cell r="A72" t="str">
            <v>218113</v>
          </cell>
          <cell r="D72">
            <v>11227223.800000001</v>
          </cell>
          <cell r="G72">
            <v>0</v>
          </cell>
          <cell r="J72">
            <v>0</v>
          </cell>
        </row>
        <row r="73">
          <cell r="A73" t="str">
            <v>218114</v>
          </cell>
          <cell r="D73">
            <v>24402018.467599999</v>
          </cell>
          <cell r="G73">
            <v>12600</v>
          </cell>
          <cell r="J73">
            <v>0</v>
          </cell>
        </row>
        <row r="74">
          <cell r="A74" t="str">
            <v>218115</v>
          </cell>
          <cell r="D74">
            <v>33837253.746600002</v>
          </cell>
          <cell r="G74">
            <v>432417.08</v>
          </cell>
          <cell r="J74">
            <v>0</v>
          </cell>
        </row>
        <row r="75">
          <cell r="A75" t="str">
            <v>218116</v>
          </cell>
          <cell r="D75">
            <v>19041354.726500005</v>
          </cell>
          <cell r="G75">
            <v>20766.669999999998</v>
          </cell>
          <cell r="J75">
            <v>0</v>
          </cell>
        </row>
        <row r="76">
          <cell r="A76" t="str">
            <v>218118</v>
          </cell>
          <cell r="D76">
            <v>63075697.674999997</v>
          </cell>
          <cell r="G76">
            <v>203333.74</v>
          </cell>
          <cell r="J76">
            <v>0</v>
          </cell>
        </row>
        <row r="77">
          <cell r="A77" t="str">
            <v>218120</v>
          </cell>
          <cell r="D77">
            <v>16868229.478199996</v>
          </cell>
          <cell r="G77">
            <v>37950</v>
          </cell>
          <cell r="J77">
            <v>0</v>
          </cell>
        </row>
        <row r="78">
          <cell r="A78" t="str">
            <v>218121</v>
          </cell>
          <cell r="D78">
            <v>0</v>
          </cell>
          <cell r="G78">
            <v>458985</v>
          </cell>
          <cell r="J78">
            <v>0</v>
          </cell>
        </row>
        <row r="79">
          <cell r="A79" t="str">
            <v>218122</v>
          </cell>
          <cell r="D79">
            <v>52883001.331000015</v>
          </cell>
          <cell r="G79">
            <v>1684980</v>
          </cell>
          <cell r="J79">
            <v>0</v>
          </cell>
        </row>
        <row r="80">
          <cell r="A80" t="str">
            <v>2182</v>
          </cell>
          <cell r="D80">
            <v>-0.71399990000000002</v>
          </cell>
          <cell r="G80">
            <v>0.71</v>
          </cell>
          <cell r="J80">
            <v>0</v>
          </cell>
        </row>
        <row r="81">
          <cell r="A81" t="str">
            <v>218201</v>
          </cell>
          <cell r="D81">
            <v>2239637.2682000003</v>
          </cell>
          <cell r="G81">
            <v>363627.91</v>
          </cell>
          <cell r="J81">
            <v>0</v>
          </cell>
        </row>
        <row r="82">
          <cell r="A82" t="str">
            <v>218203</v>
          </cell>
          <cell r="D82">
            <v>2412287</v>
          </cell>
          <cell r="G82">
            <v>0</v>
          </cell>
          <cell r="J82">
            <v>0</v>
          </cell>
        </row>
        <row r="83">
          <cell r="A83" t="str">
            <v>218204</v>
          </cell>
          <cell r="D83">
            <v>1726952</v>
          </cell>
          <cell r="G83">
            <v>0</v>
          </cell>
          <cell r="J83">
            <v>0</v>
          </cell>
        </row>
        <row r="84">
          <cell r="A84" t="str">
            <v>218205</v>
          </cell>
          <cell r="D84">
            <v>2832415</v>
          </cell>
          <cell r="G84">
            <v>0</v>
          </cell>
          <cell r="J84">
            <v>0</v>
          </cell>
        </row>
        <row r="85">
          <cell r="A85" t="str">
            <v>218207</v>
          </cell>
          <cell r="D85">
            <v>1901952</v>
          </cell>
          <cell r="G85">
            <v>0</v>
          </cell>
          <cell r="J85">
            <v>0</v>
          </cell>
        </row>
        <row r="86">
          <cell r="A86" t="str">
            <v>218208</v>
          </cell>
          <cell r="D86">
            <v>2808786</v>
          </cell>
          <cell r="G86">
            <v>0</v>
          </cell>
          <cell r="J86">
            <v>0</v>
          </cell>
        </row>
        <row r="87">
          <cell r="A87" t="str">
            <v>218209</v>
          </cell>
          <cell r="D87">
            <v>3893721</v>
          </cell>
          <cell r="G87">
            <v>0</v>
          </cell>
          <cell r="J87">
            <v>0</v>
          </cell>
        </row>
        <row r="88">
          <cell r="A88" t="str">
            <v>218210</v>
          </cell>
          <cell r="D88">
            <v>2300352</v>
          </cell>
          <cell r="G88">
            <v>0</v>
          </cell>
          <cell r="J88">
            <v>0</v>
          </cell>
        </row>
        <row r="89">
          <cell r="A89" t="str">
            <v>218211</v>
          </cell>
          <cell r="D89">
            <v>1469571</v>
          </cell>
          <cell r="G89">
            <v>0</v>
          </cell>
          <cell r="J89">
            <v>0</v>
          </cell>
        </row>
        <row r="90">
          <cell r="A90" t="str">
            <v>218212</v>
          </cell>
          <cell r="D90">
            <v>2778828.3577999999</v>
          </cell>
          <cell r="G90">
            <v>59643.33</v>
          </cell>
          <cell r="J90">
            <v>0</v>
          </cell>
        </row>
        <row r="91">
          <cell r="A91" t="str">
            <v>218213</v>
          </cell>
          <cell r="D91">
            <v>2811318.66</v>
          </cell>
          <cell r="G91">
            <v>59643.33</v>
          </cell>
          <cell r="J91">
            <v>0</v>
          </cell>
        </row>
        <row r="92">
          <cell r="A92" t="str">
            <v>218215</v>
          </cell>
          <cell r="D92">
            <v>840544</v>
          </cell>
          <cell r="G92">
            <v>0</v>
          </cell>
          <cell r="J92">
            <v>0</v>
          </cell>
        </row>
        <row r="93">
          <cell r="A93" t="str">
            <v>218216</v>
          </cell>
          <cell r="D93">
            <v>1128203</v>
          </cell>
          <cell r="G93">
            <v>0</v>
          </cell>
          <cell r="J93">
            <v>0</v>
          </cell>
        </row>
        <row r="94">
          <cell r="A94" t="str">
            <v>218218</v>
          </cell>
          <cell r="D94">
            <v>1977427.63</v>
          </cell>
          <cell r="G94">
            <v>0</v>
          </cell>
          <cell r="J94">
            <v>0</v>
          </cell>
        </row>
        <row r="95">
          <cell r="A95" t="str">
            <v>218219</v>
          </cell>
          <cell r="D95">
            <v>234592.97</v>
          </cell>
          <cell r="G95">
            <v>0</v>
          </cell>
          <cell r="J95">
            <v>0</v>
          </cell>
        </row>
        <row r="96">
          <cell r="A96" t="str">
            <v>218801</v>
          </cell>
          <cell r="D96">
            <v>0.31</v>
          </cell>
          <cell r="G96">
            <v>0</v>
          </cell>
          <cell r="J96">
            <v>0.31</v>
          </cell>
        </row>
        <row r="97">
          <cell r="A97" t="str">
            <v>218802</v>
          </cell>
          <cell r="D97">
            <v>-0.44539990000000013</v>
          </cell>
          <cell r="G97">
            <v>0.45</v>
          </cell>
          <cell r="J97">
            <v>0</v>
          </cell>
        </row>
        <row r="98">
          <cell r="A98" t="str">
            <v>218803</v>
          </cell>
          <cell r="D98">
            <v>-0.34</v>
          </cell>
          <cell r="G98">
            <v>0.34</v>
          </cell>
          <cell r="J98">
            <v>0</v>
          </cell>
        </row>
        <row r="99">
          <cell r="A99" t="str">
            <v>218804</v>
          </cell>
          <cell r="D99">
            <v>0.13</v>
          </cell>
          <cell r="G99">
            <v>0</v>
          </cell>
          <cell r="J99">
            <v>0.13</v>
          </cell>
        </row>
        <row r="100">
          <cell r="A100" t="str">
            <v>280501</v>
          </cell>
          <cell r="D100">
            <v>-14385937</v>
          </cell>
          <cell r="G100">
            <v>0</v>
          </cell>
          <cell r="J100">
            <v>871818</v>
          </cell>
        </row>
        <row r="101">
          <cell r="A101" t="str">
            <v>2808</v>
          </cell>
          <cell r="D101">
            <v>-116818721</v>
          </cell>
          <cell r="G101">
            <v>0</v>
          </cell>
          <cell r="J101">
            <v>0</v>
          </cell>
        </row>
        <row r="102">
          <cell r="A102" t="str">
            <v>2812001</v>
          </cell>
          <cell r="D102">
            <v>-13401478</v>
          </cell>
          <cell r="G102">
            <v>0</v>
          </cell>
          <cell r="J102">
            <v>17868595.739999998</v>
          </cell>
        </row>
        <row r="103">
          <cell r="A103" t="str">
            <v>2812002</v>
          </cell>
          <cell r="D103">
            <v>-6801306</v>
          </cell>
          <cell r="G103">
            <v>0</v>
          </cell>
          <cell r="J103">
            <v>6801347.9027999993</v>
          </cell>
        </row>
        <row r="104">
          <cell r="A104" t="str">
            <v>2812003</v>
          </cell>
          <cell r="D104">
            <v>-9951601</v>
          </cell>
          <cell r="G104">
            <v>0</v>
          </cell>
          <cell r="J104">
            <v>9951647.1053999998</v>
          </cell>
        </row>
        <row r="105">
          <cell r="A105" t="str">
            <v>2812004</v>
          </cell>
          <cell r="D105">
            <v>-5913175</v>
          </cell>
          <cell r="G105">
            <v>0</v>
          </cell>
          <cell r="J105">
            <v>5566020.4578</v>
          </cell>
        </row>
        <row r="106">
          <cell r="A106" t="str">
            <v>2812006</v>
          </cell>
          <cell r="D106">
            <v>-13049566</v>
          </cell>
          <cell r="G106">
            <v>0</v>
          </cell>
          <cell r="J106">
            <v>13049529.834000001</v>
          </cell>
        </row>
        <row r="107">
          <cell r="A107" t="str">
            <v>2812007</v>
          </cell>
          <cell r="D107">
            <v>-11712434</v>
          </cell>
          <cell r="G107">
            <v>0</v>
          </cell>
          <cell r="J107">
            <v>9668437.4196000006</v>
          </cell>
        </row>
        <row r="108">
          <cell r="A108" t="str">
            <v>2812008</v>
          </cell>
          <cell r="D108">
            <v>-12659072</v>
          </cell>
          <cell r="G108">
            <v>0</v>
          </cell>
          <cell r="J108">
            <v>12659072</v>
          </cell>
        </row>
        <row r="109">
          <cell r="A109" t="str">
            <v>2812009</v>
          </cell>
          <cell r="D109">
            <v>-9959500</v>
          </cell>
          <cell r="G109">
            <v>0</v>
          </cell>
          <cell r="J109">
            <v>9959381.8367999997</v>
          </cell>
        </row>
        <row r="110">
          <cell r="A110" t="str">
            <v>2812010</v>
          </cell>
          <cell r="D110">
            <v>-888500</v>
          </cell>
          <cell r="G110">
            <v>0</v>
          </cell>
          <cell r="J110">
            <v>888403.07819999987</v>
          </cell>
        </row>
        <row r="111">
          <cell r="A111" t="str">
            <v>2812011</v>
          </cell>
          <cell r="D111">
            <v>-3318763</v>
          </cell>
          <cell r="G111">
            <v>0</v>
          </cell>
          <cell r="J111">
            <v>3318784.7814000007</v>
          </cell>
        </row>
        <row r="112">
          <cell r="A112" t="str">
            <v>2812012</v>
          </cell>
          <cell r="D112">
            <v>-6245727</v>
          </cell>
          <cell r="G112">
            <v>0</v>
          </cell>
          <cell r="J112">
            <v>17469391.8528</v>
          </cell>
        </row>
        <row r="113">
          <cell r="A113" t="str">
            <v>2812013</v>
          </cell>
          <cell r="D113">
            <v>-5265220</v>
          </cell>
          <cell r="G113">
            <v>0</v>
          </cell>
          <cell r="J113">
            <v>5265327.9954000004</v>
          </cell>
        </row>
        <row r="114">
          <cell r="A114" t="str">
            <v>281313</v>
          </cell>
          <cell r="D114">
            <v>-8677810</v>
          </cell>
          <cell r="G114">
            <v>0</v>
          </cell>
          <cell r="J114">
            <v>1412184</v>
          </cell>
        </row>
        <row r="115">
          <cell r="A115" t="str">
            <v>281314</v>
          </cell>
          <cell r="D115">
            <v>-9470506</v>
          </cell>
          <cell r="G115">
            <v>0</v>
          </cell>
          <cell r="J115">
            <v>1235627</v>
          </cell>
        </row>
        <row r="116">
          <cell r="A116" t="str">
            <v>281315</v>
          </cell>
          <cell r="D116">
            <v>-1949765</v>
          </cell>
          <cell r="G116">
            <v>0</v>
          </cell>
          <cell r="J116">
            <v>584723</v>
          </cell>
        </row>
        <row r="117">
          <cell r="A117" t="str">
            <v>281316</v>
          </cell>
          <cell r="D117">
            <v>-108856</v>
          </cell>
          <cell r="G117">
            <v>0</v>
          </cell>
          <cell r="J117">
            <v>0</v>
          </cell>
        </row>
        <row r="118">
          <cell r="A118" t="str">
            <v>281317</v>
          </cell>
          <cell r="D118">
            <v>-19174160</v>
          </cell>
          <cell r="G118">
            <v>0</v>
          </cell>
          <cell r="J118">
            <v>3689414</v>
          </cell>
        </row>
        <row r="119">
          <cell r="A119" t="str">
            <v>281318</v>
          </cell>
          <cell r="D119">
            <v>-7933087</v>
          </cell>
          <cell r="G119">
            <v>0</v>
          </cell>
          <cell r="J119">
            <v>953579</v>
          </cell>
        </row>
        <row r="120">
          <cell r="A120" t="str">
            <v>281319</v>
          </cell>
          <cell r="D120">
            <v>1</v>
          </cell>
          <cell r="G120">
            <v>0</v>
          </cell>
          <cell r="J120">
            <v>1</v>
          </cell>
        </row>
        <row r="121">
          <cell r="A121" t="str">
            <v>281320</v>
          </cell>
          <cell r="D121">
            <v>-9789010</v>
          </cell>
          <cell r="G121">
            <v>0</v>
          </cell>
          <cell r="J121">
            <v>1771199</v>
          </cell>
        </row>
        <row r="122">
          <cell r="A122" t="str">
            <v>281321</v>
          </cell>
          <cell r="D122">
            <v>-9649634</v>
          </cell>
          <cell r="G122">
            <v>0</v>
          </cell>
          <cell r="J122">
            <v>1297722</v>
          </cell>
        </row>
        <row r="123">
          <cell r="A123" t="str">
            <v>281322</v>
          </cell>
          <cell r="D123">
            <v>-13231437</v>
          </cell>
          <cell r="G123">
            <v>0</v>
          </cell>
          <cell r="J123">
            <v>2589051</v>
          </cell>
        </row>
        <row r="124">
          <cell r="A124" t="str">
            <v>281323</v>
          </cell>
          <cell r="D124">
            <v>-6157956</v>
          </cell>
          <cell r="G124">
            <v>0</v>
          </cell>
          <cell r="J124">
            <v>0</v>
          </cell>
        </row>
        <row r="125">
          <cell r="A125" t="str">
            <v>281324</v>
          </cell>
          <cell r="D125">
            <v>-2343415</v>
          </cell>
          <cell r="G125">
            <v>0</v>
          </cell>
          <cell r="J125">
            <v>0</v>
          </cell>
        </row>
        <row r="126">
          <cell r="A126" t="str">
            <v>281325</v>
          </cell>
          <cell r="D126">
            <v>-12604286</v>
          </cell>
          <cell r="G126">
            <v>0</v>
          </cell>
          <cell r="J126">
            <v>2379440</v>
          </cell>
        </row>
        <row r="127">
          <cell r="A127" t="str">
            <v>281326</v>
          </cell>
          <cell r="D127">
            <v>-2894919.5</v>
          </cell>
          <cell r="G127">
            <v>0</v>
          </cell>
          <cell r="J127">
            <v>1105362</v>
          </cell>
        </row>
        <row r="128">
          <cell r="A128" t="str">
            <v>281328</v>
          </cell>
          <cell r="D128">
            <v>-14069899</v>
          </cell>
          <cell r="G128">
            <v>0</v>
          </cell>
          <cell r="J128">
            <v>0</v>
          </cell>
        </row>
        <row r="129">
          <cell r="A129" t="str">
            <v>281330</v>
          </cell>
          <cell r="D129">
            <v>-2836645</v>
          </cell>
          <cell r="G129">
            <v>0</v>
          </cell>
          <cell r="J129">
            <v>1389583</v>
          </cell>
        </row>
        <row r="130">
          <cell r="A130" t="str">
            <v>281331</v>
          </cell>
          <cell r="D130">
            <v>-247873</v>
          </cell>
          <cell r="G130">
            <v>0</v>
          </cell>
          <cell r="J130">
            <v>752669</v>
          </cell>
        </row>
        <row r="131">
          <cell r="A131" t="str">
            <v>281501</v>
          </cell>
          <cell r="D131">
            <v>-6655322</v>
          </cell>
          <cell r="G131">
            <v>0</v>
          </cell>
          <cell r="J131">
            <v>513673</v>
          </cell>
        </row>
        <row r="132">
          <cell r="A132" t="str">
            <v>281502</v>
          </cell>
          <cell r="D132">
            <v>-1887162</v>
          </cell>
          <cell r="G132">
            <v>0</v>
          </cell>
          <cell r="J132">
            <v>325522</v>
          </cell>
        </row>
        <row r="133">
          <cell r="A133" t="str">
            <v>281503</v>
          </cell>
          <cell r="D133">
            <v>-431312</v>
          </cell>
          <cell r="G133">
            <v>0</v>
          </cell>
          <cell r="J133">
            <v>35346</v>
          </cell>
        </row>
        <row r="134">
          <cell r="A134" t="str">
            <v>281504</v>
          </cell>
          <cell r="D134">
            <v>-758940</v>
          </cell>
          <cell r="G134">
            <v>0</v>
          </cell>
          <cell r="J134">
            <v>74584</v>
          </cell>
        </row>
        <row r="135">
          <cell r="A135" t="str">
            <v>281505</v>
          </cell>
          <cell r="D135">
            <v>-53438</v>
          </cell>
          <cell r="G135">
            <v>0</v>
          </cell>
          <cell r="J135">
            <v>7423</v>
          </cell>
        </row>
        <row r="136">
          <cell r="A136" t="str">
            <v>281507</v>
          </cell>
          <cell r="D136">
            <v>-124813</v>
          </cell>
          <cell r="G136">
            <v>0</v>
          </cell>
          <cell r="J136">
            <v>6585</v>
          </cell>
        </row>
        <row r="137">
          <cell r="A137" t="str">
            <v>281508</v>
          </cell>
          <cell r="D137">
            <v>-260479</v>
          </cell>
          <cell r="G137">
            <v>0</v>
          </cell>
          <cell r="J137">
            <v>17334</v>
          </cell>
        </row>
        <row r="138">
          <cell r="A138" t="str">
            <v>281509</v>
          </cell>
          <cell r="D138">
            <v>-1634202</v>
          </cell>
          <cell r="G138">
            <v>0</v>
          </cell>
          <cell r="J138">
            <v>63365</v>
          </cell>
        </row>
        <row r="139">
          <cell r="A139" t="str">
            <v>281512</v>
          </cell>
          <cell r="D139">
            <v>-156541</v>
          </cell>
          <cell r="G139">
            <v>0</v>
          </cell>
          <cell r="J139">
            <v>7410</v>
          </cell>
        </row>
        <row r="140">
          <cell r="A140" t="str">
            <v>281513</v>
          </cell>
          <cell r="D140">
            <v>-323820</v>
          </cell>
          <cell r="G140">
            <v>0</v>
          </cell>
          <cell r="J140">
            <v>15086</v>
          </cell>
        </row>
        <row r="141">
          <cell r="A141" t="str">
            <v>281514</v>
          </cell>
          <cell r="D141">
            <v>-2055</v>
          </cell>
          <cell r="G141">
            <v>0</v>
          </cell>
          <cell r="J141">
            <v>0</v>
          </cell>
        </row>
        <row r="142">
          <cell r="A142" t="str">
            <v>281515</v>
          </cell>
          <cell r="D142">
            <v>-55656</v>
          </cell>
          <cell r="G142">
            <v>0</v>
          </cell>
          <cell r="J142">
            <v>9612</v>
          </cell>
        </row>
        <row r="143">
          <cell r="A143" t="str">
            <v>281516</v>
          </cell>
          <cell r="D143">
            <v>-491987</v>
          </cell>
          <cell r="G143">
            <v>0</v>
          </cell>
          <cell r="J143">
            <v>117204</v>
          </cell>
        </row>
        <row r="144">
          <cell r="A144" t="str">
            <v>281518</v>
          </cell>
          <cell r="D144">
            <v>-21933</v>
          </cell>
          <cell r="G144">
            <v>0</v>
          </cell>
          <cell r="J144">
            <v>7213</v>
          </cell>
        </row>
        <row r="145">
          <cell r="A145" t="str">
            <v>281801</v>
          </cell>
          <cell r="D145">
            <v>-2669537</v>
          </cell>
          <cell r="G145">
            <v>0</v>
          </cell>
          <cell r="J145">
            <v>0</v>
          </cell>
        </row>
        <row r="146">
          <cell r="A146" t="str">
            <v>281803</v>
          </cell>
          <cell r="D146">
            <v>-0.08</v>
          </cell>
          <cell r="G146">
            <v>0.08</v>
          </cell>
          <cell r="J146">
            <v>0</v>
          </cell>
        </row>
        <row r="147">
          <cell r="A147" t="str">
            <v>281806</v>
          </cell>
          <cell r="D147">
            <v>-8797556</v>
          </cell>
          <cell r="G147">
            <v>0</v>
          </cell>
          <cell r="J147">
            <v>1390328</v>
          </cell>
        </row>
        <row r="148">
          <cell r="A148" t="str">
            <v>2818101</v>
          </cell>
          <cell r="D148">
            <v>-37574507</v>
          </cell>
          <cell r="G148">
            <v>0</v>
          </cell>
          <cell r="J148">
            <v>3006040</v>
          </cell>
        </row>
        <row r="149">
          <cell r="A149" t="str">
            <v>2818102</v>
          </cell>
          <cell r="D149">
            <v>-47272126</v>
          </cell>
          <cell r="G149">
            <v>0</v>
          </cell>
          <cell r="J149">
            <v>4070800</v>
          </cell>
        </row>
        <row r="150">
          <cell r="A150" t="str">
            <v>2818103</v>
          </cell>
          <cell r="D150">
            <v>-45691604</v>
          </cell>
          <cell r="G150">
            <v>0</v>
          </cell>
          <cell r="J150">
            <v>3509686</v>
          </cell>
        </row>
        <row r="151">
          <cell r="A151" t="str">
            <v>2818104</v>
          </cell>
          <cell r="D151">
            <v>-1</v>
          </cell>
          <cell r="G151">
            <v>0</v>
          </cell>
          <cell r="J151">
            <v>16096</v>
          </cell>
        </row>
        <row r="152">
          <cell r="A152" t="str">
            <v>2818105</v>
          </cell>
          <cell r="D152">
            <v>-23728016</v>
          </cell>
          <cell r="G152">
            <v>0</v>
          </cell>
          <cell r="J152">
            <v>1987398</v>
          </cell>
        </row>
        <row r="153">
          <cell r="A153" t="str">
            <v>2818106</v>
          </cell>
          <cell r="D153">
            <v>-27701448</v>
          </cell>
          <cell r="G153">
            <v>0</v>
          </cell>
          <cell r="J153">
            <v>2304520</v>
          </cell>
        </row>
        <row r="154">
          <cell r="A154" t="str">
            <v>2818107</v>
          </cell>
          <cell r="D154">
            <v>-30430113</v>
          </cell>
          <cell r="G154">
            <v>0</v>
          </cell>
          <cell r="J154">
            <v>2569218</v>
          </cell>
        </row>
        <row r="155">
          <cell r="A155" t="str">
            <v>2818108</v>
          </cell>
          <cell r="D155">
            <v>-3299124</v>
          </cell>
          <cell r="G155">
            <v>0</v>
          </cell>
          <cell r="J155">
            <v>307215</v>
          </cell>
        </row>
        <row r="156">
          <cell r="A156" t="str">
            <v>2818109</v>
          </cell>
          <cell r="D156">
            <v>-8442268</v>
          </cell>
          <cell r="G156">
            <v>0</v>
          </cell>
          <cell r="J156">
            <v>556991</v>
          </cell>
        </row>
        <row r="157">
          <cell r="A157" t="str">
            <v>2818110</v>
          </cell>
          <cell r="D157">
            <v>-14742715</v>
          </cell>
          <cell r="G157">
            <v>0</v>
          </cell>
          <cell r="J157">
            <v>1933228</v>
          </cell>
        </row>
        <row r="158">
          <cell r="A158" t="str">
            <v>2818111</v>
          </cell>
          <cell r="D158">
            <v>-23574370</v>
          </cell>
          <cell r="G158">
            <v>0</v>
          </cell>
          <cell r="J158">
            <v>2090689</v>
          </cell>
        </row>
        <row r="159">
          <cell r="A159" t="str">
            <v>2818112</v>
          </cell>
          <cell r="D159">
            <v>34005</v>
          </cell>
          <cell r="G159">
            <v>0</v>
          </cell>
          <cell r="J159">
            <v>0</v>
          </cell>
        </row>
        <row r="160">
          <cell r="A160" t="str">
            <v>2818113</v>
          </cell>
          <cell r="D160">
            <v>-9611511</v>
          </cell>
          <cell r="G160">
            <v>0</v>
          </cell>
          <cell r="J160">
            <v>1861782</v>
          </cell>
        </row>
        <row r="161">
          <cell r="A161" t="str">
            <v>2818114</v>
          </cell>
          <cell r="D161">
            <v>-8525092</v>
          </cell>
          <cell r="G161">
            <v>0</v>
          </cell>
          <cell r="J161">
            <v>2104637</v>
          </cell>
        </row>
        <row r="162">
          <cell r="A162" t="str">
            <v>2818116</v>
          </cell>
          <cell r="D162">
            <v>-6225596</v>
          </cell>
          <cell r="G162">
            <v>0</v>
          </cell>
          <cell r="J162">
            <v>2134394</v>
          </cell>
        </row>
        <row r="163">
          <cell r="A163" t="str">
            <v>2818119</v>
          </cell>
          <cell r="D163">
            <v>-2795567</v>
          </cell>
          <cell r="G163">
            <v>0</v>
          </cell>
          <cell r="J163">
            <v>10040159</v>
          </cell>
        </row>
        <row r="164">
          <cell r="A164" t="str">
            <v>2818201</v>
          </cell>
          <cell r="D164">
            <v>-2143595</v>
          </cell>
          <cell r="G164">
            <v>0</v>
          </cell>
          <cell r="J164">
            <v>67173</v>
          </cell>
        </row>
        <row r="165">
          <cell r="A165" t="str">
            <v>2818202</v>
          </cell>
          <cell r="D165">
            <v>-1491906</v>
          </cell>
          <cell r="G165">
            <v>0</v>
          </cell>
          <cell r="J165">
            <v>58762</v>
          </cell>
        </row>
        <row r="166">
          <cell r="A166" t="str">
            <v>2818203</v>
          </cell>
          <cell r="D166">
            <v>-1692634</v>
          </cell>
          <cell r="G166">
            <v>0</v>
          </cell>
          <cell r="J166">
            <v>284945</v>
          </cell>
        </row>
        <row r="167">
          <cell r="A167" t="str">
            <v>2818205</v>
          </cell>
          <cell r="D167">
            <v>-1620729</v>
          </cell>
          <cell r="G167">
            <v>0</v>
          </cell>
          <cell r="J167">
            <v>70306</v>
          </cell>
        </row>
        <row r="168">
          <cell r="A168" t="str">
            <v>2818206</v>
          </cell>
          <cell r="D168">
            <v>-2391646</v>
          </cell>
          <cell r="G168">
            <v>0</v>
          </cell>
          <cell r="J168">
            <v>104285</v>
          </cell>
        </row>
        <row r="169">
          <cell r="A169" t="str">
            <v>2818207</v>
          </cell>
          <cell r="D169">
            <v>-3312905</v>
          </cell>
          <cell r="G169">
            <v>0</v>
          </cell>
          <cell r="J169">
            <v>145204</v>
          </cell>
        </row>
        <row r="170">
          <cell r="A170" t="str">
            <v>2818208</v>
          </cell>
          <cell r="D170">
            <v>-2009960</v>
          </cell>
          <cell r="G170">
            <v>0</v>
          </cell>
          <cell r="J170">
            <v>72598</v>
          </cell>
        </row>
        <row r="171">
          <cell r="A171" t="str">
            <v>2818209</v>
          </cell>
          <cell r="D171">
            <v>-1256769</v>
          </cell>
          <cell r="G171">
            <v>0</v>
          </cell>
          <cell r="J171">
            <v>53201</v>
          </cell>
        </row>
        <row r="172">
          <cell r="A172" t="str">
            <v>2818210</v>
          </cell>
          <cell r="D172">
            <v>-1865098</v>
          </cell>
          <cell r="G172">
            <v>0</v>
          </cell>
          <cell r="J172">
            <v>233621</v>
          </cell>
        </row>
        <row r="173">
          <cell r="A173" t="str">
            <v>2818211</v>
          </cell>
          <cell r="D173">
            <v>-2201481</v>
          </cell>
          <cell r="G173">
            <v>0</v>
          </cell>
          <cell r="J173">
            <v>158866</v>
          </cell>
        </row>
        <row r="174">
          <cell r="A174" t="str">
            <v>2818212</v>
          </cell>
          <cell r="D174">
            <v>-561583</v>
          </cell>
          <cell r="G174">
            <v>0</v>
          </cell>
          <cell r="J174">
            <v>0</v>
          </cell>
        </row>
        <row r="175">
          <cell r="A175" t="str">
            <v>2818213</v>
          </cell>
          <cell r="D175">
            <v>-509013</v>
          </cell>
          <cell r="G175">
            <v>0</v>
          </cell>
          <cell r="J175">
            <v>82883</v>
          </cell>
        </row>
        <row r="176">
          <cell r="A176" t="str">
            <v>2818214</v>
          </cell>
          <cell r="D176">
            <v>-637467</v>
          </cell>
          <cell r="G176">
            <v>0</v>
          </cell>
          <cell r="J176">
            <v>122684</v>
          </cell>
        </row>
        <row r="177">
          <cell r="A177" t="str">
            <v>2818215</v>
          </cell>
          <cell r="D177">
            <v>-1349637</v>
          </cell>
          <cell r="G177">
            <v>0</v>
          </cell>
          <cell r="J177">
            <v>251244</v>
          </cell>
        </row>
        <row r="178">
          <cell r="A178" t="str">
            <v>2818217</v>
          </cell>
          <cell r="D178">
            <v>-918839</v>
          </cell>
          <cell r="G178">
            <v>0</v>
          </cell>
          <cell r="J178">
            <v>264647</v>
          </cell>
        </row>
        <row r="179">
          <cell r="A179" t="str">
            <v>2818219</v>
          </cell>
          <cell r="D179">
            <v>-60956</v>
          </cell>
          <cell r="G179">
            <v>0</v>
          </cell>
          <cell r="J179">
            <v>43409</v>
          </cell>
        </row>
        <row r="180">
          <cell r="A180" t="str">
            <v>32</v>
          </cell>
          <cell r="D180">
            <v>-9.9998999999999991E-3</v>
          </cell>
          <cell r="G180">
            <v>0.01</v>
          </cell>
          <cell r="J180">
            <v>0</v>
          </cell>
        </row>
        <row r="181">
          <cell r="A181" t="str">
            <v>327</v>
          </cell>
          <cell r="D181">
            <v>10187883.515999999</v>
          </cell>
          <cell r="G181">
            <v>0</v>
          </cell>
          <cell r="J181">
            <v>0</v>
          </cell>
        </row>
        <row r="182">
          <cell r="A182" t="str">
            <v>35113</v>
          </cell>
          <cell r="D182">
            <v>248187384</v>
          </cell>
          <cell r="G182">
            <v>521296433</v>
          </cell>
          <cell r="J182">
            <v>511099870</v>
          </cell>
        </row>
        <row r="183">
          <cell r="A183" t="str">
            <v>35114</v>
          </cell>
          <cell r="D183">
            <v>2299349</v>
          </cell>
          <cell r="G183">
            <v>3274175</v>
          </cell>
          <cell r="J183">
            <v>2299349</v>
          </cell>
        </row>
        <row r="184">
          <cell r="A184" t="str">
            <v>35116</v>
          </cell>
          <cell r="D184">
            <v>7072088</v>
          </cell>
          <cell r="G184">
            <v>7072088</v>
          </cell>
          <cell r="J184">
            <v>7072088</v>
          </cell>
        </row>
        <row r="185">
          <cell r="A185" t="str">
            <v>4010002</v>
          </cell>
          <cell r="D185">
            <v>1.3999000000000004E-3</v>
          </cell>
          <cell r="G185">
            <v>0</v>
          </cell>
          <cell r="J185">
            <v>0</v>
          </cell>
        </row>
        <row r="186">
          <cell r="A186" t="str">
            <v>4010003</v>
          </cell>
          <cell r="D186">
            <v>81869.899999999994</v>
          </cell>
          <cell r="G186">
            <v>4776900</v>
          </cell>
          <cell r="J186">
            <v>6341631</v>
          </cell>
        </row>
        <row r="187">
          <cell r="A187" t="str">
            <v>4010004</v>
          </cell>
          <cell r="D187">
            <v>-1.9999000000000002E-3</v>
          </cell>
          <cell r="G187">
            <v>0</v>
          </cell>
          <cell r="J187">
            <v>0</v>
          </cell>
        </row>
        <row r="188">
          <cell r="A188" t="str">
            <v>4010010</v>
          </cell>
          <cell r="D188">
            <v>-1877979.5590002998</v>
          </cell>
          <cell r="G188">
            <v>0</v>
          </cell>
          <cell r="J188">
            <v>29765.139999899999</v>
          </cell>
        </row>
        <row r="189">
          <cell r="A189" t="str">
            <v>4010014</v>
          </cell>
          <cell r="D189">
            <v>-3.0143000000000001E-3</v>
          </cell>
          <cell r="G189">
            <v>0</v>
          </cell>
          <cell r="J189">
            <v>0</v>
          </cell>
        </row>
        <row r="190">
          <cell r="A190" t="str">
            <v>4010015</v>
          </cell>
          <cell r="D190">
            <v>2.0000000000000005E-3</v>
          </cell>
          <cell r="G190">
            <v>0</v>
          </cell>
          <cell r="J190">
            <v>0</v>
          </cell>
        </row>
        <row r="191">
          <cell r="A191" t="str">
            <v>4010028</v>
          </cell>
          <cell r="D191">
            <v>-230131.71</v>
          </cell>
          <cell r="G191">
            <v>0</v>
          </cell>
          <cell r="J191">
            <v>0</v>
          </cell>
        </row>
        <row r="192">
          <cell r="A192" t="str">
            <v>4010040</v>
          </cell>
          <cell r="D192">
            <v>43586.7</v>
          </cell>
          <cell r="G192">
            <v>0</v>
          </cell>
          <cell r="J192">
            <v>0</v>
          </cell>
        </row>
        <row r="193">
          <cell r="A193" t="str">
            <v>4010050</v>
          </cell>
          <cell r="D193">
            <v>-7406253.8149998002</v>
          </cell>
          <cell r="G193">
            <v>45400079</v>
          </cell>
          <cell r="J193">
            <v>45920453.530000001</v>
          </cell>
        </row>
        <row r="194">
          <cell r="A194" t="str">
            <v>4010051</v>
          </cell>
          <cell r="D194">
            <v>-992204</v>
          </cell>
          <cell r="G194">
            <v>13669296</v>
          </cell>
          <cell r="J194">
            <v>14118807.039999999</v>
          </cell>
        </row>
        <row r="195">
          <cell r="A195" t="str">
            <v>4010055</v>
          </cell>
          <cell r="D195">
            <v>6480</v>
          </cell>
          <cell r="G195">
            <v>64800</v>
          </cell>
          <cell r="J195">
            <v>71280</v>
          </cell>
        </row>
        <row r="196">
          <cell r="A196" t="str">
            <v>4010064</v>
          </cell>
          <cell r="D196">
            <v>9.9999999999999995E-8</v>
          </cell>
          <cell r="G196">
            <v>0</v>
          </cell>
          <cell r="J196">
            <v>0</v>
          </cell>
        </row>
        <row r="197">
          <cell r="A197" t="str">
            <v>4010068</v>
          </cell>
          <cell r="D197">
            <v>-52657.37</v>
          </cell>
          <cell r="G197">
            <v>132892</v>
          </cell>
          <cell r="J197">
            <v>200145.97</v>
          </cell>
        </row>
        <row r="198">
          <cell r="A198" t="str">
            <v>4010071</v>
          </cell>
          <cell r="D198">
            <v>-243197.45</v>
          </cell>
          <cell r="G198">
            <v>661884</v>
          </cell>
          <cell r="J198">
            <v>481787.68</v>
          </cell>
        </row>
        <row r="199">
          <cell r="A199" t="str">
            <v>4010072</v>
          </cell>
          <cell r="D199">
            <v>-317887.67</v>
          </cell>
          <cell r="G199">
            <v>571281.07999999996</v>
          </cell>
          <cell r="J199">
            <v>571281.16</v>
          </cell>
        </row>
        <row r="200">
          <cell r="A200" t="str">
            <v>4010076</v>
          </cell>
          <cell r="D200">
            <v>-1.3999999999999999E-4</v>
          </cell>
          <cell r="G200">
            <v>0</v>
          </cell>
          <cell r="J200">
            <v>0</v>
          </cell>
        </row>
        <row r="201">
          <cell r="A201" t="str">
            <v>4010077</v>
          </cell>
          <cell r="D201">
            <v>-112753.88</v>
          </cell>
          <cell r="G201">
            <v>1099318</v>
          </cell>
          <cell r="J201">
            <v>1074379.27</v>
          </cell>
        </row>
        <row r="202">
          <cell r="A202" t="str">
            <v>4010087</v>
          </cell>
          <cell r="D202">
            <v>-30799.8</v>
          </cell>
          <cell r="G202">
            <v>0</v>
          </cell>
          <cell r="J202">
            <v>0</v>
          </cell>
        </row>
        <row r="203">
          <cell r="A203" t="str">
            <v>4010094</v>
          </cell>
          <cell r="D203">
            <v>-48248.929999900007</v>
          </cell>
          <cell r="G203">
            <v>273070</v>
          </cell>
          <cell r="J203">
            <v>241539.6</v>
          </cell>
        </row>
        <row r="204">
          <cell r="A204" t="str">
            <v>4010100</v>
          </cell>
          <cell r="D204">
            <v>-3.9996999999999993E-3</v>
          </cell>
          <cell r="G204">
            <v>0</v>
          </cell>
          <cell r="J204">
            <v>0</v>
          </cell>
        </row>
        <row r="205">
          <cell r="A205" t="str">
            <v>4010122</v>
          </cell>
          <cell r="D205">
            <v>-1213274.6599999999</v>
          </cell>
          <cell r="G205">
            <v>9879370</v>
          </cell>
          <cell r="J205">
            <v>9548521.1300000008</v>
          </cell>
        </row>
        <row r="206">
          <cell r="A206" t="str">
            <v>4010139</v>
          </cell>
          <cell r="D206">
            <v>-7.1290000000000004E-4</v>
          </cell>
          <cell r="G206">
            <v>0</v>
          </cell>
          <cell r="J206">
            <v>0</v>
          </cell>
        </row>
        <row r="207">
          <cell r="A207" t="str">
            <v>4010171</v>
          </cell>
          <cell r="D207">
            <v>-1.9999999999999999E-7</v>
          </cell>
          <cell r="G207">
            <v>0</v>
          </cell>
          <cell r="J207">
            <v>0</v>
          </cell>
        </row>
        <row r="208">
          <cell r="A208" t="str">
            <v>4010174</v>
          </cell>
          <cell r="D208">
            <v>9.9999999999999995E-8</v>
          </cell>
          <cell r="G208">
            <v>0</v>
          </cell>
          <cell r="J208">
            <v>0</v>
          </cell>
        </row>
        <row r="209">
          <cell r="A209" t="str">
            <v>4010184</v>
          </cell>
          <cell r="D209">
            <v>2.2999000000000001E-3</v>
          </cell>
          <cell r="G209">
            <v>0</v>
          </cell>
          <cell r="J209">
            <v>0</v>
          </cell>
        </row>
        <row r="210">
          <cell r="A210" t="str">
            <v>4010190</v>
          </cell>
          <cell r="D210">
            <v>-41758.639999999999</v>
          </cell>
          <cell r="G210">
            <v>191759</v>
          </cell>
          <cell r="J210">
            <v>180000</v>
          </cell>
        </row>
        <row r="211">
          <cell r="A211" t="str">
            <v>4010192</v>
          </cell>
          <cell r="D211">
            <v>-3.1998999999999999E-3</v>
          </cell>
          <cell r="G211">
            <v>0</v>
          </cell>
          <cell r="J211">
            <v>0</v>
          </cell>
        </row>
        <row r="212">
          <cell r="A212" t="str">
            <v>4010243</v>
          </cell>
          <cell r="D212">
            <v>-43648</v>
          </cell>
          <cell r="G212">
            <v>0</v>
          </cell>
          <cell r="J212">
            <v>0</v>
          </cell>
        </row>
        <row r="213">
          <cell r="A213" t="str">
            <v>4010244</v>
          </cell>
          <cell r="D213">
            <v>4.0000999999999995E-3</v>
          </cell>
          <cell r="G213">
            <v>0</v>
          </cell>
          <cell r="J213">
            <v>0</v>
          </cell>
        </row>
        <row r="214">
          <cell r="A214" t="str">
            <v>4010247</v>
          </cell>
          <cell r="D214">
            <v>-4574520</v>
          </cell>
          <cell r="G214">
            <v>62009349</v>
          </cell>
          <cell r="J214">
            <v>63475022.219999999</v>
          </cell>
        </row>
        <row r="215">
          <cell r="A215" t="str">
            <v>4010249</v>
          </cell>
          <cell r="D215">
            <v>-1417685.3133999</v>
          </cell>
          <cell r="G215">
            <v>19638523.031799901</v>
          </cell>
          <cell r="J215">
            <v>19661012.5</v>
          </cell>
        </row>
        <row r="216">
          <cell r="A216" t="str">
            <v>4010261</v>
          </cell>
          <cell r="D216">
            <v>12026</v>
          </cell>
          <cell r="G216">
            <v>0</v>
          </cell>
          <cell r="J216">
            <v>0</v>
          </cell>
        </row>
        <row r="217">
          <cell r="A217" t="str">
            <v>4010262</v>
          </cell>
          <cell r="D217">
            <v>0</v>
          </cell>
          <cell r="G217">
            <v>0</v>
          </cell>
          <cell r="J217">
            <v>34540</v>
          </cell>
        </row>
        <row r="218">
          <cell r="A218" t="str">
            <v>4010271</v>
          </cell>
          <cell r="D218">
            <v>1.9999999999999999E-7</v>
          </cell>
          <cell r="G218">
            <v>0</v>
          </cell>
          <cell r="J218">
            <v>0</v>
          </cell>
        </row>
        <row r="219">
          <cell r="A219" t="str">
            <v>4010279</v>
          </cell>
          <cell r="D219">
            <v>-2.3536999999999998E-3</v>
          </cell>
          <cell r="G219">
            <v>4090367.7</v>
          </cell>
          <cell r="J219">
            <v>4096852.7</v>
          </cell>
        </row>
        <row r="220">
          <cell r="A220" t="str">
            <v>4010283</v>
          </cell>
          <cell r="D220">
            <v>-409210</v>
          </cell>
          <cell r="G220">
            <v>4050352</v>
          </cell>
          <cell r="J220">
            <v>4051511.5</v>
          </cell>
        </row>
        <row r="221">
          <cell r="A221" t="str">
            <v>4010287</v>
          </cell>
          <cell r="D221">
            <v>-35474.800000000003</v>
          </cell>
          <cell r="G221">
            <v>0</v>
          </cell>
          <cell r="J221">
            <v>0</v>
          </cell>
        </row>
        <row r="222">
          <cell r="A222" t="str">
            <v>4010291</v>
          </cell>
          <cell r="D222">
            <v>3.2485999999999991E-3</v>
          </cell>
          <cell r="G222">
            <v>1112429</v>
          </cell>
          <cell r="J222">
            <v>151563.75</v>
          </cell>
        </row>
        <row r="223">
          <cell r="A223" t="str">
            <v>4010302</v>
          </cell>
          <cell r="D223">
            <v>2.8998999999999995E-3</v>
          </cell>
          <cell r="G223">
            <v>0</v>
          </cell>
          <cell r="J223">
            <v>0</v>
          </cell>
        </row>
        <row r="224">
          <cell r="A224" t="str">
            <v>4010303</v>
          </cell>
          <cell r="D224">
            <v>-392174.78999990009</v>
          </cell>
          <cell r="G224">
            <v>3256165</v>
          </cell>
          <cell r="J224">
            <v>3046287.26</v>
          </cell>
        </row>
        <row r="225">
          <cell r="A225" t="str">
            <v>4010304</v>
          </cell>
          <cell r="D225">
            <v>-1583233.92</v>
          </cell>
          <cell r="G225">
            <v>6928034</v>
          </cell>
          <cell r="J225">
            <v>6784979.1600000001</v>
          </cell>
        </row>
        <row r="226">
          <cell r="A226" t="str">
            <v>4010306</v>
          </cell>
          <cell r="D226">
            <v>1.1999999999999999E-3</v>
          </cell>
          <cell r="G226">
            <v>0</v>
          </cell>
          <cell r="J226">
            <v>0</v>
          </cell>
        </row>
        <row r="227">
          <cell r="A227" t="str">
            <v>4010314</v>
          </cell>
          <cell r="D227">
            <v>5.9998999999999999E-3</v>
          </cell>
          <cell r="G227">
            <v>0</v>
          </cell>
          <cell r="J227">
            <v>0.01</v>
          </cell>
        </row>
        <row r="228">
          <cell r="A228" t="str">
            <v>4010319</v>
          </cell>
          <cell r="D228">
            <v>0</v>
          </cell>
          <cell r="G228">
            <v>124854</v>
          </cell>
          <cell r="J228">
            <v>124854</v>
          </cell>
        </row>
        <row r="229">
          <cell r="A229" t="str">
            <v>4010322</v>
          </cell>
          <cell r="D229">
            <v>-9.9999999999999995E-8</v>
          </cell>
          <cell r="G229">
            <v>0</v>
          </cell>
          <cell r="J229">
            <v>0</v>
          </cell>
        </row>
        <row r="230">
          <cell r="A230" t="str">
            <v>4010325</v>
          </cell>
          <cell r="D230">
            <v>-11200.09</v>
          </cell>
          <cell r="G230">
            <v>436464</v>
          </cell>
          <cell r="J230">
            <v>492914.56</v>
          </cell>
        </row>
        <row r="231">
          <cell r="A231" t="str">
            <v>4010342</v>
          </cell>
          <cell r="D231">
            <v>-2354083.16</v>
          </cell>
          <cell r="G231">
            <v>12720054</v>
          </cell>
          <cell r="J231">
            <v>12464490.58</v>
          </cell>
        </row>
        <row r="232">
          <cell r="A232" t="str">
            <v>4010343</v>
          </cell>
          <cell r="D232">
            <v>-38268.44</v>
          </cell>
          <cell r="G232">
            <v>310550</v>
          </cell>
          <cell r="J232">
            <v>466093.92</v>
          </cell>
        </row>
        <row r="233">
          <cell r="A233" t="str">
            <v>4010344</v>
          </cell>
          <cell r="D233">
            <v>-5360.05</v>
          </cell>
          <cell r="G233">
            <v>196920</v>
          </cell>
          <cell r="J233">
            <v>557705.99</v>
          </cell>
        </row>
        <row r="234">
          <cell r="A234" t="str">
            <v>4010348</v>
          </cell>
          <cell r="D234">
            <v>-108222.08</v>
          </cell>
          <cell r="G234">
            <v>960980</v>
          </cell>
          <cell r="J234">
            <v>953389.08</v>
          </cell>
        </row>
        <row r="235">
          <cell r="A235" t="str">
            <v>4010351</v>
          </cell>
          <cell r="D235">
            <v>-4117431.6014239001</v>
          </cell>
          <cell r="G235">
            <v>21757432</v>
          </cell>
          <cell r="J235">
            <v>27077412</v>
          </cell>
        </row>
        <row r="236">
          <cell r="A236" t="str">
            <v>4010352</v>
          </cell>
          <cell r="D236">
            <v>-3.9998000000000004E-3</v>
          </cell>
          <cell r="G236">
            <v>0</v>
          </cell>
          <cell r="J236">
            <v>0</v>
          </cell>
        </row>
        <row r="237">
          <cell r="A237" t="str">
            <v>4010363</v>
          </cell>
          <cell r="D237">
            <v>0</v>
          </cell>
          <cell r="G237">
            <v>126808</v>
          </cell>
          <cell r="J237">
            <v>126808</v>
          </cell>
        </row>
        <row r="238">
          <cell r="A238" t="str">
            <v>4010377</v>
          </cell>
          <cell r="D238">
            <v>-2346970.8899999</v>
          </cell>
          <cell r="G238">
            <v>11213103.27</v>
          </cell>
          <cell r="J238">
            <v>8866132.3800000008</v>
          </cell>
        </row>
        <row r="239">
          <cell r="A239" t="str">
            <v>4010387</v>
          </cell>
          <cell r="D239">
            <v>-401287.07</v>
          </cell>
          <cell r="G239">
            <v>1893889</v>
          </cell>
          <cell r="J239">
            <v>1674390</v>
          </cell>
        </row>
        <row r="240">
          <cell r="A240" t="str">
            <v>4010392</v>
          </cell>
          <cell r="D240">
            <v>9.9999999999999995E-8</v>
          </cell>
          <cell r="G240">
            <v>0</v>
          </cell>
          <cell r="J240">
            <v>0</v>
          </cell>
        </row>
        <row r="241">
          <cell r="A241" t="str">
            <v>4010399</v>
          </cell>
          <cell r="D241">
            <v>-2000915.43</v>
          </cell>
          <cell r="G241">
            <v>9929181</v>
          </cell>
          <cell r="J241">
            <v>9238045.6199999992</v>
          </cell>
        </row>
        <row r="242">
          <cell r="A242" t="str">
            <v>4010415</v>
          </cell>
          <cell r="D242">
            <v>-170695.33</v>
          </cell>
          <cell r="G242">
            <v>2255581</v>
          </cell>
          <cell r="J242">
            <v>2094062</v>
          </cell>
        </row>
        <row r="243">
          <cell r="A243" t="str">
            <v>4010419</v>
          </cell>
          <cell r="D243">
            <v>-4382919.6599998996</v>
          </cell>
          <cell r="G243">
            <v>43166040</v>
          </cell>
          <cell r="J243">
            <v>43003325.729999997</v>
          </cell>
        </row>
        <row r="244">
          <cell r="A244" t="str">
            <v>4010424</v>
          </cell>
          <cell r="D244">
            <v>-4.5409999999999999E-3</v>
          </cell>
          <cell r="G244">
            <v>0</v>
          </cell>
          <cell r="J244">
            <v>0</v>
          </cell>
        </row>
        <row r="245">
          <cell r="A245" t="str">
            <v>4010425</v>
          </cell>
          <cell r="D245">
            <v>-1541517.4</v>
          </cell>
          <cell r="G245">
            <v>9007630</v>
          </cell>
          <cell r="J245">
            <v>9039804.3900000006</v>
          </cell>
        </row>
        <row r="246">
          <cell r="A246" t="str">
            <v>4010429</v>
          </cell>
          <cell r="D246">
            <v>-9.9999999999999995E-8</v>
          </cell>
          <cell r="G246">
            <v>0</v>
          </cell>
          <cell r="J246">
            <v>0</v>
          </cell>
        </row>
        <row r="247">
          <cell r="A247" t="str">
            <v>4010437</v>
          </cell>
          <cell r="D247">
            <v>-583625.19999999995</v>
          </cell>
          <cell r="G247">
            <v>2788519</v>
          </cell>
          <cell r="J247">
            <v>3269548.2</v>
          </cell>
        </row>
        <row r="248">
          <cell r="A248" t="str">
            <v>4010454</v>
          </cell>
          <cell r="D248">
            <v>3.9970000000000001E-4</v>
          </cell>
          <cell r="G248">
            <v>1707204.88</v>
          </cell>
          <cell r="J248">
            <v>1707204.8755999999</v>
          </cell>
        </row>
        <row r="249">
          <cell r="A249" t="str">
            <v>4010466</v>
          </cell>
          <cell r="D249">
            <v>-2801294.11</v>
          </cell>
          <cell r="G249">
            <v>17105165</v>
          </cell>
          <cell r="J249">
            <v>16555961.449999999</v>
          </cell>
        </row>
        <row r="250">
          <cell r="A250" t="str">
            <v>4010469</v>
          </cell>
          <cell r="D250">
            <v>2.3001000000000002E-3</v>
          </cell>
          <cell r="G250">
            <v>0</v>
          </cell>
          <cell r="J250">
            <v>0</v>
          </cell>
        </row>
        <row r="251">
          <cell r="A251" t="str">
            <v>4010471</v>
          </cell>
          <cell r="D251">
            <v>0</v>
          </cell>
          <cell r="G251">
            <v>644171</v>
          </cell>
          <cell r="J251">
            <v>813317.5</v>
          </cell>
        </row>
        <row r="252">
          <cell r="A252" t="str">
            <v>4010486</v>
          </cell>
          <cell r="D252">
            <v>-1686010.8799998998</v>
          </cell>
          <cell r="G252">
            <v>8364247</v>
          </cell>
          <cell r="J252">
            <v>8012198.5899999999</v>
          </cell>
        </row>
        <row r="253">
          <cell r="A253" t="str">
            <v>4010488</v>
          </cell>
          <cell r="D253">
            <v>-386055.21</v>
          </cell>
          <cell r="G253">
            <v>2149478</v>
          </cell>
          <cell r="J253">
            <v>2193759.11</v>
          </cell>
        </row>
        <row r="254">
          <cell r="A254" t="str">
            <v>4010491</v>
          </cell>
          <cell r="D254">
            <v>2.0000000000000005E-3</v>
          </cell>
          <cell r="G254">
            <v>0</v>
          </cell>
          <cell r="J254">
            <v>0</v>
          </cell>
        </row>
        <row r="255">
          <cell r="A255" t="str">
            <v>4010498</v>
          </cell>
          <cell r="D255">
            <v>4.0001999999999998E-3</v>
          </cell>
          <cell r="G255">
            <v>0</v>
          </cell>
          <cell r="J255">
            <v>0</v>
          </cell>
        </row>
        <row r="256">
          <cell r="A256" t="str">
            <v>4010499</v>
          </cell>
          <cell r="D256">
            <v>-805462.59</v>
          </cell>
          <cell r="G256">
            <v>4271649</v>
          </cell>
          <cell r="J256">
            <v>5412257.7699999996</v>
          </cell>
        </row>
        <row r="257">
          <cell r="A257" t="str">
            <v>4010501</v>
          </cell>
          <cell r="D257">
            <v>-1062057.2800002999</v>
          </cell>
          <cell r="G257">
            <v>6781211.1600000001</v>
          </cell>
          <cell r="J257">
            <v>5310728.74</v>
          </cell>
        </row>
        <row r="258">
          <cell r="A258" t="str">
            <v>4010512</v>
          </cell>
          <cell r="D258">
            <v>-111048</v>
          </cell>
          <cell r="G258">
            <v>816603</v>
          </cell>
          <cell r="J258">
            <v>931900.2</v>
          </cell>
        </row>
        <row r="259">
          <cell r="A259" t="str">
            <v>4010521</v>
          </cell>
          <cell r="D259">
            <v>-306994.84999999998</v>
          </cell>
          <cell r="G259">
            <v>249689</v>
          </cell>
          <cell r="J259">
            <v>262449.84000000003</v>
          </cell>
        </row>
        <row r="260">
          <cell r="A260" t="str">
            <v>4010523</v>
          </cell>
          <cell r="D260">
            <v>-202336.18</v>
          </cell>
          <cell r="G260">
            <v>1014179.03</v>
          </cell>
          <cell r="J260">
            <v>811842.85</v>
          </cell>
        </row>
        <row r="261">
          <cell r="A261" t="str">
            <v>4010526</v>
          </cell>
          <cell r="D261">
            <v>-39968.656799900004</v>
          </cell>
          <cell r="G261">
            <v>480000</v>
          </cell>
          <cell r="J261">
            <v>480000</v>
          </cell>
        </row>
        <row r="262">
          <cell r="A262" t="str">
            <v>4010561</v>
          </cell>
          <cell r="D262">
            <v>-124670.62</v>
          </cell>
          <cell r="G262">
            <v>1586653</v>
          </cell>
          <cell r="J262">
            <v>1719941.03</v>
          </cell>
        </row>
        <row r="263">
          <cell r="A263" t="str">
            <v>4010562</v>
          </cell>
          <cell r="D263">
            <v>-235422.75</v>
          </cell>
          <cell r="G263">
            <v>1467396.84</v>
          </cell>
          <cell r="J263">
            <v>1231974.0900000001</v>
          </cell>
        </row>
        <row r="264">
          <cell r="A264" t="str">
            <v>4010563</v>
          </cell>
          <cell r="D264">
            <v>139440</v>
          </cell>
          <cell r="G264">
            <v>0</v>
          </cell>
          <cell r="J264">
            <v>-154980.79999999999</v>
          </cell>
        </row>
        <row r="265">
          <cell r="A265" t="str">
            <v>4010564</v>
          </cell>
          <cell r="D265">
            <v>0</v>
          </cell>
          <cell r="G265">
            <v>3100</v>
          </cell>
          <cell r="J265">
            <v>7790</v>
          </cell>
        </row>
        <row r="266">
          <cell r="A266" t="str">
            <v>4010565</v>
          </cell>
          <cell r="D266">
            <v>-40000</v>
          </cell>
          <cell r="G266">
            <v>89149</v>
          </cell>
          <cell r="J266">
            <v>57487.4</v>
          </cell>
        </row>
        <row r="267">
          <cell r="A267" t="str">
            <v>4010572</v>
          </cell>
          <cell r="D267">
            <v>0</v>
          </cell>
          <cell r="G267">
            <v>95799</v>
          </cell>
          <cell r="J267">
            <v>95799</v>
          </cell>
        </row>
        <row r="268">
          <cell r="A268" t="str">
            <v>4010578</v>
          </cell>
          <cell r="D268">
            <v>2.2999000000000001E-3</v>
          </cell>
          <cell r="G268">
            <v>0</v>
          </cell>
          <cell r="J268">
            <v>0</v>
          </cell>
        </row>
        <row r="269">
          <cell r="A269" t="str">
            <v>4010579</v>
          </cell>
          <cell r="D269">
            <v>-281839.10619000002</v>
          </cell>
          <cell r="G269">
            <v>2773653.5410000002</v>
          </cell>
          <cell r="J269">
            <v>2945344.4099999</v>
          </cell>
        </row>
        <row r="270">
          <cell r="A270" t="str">
            <v>4010580</v>
          </cell>
          <cell r="D270">
            <v>-790530.84079999989</v>
          </cell>
          <cell r="G270">
            <v>9507102.8399998993</v>
          </cell>
          <cell r="J270">
            <v>9391974</v>
          </cell>
        </row>
        <row r="271">
          <cell r="A271" t="str">
            <v>4010582</v>
          </cell>
          <cell r="D271">
            <v>-696</v>
          </cell>
          <cell r="G271">
            <v>696</v>
          </cell>
          <cell r="J271">
            <v>0</v>
          </cell>
        </row>
        <row r="272">
          <cell r="A272" t="str">
            <v>4010590</v>
          </cell>
          <cell r="D272">
            <v>-2.2999000000000001E-3</v>
          </cell>
          <cell r="G272">
            <v>0</v>
          </cell>
          <cell r="J272">
            <v>0</v>
          </cell>
        </row>
        <row r="273">
          <cell r="A273" t="str">
            <v>4010592</v>
          </cell>
          <cell r="D273">
            <v>-355635828.36640096</v>
          </cell>
          <cell r="G273">
            <v>2806129428.8099999</v>
          </cell>
          <cell r="J273">
            <v>2497242224.04</v>
          </cell>
        </row>
        <row r="274">
          <cell r="A274" t="str">
            <v>4010594</v>
          </cell>
          <cell r="D274">
            <v>0</v>
          </cell>
          <cell r="G274">
            <v>58000</v>
          </cell>
          <cell r="J274">
            <v>58000</v>
          </cell>
        </row>
        <row r="275">
          <cell r="A275" t="str">
            <v>4010596</v>
          </cell>
          <cell r="D275">
            <v>4.6999999999999993E-3</v>
          </cell>
          <cell r="G275">
            <v>336055</v>
          </cell>
          <cell r="J275">
            <v>336055.00159999996</v>
          </cell>
        </row>
        <row r="276">
          <cell r="A276" t="str">
            <v>4010605</v>
          </cell>
          <cell r="D276">
            <v>0</v>
          </cell>
          <cell r="G276">
            <v>5570925</v>
          </cell>
          <cell r="J276">
            <v>5570925</v>
          </cell>
        </row>
        <row r="277">
          <cell r="A277" t="str">
            <v>4010606</v>
          </cell>
          <cell r="D277">
            <v>0</v>
          </cell>
          <cell r="G277">
            <v>20467650</v>
          </cell>
          <cell r="J277">
            <v>20467650</v>
          </cell>
        </row>
        <row r="278">
          <cell r="A278" t="str">
            <v>4010607</v>
          </cell>
          <cell r="D278">
            <v>-39977.620000000003</v>
          </cell>
          <cell r="G278">
            <v>122424</v>
          </cell>
          <cell r="J278">
            <v>163907.70000000001</v>
          </cell>
        </row>
        <row r="279">
          <cell r="A279" t="str">
            <v>4010608</v>
          </cell>
          <cell r="D279">
            <v>-96000</v>
          </cell>
          <cell r="G279">
            <v>580500</v>
          </cell>
          <cell r="J279">
            <v>580500</v>
          </cell>
        </row>
        <row r="280">
          <cell r="A280" t="str">
            <v>4010609</v>
          </cell>
          <cell r="D280">
            <v>-4.7997999999999999E-3</v>
          </cell>
          <cell r="G280">
            <v>0</v>
          </cell>
          <cell r="J280">
            <v>0</v>
          </cell>
        </row>
        <row r="281">
          <cell r="A281" t="str">
            <v>4010616</v>
          </cell>
          <cell r="D281">
            <v>3.3847E-3</v>
          </cell>
          <cell r="G281">
            <v>0</v>
          </cell>
          <cell r="J281">
            <v>0</v>
          </cell>
        </row>
        <row r="282">
          <cell r="A282" t="str">
            <v>4010619</v>
          </cell>
          <cell r="D282">
            <v>-7.9979999999999993E-4</v>
          </cell>
          <cell r="G282">
            <v>0</v>
          </cell>
          <cell r="J282">
            <v>0</v>
          </cell>
        </row>
        <row r="283">
          <cell r="A283" t="str">
            <v>4010625</v>
          </cell>
          <cell r="D283">
            <v>1.6000000000000001E-3</v>
          </cell>
          <cell r="G283">
            <v>0</v>
          </cell>
          <cell r="J283">
            <v>0</v>
          </cell>
        </row>
        <row r="284">
          <cell r="A284" t="str">
            <v>4010629</v>
          </cell>
          <cell r="D284">
            <v>-1264584</v>
          </cell>
          <cell r="G284">
            <v>15437094</v>
          </cell>
          <cell r="J284">
            <v>15411120</v>
          </cell>
        </row>
        <row r="285">
          <cell r="A285" t="str">
            <v>4010635</v>
          </cell>
          <cell r="D285">
            <v>3.6000000000000003E-3</v>
          </cell>
          <cell r="G285">
            <v>0</v>
          </cell>
          <cell r="J285">
            <v>0</v>
          </cell>
        </row>
        <row r="286">
          <cell r="A286" t="str">
            <v>4010639</v>
          </cell>
          <cell r="D286">
            <v>-4.000000000000001E-3</v>
          </cell>
          <cell r="G286">
            <v>0</v>
          </cell>
          <cell r="J286">
            <v>0</v>
          </cell>
        </row>
        <row r="287">
          <cell r="A287" t="str">
            <v>4010640</v>
          </cell>
          <cell r="D287">
            <v>0</v>
          </cell>
          <cell r="G287">
            <v>31080</v>
          </cell>
          <cell r="J287">
            <v>28230</v>
          </cell>
        </row>
        <row r="288">
          <cell r="A288" t="str">
            <v>4010643</v>
          </cell>
          <cell r="D288">
            <v>-44883.35</v>
          </cell>
          <cell r="G288">
            <v>243054</v>
          </cell>
          <cell r="J288">
            <v>239246.42</v>
          </cell>
        </row>
        <row r="289">
          <cell r="A289" t="str">
            <v>4010648</v>
          </cell>
          <cell r="D289">
            <v>0</v>
          </cell>
          <cell r="G289">
            <v>4992</v>
          </cell>
          <cell r="J289">
            <v>7680</v>
          </cell>
        </row>
        <row r="290">
          <cell r="A290" t="str">
            <v>4010649</v>
          </cell>
          <cell r="D290">
            <v>-2.1998999999999999E-3</v>
          </cell>
          <cell r="G290">
            <v>0</v>
          </cell>
          <cell r="J290">
            <v>41604.480000000003</v>
          </cell>
        </row>
        <row r="291">
          <cell r="A291" t="str">
            <v>4010658</v>
          </cell>
          <cell r="D291">
            <v>-1.6996999999999995E-3</v>
          </cell>
          <cell r="G291">
            <v>0</v>
          </cell>
          <cell r="J291">
            <v>0</v>
          </cell>
        </row>
        <row r="292">
          <cell r="A292" t="str">
            <v>4010659</v>
          </cell>
          <cell r="D292">
            <v>3.7999000000000002E-3</v>
          </cell>
          <cell r="G292">
            <v>0</v>
          </cell>
          <cell r="J292">
            <v>0</v>
          </cell>
        </row>
        <row r="293">
          <cell r="A293" t="str">
            <v>4010666</v>
          </cell>
          <cell r="D293">
            <v>6.0019999999999995E-4</v>
          </cell>
          <cell r="G293">
            <v>0</v>
          </cell>
          <cell r="J293">
            <v>0</v>
          </cell>
        </row>
        <row r="294">
          <cell r="A294" t="str">
            <v>4010674</v>
          </cell>
          <cell r="D294">
            <v>-3721</v>
          </cell>
          <cell r="G294">
            <v>107288</v>
          </cell>
          <cell r="J294">
            <v>107288</v>
          </cell>
        </row>
        <row r="295">
          <cell r="A295" t="str">
            <v>4010691</v>
          </cell>
          <cell r="D295">
            <v>-273703.63</v>
          </cell>
          <cell r="G295">
            <v>2059762</v>
          </cell>
          <cell r="J295">
            <v>1856574.71</v>
          </cell>
        </row>
        <row r="296">
          <cell r="A296" t="str">
            <v>4010694</v>
          </cell>
          <cell r="D296">
            <v>-13631</v>
          </cell>
          <cell r="G296">
            <v>0</v>
          </cell>
          <cell r="J296">
            <v>0</v>
          </cell>
        </row>
        <row r="297">
          <cell r="A297" t="str">
            <v>4010699</v>
          </cell>
          <cell r="D297">
            <v>-12240.2</v>
          </cell>
          <cell r="G297">
            <v>12240.2</v>
          </cell>
          <cell r="J297">
            <v>0</v>
          </cell>
        </row>
        <row r="298">
          <cell r="A298" t="str">
            <v>4010706</v>
          </cell>
          <cell r="D298">
            <v>4.3999999999999994E-3</v>
          </cell>
          <cell r="G298">
            <v>0</v>
          </cell>
          <cell r="J298">
            <v>9800</v>
          </cell>
        </row>
        <row r="299">
          <cell r="A299" t="str">
            <v>4010708</v>
          </cell>
          <cell r="D299">
            <v>1.9990000000000003E-4</v>
          </cell>
          <cell r="G299">
            <v>0</v>
          </cell>
          <cell r="J299">
            <v>0</v>
          </cell>
        </row>
        <row r="300">
          <cell r="A300" t="str">
            <v>4010709</v>
          </cell>
          <cell r="D300">
            <v>-104578.83</v>
          </cell>
          <cell r="G300">
            <v>414028</v>
          </cell>
          <cell r="J300">
            <v>309449.17</v>
          </cell>
        </row>
        <row r="301">
          <cell r="A301" t="str">
            <v>4010712</v>
          </cell>
          <cell r="D301">
            <v>-9.9999999999999995E-8</v>
          </cell>
          <cell r="G301">
            <v>0</v>
          </cell>
          <cell r="J301">
            <v>0</v>
          </cell>
        </row>
        <row r="302">
          <cell r="A302" t="str">
            <v>4010733</v>
          </cell>
          <cell r="D302">
            <v>-537909.67000000004</v>
          </cell>
          <cell r="G302">
            <v>4677519</v>
          </cell>
          <cell r="J302">
            <v>4660644.87</v>
          </cell>
        </row>
        <row r="303">
          <cell r="A303" t="str">
            <v>4010734</v>
          </cell>
          <cell r="D303">
            <v>10080</v>
          </cell>
          <cell r="G303">
            <v>0</v>
          </cell>
          <cell r="J303">
            <v>0</v>
          </cell>
        </row>
        <row r="304">
          <cell r="A304" t="str">
            <v>4010735</v>
          </cell>
          <cell r="D304">
            <v>-702192.68</v>
          </cell>
          <cell r="G304">
            <v>6475413</v>
          </cell>
          <cell r="J304">
            <v>6390539.8200000003</v>
          </cell>
        </row>
        <row r="305">
          <cell r="A305" t="str">
            <v>4010737</v>
          </cell>
          <cell r="D305">
            <v>-12750</v>
          </cell>
          <cell r="G305">
            <v>0</v>
          </cell>
          <cell r="J305">
            <v>0</v>
          </cell>
        </row>
        <row r="306">
          <cell r="A306" t="str">
            <v>4010744</v>
          </cell>
          <cell r="D306">
            <v>40125.9</v>
          </cell>
          <cell r="G306">
            <v>0</v>
          </cell>
          <cell r="J306">
            <v>0</v>
          </cell>
        </row>
        <row r="307">
          <cell r="A307" t="str">
            <v>4010745</v>
          </cell>
          <cell r="D307">
            <v>150062</v>
          </cell>
          <cell r="G307">
            <v>0</v>
          </cell>
          <cell r="J307">
            <v>0</v>
          </cell>
        </row>
        <row r="308">
          <cell r="A308" t="str">
            <v>4010748</v>
          </cell>
          <cell r="D308">
            <v>3.3712000000000004E-3</v>
          </cell>
          <cell r="G308">
            <v>0</v>
          </cell>
          <cell r="J308">
            <v>0</v>
          </cell>
        </row>
        <row r="309">
          <cell r="A309" t="str">
            <v>4010757</v>
          </cell>
          <cell r="D309">
            <v>-7000</v>
          </cell>
          <cell r="G309">
            <v>0</v>
          </cell>
          <cell r="J309">
            <v>0</v>
          </cell>
        </row>
        <row r="310">
          <cell r="A310" t="str">
            <v>4010759</v>
          </cell>
          <cell r="D310">
            <v>-68995</v>
          </cell>
          <cell r="G310">
            <v>0</v>
          </cell>
          <cell r="J310">
            <v>0</v>
          </cell>
        </row>
        <row r="311">
          <cell r="A311" t="str">
            <v>4010760</v>
          </cell>
          <cell r="D311">
            <v>0</v>
          </cell>
          <cell r="G311">
            <v>7106</v>
          </cell>
          <cell r="J311">
            <v>3523</v>
          </cell>
        </row>
        <row r="312">
          <cell r="A312" t="str">
            <v>4010768</v>
          </cell>
          <cell r="D312">
            <v>0</v>
          </cell>
          <cell r="G312">
            <v>1110778</v>
          </cell>
          <cell r="J312">
            <v>1299777.6399999999</v>
          </cell>
        </row>
        <row r="313">
          <cell r="A313" t="str">
            <v>4010769</v>
          </cell>
          <cell r="D313">
            <v>-192657.89799989999</v>
          </cell>
          <cell r="G313">
            <v>190003.94</v>
          </cell>
          <cell r="J313">
            <v>68254.40707999999</v>
          </cell>
        </row>
        <row r="314">
          <cell r="A314" t="str">
            <v>4010772</v>
          </cell>
          <cell r="D314">
            <v>0</v>
          </cell>
          <cell r="G314">
            <v>9510</v>
          </cell>
          <cell r="J314">
            <v>9510</v>
          </cell>
        </row>
        <row r="315">
          <cell r="A315" t="str">
            <v>4010777</v>
          </cell>
          <cell r="D315">
            <v>1.7091000000000001E-3</v>
          </cell>
          <cell r="G315">
            <v>0</v>
          </cell>
          <cell r="J315">
            <v>0</v>
          </cell>
        </row>
        <row r="316">
          <cell r="A316" t="str">
            <v>4010782</v>
          </cell>
          <cell r="D316">
            <v>-2.1998000000000005E-3</v>
          </cell>
          <cell r="G316">
            <v>0</v>
          </cell>
          <cell r="J316">
            <v>0</v>
          </cell>
        </row>
        <row r="317">
          <cell r="A317" t="str">
            <v>4010783</v>
          </cell>
          <cell r="D317">
            <v>-872608.8899998999</v>
          </cell>
          <cell r="G317">
            <v>6587084</v>
          </cell>
          <cell r="J317">
            <v>6440297.7000000002</v>
          </cell>
        </row>
        <row r="318">
          <cell r="A318" t="str">
            <v>4010784</v>
          </cell>
          <cell r="D318">
            <v>-461914.87999990006</v>
          </cell>
          <cell r="G318">
            <v>0</v>
          </cell>
          <cell r="J318">
            <v>0</v>
          </cell>
        </row>
        <row r="319">
          <cell r="A319" t="str">
            <v>4010791</v>
          </cell>
          <cell r="D319">
            <v>9887.0000999999975</v>
          </cell>
          <cell r="G319">
            <v>0</v>
          </cell>
          <cell r="J319">
            <v>0</v>
          </cell>
        </row>
        <row r="320">
          <cell r="A320" t="str">
            <v>4010792</v>
          </cell>
          <cell r="D320">
            <v>0</v>
          </cell>
          <cell r="G320">
            <v>500760</v>
          </cell>
          <cell r="J320">
            <v>561240</v>
          </cell>
        </row>
        <row r="321">
          <cell r="A321" t="str">
            <v>4010794</v>
          </cell>
          <cell r="D321">
            <v>0</v>
          </cell>
          <cell r="G321">
            <v>6694</v>
          </cell>
          <cell r="J321">
            <v>6694</v>
          </cell>
        </row>
        <row r="322">
          <cell r="A322" t="str">
            <v>4010798</v>
          </cell>
          <cell r="D322">
            <v>-1.1598999999999997E-3</v>
          </cell>
          <cell r="G322">
            <v>0</v>
          </cell>
          <cell r="J322">
            <v>0</v>
          </cell>
        </row>
        <row r="323">
          <cell r="A323" t="str">
            <v>4010802</v>
          </cell>
          <cell r="D323">
            <v>6210.2677501999997</v>
          </cell>
          <cell r="G323">
            <v>103615.91</v>
          </cell>
          <cell r="J323">
            <v>109826.174</v>
          </cell>
        </row>
        <row r="324">
          <cell r="A324" t="str">
            <v>4010820</v>
          </cell>
          <cell r="D324">
            <v>-2.5000999999999999E-3</v>
          </cell>
          <cell r="G324">
            <v>0</v>
          </cell>
          <cell r="J324">
            <v>0</v>
          </cell>
        </row>
        <row r="325">
          <cell r="A325" t="str">
            <v>4010822</v>
          </cell>
          <cell r="D325">
            <v>-3.8400999999999995E-3</v>
          </cell>
          <cell r="G325">
            <v>0</v>
          </cell>
          <cell r="J325">
            <v>0</v>
          </cell>
        </row>
        <row r="326">
          <cell r="A326" t="str">
            <v>4010824</v>
          </cell>
          <cell r="D326">
            <v>-98910</v>
          </cell>
          <cell r="G326">
            <v>0</v>
          </cell>
          <cell r="J326">
            <v>0</v>
          </cell>
        </row>
        <row r="327">
          <cell r="A327" t="str">
            <v>4010940</v>
          </cell>
          <cell r="D327">
            <v>-137185</v>
          </cell>
          <cell r="G327">
            <v>0</v>
          </cell>
          <cell r="J327">
            <v>0</v>
          </cell>
        </row>
        <row r="328">
          <cell r="A328" t="str">
            <v>4010942</v>
          </cell>
          <cell r="D328">
            <v>-3.8569999999999994E-4</v>
          </cell>
          <cell r="G328">
            <v>0</v>
          </cell>
          <cell r="J328">
            <v>0</v>
          </cell>
        </row>
        <row r="329">
          <cell r="A329" t="str">
            <v>4010947</v>
          </cell>
          <cell r="D329">
            <v>9.9999999999999995E-8</v>
          </cell>
          <cell r="G329">
            <v>0</v>
          </cell>
          <cell r="J329">
            <v>0</v>
          </cell>
        </row>
        <row r="330">
          <cell r="A330" t="str">
            <v>4010953</v>
          </cell>
          <cell r="D330">
            <v>1.9999999999999999E-7</v>
          </cell>
          <cell r="G330">
            <v>0</v>
          </cell>
          <cell r="J330">
            <v>0</v>
          </cell>
        </row>
        <row r="331">
          <cell r="A331" t="str">
            <v>4010954</v>
          </cell>
          <cell r="D331">
            <v>-32843.15</v>
          </cell>
          <cell r="G331">
            <v>220319</v>
          </cell>
          <cell r="J331">
            <v>221103.58</v>
          </cell>
        </row>
        <row r="332">
          <cell r="A332" t="str">
            <v>4010960</v>
          </cell>
          <cell r="D332">
            <v>-1.0999000000000002E-3</v>
          </cell>
          <cell r="G332">
            <v>6109995.1139999982</v>
          </cell>
          <cell r="J332">
            <v>6109995.1100000003</v>
          </cell>
        </row>
        <row r="333">
          <cell r="A333" t="str">
            <v>4010961</v>
          </cell>
          <cell r="D333">
            <v>-193848.6612</v>
          </cell>
          <cell r="G333">
            <v>1207796</v>
          </cell>
          <cell r="J333">
            <v>1048513.2</v>
          </cell>
        </row>
        <row r="334">
          <cell r="A334" t="str">
            <v>4010962</v>
          </cell>
          <cell r="D334">
            <v>-23745</v>
          </cell>
          <cell r="G334">
            <v>0</v>
          </cell>
          <cell r="J334">
            <v>0</v>
          </cell>
        </row>
        <row r="335">
          <cell r="A335" t="str">
            <v>4010971</v>
          </cell>
          <cell r="D335">
            <v>-368891.59999990009</v>
          </cell>
          <cell r="G335">
            <v>25307485</v>
          </cell>
          <cell r="J335">
            <v>25307275.199999999</v>
          </cell>
        </row>
        <row r="336">
          <cell r="A336" t="str">
            <v>4010983</v>
          </cell>
          <cell r="D336">
            <v>0</v>
          </cell>
          <cell r="G336">
            <v>223380</v>
          </cell>
          <cell r="J336">
            <v>223380</v>
          </cell>
        </row>
        <row r="337">
          <cell r="A337" t="str">
            <v>4010996</v>
          </cell>
          <cell r="D337">
            <v>2.3999999999999998E-3</v>
          </cell>
          <cell r="G337">
            <v>391193</v>
          </cell>
          <cell r="J337">
            <v>391193</v>
          </cell>
        </row>
        <row r="338">
          <cell r="A338" t="str">
            <v>4011003</v>
          </cell>
          <cell r="D338">
            <v>3.9998999999999998E-3</v>
          </cell>
          <cell r="G338">
            <v>0</v>
          </cell>
          <cell r="J338">
            <v>0</v>
          </cell>
        </row>
        <row r="339">
          <cell r="A339" t="str">
            <v>4011006</v>
          </cell>
          <cell r="D339">
            <v>22660.185000100002</v>
          </cell>
          <cell r="G339">
            <v>359.15</v>
          </cell>
          <cell r="J339">
            <v>0</v>
          </cell>
        </row>
        <row r="340">
          <cell r="A340" t="str">
            <v>4011008</v>
          </cell>
          <cell r="D340">
            <v>-7.5979999999999993E-4</v>
          </cell>
          <cell r="G340">
            <v>0</v>
          </cell>
          <cell r="J340">
            <v>0</v>
          </cell>
        </row>
        <row r="341">
          <cell r="A341" t="str">
            <v>4011011</v>
          </cell>
          <cell r="D341">
            <v>-243540.00029990001</v>
          </cell>
          <cell r="G341">
            <v>1985536.4885000002</v>
          </cell>
          <cell r="J341">
            <v>1741996.49</v>
          </cell>
        </row>
        <row r="342">
          <cell r="A342" t="str">
            <v>4011013</v>
          </cell>
          <cell r="D342">
            <v>-68966.38</v>
          </cell>
          <cell r="G342">
            <v>668423</v>
          </cell>
          <cell r="J342">
            <v>661120.89</v>
          </cell>
        </row>
        <row r="343">
          <cell r="A343" t="str">
            <v>4011018</v>
          </cell>
          <cell r="D343">
            <v>-682265.19799999997</v>
          </cell>
          <cell r="G343">
            <v>5649040</v>
          </cell>
          <cell r="J343">
            <v>6622198.6860000007</v>
          </cell>
        </row>
        <row r="344">
          <cell r="A344" t="str">
            <v>4011020</v>
          </cell>
          <cell r="D344">
            <v>9.9999999999999995E-8</v>
          </cell>
          <cell r="G344">
            <v>0</v>
          </cell>
          <cell r="J344">
            <v>0</v>
          </cell>
        </row>
        <row r="345">
          <cell r="A345" t="str">
            <v>4011021</v>
          </cell>
          <cell r="D345">
            <v>-49500</v>
          </cell>
          <cell r="G345">
            <v>56700</v>
          </cell>
          <cell r="J345">
            <v>9600</v>
          </cell>
        </row>
        <row r="346">
          <cell r="A346" t="str">
            <v>4011022</v>
          </cell>
          <cell r="D346">
            <v>-266400</v>
          </cell>
          <cell r="G346">
            <v>1693200</v>
          </cell>
          <cell r="J346">
            <v>1822800</v>
          </cell>
        </row>
        <row r="347">
          <cell r="A347" t="str">
            <v>4011028</v>
          </cell>
          <cell r="D347">
            <v>-80999.159999900003</v>
          </cell>
          <cell r="G347">
            <v>81000</v>
          </cell>
          <cell r="J347">
            <v>0.84</v>
          </cell>
        </row>
        <row r="348">
          <cell r="A348" t="str">
            <v>4011029</v>
          </cell>
          <cell r="D348">
            <v>-489249.8</v>
          </cell>
          <cell r="G348">
            <v>5819234</v>
          </cell>
          <cell r="J348">
            <v>6750981.9870000007</v>
          </cell>
        </row>
        <row r="349">
          <cell r="A349" t="str">
            <v>4011040</v>
          </cell>
          <cell r="D349">
            <v>9.9999999999999995E-8</v>
          </cell>
          <cell r="G349">
            <v>67000</v>
          </cell>
          <cell r="J349">
            <v>67000</v>
          </cell>
        </row>
        <row r="350">
          <cell r="A350" t="str">
            <v>4011046</v>
          </cell>
          <cell r="D350">
            <v>4.999899999999999E-3</v>
          </cell>
          <cell r="G350">
            <v>8205806.6299999999</v>
          </cell>
          <cell r="J350">
            <v>8205806.6299999999</v>
          </cell>
        </row>
        <row r="351">
          <cell r="A351" t="str">
            <v>4011048</v>
          </cell>
          <cell r="D351">
            <v>-21114.917999900001</v>
          </cell>
          <cell r="G351">
            <v>302370.74199990003</v>
          </cell>
          <cell r="J351">
            <v>302705.40000000002</v>
          </cell>
        </row>
        <row r="352">
          <cell r="A352" t="str">
            <v>4011049</v>
          </cell>
          <cell r="D352">
            <v>-10971.477910099999</v>
          </cell>
          <cell r="G352">
            <v>157114.21299989999</v>
          </cell>
          <cell r="J352">
            <v>157288.1</v>
          </cell>
        </row>
        <row r="353">
          <cell r="A353" t="str">
            <v>4011050</v>
          </cell>
          <cell r="D353">
            <v>-220045.70179990004</v>
          </cell>
          <cell r="G353">
            <v>2679331.8880000003</v>
          </cell>
          <cell r="J353">
            <v>2739443.1888000006</v>
          </cell>
        </row>
        <row r="354">
          <cell r="A354" t="str">
            <v>4011051</v>
          </cell>
          <cell r="D354">
            <v>-20700.900020000001</v>
          </cell>
          <cell r="G354">
            <v>296441.89999990002</v>
          </cell>
          <cell r="J354">
            <v>296770</v>
          </cell>
        </row>
        <row r="355">
          <cell r="A355" t="str">
            <v>4011052</v>
          </cell>
          <cell r="D355">
            <v>-19665.865000000002</v>
          </cell>
          <cell r="G355">
            <v>251659.67</v>
          </cell>
          <cell r="J355">
            <v>281937.685</v>
          </cell>
        </row>
        <row r="356">
          <cell r="A356" t="str">
            <v>4011053</v>
          </cell>
          <cell r="D356">
            <v>0</v>
          </cell>
          <cell r="G356">
            <v>1380915</v>
          </cell>
          <cell r="J356">
            <v>1486060</v>
          </cell>
        </row>
        <row r="357">
          <cell r="A357" t="str">
            <v>4011054</v>
          </cell>
          <cell r="D357">
            <v>0</v>
          </cell>
          <cell r="G357">
            <v>4136115</v>
          </cell>
          <cell r="J357">
            <v>4451550</v>
          </cell>
        </row>
        <row r="358">
          <cell r="A358" t="str">
            <v>4011055</v>
          </cell>
          <cell r="D358">
            <v>-1324137.21</v>
          </cell>
          <cell r="G358">
            <v>7279180</v>
          </cell>
          <cell r="J358">
            <v>6568552.2599999998</v>
          </cell>
        </row>
        <row r="359">
          <cell r="A359" t="str">
            <v>4011056</v>
          </cell>
          <cell r="D359">
            <v>-2988324.762541499</v>
          </cell>
          <cell r="G359">
            <v>19698246.672999997</v>
          </cell>
          <cell r="J359">
            <v>18488927.071099896</v>
          </cell>
        </row>
        <row r="360">
          <cell r="A360" t="str">
            <v>4011060</v>
          </cell>
          <cell r="D360">
            <v>-547516.54999990005</v>
          </cell>
          <cell r="G360">
            <v>3470692.76</v>
          </cell>
          <cell r="J360">
            <v>3255062.36</v>
          </cell>
        </row>
        <row r="361">
          <cell r="A361" t="str">
            <v>4011061</v>
          </cell>
          <cell r="D361">
            <v>0</v>
          </cell>
          <cell r="G361">
            <v>1212111.1200000001</v>
          </cell>
          <cell r="J361">
            <v>1212111.1200000001</v>
          </cell>
        </row>
        <row r="362">
          <cell r="A362" t="str">
            <v>4011062</v>
          </cell>
          <cell r="D362">
            <v>-18826.84</v>
          </cell>
          <cell r="G362">
            <v>18827</v>
          </cell>
          <cell r="J362">
            <v>0.16</v>
          </cell>
        </row>
        <row r="363">
          <cell r="A363" t="str">
            <v>4011063</v>
          </cell>
          <cell r="D363">
            <v>-50400</v>
          </cell>
          <cell r="G363">
            <v>746400</v>
          </cell>
          <cell r="J363">
            <v>726300</v>
          </cell>
        </row>
        <row r="364">
          <cell r="A364" t="str">
            <v>4011064</v>
          </cell>
          <cell r="D364">
            <v>-387373.73</v>
          </cell>
          <cell r="G364">
            <v>2875259</v>
          </cell>
          <cell r="J364">
            <v>3168073.36</v>
          </cell>
        </row>
        <row r="365">
          <cell r="A365" t="str">
            <v>4011065</v>
          </cell>
          <cell r="D365">
            <v>-10284.6944</v>
          </cell>
          <cell r="G365">
            <v>103614.04920000002</v>
          </cell>
          <cell r="J365">
            <v>103720.15999989999</v>
          </cell>
        </row>
        <row r="366">
          <cell r="A366" t="str">
            <v>4011068</v>
          </cell>
          <cell r="D366">
            <v>-492381.04999979993</v>
          </cell>
          <cell r="G366">
            <v>18581668</v>
          </cell>
          <cell r="J366">
            <v>20179106.600000001</v>
          </cell>
        </row>
        <row r="367">
          <cell r="A367" t="str">
            <v>40111075</v>
          </cell>
          <cell r="D367">
            <v>0</v>
          </cell>
          <cell r="G367">
            <v>357183</v>
          </cell>
          <cell r="J367">
            <v>357183</v>
          </cell>
        </row>
        <row r="368">
          <cell r="A368" t="str">
            <v>40111078</v>
          </cell>
          <cell r="D368">
            <v>-47940</v>
          </cell>
          <cell r="G368">
            <v>572328</v>
          </cell>
          <cell r="J368">
            <v>571788</v>
          </cell>
        </row>
        <row r="369">
          <cell r="A369" t="str">
            <v>40111079</v>
          </cell>
          <cell r="D369">
            <v>-5.9990000000000011E-4</v>
          </cell>
          <cell r="G369">
            <v>0</v>
          </cell>
          <cell r="J369">
            <v>0</v>
          </cell>
        </row>
        <row r="370">
          <cell r="A370" t="str">
            <v>40111081</v>
          </cell>
          <cell r="D370">
            <v>-1129414.6599999999</v>
          </cell>
          <cell r="G370">
            <v>4886284</v>
          </cell>
          <cell r="J370">
            <v>4868192.01</v>
          </cell>
        </row>
        <row r="371">
          <cell r="A371" t="str">
            <v>40111089</v>
          </cell>
          <cell r="D371">
            <v>0</v>
          </cell>
          <cell r="G371">
            <v>2937000</v>
          </cell>
          <cell r="J371">
            <v>2937000</v>
          </cell>
        </row>
        <row r="372">
          <cell r="A372" t="str">
            <v>40111090</v>
          </cell>
          <cell r="D372">
            <v>-1075204.71</v>
          </cell>
          <cell r="G372">
            <v>18547175</v>
          </cell>
          <cell r="J372">
            <v>18566055.039999999</v>
          </cell>
        </row>
        <row r="373">
          <cell r="A373" t="str">
            <v>401111092</v>
          </cell>
          <cell r="D373">
            <v>-90000</v>
          </cell>
          <cell r="G373">
            <v>591900</v>
          </cell>
          <cell r="J373">
            <v>549900</v>
          </cell>
        </row>
        <row r="374">
          <cell r="A374" t="str">
            <v>401111094</v>
          </cell>
          <cell r="D374">
            <v>-111600</v>
          </cell>
          <cell r="G374">
            <v>470100</v>
          </cell>
          <cell r="J374">
            <v>423300</v>
          </cell>
        </row>
        <row r="375">
          <cell r="A375" t="str">
            <v>401111095</v>
          </cell>
          <cell r="D375">
            <v>-2834577.8875000002</v>
          </cell>
          <cell r="G375">
            <v>15199143.902300002</v>
          </cell>
          <cell r="J375">
            <v>13489718.946199998</v>
          </cell>
        </row>
        <row r="376">
          <cell r="A376" t="str">
            <v>4011111102</v>
          </cell>
          <cell r="D376">
            <v>-1334487.8</v>
          </cell>
          <cell r="G376">
            <v>14117026</v>
          </cell>
          <cell r="J376">
            <v>13408665.92</v>
          </cell>
        </row>
        <row r="377">
          <cell r="A377" t="str">
            <v>4011111103</v>
          </cell>
          <cell r="D377">
            <v>0</v>
          </cell>
          <cell r="G377">
            <v>5627293</v>
          </cell>
          <cell r="J377">
            <v>5627293</v>
          </cell>
        </row>
        <row r="378">
          <cell r="A378" t="str">
            <v>4011111106</v>
          </cell>
          <cell r="D378">
            <v>-15172</v>
          </cell>
          <cell r="G378">
            <v>52406</v>
          </cell>
          <cell r="J378">
            <v>37234</v>
          </cell>
        </row>
        <row r="379">
          <cell r="A379" t="str">
            <v>4011111108</v>
          </cell>
          <cell r="D379">
            <v>0</v>
          </cell>
          <cell r="G379">
            <v>33896</v>
          </cell>
          <cell r="J379">
            <v>37926.97</v>
          </cell>
        </row>
        <row r="380">
          <cell r="A380" t="str">
            <v>4011111110</v>
          </cell>
          <cell r="D380">
            <v>-1001427.6</v>
          </cell>
          <cell r="G380">
            <v>1001428</v>
          </cell>
          <cell r="J380">
            <v>85901.28</v>
          </cell>
        </row>
        <row r="381">
          <cell r="A381" t="str">
            <v>40111111118</v>
          </cell>
          <cell r="D381">
            <v>0</v>
          </cell>
          <cell r="G381">
            <v>441540</v>
          </cell>
          <cell r="J381">
            <v>460140</v>
          </cell>
        </row>
        <row r="382">
          <cell r="A382" t="str">
            <v>40111111124</v>
          </cell>
          <cell r="D382">
            <v>-9708</v>
          </cell>
          <cell r="G382">
            <v>0</v>
          </cell>
          <cell r="J382">
            <v>0</v>
          </cell>
        </row>
        <row r="383">
          <cell r="A383" t="str">
            <v>40111111127</v>
          </cell>
          <cell r="D383">
            <v>0</v>
          </cell>
          <cell r="G383">
            <v>21000</v>
          </cell>
          <cell r="J383">
            <v>21000</v>
          </cell>
        </row>
        <row r="384">
          <cell r="A384" t="str">
            <v>4011111113</v>
          </cell>
          <cell r="D384">
            <v>-396338.03039999993</v>
          </cell>
          <cell r="G384">
            <v>2594624.0144000002</v>
          </cell>
          <cell r="J384">
            <v>2198285.9808</v>
          </cell>
        </row>
        <row r="385">
          <cell r="A385" t="str">
            <v>40111111137</v>
          </cell>
          <cell r="D385">
            <v>-732195</v>
          </cell>
          <cell r="G385">
            <v>14826588</v>
          </cell>
          <cell r="J385">
            <v>14713692</v>
          </cell>
        </row>
        <row r="386">
          <cell r="A386" t="str">
            <v>40111111140</v>
          </cell>
          <cell r="D386">
            <v>-2103337.2000000002</v>
          </cell>
          <cell r="G386">
            <v>9443515</v>
          </cell>
          <cell r="J386">
            <v>8143291</v>
          </cell>
        </row>
        <row r="387">
          <cell r="A387" t="str">
            <v>4011111115</v>
          </cell>
          <cell r="D387">
            <v>0</v>
          </cell>
          <cell r="G387">
            <v>90240</v>
          </cell>
          <cell r="J387">
            <v>90240</v>
          </cell>
        </row>
        <row r="388">
          <cell r="A388" t="str">
            <v>4011111143</v>
          </cell>
          <cell r="D388">
            <v>-547410</v>
          </cell>
          <cell r="G388">
            <v>3284446</v>
          </cell>
          <cell r="J388">
            <v>3284452.4</v>
          </cell>
        </row>
        <row r="389">
          <cell r="A389" t="str">
            <v>4011111144</v>
          </cell>
          <cell r="D389">
            <v>0</v>
          </cell>
          <cell r="G389">
            <v>8000</v>
          </cell>
          <cell r="J389">
            <v>8000</v>
          </cell>
        </row>
        <row r="390">
          <cell r="A390" t="str">
            <v>4011111147</v>
          </cell>
          <cell r="D390">
            <v>0</v>
          </cell>
          <cell r="G390">
            <v>28535</v>
          </cell>
          <cell r="J390">
            <v>28535</v>
          </cell>
        </row>
        <row r="391">
          <cell r="A391" t="str">
            <v>4011111148</v>
          </cell>
          <cell r="D391">
            <v>0</v>
          </cell>
          <cell r="G391">
            <v>165240</v>
          </cell>
          <cell r="J391">
            <v>165240</v>
          </cell>
        </row>
        <row r="392">
          <cell r="A392" t="str">
            <v>4011111150</v>
          </cell>
          <cell r="D392">
            <v>-7859.93</v>
          </cell>
          <cell r="G392">
            <v>74460</v>
          </cell>
          <cell r="J392">
            <v>159454.85</v>
          </cell>
        </row>
        <row r="393">
          <cell r="A393" t="str">
            <v>4011111152</v>
          </cell>
          <cell r="D393">
            <v>0</v>
          </cell>
          <cell r="G393">
            <v>4800</v>
          </cell>
          <cell r="J393">
            <v>4800</v>
          </cell>
        </row>
        <row r="394">
          <cell r="A394" t="str">
            <v>4011111159</v>
          </cell>
          <cell r="D394">
            <v>-229867.1</v>
          </cell>
          <cell r="G394">
            <v>391584</v>
          </cell>
          <cell r="J394">
            <v>161716.9</v>
          </cell>
        </row>
        <row r="395">
          <cell r="A395" t="str">
            <v>4011111160</v>
          </cell>
          <cell r="D395">
            <v>-886098.42</v>
          </cell>
          <cell r="G395">
            <v>9988396</v>
          </cell>
          <cell r="J395">
            <v>9237727.4499999993</v>
          </cell>
        </row>
        <row r="396">
          <cell r="A396" t="str">
            <v>4011111162</v>
          </cell>
          <cell r="D396">
            <v>-175200</v>
          </cell>
          <cell r="G396">
            <v>968340</v>
          </cell>
          <cell r="J396">
            <v>986399.58</v>
          </cell>
        </row>
        <row r="397">
          <cell r="A397" t="str">
            <v>4011111163</v>
          </cell>
          <cell r="D397">
            <v>-27598</v>
          </cell>
          <cell r="G397">
            <v>381772</v>
          </cell>
          <cell r="J397">
            <v>396477.56</v>
          </cell>
        </row>
        <row r="398">
          <cell r="A398" t="str">
            <v>4011111164</v>
          </cell>
          <cell r="D398">
            <v>-175489.03</v>
          </cell>
          <cell r="G398">
            <v>1066180</v>
          </cell>
          <cell r="J398">
            <v>994941.76</v>
          </cell>
        </row>
        <row r="399">
          <cell r="A399" t="str">
            <v>4011111165</v>
          </cell>
          <cell r="D399">
            <v>-124199.84</v>
          </cell>
          <cell r="G399">
            <v>1432952</v>
          </cell>
          <cell r="J399">
            <v>1410311.66</v>
          </cell>
        </row>
        <row r="400">
          <cell r="A400" t="str">
            <v>4011111167</v>
          </cell>
          <cell r="D400">
            <v>0</v>
          </cell>
          <cell r="G400">
            <v>0</v>
          </cell>
          <cell r="J400">
            <v>0</v>
          </cell>
        </row>
        <row r="401">
          <cell r="A401" t="str">
            <v>4011111169</v>
          </cell>
          <cell r="D401">
            <v>0</v>
          </cell>
          <cell r="G401">
            <v>3000</v>
          </cell>
          <cell r="J401">
            <v>3000</v>
          </cell>
        </row>
        <row r="402">
          <cell r="A402" t="str">
            <v>4011111170</v>
          </cell>
          <cell r="D402">
            <v>-103934.76</v>
          </cell>
          <cell r="G402">
            <v>648803</v>
          </cell>
          <cell r="J402">
            <v>554405.89</v>
          </cell>
        </row>
        <row r="403">
          <cell r="A403" t="str">
            <v>4011111171</v>
          </cell>
          <cell r="D403">
            <v>0</v>
          </cell>
          <cell r="G403">
            <v>1054764</v>
          </cell>
          <cell r="J403">
            <v>1054764</v>
          </cell>
        </row>
        <row r="404">
          <cell r="A404" t="str">
            <v>4011111173</v>
          </cell>
          <cell r="D404">
            <v>0</v>
          </cell>
          <cell r="G404">
            <v>1867200</v>
          </cell>
          <cell r="J404">
            <v>1867200</v>
          </cell>
        </row>
        <row r="405">
          <cell r="A405" t="str">
            <v>4011111174</v>
          </cell>
          <cell r="D405">
            <v>-63497.73</v>
          </cell>
          <cell r="G405">
            <v>1101997</v>
          </cell>
          <cell r="J405">
            <v>1116588.2</v>
          </cell>
        </row>
        <row r="406">
          <cell r="A406" t="str">
            <v>4011111175</v>
          </cell>
          <cell r="D406">
            <v>-99795.74</v>
          </cell>
          <cell r="G406">
            <v>1010705</v>
          </cell>
          <cell r="J406">
            <v>942958.8</v>
          </cell>
        </row>
        <row r="407">
          <cell r="A407" t="str">
            <v>4011111176</v>
          </cell>
          <cell r="D407">
            <v>-19641.98</v>
          </cell>
          <cell r="G407">
            <v>824783</v>
          </cell>
          <cell r="J407">
            <v>914411.36</v>
          </cell>
        </row>
        <row r="408">
          <cell r="A408" t="str">
            <v>401111177</v>
          </cell>
          <cell r="D408">
            <v>-757000</v>
          </cell>
          <cell r="G408">
            <v>2209000</v>
          </cell>
          <cell r="J408">
            <v>1584000</v>
          </cell>
        </row>
        <row r="409">
          <cell r="A409" t="str">
            <v>401111178</v>
          </cell>
          <cell r="D409">
            <v>0</v>
          </cell>
          <cell r="G409">
            <v>126119</v>
          </cell>
          <cell r="J409">
            <v>126119</v>
          </cell>
        </row>
        <row r="410">
          <cell r="A410" t="str">
            <v>401111179</v>
          </cell>
          <cell r="D410">
            <v>0</v>
          </cell>
          <cell r="G410">
            <v>843897</v>
          </cell>
          <cell r="J410">
            <v>942337.7</v>
          </cell>
        </row>
        <row r="411">
          <cell r="A411" t="str">
            <v>401111180</v>
          </cell>
          <cell r="D411">
            <v>0</v>
          </cell>
          <cell r="G411">
            <v>2793355</v>
          </cell>
          <cell r="J411">
            <v>3078848.12</v>
          </cell>
        </row>
        <row r="412">
          <cell r="A412" t="str">
            <v>401111181</v>
          </cell>
          <cell r="D412">
            <v>0</v>
          </cell>
          <cell r="G412">
            <v>2500</v>
          </cell>
          <cell r="J412">
            <v>2500</v>
          </cell>
        </row>
        <row r="413">
          <cell r="A413" t="str">
            <v>401111182</v>
          </cell>
          <cell r="D413">
            <v>0</v>
          </cell>
          <cell r="G413">
            <v>25013</v>
          </cell>
          <cell r="J413">
            <v>25013</v>
          </cell>
        </row>
        <row r="414">
          <cell r="A414" t="str">
            <v>401111183</v>
          </cell>
          <cell r="D414">
            <v>0</v>
          </cell>
          <cell r="G414">
            <v>523036</v>
          </cell>
          <cell r="J414">
            <v>600378.15</v>
          </cell>
        </row>
        <row r="415">
          <cell r="A415" t="str">
            <v>401111184</v>
          </cell>
          <cell r="D415">
            <v>0</v>
          </cell>
          <cell r="G415">
            <v>76800</v>
          </cell>
          <cell r="J415">
            <v>76800</v>
          </cell>
        </row>
        <row r="416">
          <cell r="A416" t="str">
            <v>401111185</v>
          </cell>
          <cell r="D416">
            <v>0</v>
          </cell>
          <cell r="G416">
            <v>27000</v>
          </cell>
          <cell r="J416">
            <v>27000</v>
          </cell>
        </row>
        <row r="417">
          <cell r="A417" t="str">
            <v>401111186</v>
          </cell>
          <cell r="D417">
            <v>0</v>
          </cell>
          <cell r="G417">
            <v>35413366.520000003</v>
          </cell>
          <cell r="J417">
            <v>35164568.549999997</v>
          </cell>
        </row>
        <row r="418">
          <cell r="A418" t="str">
            <v>401111187</v>
          </cell>
          <cell r="D418">
            <v>0</v>
          </cell>
          <cell r="G418">
            <v>226000</v>
          </cell>
          <cell r="J418">
            <v>226000</v>
          </cell>
        </row>
        <row r="419">
          <cell r="A419" t="str">
            <v>401111188</v>
          </cell>
          <cell r="D419">
            <v>0</v>
          </cell>
          <cell r="G419">
            <v>2112</v>
          </cell>
          <cell r="J419">
            <v>2112</v>
          </cell>
        </row>
        <row r="420">
          <cell r="A420" t="str">
            <v>401111189</v>
          </cell>
          <cell r="D420">
            <v>0</v>
          </cell>
          <cell r="G420">
            <v>4200</v>
          </cell>
          <cell r="J420">
            <v>4200</v>
          </cell>
        </row>
        <row r="421">
          <cell r="A421" t="str">
            <v>401111190</v>
          </cell>
          <cell r="D421">
            <v>0</v>
          </cell>
          <cell r="G421">
            <v>37314</v>
          </cell>
          <cell r="J421">
            <v>37314</v>
          </cell>
        </row>
        <row r="422">
          <cell r="A422" t="str">
            <v>401111191</v>
          </cell>
          <cell r="D422">
            <v>0</v>
          </cell>
          <cell r="G422">
            <v>1119600</v>
          </cell>
          <cell r="J422">
            <v>1119600</v>
          </cell>
        </row>
        <row r="423">
          <cell r="A423" t="str">
            <v>401111192</v>
          </cell>
          <cell r="D423">
            <v>0</v>
          </cell>
          <cell r="G423">
            <v>108108</v>
          </cell>
          <cell r="J423">
            <v>108108</v>
          </cell>
        </row>
        <row r="424">
          <cell r="A424" t="str">
            <v>401111193</v>
          </cell>
          <cell r="D424">
            <v>0</v>
          </cell>
          <cell r="G424">
            <v>139372</v>
          </cell>
          <cell r="J424">
            <v>143240.59999999998</v>
          </cell>
        </row>
        <row r="425">
          <cell r="A425" t="str">
            <v>401111194</v>
          </cell>
          <cell r="D425">
            <v>0</v>
          </cell>
          <cell r="G425">
            <v>10080</v>
          </cell>
          <cell r="J425">
            <v>10080</v>
          </cell>
        </row>
        <row r="426">
          <cell r="A426" t="str">
            <v>401111195</v>
          </cell>
          <cell r="D426">
            <v>0</v>
          </cell>
          <cell r="G426">
            <v>158823</v>
          </cell>
          <cell r="J426">
            <v>158823</v>
          </cell>
        </row>
        <row r="427">
          <cell r="A427" t="str">
            <v>401111196</v>
          </cell>
          <cell r="D427">
            <v>0</v>
          </cell>
          <cell r="G427">
            <v>2038249</v>
          </cell>
          <cell r="J427">
            <v>2038249</v>
          </cell>
        </row>
        <row r="428">
          <cell r="A428" t="str">
            <v>401111197</v>
          </cell>
          <cell r="D428">
            <v>0</v>
          </cell>
          <cell r="G428">
            <v>1600</v>
          </cell>
          <cell r="J428">
            <v>1600</v>
          </cell>
        </row>
        <row r="429">
          <cell r="A429" t="str">
            <v>401111198</v>
          </cell>
          <cell r="D429">
            <v>0</v>
          </cell>
          <cell r="G429">
            <v>18000</v>
          </cell>
          <cell r="J429">
            <v>18000</v>
          </cell>
        </row>
        <row r="430">
          <cell r="A430" t="str">
            <v>401111199</v>
          </cell>
          <cell r="D430">
            <v>0</v>
          </cell>
          <cell r="G430">
            <v>10200</v>
          </cell>
          <cell r="J430">
            <v>10200</v>
          </cell>
        </row>
        <row r="431">
          <cell r="A431" t="str">
            <v>401111200</v>
          </cell>
          <cell r="D431">
            <v>0</v>
          </cell>
          <cell r="G431">
            <v>208800</v>
          </cell>
          <cell r="J431">
            <v>270100</v>
          </cell>
        </row>
        <row r="432">
          <cell r="A432" t="str">
            <v>401111201</v>
          </cell>
          <cell r="D432">
            <v>0</v>
          </cell>
          <cell r="G432">
            <v>443400</v>
          </cell>
          <cell r="J432">
            <v>443400</v>
          </cell>
        </row>
        <row r="433">
          <cell r="A433" t="str">
            <v>401111202</v>
          </cell>
          <cell r="D433">
            <v>0</v>
          </cell>
          <cell r="G433">
            <v>0</v>
          </cell>
          <cell r="J433">
            <v>26286</v>
          </cell>
        </row>
        <row r="434">
          <cell r="A434" t="str">
            <v>401111203</v>
          </cell>
          <cell r="D434">
            <v>0</v>
          </cell>
          <cell r="G434">
            <v>140300</v>
          </cell>
          <cell r="J434">
            <v>140300</v>
          </cell>
        </row>
        <row r="435">
          <cell r="A435" t="str">
            <v>401111204</v>
          </cell>
          <cell r="D435">
            <v>0</v>
          </cell>
          <cell r="G435">
            <v>2303688</v>
          </cell>
          <cell r="J435">
            <v>2303688</v>
          </cell>
        </row>
        <row r="436">
          <cell r="A436" t="str">
            <v>401111205</v>
          </cell>
          <cell r="D436">
            <v>0</v>
          </cell>
          <cell r="G436">
            <v>1050</v>
          </cell>
          <cell r="J436">
            <v>1050</v>
          </cell>
        </row>
        <row r="437">
          <cell r="A437" t="str">
            <v>401111206</v>
          </cell>
          <cell r="D437">
            <v>0</v>
          </cell>
          <cell r="G437">
            <v>56000</v>
          </cell>
          <cell r="J437">
            <v>112000</v>
          </cell>
        </row>
        <row r="438">
          <cell r="A438" t="str">
            <v>401111207</v>
          </cell>
          <cell r="D438">
            <v>0</v>
          </cell>
          <cell r="G438">
            <v>18000</v>
          </cell>
          <cell r="J438">
            <v>18000</v>
          </cell>
        </row>
        <row r="439">
          <cell r="A439" t="str">
            <v>401111208</v>
          </cell>
          <cell r="D439">
            <v>0</v>
          </cell>
          <cell r="G439">
            <v>35040</v>
          </cell>
          <cell r="J439">
            <v>0</v>
          </cell>
        </row>
        <row r="440">
          <cell r="A440" t="str">
            <v>40115</v>
          </cell>
          <cell r="D440">
            <v>-1108503.9899999003</v>
          </cell>
          <cell r="G440">
            <v>9050688</v>
          </cell>
          <cell r="J440">
            <v>9084644.7200000007</v>
          </cell>
        </row>
        <row r="441">
          <cell r="A441" t="str">
            <v>40123</v>
          </cell>
          <cell r="D441">
            <v>1.5997999999999997E-3</v>
          </cell>
          <cell r="G441">
            <v>115887.14</v>
          </cell>
          <cell r="J441">
            <v>115887.144</v>
          </cell>
        </row>
        <row r="442">
          <cell r="A442" t="str">
            <v>401583</v>
          </cell>
          <cell r="D442">
            <v>-3.1998999999999999E-3</v>
          </cell>
          <cell r="G442">
            <v>5232896</v>
          </cell>
          <cell r="J442">
            <v>5535596</v>
          </cell>
        </row>
        <row r="443">
          <cell r="A443" t="str">
            <v>401585</v>
          </cell>
          <cell r="D443">
            <v>-141476.00419899999</v>
          </cell>
          <cell r="G443">
            <v>3518114</v>
          </cell>
          <cell r="J443">
            <v>3376638</v>
          </cell>
        </row>
        <row r="444">
          <cell r="A444" t="str">
            <v>401586</v>
          </cell>
          <cell r="D444">
            <v>0</v>
          </cell>
          <cell r="G444">
            <v>2000</v>
          </cell>
          <cell r="J444">
            <v>2000</v>
          </cell>
        </row>
        <row r="445">
          <cell r="A445" t="str">
            <v>401720</v>
          </cell>
          <cell r="D445">
            <v>0</v>
          </cell>
          <cell r="G445">
            <v>1390</v>
          </cell>
          <cell r="J445">
            <v>1390</v>
          </cell>
        </row>
        <row r="446">
          <cell r="A446" t="str">
            <v>401729</v>
          </cell>
          <cell r="D446">
            <v>-507938.05259999988</v>
          </cell>
          <cell r="G446">
            <v>0</v>
          </cell>
          <cell r="J446">
            <v>0</v>
          </cell>
        </row>
        <row r="447">
          <cell r="A447" t="str">
            <v>401738</v>
          </cell>
          <cell r="D447">
            <v>0</v>
          </cell>
          <cell r="G447">
            <v>7750</v>
          </cell>
          <cell r="J447">
            <v>7750</v>
          </cell>
        </row>
        <row r="448">
          <cell r="A448" t="str">
            <v>401744</v>
          </cell>
          <cell r="D448">
            <v>-350704</v>
          </cell>
          <cell r="G448">
            <v>0</v>
          </cell>
          <cell r="J448">
            <v>0</v>
          </cell>
        </row>
        <row r="449">
          <cell r="A449" t="str">
            <v>401745</v>
          </cell>
          <cell r="D449">
            <v>0</v>
          </cell>
          <cell r="G449">
            <v>949000</v>
          </cell>
          <cell r="J449">
            <v>949000</v>
          </cell>
        </row>
        <row r="450">
          <cell r="A450" t="str">
            <v>408</v>
          </cell>
          <cell r="D450">
            <v>-5703320.4453999996</v>
          </cell>
          <cell r="G450">
            <v>5703320.4500000002</v>
          </cell>
          <cell r="J450">
            <v>8414044.9776000008</v>
          </cell>
        </row>
        <row r="451">
          <cell r="A451" t="str">
            <v>40904</v>
          </cell>
          <cell r="D451">
            <v>1821330</v>
          </cell>
          <cell r="G451">
            <v>0</v>
          </cell>
          <cell r="J451">
            <v>0</v>
          </cell>
        </row>
        <row r="452">
          <cell r="A452" t="str">
            <v>40906</v>
          </cell>
          <cell r="D452">
            <v>1235490</v>
          </cell>
          <cell r="G452">
            <v>0</v>
          </cell>
          <cell r="J452">
            <v>0</v>
          </cell>
        </row>
        <row r="453">
          <cell r="A453" t="str">
            <v>40908</v>
          </cell>
          <cell r="D453">
            <v>507869</v>
          </cell>
          <cell r="G453">
            <v>0</v>
          </cell>
          <cell r="J453">
            <v>0</v>
          </cell>
        </row>
        <row r="454">
          <cell r="A454" t="str">
            <v>40909</v>
          </cell>
          <cell r="D454">
            <v>1672511</v>
          </cell>
          <cell r="G454">
            <v>0</v>
          </cell>
          <cell r="J454">
            <v>0</v>
          </cell>
        </row>
        <row r="455">
          <cell r="A455" t="str">
            <v>40910</v>
          </cell>
          <cell r="D455">
            <v>-9.9999999999999995E-8</v>
          </cell>
          <cell r="G455">
            <v>0</v>
          </cell>
          <cell r="J455">
            <v>0</v>
          </cell>
        </row>
        <row r="456">
          <cell r="A456" t="str">
            <v>40912</v>
          </cell>
          <cell r="D456">
            <v>-26250</v>
          </cell>
          <cell r="G456">
            <v>0</v>
          </cell>
          <cell r="J456">
            <v>208417</v>
          </cell>
        </row>
        <row r="457">
          <cell r="A457" t="str">
            <v>40913</v>
          </cell>
          <cell r="D457">
            <v>1.9999999999999999E-7</v>
          </cell>
          <cell r="G457">
            <v>0</v>
          </cell>
          <cell r="J457">
            <v>0</v>
          </cell>
        </row>
        <row r="458">
          <cell r="A458" t="str">
            <v>40914</v>
          </cell>
          <cell r="D458">
            <v>-5000</v>
          </cell>
          <cell r="G458">
            <v>0</v>
          </cell>
          <cell r="J458">
            <v>-5000</v>
          </cell>
        </row>
        <row r="459">
          <cell r="A459" t="str">
            <v>40916</v>
          </cell>
          <cell r="D459">
            <v>0</v>
          </cell>
          <cell r="G459">
            <v>0</v>
          </cell>
          <cell r="J459">
            <v>0</v>
          </cell>
        </row>
        <row r="460">
          <cell r="A460" t="str">
            <v>40919</v>
          </cell>
          <cell r="D460">
            <v>0</v>
          </cell>
          <cell r="G460">
            <v>0</v>
          </cell>
          <cell r="J460">
            <v>0</v>
          </cell>
        </row>
        <row r="461">
          <cell r="A461" t="str">
            <v>40920</v>
          </cell>
          <cell r="D461">
            <v>0</v>
          </cell>
          <cell r="G461">
            <v>0</v>
          </cell>
          <cell r="J461">
            <v>0</v>
          </cell>
        </row>
        <row r="462">
          <cell r="A462" t="str">
            <v>411</v>
          </cell>
          <cell r="D462">
            <v>0</v>
          </cell>
          <cell r="G462">
            <v>0</v>
          </cell>
          <cell r="J462">
            <v>284779</v>
          </cell>
        </row>
        <row r="463">
          <cell r="A463" t="str">
            <v>4110001</v>
          </cell>
          <cell r="D463">
            <v>27762.320000599997</v>
          </cell>
          <cell r="G463">
            <v>3523229007.8600001</v>
          </cell>
          <cell r="J463">
            <v>3523263994.1799998</v>
          </cell>
        </row>
        <row r="464">
          <cell r="A464" t="str">
            <v>4110003</v>
          </cell>
          <cell r="D464">
            <v>-21047</v>
          </cell>
          <cell r="G464">
            <v>0</v>
          </cell>
          <cell r="J464">
            <v>0</v>
          </cell>
        </row>
        <row r="465">
          <cell r="A465" t="str">
            <v>4110004</v>
          </cell>
          <cell r="D465">
            <v>0</v>
          </cell>
          <cell r="G465">
            <v>371896</v>
          </cell>
          <cell r="J465">
            <v>371896</v>
          </cell>
        </row>
        <row r="466">
          <cell r="A466" t="str">
            <v>4110005</v>
          </cell>
          <cell r="D466">
            <v>0</v>
          </cell>
          <cell r="G466">
            <v>5077969</v>
          </cell>
          <cell r="J466">
            <v>5077969</v>
          </cell>
        </row>
        <row r="467">
          <cell r="A467" t="str">
            <v>4110008</v>
          </cell>
          <cell r="D467">
            <v>66569.249999899999</v>
          </cell>
          <cell r="G467">
            <v>295003</v>
          </cell>
          <cell r="J467">
            <v>337862</v>
          </cell>
        </row>
        <row r="468">
          <cell r="A468" t="str">
            <v>4110015</v>
          </cell>
          <cell r="D468">
            <v>0</v>
          </cell>
          <cell r="G468">
            <v>1174152</v>
          </cell>
          <cell r="J468">
            <v>1174152</v>
          </cell>
        </row>
        <row r="469">
          <cell r="A469" t="str">
            <v>4110017</v>
          </cell>
          <cell r="D469">
            <v>-13581</v>
          </cell>
          <cell r="G469">
            <v>92606</v>
          </cell>
          <cell r="J469">
            <v>76156</v>
          </cell>
        </row>
        <row r="470">
          <cell r="A470" t="str">
            <v>4110019</v>
          </cell>
          <cell r="D470">
            <v>0</v>
          </cell>
          <cell r="G470">
            <v>545599</v>
          </cell>
          <cell r="J470">
            <v>316800</v>
          </cell>
        </row>
        <row r="471">
          <cell r="A471" t="str">
            <v>4110022</v>
          </cell>
          <cell r="D471">
            <v>20231</v>
          </cell>
          <cell r="G471">
            <v>0</v>
          </cell>
          <cell r="J471">
            <v>0</v>
          </cell>
        </row>
        <row r="472">
          <cell r="A472" t="str">
            <v>4110025</v>
          </cell>
          <cell r="D472">
            <v>-1388</v>
          </cell>
          <cell r="G472">
            <v>0</v>
          </cell>
          <cell r="J472">
            <v>0</v>
          </cell>
        </row>
        <row r="473">
          <cell r="A473" t="str">
            <v>4110026</v>
          </cell>
          <cell r="D473">
            <v>0</v>
          </cell>
          <cell r="G473">
            <v>1086957</v>
          </cell>
          <cell r="J473">
            <v>1086957</v>
          </cell>
        </row>
        <row r="474">
          <cell r="A474" t="str">
            <v>4110028</v>
          </cell>
          <cell r="D474">
            <v>0</v>
          </cell>
          <cell r="G474">
            <v>3592</v>
          </cell>
          <cell r="J474">
            <v>3592</v>
          </cell>
        </row>
        <row r="475">
          <cell r="A475" t="str">
            <v>4110029</v>
          </cell>
          <cell r="D475">
            <v>3.2000000000000002E-3</v>
          </cell>
          <cell r="G475">
            <v>5936520</v>
          </cell>
          <cell r="J475">
            <v>5441160</v>
          </cell>
        </row>
        <row r="476">
          <cell r="A476" t="str">
            <v>4110034</v>
          </cell>
          <cell r="D476">
            <v>858</v>
          </cell>
          <cell r="G476">
            <v>377430</v>
          </cell>
          <cell r="J476">
            <v>0</v>
          </cell>
        </row>
        <row r="477">
          <cell r="A477" t="str">
            <v>4110045</v>
          </cell>
          <cell r="D477">
            <v>0</v>
          </cell>
          <cell r="G477">
            <v>37184</v>
          </cell>
          <cell r="J477">
            <v>37184</v>
          </cell>
        </row>
        <row r="478">
          <cell r="A478" t="str">
            <v>4110054</v>
          </cell>
          <cell r="D478">
            <v>0</v>
          </cell>
          <cell r="G478">
            <v>22927</v>
          </cell>
          <cell r="J478">
            <v>22927</v>
          </cell>
        </row>
        <row r="479">
          <cell r="A479" t="str">
            <v>4110055</v>
          </cell>
          <cell r="D479">
            <v>-28248</v>
          </cell>
          <cell r="G479">
            <v>229446</v>
          </cell>
          <cell r="J479">
            <v>229446</v>
          </cell>
        </row>
        <row r="480">
          <cell r="A480" t="str">
            <v>4110064</v>
          </cell>
          <cell r="D480">
            <v>0</v>
          </cell>
          <cell r="G480">
            <v>1600</v>
          </cell>
          <cell r="J480">
            <v>1600</v>
          </cell>
        </row>
        <row r="481">
          <cell r="A481" t="str">
            <v>4110072</v>
          </cell>
          <cell r="D481">
            <v>0</v>
          </cell>
          <cell r="G481">
            <v>58979</v>
          </cell>
          <cell r="J481">
            <v>58979</v>
          </cell>
        </row>
        <row r="482">
          <cell r="A482" t="str">
            <v>4110082</v>
          </cell>
          <cell r="D482">
            <v>0</v>
          </cell>
          <cell r="G482">
            <v>219147</v>
          </cell>
          <cell r="J482">
            <v>219147</v>
          </cell>
        </row>
        <row r="483">
          <cell r="A483" t="str">
            <v>4110083</v>
          </cell>
          <cell r="D483">
            <v>0</v>
          </cell>
          <cell r="G483">
            <v>8228400</v>
          </cell>
          <cell r="J483">
            <v>4110000</v>
          </cell>
        </row>
        <row r="484">
          <cell r="A484" t="str">
            <v>4110097</v>
          </cell>
          <cell r="D484">
            <v>0</v>
          </cell>
          <cell r="G484">
            <v>2305656</v>
          </cell>
          <cell r="J484">
            <v>2305656</v>
          </cell>
        </row>
        <row r="485">
          <cell r="A485" t="str">
            <v>4110099</v>
          </cell>
          <cell r="D485">
            <v>0</v>
          </cell>
          <cell r="G485">
            <v>635078</v>
          </cell>
          <cell r="J485">
            <v>635078</v>
          </cell>
        </row>
        <row r="486">
          <cell r="A486" t="str">
            <v>4110103</v>
          </cell>
          <cell r="D486">
            <v>77529</v>
          </cell>
          <cell r="G486">
            <v>0</v>
          </cell>
          <cell r="J486">
            <v>0</v>
          </cell>
        </row>
        <row r="487">
          <cell r="A487" t="str">
            <v>4110104</v>
          </cell>
          <cell r="D487">
            <v>0</v>
          </cell>
          <cell r="G487">
            <v>19154</v>
          </cell>
          <cell r="J487">
            <v>19154</v>
          </cell>
        </row>
        <row r="488">
          <cell r="A488" t="str">
            <v>4110112</v>
          </cell>
          <cell r="D488">
            <v>104237</v>
          </cell>
          <cell r="G488">
            <v>0</v>
          </cell>
          <cell r="J488">
            <v>0</v>
          </cell>
        </row>
        <row r="489">
          <cell r="A489" t="str">
            <v>4110114</v>
          </cell>
          <cell r="D489">
            <v>9884</v>
          </cell>
          <cell r="G489">
            <v>0</v>
          </cell>
          <cell r="J489">
            <v>0</v>
          </cell>
        </row>
        <row r="490">
          <cell r="A490" t="str">
            <v>4110116</v>
          </cell>
          <cell r="D490">
            <v>-1279</v>
          </cell>
          <cell r="G490">
            <v>34556</v>
          </cell>
          <cell r="J490">
            <v>34556</v>
          </cell>
        </row>
        <row r="491">
          <cell r="A491" t="str">
            <v>4110123</v>
          </cell>
          <cell r="D491">
            <v>9.9999999999999995E-8</v>
          </cell>
          <cell r="G491">
            <v>0</v>
          </cell>
          <cell r="J491">
            <v>0</v>
          </cell>
        </row>
        <row r="492">
          <cell r="A492" t="str">
            <v>4110136</v>
          </cell>
          <cell r="D492">
            <v>456633</v>
          </cell>
          <cell r="G492">
            <v>447101</v>
          </cell>
          <cell r="J492">
            <v>903734</v>
          </cell>
        </row>
        <row r="493">
          <cell r="A493" t="str">
            <v>4110137</v>
          </cell>
          <cell r="D493">
            <v>0</v>
          </cell>
          <cell r="G493">
            <v>34366</v>
          </cell>
          <cell r="J493">
            <v>34366</v>
          </cell>
        </row>
        <row r="494">
          <cell r="A494" t="str">
            <v>4110138</v>
          </cell>
          <cell r="D494">
            <v>0</v>
          </cell>
          <cell r="G494">
            <v>12954</v>
          </cell>
          <cell r="J494">
            <v>12954</v>
          </cell>
        </row>
        <row r="495">
          <cell r="A495" t="str">
            <v>4110141</v>
          </cell>
          <cell r="D495">
            <v>0</v>
          </cell>
          <cell r="G495">
            <v>3040</v>
          </cell>
          <cell r="J495">
            <v>3040</v>
          </cell>
        </row>
        <row r="496">
          <cell r="A496" t="str">
            <v>4110146</v>
          </cell>
          <cell r="D496">
            <v>0</v>
          </cell>
          <cell r="G496">
            <v>4590</v>
          </cell>
          <cell r="J496">
            <v>4590</v>
          </cell>
        </row>
        <row r="497">
          <cell r="A497" t="str">
            <v>4110149</v>
          </cell>
          <cell r="D497">
            <v>0</v>
          </cell>
          <cell r="G497">
            <v>2557</v>
          </cell>
          <cell r="J497">
            <v>2557</v>
          </cell>
        </row>
        <row r="498">
          <cell r="A498" t="str">
            <v>4110150</v>
          </cell>
          <cell r="D498">
            <v>0</v>
          </cell>
          <cell r="G498">
            <v>7147</v>
          </cell>
          <cell r="J498">
            <v>7147</v>
          </cell>
        </row>
        <row r="499">
          <cell r="A499" t="str">
            <v>4110151</v>
          </cell>
          <cell r="D499">
            <v>0</v>
          </cell>
          <cell r="G499">
            <v>39736</v>
          </cell>
          <cell r="J499">
            <v>39736</v>
          </cell>
        </row>
        <row r="500">
          <cell r="A500" t="str">
            <v>4110154</v>
          </cell>
          <cell r="D500">
            <v>0</v>
          </cell>
          <cell r="G500">
            <v>58600</v>
          </cell>
          <cell r="J500">
            <v>58600</v>
          </cell>
        </row>
        <row r="501">
          <cell r="A501" t="str">
            <v>4110160</v>
          </cell>
          <cell r="D501">
            <v>1147426</v>
          </cell>
          <cell r="G501">
            <v>202689</v>
          </cell>
          <cell r="J501">
            <v>0</v>
          </cell>
        </row>
        <row r="502">
          <cell r="A502" t="str">
            <v>4110163</v>
          </cell>
          <cell r="D502">
            <v>0</v>
          </cell>
          <cell r="G502">
            <v>16826</v>
          </cell>
          <cell r="J502">
            <v>16826</v>
          </cell>
        </row>
        <row r="503">
          <cell r="A503" t="str">
            <v>4110167</v>
          </cell>
          <cell r="D503">
            <v>0</v>
          </cell>
          <cell r="G503">
            <v>19594</v>
          </cell>
          <cell r="J503">
            <v>19594</v>
          </cell>
        </row>
        <row r="504">
          <cell r="A504" t="str">
            <v>4110173</v>
          </cell>
          <cell r="D504">
            <v>0</v>
          </cell>
          <cell r="G504">
            <v>127680</v>
          </cell>
          <cell r="J504">
            <v>127680</v>
          </cell>
        </row>
        <row r="505">
          <cell r="A505" t="str">
            <v>4110180</v>
          </cell>
          <cell r="D505">
            <v>0</v>
          </cell>
          <cell r="G505">
            <v>376180</v>
          </cell>
          <cell r="J505">
            <v>2264</v>
          </cell>
        </row>
        <row r="506">
          <cell r="A506" t="str">
            <v>4110186</v>
          </cell>
          <cell r="D506">
            <v>0</v>
          </cell>
          <cell r="G506">
            <v>103317</v>
          </cell>
          <cell r="J506">
            <v>81254</v>
          </cell>
        </row>
        <row r="507">
          <cell r="A507" t="str">
            <v>4110187</v>
          </cell>
          <cell r="D507">
            <v>9204</v>
          </cell>
          <cell r="G507">
            <v>0</v>
          </cell>
          <cell r="J507">
            <v>0</v>
          </cell>
        </row>
        <row r="508">
          <cell r="A508" t="str">
            <v>4110188</v>
          </cell>
          <cell r="D508">
            <v>83265</v>
          </cell>
          <cell r="G508">
            <v>0</v>
          </cell>
          <cell r="J508">
            <v>0</v>
          </cell>
        </row>
        <row r="509">
          <cell r="A509" t="str">
            <v>4110195</v>
          </cell>
          <cell r="D509">
            <v>403.79999979999991</v>
          </cell>
          <cell r="G509">
            <v>0</v>
          </cell>
          <cell r="J509">
            <v>0</v>
          </cell>
        </row>
        <row r="510">
          <cell r="A510" t="str">
            <v>4110202</v>
          </cell>
          <cell r="D510">
            <v>39808</v>
          </cell>
          <cell r="G510">
            <v>898</v>
          </cell>
          <cell r="J510">
            <v>898</v>
          </cell>
        </row>
        <row r="511">
          <cell r="A511" t="str">
            <v>4110203</v>
          </cell>
          <cell r="D511">
            <v>0</v>
          </cell>
          <cell r="G511">
            <v>50532</v>
          </cell>
          <cell r="J511">
            <v>50532</v>
          </cell>
        </row>
        <row r="512">
          <cell r="A512" t="str">
            <v>4110207</v>
          </cell>
          <cell r="D512">
            <v>0</v>
          </cell>
          <cell r="G512">
            <v>107888</v>
          </cell>
          <cell r="J512">
            <v>107888</v>
          </cell>
        </row>
        <row r="513">
          <cell r="A513" t="str">
            <v>4110212</v>
          </cell>
          <cell r="D513">
            <v>0</v>
          </cell>
          <cell r="G513">
            <v>428697</v>
          </cell>
          <cell r="J513">
            <v>428697</v>
          </cell>
        </row>
        <row r="514">
          <cell r="A514" t="str">
            <v>4110222</v>
          </cell>
          <cell r="D514">
            <v>0</v>
          </cell>
          <cell r="G514">
            <v>2053133</v>
          </cell>
          <cell r="J514">
            <v>2053133</v>
          </cell>
        </row>
        <row r="515">
          <cell r="A515" t="str">
            <v>4110226</v>
          </cell>
          <cell r="D515">
            <v>0</v>
          </cell>
          <cell r="G515">
            <v>80645</v>
          </cell>
          <cell r="J515">
            <v>80645</v>
          </cell>
        </row>
        <row r="516">
          <cell r="A516" t="str">
            <v>4110236</v>
          </cell>
          <cell r="D516">
            <v>0</v>
          </cell>
          <cell r="G516">
            <v>39438</v>
          </cell>
          <cell r="J516">
            <v>0</v>
          </cell>
        </row>
        <row r="517">
          <cell r="A517" t="str">
            <v>4110237</v>
          </cell>
          <cell r="D517">
            <v>0</v>
          </cell>
          <cell r="G517">
            <v>165000</v>
          </cell>
          <cell r="J517">
            <v>165000</v>
          </cell>
        </row>
        <row r="518">
          <cell r="A518" t="str">
            <v>4110240</v>
          </cell>
          <cell r="D518">
            <v>0</v>
          </cell>
          <cell r="G518">
            <v>2638</v>
          </cell>
          <cell r="J518">
            <v>2638</v>
          </cell>
        </row>
        <row r="519">
          <cell r="A519" t="str">
            <v>4110242</v>
          </cell>
          <cell r="D519">
            <v>0</v>
          </cell>
          <cell r="G519">
            <v>62900</v>
          </cell>
          <cell r="J519">
            <v>62900</v>
          </cell>
        </row>
        <row r="520">
          <cell r="A520" t="str">
            <v>4110250</v>
          </cell>
          <cell r="D520">
            <v>0</v>
          </cell>
          <cell r="G520">
            <v>219058</v>
          </cell>
          <cell r="J520">
            <v>219058</v>
          </cell>
        </row>
        <row r="521">
          <cell r="A521" t="str">
            <v>4110254</v>
          </cell>
          <cell r="D521">
            <v>97822</v>
          </cell>
          <cell r="G521">
            <v>0</v>
          </cell>
          <cell r="J521">
            <v>0</v>
          </cell>
        </row>
        <row r="522">
          <cell r="A522" t="str">
            <v>4110255</v>
          </cell>
          <cell r="D522">
            <v>0</v>
          </cell>
          <cell r="G522">
            <v>131517</v>
          </cell>
          <cell r="J522">
            <v>131517</v>
          </cell>
        </row>
        <row r="523">
          <cell r="A523" t="str">
            <v>4110258</v>
          </cell>
          <cell r="D523">
            <v>-7352</v>
          </cell>
          <cell r="G523">
            <v>317222</v>
          </cell>
          <cell r="J523">
            <v>303477.40000000002</v>
          </cell>
        </row>
        <row r="524">
          <cell r="A524" t="str">
            <v>4110263</v>
          </cell>
          <cell r="D524">
            <v>0</v>
          </cell>
          <cell r="G524">
            <v>17725</v>
          </cell>
          <cell r="J524">
            <v>17725</v>
          </cell>
        </row>
        <row r="525">
          <cell r="A525" t="str">
            <v>4110276</v>
          </cell>
          <cell r="D525">
            <v>0</v>
          </cell>
          <cell r="G525">
            <v>5379</v>
          </cell>
          <cell r="J525">
            <v>5379</v>
          </cell>
        </row>
        <row r="526">
          <cell r="A526" t="str">
            <v>4110279</v>
          </cell>
          <cell r="D526">
            <v>0</v>
          </cell>
          <cell r="G526">
            <v>5718</v>
          </cell>
          <cell r="J526">
            <v>5718</v>
          </cell>
        </row>
        <row r="527">
          <cell r="A527" t="str">
            <v>4110287</v>
          </cell>
          <cell r="D527">
            <v>0</v>
          </cell>
          <cell r="G527">
            <v>73046</v>
          </cell>
          <cell r="J527">
            <v>73046</v>
          </cell>
        </row>
        <row r="528">
          <cell r="A528" t="str">
            <v>4110289</v>
          </cell>
          <cell r="D528">
            <v>0</v>
          </cell>
          <cell r="G528">
            <v>130985</v>
          </cell>
          <cell r="J528">
            <v>130985</v>
          </cell>
        </row>
        <row r="529">
          <cell r="A529" t="str">
            <v>4110291</v>
          </cell>
          <cell r="D529">
            <v>0</v>
          </cell>
          <cell r="G529">
            <v>2182</v>
          </cell>
          <cell r="J529">
            <v>2182</v>
          </cell>
        </row>
        <row r="530">
          <cell r="A530" t="str">
            <v>4110297</v>
          </cell>
          <cell r="D530">
            <v>0</v>
          </cell>
          <cell r="G530">
            <v>350978</v>
          </cell>
          <cell r="J530">
            <v>350978</v>
          </cell>
        </row>
        <row r="531">
          <cell r="A531" t="str">
            <v>4110303</v>
          </cell>
          <cell r="D531">
            <v>0</v>
          </cell>
          <cell r="G531">
            <v>2610</v>
          </cell>
          <cell r="J531">
            <v>2610</v>
          </cell>
        </row>
        <row r="532">
          <cell r="A532" t="str">
            <v>4110305</v>
          </cell>
          <cell r="D532">
            <v>0</v>
          </cell>
          <cell r="G532">
            <v>379440</v>
          </cell>
          <cell r="J532">
            <v>379440</v>
          </cell>
        </row>
        <row r="533">
          <cell r="A533" t="str">
            <v>4110307</v>
          </cell>
          <cell r="D533">
            <v>0</v>
          </cell>
          <cell r="G533">
            <v>8075</v>
          </cell>
          <cell r="J533">
            <v>8075</v>
          </cell>
        </row>
        <row r="534">
          <cell r="A534" t="str">
            <v>4110314</v>
          </cell>
          <cell r="D534">
            <v>0</v>
          </cell>
          <cell r="G534">
            <v>11902</v>
          </cell>
          <cell r="J534">
            <v>11902</v>
          </cell>
        </row>
        <row r="535">
          <cell r="A535" t="str">
            <v>4110326</v>
          </cell>
          <cell r="D535">
            <v>0</v>
          </cell>
          <cell r="G535">
            <v>1660</v>
          </cell>
          <cell r="J535">
            <v>1660</v>
          </cell>
        </row>
        <row r="536">
          <cell r="A536" t="str">
            <v>4110327</v>
          </cell>
          <cell r="D536">
            <v>0</v>
          </cell>
          <cell r="G536">
            <v>17609</v>
          </cell>
          <cell r="J536">
            <v>17609</v>
          </cell>
        </row>
        <row r="537">
          <cell r="A537" t="str">
            <v>4110329</v>
          </cell>
          <cell r="D537">
            <v>9.9999999999999995E-8</v>
          </cell>
          <cell r="G537">
            <v>0</v>
          </cell>
          <cell r="J537">
            <v>0</v>
          </cell>
        </row>
        <row r="538">
          <cell r="A538" t="str">
            <v>4110338</v>
          </cell>
          <cell r="D538">
            <v>0</v>
          </cell>
          <cell r="G538">
            <v>13641</v>
          </cell>
          <cell r="J538">
            <v>13641</v>
          </cell>
        </row>
        <row r="539">
          <cell r="A539" t="str">
            <v>4110339</v>
          </cell>
          <cell r="D539">
            <v>0</v>
          </cell>
          <cell r="G539">
            <v>8662</v>
          </cell>
          <cell r="J539">
            <v>8662</v>
          </cell>
        </row>
        <row r="540">
          <cell r="A540" t="str">
            <v>4110342</v>
          </cell>
          <cell r="D540">
            <v>0</v>
          </cell>
          <cell r="G540">
            <v>2720</v>
          </cell>
          <cell r="J540">
            <v>2720</v>
          </cell>
        </row>
        <row r="541">
          <cell r="A541" t="str">
            <v>4110354</v>
          </cell>
          <cell r="D541">
            <v>0</v>
          </cell>
          <cell r="G541">
            <v>2521150</v>
          </cell>
          <cell r="J541">
            <v>2521149.6</v>
          </cell>
        </row>
        <row r="542">
          <cell r="A542" t="str">
            <v>4110358</v>
          </cell>
          <cell r="D542">
            <v>50854</v>
          </cell>
          <cell r="G542">
            <v>0</v>
          </cell>
          <cell r="J542">
            <v>0</v>
          </cell>
        </row>
        <row r="543">
          <cell r="A543" t="str">
            <v>4110361</v>
          </cell>
          <cell r="D543">
            <v>0</v>
          </cell>
          <cell r="G543">
            <v>21502</v>
          </cell>
          <cell r="J543">
            <v>21502</v>
          </cell>
        </row>
        <row r="544">
          <cell r="A544" t="str">
            <v>4110381</v>
          </cell>
          <cell r="D544">
            <v>0</v>
          </cell>
          <cell r="G544">
            <v>135030</v>
          </cell>
          <cell r="J544">
            <v>135030</v>
          </cell>
        </row>
        <row r="545">
          <cell r="A545" t="str">
            <v>4110393</v>
          </cell>
          <cell r="D545">
            <v>0</v>
          </cell>
          <cell r="G545">
            <v>1806</v>
          </cell>
          <cell r="J545">
            <v>1806</v>
          </cell>
        </row>
        <row r="546">
          <cell r="A546" t="str">
            <v>4110403</v>
          </cell>
          <cell r="D546">
            <v>0</v>
          </cell>
          <cell r="G546">
            <v>46688</v>
          </cell>
          <cell r="J546">
            <v>46688</v>
          </cell>
        </row>
        <row r="547">
          <cell r="A547" t="str">
            <v>4110415</v>
          </cell>
          <cell r="D547">
            <v>0</v>
          </cell>
          <cell r="G547">
            <v>3746</v>
          </cell>
          <cell r="J547">
            <v>3746</v>
          </cell>
        </row>
        <row r="548">
          <cell r="A548" t="str">
            <v>4110420</v>
          </cell>
          <cell r="D548">
            <v>0</v>
          </cell>
          <cell r="G548">
            <v>66354</v>
          </cell>
          <cell r="J548">
            <v>66354</v>
          </cell>
        </row>
        <row r="549">
          <cell r="A549" t="str">
            <v>4110453</v>
          </cell>
          <cell r="D549">
            <v>0</v>
          </cell>
          <cell r="G549">
            <v>91974</v>
          </cell>
          <cell r="J549">
            <v>0</v>
          </cell>
        </row>
        <row r="550">
          <cell r="A550" t="str">
            <v>4110454</v>
          </cell>
          <cell r="D550">
            <v>0</v>
          </cell>
          <cell r="G550">
            <v>75153</v>
          </cell>
          <cell r="J550">
            <v>75153</v>
          </cell>
        </row>
        <row r="551">
          <cell r="A551" t="str">
            <v>4110462</v>
          </cell>
          <cell r="D551">
            <v>0</v>
          </cell>
          <cell r="G551">
            <v>656710</v>
          </cell>
          <cell r="J551">
            <v>656710</v>
          </cell>
        </row>
        <row r="552">
          <cell r="A552" t="str">
            <v>4110466</v>
          </cell>
          <cell r="D552">
            <v>0</v>
          </cell>
          <cell r="G552">
            <v>267676</v>
          </cell>
          <cell r="J552">
            <v>267676</v>
          </cell>
        </row>
        <row r="553">
          <cell r="A553" t="str">
            <v>4110495</v>
          </cell>
          <cell r="D553">
            <v>0</v>
          </cell>
          <cell r="G553">
            <v>14350</v>
          </cell>
          <cell r="J553">
            <v>14350</v>
          </cell>
        </row>
        <row r="554">
          <cell r="A554" t="str">
            <v>4110506</v>
          </cell>
          <cell r="D554">
            <v>0</v>
          </cell>
          <cell r="G554">
            <v>62679</v>
          </cell>
          <cell r="J554">
            <v>62679</v>
          </cell>
        </row>
        <row r="555">
          <cell r="A555" t="str">
            <v>4110510</v>
          </cell>
          <cell r="D555">
            <v>0</v>
          </cell>
          <cell r="G555">
            <v>475076</v>
          </cell>
          <cell r="J555">
            <v>475076</v>
          </cell>
        </row>
        <row r="556">
          <cell r="A556" t="str">
            <v>4110511</v>
          </cell>
          <cell r="D556">
            <v>0</v>
          </cell>
          <cell r="G556">
            <v>169728</v>
          </cell>
          <cell r="J556">
            <v>169728</v>
          </cell>
        </row>
        <row r="557">
          <cell r="A557" t="str">
            <v>4110520</v>
          </cell>
          <cell r="D557">
            <v>0</v>
          </cell>
          <cell r="G557">
            <v>13424</v>
          </cell>
          <cell r="J557">
            <v>13424</v>
          </cell>
        </row>
        <row r="558">
          <cell r="A558" t="str">
            <v>4110527</v>
          </cell>
          <cell r="D558">
            <v>100340</v>
          </cell>
          <cell r="G558">
            <v>0</v>
          </cell>
          <cell r="J558">
            <v>100340</v>
          </cell>
        </row>
        <row r="559">
          <cell r="A559" t="str">
            <v>4110538</v>
          </cell>
          <cell r="D559">
            <v>0</v>
          </cell>
          <cell r="G559">
            <v>7976</v>
          </cell>
          <cell r="J559">
            <v>7976</v>
          </cell>
        </row>
        <row r="560">
          <cell r="A560" t="str">
            <v>4110553</v>
          </cell>
          <cell r="D560">
            <v>0</v>
          </cell>
          <cell r="G560">
            <v>66236</v>
          </cell>
          <cell r="J560">
            <v>66236</v>
          </cell>
        </row>
        <row r="561">
          <cell r="A561" t="str">
            <v>4110564</v>
          </cell>
          <cell r="D561">
            <v>0</v>
          </cell>
          <cell r="G561">
            <v>11053</v>
          </cell>
          <cell r="J561">
            <v>11053</v>
          </cell>
        </row>
        <row r="562">
          <cell r="A562" t="str">
            <v>4110573</v>
          </cell>
          <cell r="D562">
            <v>0</v>
          </cell>
          <cell r="G562">
            <v>181170</v>
          </cell>
          <cell r="J562">
            <v>181170</v>
          </cell>
        </row>
        <row r="563">
          <cell r="A563" t="str">
            <v>4110574</v>
          </cell>
          <cell r="D563">
            <v>0</v>
          </cell>
          <cell r="G563">
            <v>71939</v>
          </cell>
          <cell r="J563">
            <v>71939</v>
          </cell>
        </row>
        <row r="564">
          <cell r="A564" t="str">
            <v>4110582</v>
          </cell>
          <cell r="D564">
            <v>0</v>
          </cell>
          <cell r="G564">
            <v>34671</v>
          </cell>
          <cell r="J564">
            <v>34671</v>
          </cell>
        </row>
        <row r="565">
          <cell r="A565" t="str">
            <v>4110588</v>
          </cell>
          <cell r="D565">
            <v>0</v>
          </cell>
          <cell r="G565">
            <v>84696</v>
          </cell>
          <cell r="J565">
            <v>84696</v>
          </cell>
        </row>
        <row r="566">
          <cell r="A566" t="str">
            <v>4110591</v>
          </cell>
          <cell r="D566">
            <v>0</v>
          </cell>
          <cell r="G566">
            <v>21918</v>
          </cell>
          <cell r="J566">
            <v>21918</v>
          </cell>
        </row>
        <row r="567">
          <cell r="A567" t="str">
            <v>4110592</v>
          </cell>
          <cell r="D567">
            <v>0</v>
          </cell>
          <cell r="G567">
            <v>3100</v>
          </cell>
          <cell r="J567">
            <v>3100</v>
          </cell>
        </row>
        <row r="568">
          <cell r="A568" t="str">
            <v>4110600</v>
          </cell>
          <cell r="D568">
            <v>0</v>
          </cell>
          <cell r="G568">
            <v>18623</v>
          </cell>
          <cell r="J568">
            <v>18623</v>
          </cell>
        </row>
        <row r="569">
          <cell r="A569" t="str">
            <v>4110610</v>
          </cell>
          <cell r="D569">
            <v>0</v>
          </cell>
          <cell r="G569">
            <v>22980</v>
          </cell>
          <cell r="J569">
            <v>22980</v>
          </cell>
        </row>
        <row r="570">
          <cell r="A570" t="str">
            <v>4110617</v>
          </cell>
          <cell r="D570">
            <v>0</v>
          </cell>
          <cell r="G570">
            <v>11508</v>
          </cell>
          <cell r="J570">
            <v>11508</v>
          </cell>
        </row>
        <row r="571">
          <cell r="A571" t="str">
            <v>4110623</v>
          </cell>
          <cell r="D571">
            <v>0</v>
          </cell>
          <cell r="G571">
            <v>20959</v>
          </cell>
          <cell r="J571">
            <v>20959</v>
          </cell>
        </row>
        <row r="572">
          <cell r="A572" t="str">
            <v>4110635</v>
          </cell>
          <cell r="D572">
            <v>0</v>
          </cell>
          <cell r="G572">
            <v>44558</v>
          </cell>
          <cell r="J572">
            <v>44558</v>
          </cell>
        </row>
        <row r="573">
          <cell r="A573" t="str">
            <v>4110645</v>
          </cell>
          <cell r="D573">
            <v>0</v>
          </cell>
          <cell r="G573">
            <v>7355</v>
          </cell>
          <cell r="J573">
            <v>7355</v>
          </cell>
        </row>
        <row r="574">
          <cell r="A574" t="str">
            <v>4110651</v>
          </cell>
          <cell r="D574">
            <v>0</v>
          </cell>
          <cell r="G574">
            <v>37558</v>
          </cell>
          <cell r="J574">
            <v>37558</v>
          </cell>
        </row>
        <row r="575">
          <cell r="A575" t="str">
            <v>4110653</v>
          </cell>
          <cell r="D575">
            <v>0</v>
          </cell>
          <cell r="G575">
            <v>7702</v>
          </cell>
          <cell r="J575">
            <v>7702</v>
          </cell>
        </row>
        <row r="576">
          <cell r="A576" t="str">
            <v>4110658</v>
          </cell>
          <cell r="D576">
            <v>0</v>
          </cell>
          <cell r="G576">
            <v>138794</v>
          </cell>
          <cell r="J576">
            <v>138794</v>
          </cell>
        </row>
        <row r="577">
          <cell r="A577" t="str">
            <v>4110665</v>
          </cell>
          <cell r="D577">
            <v>0</v>
          </cell>
          <cell r="G577">
            <v>401770</v>
          </cell>
          <cell r="J577">
            <v>401770</v>
          </cell>
        </row>
        <row r="578">
          <cell r="A578" t="str">
            <v>4110683</v>
          </cell>
          <cell r="D578">
            <v>0</v>
          </cell>
          <cell r="G578">
            <v>1015</v>
          </cell>
          <cell r="J578">
            <v>1015</v>
          </cell>
        </row>
        <row r="579">
          <cell r="A579" t="str">
            <v>4110686</v>
          </cell>
          <cell r="D579">
            <v>0</v>
          </cell>
          <cell r="G579">
            <v>350059</v>
          </cell>
          <cell r="J579">
            <v>350059</v>
          </cell>
        </row>
        <row r="580">
          <cell r="A580" t="str">
            <v>4110698</v>
          </cell>
          <cell r="D580">
            <v>0</v>
          </cell>
          <cell r="G580">
            <v>42184</v>
          </cell>
          <cell r="J580">
            <v>42184</v>
          </cell>
        </row>
        <row r="581">
          <cell r="A581" t="str">
            <v>4110728</v>
          </cell>
          <cell r="D581">
            <v>40493135.995799996</v>
          </cell>
          <cell r="G581">
            <v>100420936.7</v>
          </cell>
          <cell r="J581">
            <v>53529781.562600002</v>
          </cell>
        </row>
        <row r="582">
          <cell r="A582" t="str">
            <v>4110730</v>
          </cell>
          <cell r="D582">
            <v>7672</v>
          </cell>
          <cell r="G582">
            <v>0</v>
          </cell>
          <cell r="J582">
            <v>0</v>
          </cell>
        </row>
        <row r="583">
          <cell r="A583" t="str">
            <v>4110737</v>
          </cell>
          <cell r="D583">
            <v>0</v>
          </cell>
          <cell r="G583">
            <v>500340.65</v>
          </cell>
          <cell r="J583">
            <v>500340.65399999998</v>
          </cell>
        </row>
        <row r="584">
          <cell r="A584" t="str">
            <v>4110758</v>
          </cell>
          <cell r="D584">
            <v>0</v>
          </cell>
          <cell r="G584">
            <v>1675</v>
          </cell>
          <cell r="J584">
            <v>1675</v>
          </cell>
        </row>
        <row r="585">
          <cell r="A585" t="str">
            <v>4110761</v>
          </cell>
          <cell r="D585">
            <v>0</v>
          </cell>
          <cell r="G585">
            <v>18524</v>
          </cell>
          <cell r="J585">
            <v>18524</v>
          </cell>
        </row>
        <row r="586">
          <cell r="A586" t="str">
            <v>4110765</v>
          </cell>
          <cell r="D586">
            <v>0</v>
          </cell>
          <cell r="G586">
            <v>121814</v>
          </cell>
          <cell r="J586">
            <v>121814</v>
          </cell>
        </row>
        <row r="587">
          <cell r="A587" t="str">
            <v>4110769</v>
          </cell>
          <cell r="D587">
            <v>0</v>
          </cell>
          <cell r="G587">
            <v>3894</v>
          </cell>
          <cell r="J587">
            <v>3894</v>
          </cell>
        </row>
        <row r="588">
          <cell r="A588" t="str">
            <v>4110776</v>
          </cell>
          <cell r="D588">
            <v>0</v>
          </cell>
          <cell r="G588">
            <v>15487</v>
          </cell>
          <cell r="J588">
            <v>15487</v>
          </cell>
        </row>
        <row r="589">
          <cell r="A589" t="str">
            <v>4110778</v>
          </cell>
          <cell r="D589">
            <v>0</v>
          </cell>
          <cell r="G589">
            <v>649794</v>
          </cell>
          <cell r="J589">
            <v>649794</v>
          </cell>
        </row>
        <row r="590">
          <cell r="A590" t="str">
            <v>4110782</v>
          </cell>
          <cell r="D590">
            <v>0</v>
          </cell>
          <cell r="G590">
            <v>674901</v>
          </cell>
          <cell r="J590">
            <v>674901</v>
          </cell>
        </row>
        <row r="591">
          <cell r="A591" t="str">
            <v>4110788</v>
          </cell>
          <cell r="D591">
            <v>0</v>
          </cell>
          <cell r="G591">
            <v>20977</v>
          </cell>
          <cell r="J591">
            <v>20977</v>
          </cell>
        </row>
        <row r="592">
          <cell r="A592" t="str">
            <v>4110794</v>
          </cell>
          <cell r="D592">
            <v>0</v>
          </cell>
          <cell r="G592">
            <v>95480</v>
          </cell>
          <cell r="J592">
            <v>95480</v>
          </cell>
        </row>
        <row r="593">
          <cell r="A593" t="str">
            <v>4110807</v>
          </cell>
          <cell r="D593">
            <v>0</v>
          </cell>
          <cell r="G593">
            <v>254825</v>
          </cell>
          <cell r="J593">
            <v>254825</v>
          </cell>
        </row>
        <row r="594">
          <cell r="A594" t="str">
            <v>4110810</v>
          </cell>
          <cell r="D594">
            <v>0</v>
          </cell>
          <cell r="G594">
            <v>42234</v>
          </cell>
          <cell r="J594">
            <v>42234</v>
          </cell>
        </row>
        <row r="595">
          <cell r="A595" t="str">
            <v>4110813</v>
          </cell>
          <cell r="D595">
            <v>0</v>
          </cell>
          <cell r="G595">
            <v>233607</v>
          </cell>
          <cell r="J595">
            <v>233607</v>
          </cell>
        </row>
        <row r="596">
          <cell r="A596" t="str">
            <v>4110814</v>
          </cell>
          <cell r="D596">
            <v>0</v>
          </cell>
          <cell r="G596">
            <v>179820</v>
          </cell>
          <cell r="J596">
            <v>179820</v>
          </cell>
        </row>
        <row r="597">
          <cell r="A597" t="str">
            <v>4110830</v>
          </cell>
          <cell r="D597">
            <v>0</v>
          </cell>
          <cell r="G597">
            <v>1089633</v>
          </cell>
          <cell r="J597">
            <v>1089633</v>
          </cell>
        </row>
        <row r="598">
          <cell r="A598" t="str">
            <v>4110832</v>
          </cell>
          <cell r="D598">
            <v>0</v>
          </cell>
          <cell r="G598">
            <v>9520</v>
          </cell>
          <cell r="J598">
            <v>9520</v>
          </cell>
        </row>
        <row r="599">
          <cell r="A599" t="str">
            <v>4110843</v>
          </cell>
          <cell r="D599">
            <v>0</v>
          </cell>
          <cell r="G599">
            <v>193803</v>
          </cell>
          <cell r="J599">
            <v>193803</v>
          </cell>
        </row>
        <row r="600">
          <cell r="A600" t="str">
            <v>4110854</v>
          </cell>
          <cell r="D600">
            <v>0</v>
          </cell>
          <cell r="G600">
            <v>5616</v>
          </cell>
          <cell r="J600">
            <v>5616</v>
          </cell>
        </row>
        <row r="601">
          <cell r="A601" t="str">
            <v>411086</v>
          </cell>
          <cell r="D601">
            <v>0</v>
          </cell>
          <cell r="G601">
            <v>338217</v>
          </cell>
          <cell r="J601">
            <v>338217</v>
          </cell>
        </row>
        <row r="602">
          <cell r="A602" t="str">
            <v>4110876</v>
          </cell>
          <cell r="D602">
            <v>0</v>
          </cell>
          <cell r="G602">
            <v>126278</v>
          </cell>
          <cell r="J602">
            <v>126278</v>
          </cell>
        </row>
        <row r="603">
          <cell r="A603" t="str">
            <v>4110893</v>
          </cell>
          <cell r="D603">
            <v>2.0001999999999997E-3</v>
          </cell>
          <cell r="G603">
            <v>0</v>
          </cell>
          <cell r="J603">
            <v>0</v>
          </cell>
        </row>
        <row r="604">
          <cell r="A604" t="str">
            <v>4110894</v>
          </cell>
          <cell r="D604">
            <v>0</v>
          </cell>
          <cell r="G604">
            <v>69409</v>
          </cell>
          <cell r="J604">
            <v>69409</v>
          </cell>
        </row>
        <row r="605">
          <cell r="A605" t="str">
            <v>4110938</v>
          </cell>
          <cell r="D605">
            <v>55532</v>
          </cell>
          <cell r="G605">
            <v>0</v>
          </cell>
          <cell r="J605">
            <v>0</v>
          </cell>
        </row>
        <row r="606">
          <cell r="A606" t="str">
            <v>4110947</v>
          </cell>
          <cell r="D606">
            <v>0</v>
          </cell>
          <cell r="G606">
            <v>103370</v>
          </cell>
          <cell r="J606">
            <v>103370</v>
          </cell>
        </row>
        <row r="607">
          <cell r="A607" t="str">
            <v>4110949</v>
          </cell>
          <cell r="D607">
            <v>0</v>
          </cell>
          <cell r="G607">
            <v>1098</v>
          </cell>
          <cell r="J607">
            <v>1098</v>
          </cell>
        </row>
        <row r="608">
          <cell r="A608" t="str">
            <v>4110950</v>
          </cell>
          <cell r="D608">
            <v>0</v>
          </cell>
          <cell r="G608">
            <v>6028</v>
          </cell>
          <cell r="J608">
            <v>6028</v>
          </cell>
        </row>
        <row r="609">
          <cell r="A609" t="str">
            <v>4110951</v>
          </cell>
          <cell r="D609">
            <v>0</v>
          </cell>
          <cell r="G609">
            <v>6156</v>
          </cell>
          <cell r="J609">
            <v>6156</v>
          </cell>
        </row>
        <row r="610">
          <cell r="A610" t="str">
            <v>4110954</v>
          </cell>
          <cell r="D610">
            <v>0</v>
          </cell>
          <cell r="G610">
            <v>129946</v>
          </cell>
          <cell r="J610">
            <v>129946</v>
          </cell>
        </row>
        <row r="611">
          <cell r="A611" t="str">
            <v>4110965</v>
          </cell>
          <cell r="D611">
            <v>0</v>
          </cell>
          <cell r="G611">
            <v>119632</v>
          </cell>
          <cell r="J611">
            <v>119632</v>
          </cell>
        </row>
        <row r="612">
          <cell r="A612" t="str">
            <v>4110968</v>
          </cell>
          <cell r="D612">
            <v>0</v>
          </cell>
          <cell r="G612">
            <v>11155</v>
          </cell>
          <cell r="J612">
            <v>11155</v>
          </cell>
        </row>
        <row r="613">
          <cell r="A613" t="str">
            <v>4110970</v>
          </cell>
          <cell r="D613">
            <v>0</v>
          </cell>
          <cell r="G613">
            <v>61828</v>
          </cell>
          <cell r="J613">
            <v>61828</v>
          </cell>
        </row>
        <row r="614">
          <cell r="A614" t="str">
            <v>4110978</v>
          </cell>
          <cell r="D614">
            <v>0</v>
          </cell>
          <cell r="G614">
            <v>50388</v>
          </cell>
          <cell r="J614">
            <v>50388</v>
          </cell>
        </row>
        <row r="615">
          <cell r="A615" t="str">
            <v>4110979</v>
          </cell>
          <cell r="D615">
            <v>-9.9999999999999995E-8</v>
          </cell>
          <cell r="G615">
            <v>0</v>
          </cell>
          <cell r="J615">
            <v>0</v>
          </cell>
        </row>
        <row r="616">
          <cell r="A616" t="str">
            <v>4110985</v>
          </cell>
          <cell r="D616">
            <v>0</v>
          </cell>
          <cell r="G616">
            <v>104406</v>
          </cell>
          <cell r="J616">
            <v>104406</v>
          </cell>
        </row>
        <row r="617">
          <cell r="A617" t="str">
            <v>4110990</v>
          </cell>
          <cell r="D617">
            <v>0</v>
          </cell>
          <cell r="G617">
            <v>54595</v>
          </cell>
          <cell r="J617">
            <v>54595</v>
          </cell>
        </row>
        <row r="618">
          <cell r="A618" t="str">
            <v>4110995</v>
          </cell>
          <cell r="D618">
            <v>0</v>
          </cell>
          <cell r="G618">
            <v>9392</v>
          </cell>
          <cell r="J618">
            <v>9392</v>
          </cell>
        </row>
        <row r="619">
          <cell r="A619" t="str">
            <v>4110996</v>
          </cell>
          <cell r="D619">
            <v>0</v>
          </cell>
          <cell r="G619">
            <v>43856</v>
          </cell>
          <cell r="J619">
            <v>43856</v>
          </cell>
        </row>
        <row r="620">
          <cell r="A620" t="str">
            <v>4111000</v>
          </cell>
          <cell r="D620">
            <v>0</v>
          </cell>
          <cell r="G620">
            <v>2806</v>
          </cell>
          <cell r="J620">
            <v>2806</v>
          </cell>
        </row>
        <row r="621">
          <cell r="A621" t="str">
            <v>4111006</v>
          </cell>
          <cell r="D621">
            <v>0</v>
          </cell>
          <cell r="G621">
            <v>2420</v>
          </cell>
          <cell r="J621">
            <v>2420</v>
          </cell>
        </row>
        <row r="622">
          <cell r="A622" t="str">
            <v>4111009</v>
          </cell>
          <cell r="D622">
            <v>0</v>
          </cell>
          <cell r="G622">
            <v>761</v>
          </cell>
          <cell r="J622">
            <v>761</v>
          </cell>
        </row>
        <row r="623">
          <cell r="A623" t="str">
            <v>4111010</v>
          </cell>
          <cell r="D623">
            <v>0</v>
          </cell>
          <cell r="G623">
            <v>23418</v>
          </cell>
          <cell r="J623">
            <v>23418</v>
          </cell>
        </row>
        <row r="624">
          <cell r="A624" t="str">
            <v>4111011</v>
          </cell>
          <cell r="D624">
            <v>0</v>
          </cell>
          <cell r="G624">
            <v>677661</v>
          </cell>
          <cell r="J624">
            <v>677661</v>
          </cell>
        </row>
        <row r="625">
          <cell r="A625" t="str">
            <v>4111014</v>
          </cell>
          <cell r="D625">
            <v>0</v>
          </cell>
          <cell r="G625">
            <v>21822</v>
          </cell>
          <cell r="J625">
            <v>21822</v>
          </cell>
        </row>
        <row r="626">
          <cell r="A626" t="str">
            <v>4111020</v>
          </cell>
          <cell r="D626">
            <v>0</v>
          </cell>
          <cell r="G626">
            <v>1452</v>
          </cell>
          <cell r="J626">
            <v>1452</v>
          </cell>
        </row>
        <row r="627">
          <cell r="A627" t="str">
            <v>4111026</v>
          </cell>
          <cell r="D627">
            <v>0</v>
          </cell>
          <cell r="G627">
            <v>9594</v>
          </cell>
          <cell r="J627">
            <v>9594</v>
          </cell>
        </row>
        <row r="628">
          <cell r="A628" t="str">
            <v>4111045</v>
          </cell>
          <cell r="D628">
            <v>0</v>
          </cell>
          <cell r="G628">
            <v>4741</v>
          </cell>
          <cell r="J628">
            <v>4741</v>
          </cell>
        </row>
        <row r="629">
          <cell r="A629" t="str">
            <v>4111061</v>
          </cell>
          <cell r="D629">
            <v>0</v>
          </cell>
          <cell r="G629">
            <v>18647</v>
          </cell>
          <cell r="J629">
            <v>18647</v>
          </cell>
        </row>
        <row r="630">
          <cell r="A630" t="str">
            <v>4111073</v>
          </cell>
          <cell r="D630">
            <v>4.0001999999999998E-3</v>
          </cell>
          <cell r="G630">
            <v>0</v>
          </cell>
          <cell r="J630">
            <v>0</v>
          </cell>
        </row>
        <row r="631">
          <cell r="A631" t="str">
            <v>4111075</v>
          </cell>
          <cell r="D631">
            <v>0</v>
          </cell>
          <cell r="G631">
            <v>55115</v>
          </cell>
          <cell r="J631">
            <v>55115</v>
          </cell>
        </row>
        <row r="632">
          <cell r="A632" t="str">
            <v>4111090</v>
          </cell>
          <cell r="D632">
            <v>0</v>
          </cell>
          <cell r="G632">
            <v>20288</v>
          </cell>
          <cell r="J632">
            <v>20288</v>
          </cell>
        </row>
        <row r="633">
          <cell r="A633" t="str">
            <v>4111093</v>
          </cell>
          <cell r="D633">
            <v>0</v>
          </cell>
          <cell r="G633">
            <v>93260</v>
          </cell>
          <cell r="J633">
            <v>93260</v>
          </cell>
        </row>
        <row r="634">
          <cell r="A634" t="str">
            <v>4111099</v>
          </cell>
          <cell r="D634">
            <v>0</v>
          </cell>
          <cell r="G634">
            <v>7681</v>
          </cell>
          <cell r="J634">
            <v>7681</v>
          </cell>
        </row>
        <row r="635">
          <cell r="A635" t="str">
            <v>4111117</v>
          </cell>
          <cell r="D635">
            <v>0</v>
          </cell>
          <cell r="G635">
            <v>6379</v>
          </cell>
          <cell r="J635">
            <v>6379</v>
          </cell>
        </row>
        <row r="636">
          <cell r="A636" t="str">
            <v>4111121</v>
          </cell>
          <cell r="D636">
            <v>0</v>
          </cell>
          <cell r="G636">
            <v>46292</v>
          </cell>
          <cell r="J636">
            <v>46292</v>
          </cell>
        </row>
        <row r="637">
          <cell r="A637" t="str">
            <v>4111140</v>
          </cell>
          <cell r="D637">
            <v>9.9999999999999995E-8</v>
          </cell>
          <cell r="G637">
            <v>0</v>
          </cell>
          <cell r="J637">
            <v>0</v>
          </cell>
        </row>
        <row r="638">
          <cell r="A638" t="str">
            <v>4111141</v>
          </cell>
          <cell r="D638">
            <v>-1.2999999999999999E-3</v>
          </cell>
          <cell r="G638">
            <v>0</v>
          </cell>
          <cell r="J638">
            <v>0</v>
          </cell>
        </row>
        <row r="639">
          <cell r="A639" t="str">
            <v>411115</v>
          </cell>
          <cell r="D639">
            <v>0</v>
          </cell>
          <cell r="G639">
            <v>42906</v>
          </cell>
          <cell r="J639">
            <v>42906</v>
          </cell>
        </row>
        <row r="640">
          <cell r="A640" t="str">
            <v>4111158</v>
          </cell>
          <cell r="D640">
            <v>0</v>
          </cell>
          <cell r="G640">
            <v>21536</v>
          </cell>
          <cell r="J640">
            <v>21536</v>
          </cell>
        </row>
        <row r="641">
          <cell r="A641" t="str">
            <v>4111166</v>
          </cell>
          <cell r="D641">
            <v>0</v>
          </cell>
          <cell r="G641">
            <v>3700</v>
          </cell>
          <cell r="J641">
            <v>3700</v>
          </cell>
        </row>
        <row r="642">
          <cell r="A642" t="str">
            <v>4111170</v>
          </cell>
          <cell r="D642">
            <v>0</v>
          </cell>
          <cell r="G642">
            <v>7482</v>
          </cell>
          <cell r="J642">
            <v>7482</v>
          </cell>
        </row>
        <row r="643">
          <cell r="A643" t="str">
            <v>4111171</v>
          </cell>
          <cell r="D643">
            <v>0</v>
          </cell>
          <cell r="G643">
            <v>16851</v>
          </cell>
          <cell r="J643">
            <v>16851</v>
          </cell>
        </row>
        <row r="644">
          <cell r="A644" t="str">
            <v>4111172</v>
          </cell>
          <cell r="D644">
            <v>0</v>
          </cell>
          <cell r="G644">
            <v>20160</v>
          </cell>
          <cell r="J644">
            <v>20160</v>
          </cell>
        </row>
        <row r="645">
          <cell r="A645" t="str">
            <v>4111176</v>
          </cell>
          <cell r="D645">
            <v>0</v>
          </cell>
          <cell r="G645">
            <v>55438</v>
          </cell>
          <cell r="J645">
            <v>55438</v>
          </cell>
        </row>
        <row r="646">
          <cell r="A646" t="str">
            <v>4111181</v>
          </cell>
          <cell r="D646">
            <v>0</v>
          </cell>
          <cell r="G646">
            <v>283147</v>
          </cell>
          <cell r="J646">
            <v>283147</v>
          </cell>
        </row>
        <row r="647">
          <cell r="A647" t="str">
            <v>4111198</v>
          </cell>
          <cell r="D647">
            <v>0</v>
          </cell>
          <cell r="G647">
            <v>1316</v>
          </cell>
          <cell r="J647">
            <v>1316</v>
          </cell>
        </row>
        <row r="648">
          <cell r="A648" t="str">
            <v>4111215</v>
          </cell>
          <cell r="D648">
            <v>0</v>
          </cell>
          <cell r="G648">
            <v>4086</v>
          </cell>
          <cell r="J648">
            <v>4086</v>
          </cell>
        </row>
        <row r="649">
          <cell r="A649" t="str">
            <v>4111220</v>
          </cell>
          <cell r="D649">
            <v>0</v>
          </cell>
          <cell r="G649">
            <v>24194</v>
          </cell>
          <cell r="J649">
            <v>24194</v>
          </cell>
        </row>
        <row r="650">
          <cell r="A650" t="str">
            <v>411123</v>
          </cell>
          <cell r="D650">
            <v>0</v>
          </cell>
          <cell r="G650">
            <v>18448</v>
          </cell>
          <cell r="J650">
            <v>18448</v>
          </cell>
        </row>
        <row r="651">
          <cell r="A651" t="str">
            <v>4111247</v>
          </cell>
          <cell r="D651">
            <v>0</v>
          </cell>
          <cell r="G651">
            <v>117342</v>
          </cell>
          <cell r="J651">
            <v>117342</v>
          </cell>
        </row>
        <row r="652">
          <cell r="A652" t="str">
            <v>4111249</v>
          </cell>
          <cell r="D652">
            <v>0</v>
          </cell>
          <cell r="G652">
            <v>144087</v>
          </cell>
          <cell r="J652">
            <v>144087</v>
          </cell>
        </row>
        <row r="653">
          <cell r="A653" t="str">
            <v>4111251</v>
          </cell>
          <cell r="D653">
            <v>0</v>
          </cell>
          <cell r="G653">
            <v>234259</v>
          </cell>
          <cell r="J653">
            <v>234259</v>
          </cell>
        </row>
        <row r="654">
          <cell r="A654" t="str">
            <v>4111258</v>
          </cell>
          <cell r="D654">
            <v>0</v>
          </cell>
          <cell r="G654">
            <v>49395</v>
          </cell>
          <cell r="J654">
            <v>49395</v>
          </cell>
        </row>
        <row r="655">
          <cell r="A655" t="str">
            <v>411126</v>
          </cell>
          <cell r="D655">
            <v>0</v>
          </cell>
          <cell r="G655">
            <v>84419</v>
          </cell>
          <cell r="J655">
            <v>84419</v>
          </cell>
        </row>
        <row r="656">
          <cell r="A656" t="str">
            <v>4111260</v>
          </cell>
          <cell r="D656">
            <v>0</v>
          </cell>
          <cell r="G656">
            <v>2200</v>
          </cell>
          <cell r="J656">
            <v>2200</v>
          </cell>
        </row>
        <row r="657">
          <cell r="A657" t="str">
            <v>4111263</v>
          </cell>
          <cell r="D657">
            <v>0</v>
          </cell>
          <cell r="G657">
            <v>592</v>
          </cell>
          <cell r="J657">
            <v>592</v>
          </cell>
        </row>
        <row r="658">
          <cell r="A658" t="str">
            <v>4111281</v>
          </cell>
          <cell r="D658">
            <v>0</v>
          </cell>
          <cell r="G658">
            <v>7122</v>
          </cell>
          <cell r="J658">
            <v>7122</v>
          </cell>
        </row>
        <row r="659">
          <cell r="A659" t="str">
            <v>4111293</v>
          </cell>
          <cell r="D659">
            <v>0</v>
          </cell>
          <cell r="G659">
            <v>31117</v>
          </cell>
          <cell r="J659">
            <v>31117</v>
          </cell>
        </row>
        <row r="660">
          <cell r="A660" t="str">
            <v>4111295</v>
          </cell>
          <cell r="D660">
            <v>0</v>
          </cell>
          <cell r="G660">
            <v>74301</v>
          </cell>
          <cell r="J660">
            <v>74301</v>
          </cell>
        </row>
        <row r="661">
          <cell r="A661" t="str">
            <v>4111301</v>
          </cell>
          <cell r="D661">
            <v>0</v>
          </cell>
          <cell r="G661">
            <v>30316</v>
          </cell>
          <cell r="J661">
            <v>30316</v>
          </cell>
        </row>
        <row r="662">
          <cell r="A662" t="str">
            <v>4111302</v>
          </cell>
          <cell r="D662">
            <v>0</v>
          </cell>
          <cell r="G662">
            <v>726655</v>
          </cell>
          <cell r="J662">
            <v>726655</v>
          </cell>
        </row>
        <row r="663">
          <cell r="A663" t="str">
            <v>4111321</v>
          </cell>
          <cell r="D663">
            <v>0</v>
          </cell>
          <cell r="G663">
            <v>18269</v>
          </cell>
          <cell r="J663">
            <v>18269</v>
          </cell>
        </row>
        <row r="664">
          <cell r="A664" t="str">
            <v>4111324</v>
          </cell>
          <cell r="D664">
            <v>0</v>
          </cell>
          <cell r="G664">
            <v>43323</v>
          </cell>
          <cell r="J664">
            <v>43323</v>
          </cell>
        </row>
        <row r="665">
          <cell r="A665" t="str">
            <v>4111329</v>
          </cell>
          <cell r="D665">
            <v>-9.9999999999999995E-8</v>
          </cell>
          <cell r="G665">
            <v>0</v>
          </cell>
          <cell r="J665">
            <v>0</v>
          </cell>
        </row>
        <row r="666">
          <cell r="A666" t="str">
            <v>4111331</v>
          </cell>
          <cell r="D666">
            <v>0</v>
          </cell>
          <cell r="G666">
            <v>254986</v>
          </cell>
          <cell r="J666">
            <v>254986</v>
          </cell>
        </row>
        <row r="667">
          <cell r="A667" t="str">
            <v>4111344</v>
          </cell>
          <cell r="D667">
            <v>0</v>
          </cell>
          <cell r="G667">
            <v>4664</v>
          </cell>
          <cell r="J667">
            <v>4664</v>
          </cell>
        </row>
        <row r="668">
          <cell r="A668" t="str">
            <v>4111353</v>
          </cell>
          <cell r="D668">
            <v>0</v>
          </cell>
          <cell r="G668">
            <v>20776</v>
          </cell>
          <cell r="J668">
            <v>20776</v>
          </cell>
        </row>
        <row r="669">
          <cell r="A669" t="str">
            <v>4111364</v>
          </cell>
          <cell r="D669">
            <v>0</v>
          </cell>
          <cell r="G669">
            <v>75143</v>
          </cell>
          <cell r="J669">
            <v>75143</v>
          </cell>
        </row>
        <row r="670">
          <cell r="A670" t="str">
            <v>4111372</v>
          </cell>
          <cell r="D670">
            <v>0</v>
          </cell>
          <cell r="G670">
            <v>32303</v>
          </cell>
          <cell r="J670">
            <v>32303</v>
          </cell>
        </row>
        <row r="671">
          <cell r="A671" t="str">
            <v>411138</v>
          </cell>
          <cell r="D671">
            <v>0</v>
          </cell>
          <cell r="G671">
            <v>1901906</v>
          </cell>
          <cell r="J671">
            <v>1901906</v>
          </cell>
        </row>
        <row r="672">
          <cell r="A672" t="str">
            <v>4111380</v>
          </cell>
          <cell r="D672">
            <v>0</v>
          </cell>
          <cell r="G672">
            <v>12508</v>
          </cell>
          <cell r="J672">
            <v>12508</v>
          </cell>
        </row>
        <row r="673">
          <cell r="A673" t="str">
            <v>4111395</v>
          </cell>
          <cell r="D673">
            <v>0</v>
          </cell>
          <cell r="G673">
            <v>1051</v>
          </cell>
          <cell r="J673">
            <v>1051</v>
          </cell>
        </row>
        <row r="674">
          <cell r="A674" t="str">
            <v>4111397</v>
          </cell>
          <cell r="D674">
            <v>0</v>
          </cell>
          <cell r="G674">
            <v>52556</v>
          </cell>
          <cell r="J674">
            <v>52556</v>
          </cell>
        </row>
        <row r="675">
          <cell r="A675" t="str">
            <v>4111403</v>
          </cell>
          <cell r="D675">
            <v>0</v>
          </cell>
          <cell r="G675">
            <v>13997</v>
          </cell>
          <cell r="J675">
            <v>13997</v>
          </cell>
        </row>
        <row r="676">
          <cell r="A676" t="str">
            <v>4111415</v>
          </cell>
          <cell r="D676">
            <v>0</v>
          </cell>
          <cell r="G676">
            <v>80911</v>
          </cell>
          <cell r="J676">
            <v>80911</v>
          </cell>
        </row>
        <row r="677">
          <cell r="A677" t="str">
            <v>4111417</v>
          </cell>
          <cell r="D677">
            <v>0</v>
          </cell>
          <cell r="G677">
            <v>5226</v>
          </cell>
          <cell r="J677">
            <v>5226</v>
          </cell>
        </row>
        <row r="678">
          <cell r="A678" t="str">
            <v>411142</v>
          </cell>
          <cell r="D678">
            <v>0</v>
          </cell>
          <cell r="G678">
            <v>8352</v>
          </cell>
          <cell r="J678">
            <v>8352</v>
          </cell>
        </row>
        <row r="679">
          <cell r="A679" t="str">
            <v>4111425</v>
          </cell>
          <cell r="D679">
            <v>0</v>
          </cell>
          <cell r="G679">
            <v>4002</v>
          </cell>
          <cell r="J679">
            <v>4002</v>
          </cell>
        </row>
        <row r="680">
          <cell r="A680" t="str">
            <v>4111426</v>
          </cell>
          <cell r="D680">
            <v>0</v>
          </cell>
          <cell r="G680">
            <v>17306</v>
          </cell>
          <cell r="J680">
            <v>17306</v>
          </cell>
        </row>
        <row r="681">
          <cell r="A681" t="str">
            <v>4111433</v>
          </cell>
          <cell r="D681">
            <v>0</v>
          </cell>
          <cell r="G681">
            <v>15584</v>
          </cell>
          <cell r="J681">
            <v>15584</v>
          </cell>
        </row>
        <row r="682">
          <cell r="A682" t="str">
            <v>4111445</v>
          </cell>
          <cell r="D682">
            <v>0</v>
          </cell>
          <cell r="G682">
            <v>15352</v>
          </cell>
          <cell r="J682">
            <v>15352</v>
          </cell>
        </row>
        <row r="683">
          <cell r="A683" t="str">
            <v>4111448</v>
          </cell>
          <cell r="D683">
            <v>0</v>
          </cell>
          <cell r="G683">
            <v>15915</v>
          </cell>
          <cell r="J683">
            <v>15915</v>
          </cell>
        </row>
        <row r="684">
          <cell r="A684" t="str">
            <v>4111449</v>
          </cell>
          <cell r="D684">
            <v>0</v>
          </cell>
          <cell r="G684">
            <v>71678</v>
          </cell>
          <cell r="J684">
            <v>71678</v>
          </cell>
        </row>
        <row r="685">
          <cell r="A685" t="str">
            <v>4111460</v>
          </cell>
          <cell r="D685">
            <v>101867</v>
          </cell>
          <cell r="G685">
            <v>0</v>
          </cell>
          <cell r="J685">
            <v>101867</v>
          </cell>
        </row>
        <row r="686">
          <cell r="A686" t="str">
            <v>4111467</v>
          </cell>
          <cell r="D686">
            <v>0</v>
          </cell>
          <cell r="G686">
            <v>8298</v>
          </cell>
          <cell r="J686">
            <v>8298</v>
          </cell>
        </row>
        <row r="687">
          <cell r="A687" t="str">
            <v>4111470</v>
          </cell>
          <cell r="D687">
            <v>0</v>
          </cell>
          <cell r="G687">
            <v>112409</v>
          </cell>
          <cell r="J687">
            <v>112409</v>
          </cell>
        </row>
        <row r="688">
          <cell r="A688" t="str">
            <v>4111472</v>
          </cell>
          <cell r="D688">
            <v>30033.455000000002</v>
          </cell>
          <cell r="G688">
            <v>0</v>
          </cell>
          <cell r="J688">
            <v>0</v>
          </cell>
        </row>
        <row r="689">
          <cell r="A689" t="str">
            <v>4111476</v>
          </cell>
          <cell r="D689">
            <v>0</v>
          </cell>
          <cell r="G689">
            <v>62214</v>
          </cell>
          <cell r="J689">
            <v>62214</v>
          </cell>
        </row>
        <row r="690">
          <cell r="A690" t="str">
            <v>4111478</v>
          </cell>
          <cell r="D690">
            <v>31916</v>
          </cell>
          <cell r="G690">
            <v>0</v>
          </cell>
          <cell r="J690">
            <v>0</v>
          </cell>
        </row>
        <row r="691">
          <cell r="A691" t="str">
            <v>4111484</v>
          </cell>
          <cell r="D691">
            <v>730000</v>
          </cell>
          <cell r="G691">
            <v>363629</v>
          </cell>
          <cell r="J691">
            <v>1093629</v>
          </cell>
        </row>
        <row r="692">
          <cell r="A692" t="str">
            <v>4111494</v>
          </cell>
          <cell r="D692">
            <v>0</v>
          </cell>
          <cell r="G692">
            <v>522965</v>
          </cell>
          <cell r="J692">
            <v>522965</v>
          </cell>
        </row>
        <row r="693">
          <cell r="A693" t="str">
            <v>4111506</v>
          </cell>
          <cell r="D693">
            <v>0</v>
          </cell>
          <cell r="G693">
            <v>3119</v>
          </cell>
          <cell r="J693">
            <v>3119</v>
          </cell>
        </row>
        <row r="694">
          <cell r="A694" t="str">
            <v>4111507</v>
          </cell>
          <cell r="D694">
            <v>0</v>
          </cell>
          <cell r="G694">
            <v>11543</v>
          </cell>
          <cell r="J694">
            <v>11543</v>
          </cell>
        </row>
        <row r="695">
          <cell r="A695" t="str">
            <v>4111508</v>
          </cell>
          <cell r="D695">
            <v>4117432.38</v>
          </cell>
          <cell r="G695">
            <v>37970286</v>
          </cell>
          <cell r="J695">
            <v>29491323.193199996</v>
          </cell>
        </row>
        <row r="696">
          <cell r="A696" t="str">
            <v>4111511</v>
          </cell>
          <cell r="D696">
            <v>0</v>
          </cell>
          <cell r="G696">
            <v>50307</v>
          </cell>
          <cell r="J696">
            <v>50307</v>
          </cell>
        </row>
        <row r="697">
          <cell r="A697" t="str">
            <v>4111517</v>
          </cell>
          <cell r="D697">
            <v>0</v>
          </cell>
          <cell r="G697">
            <v>47005</v>
          </cell>
          <cell r="J697">
            <v>47005</v>
          </cell>
        </row>
        <row r="698">
          <cell r="A698" t="str">
            <v>4111546</v>
          </cell>
          <cell r="D698">
            <v>0</v>
          </cell>
          <cell r="G698">
            <v>9158</v>
          </cell>
          <cell r="J698">
            <v>9158</v>
          </cell>
        </row>
        <row r="699">
          <cell r="A699" t="str">
            <v>4111550</v>
          </cell>
          <cell r="D699">
            <v>0</v>
          </cell>
          <cell r="G699">
            <v>126572</v>
          </cell>
          <cell r="J699">
            <v>126572</v>
          </cell>
        </row>
        <row r="700">
          <cell r="A700" t="str">
            <v>4111560</v>
          </cell>
          <cell r="D700">
            <v>397014</v>
          </cell>
          <cell r="G700">
            <v>85059</v>
          </cell>
          <cell r="J700">
            <v>85059</v>
          </cell>
        </row>
        <row r="701">
          <cell r="A701" t="str">
            <v>4111561</v>
          </cell>
          <cell r="D701">
            <v>0</v>
          </cell>
          <cell r="G701">
            <v>97061</v>
          </cell>
          <cell r="J701">
            <v>97061</v>
          </cell>
        </row>
        <row r="702">
          <cell r="A702" t="str">
            <v>4111563</v>
          </cell>
          <cell r="D702">
            <v>0</v>
          </cell>
          <cell r="G702">
            <v>86508</v>
          </cell>
          <cell r="J702">
            <v>86508</v>
          </cell>
        </row>
        <row r="703">
          <cell r="A703" t="str">
            <v>4111574</v>
          </cell>
          <cell r="D703">
            <v>0</v>
          </cell>
          <cell r="G703">
            <v>132237</v>
          </cell>
          <cell r="J703">
            <v>132237</v>
          </cell>
        </row>
        <row r="704">
          <cell r="A704" t="str">
            <v>4111597</v>
          </cell>
          <cell r="D704">
            <v>0</v>
          </cell>
          <cell r="G704">
            <v>109343</v>
          </cell>
          <cell r="J704">
            <v>109343</v>
          </cell>
        </row>
        <row r="705">
          <cell r="A705" t="str">
            <v>4111600</v>
          </cell>
          <cell r="D705">
            <v>0</v>
          </cell>
          <cell r="G705">
            <v>6352</v>
          </cell>
          <cell r="J705">
            <v>6352</v>
          </cell>
        </row>
        <row r="706">
          <cell r="A706" t="str">
            <v>4111607</v>
          </cell>
          <cell r="D706">
            <v>0</v>
          </cell>
          <cell r="G706">
            <v>75135</v>
          </cell>
          <cell r="J706">
            <v>75135</v>
          </cell>
        </row>
        <row r="707">
          <cell r="A707" t="str">
            <v>4111626</v>
          </cell>
          <cell r="D707">
            <v>0</v>
          </cell>
          <cell r="G707">
            <v>14785</v>
          </cell>
          <cell r="J707">
            <v>14785</v>
          </cell>
        </row>
        <row r="708">
          <cell r="A708" t="str">
            <v>4111630</v>
          </cell>
          <cell r="D708">
            <v>0</v>
          </cell>
          <cell r="G708">
            <v>30149</v>
          </cell>
          <cell r="J708">
            <v>30149</v>
          </cell>
        </row>
        <row r="709">
          <cell r="A709" t="str">
            <v>4111636</v>
          </cell>
          <cell r="D709">
            <v>0</v>
          </cell>
          <cell r="G709">
            <v>701872</v>
          </cell>
          <cell r="J709">
            <v>701872</v>
          </cell>
        </row>
        <row r="710">
          <cell r="A710" t="str">
            <v>4111643</v>
          </cell>
          <cell r="D710">
            <v>0</v>
          </cell>
          <cell r="G710">
            <v>104382</v>
          </cell>
          <cell r="J710">
            <v>104382</v>
          </cell>
        </row>
        <row r="711">
          <cell r="A711" t="str">
            <v>4111648</v>
          </cell>
          <cell r="D711">
            <v>0</v>
          </cell>
          <cell r="G711">
            <v>101516</v>
          </cell>
          <cell r="J711">
            <v>101516</v>
          </cell>
        </row>
        <row r="712">
          <cell r="A712" t="str">
            <v>4111650</v>
          </cell>
          <cell r="D712">
            <v>0</v>
          </cell>
          <cell r="G712">
            <v>19191</v>
          </cell>
          <cell r="J712">
            <v>19191</v>
          </cell>
        </row>
        <row r="713">
          <cell r="A713" t="str">
            <v>4111657</v>
          </cell>
          <cell r="D713">
            <v>0</v>
          </cell>
          <cell r="G713">
            <v>144403</v>
          </cell>
          <cell r="J713">
            <v>144403</v>
          </cell>
        </row>
        <row r="714">
          <cell r="A714" t="str">
            <v>4111659</v>
          </cell>
          <cell r="D714">
            <v>116526.08</v>
          </cell>
          <cell r="G714">
            <v>311230</v>
          </cell>
          <cell r="J714">
            <v>321793</v>
          </cell>
        </row>
        <row r="715">
          <cell r="A715" t="str">
            <v>4111662</v>
          </cell>
          <cell r="D715">
            <v>0</v>
          </cell>
          <cell r="G715">
            <v>1027</v>
          </cell>
          <cell r="J715">
            <v>1027</v>
          </cell>
        </row>
        <row r="716">
          <cell r="A716" t="str">
            <v>4111675</v>
          </cell>
          <cell r="D716">
            <v>2.3E-3</v>
          </cell>
          <cell r="G716">
            <v>8830</v>
          </cell>
          <cell r="J716">
            <v>8830</v>
          </cell>
        </row>
        <row r="717">
          <cell r="A717" t="str">
            <v>4111688</v>
          </cell>
          <cell r="D717">
            <v>0</v>
          </cell>
          <cell r="G717">
            <v>48430</v>
          </cell>
          <cell r="J717">
            <v>48430</v>
          </cell>
        </row>
        <row r="718">
          <cell r="A718" t="str">
            <v>4111692</v>
          </cell>
          <cell r="D718">
            <v>0</v>
          </cell>
          <cell r="G718">
            <v>78012</v>
          </cell>
          <cell r="J718">
            <v>78012</v>
          </cell>
        </row>
        <row r="719">
          <cell r="A719" t="str">
            <v>4111697</v>
          </cell>
          <cell r="D719">
            <v>116156</v>
          </cell>
          <cell r="G719">
            <v>0</v>
          </cell>
          <cell r="J719">
            <v>116156</v>
          </cell>
        </row>
        <row r="720">
          <cell r="A720" t="str">
            <v>4111703</v>
          </cell>
          <cell r="D720">
            <v>0</v>
          </cell>
          <cell r="G720">
            <v>30343</v>
          </cell>
          <cell r="J720">
            <v>30343</v>
          </cell>
        </row>
        <row r="721">
          <cell r="A721" t="str">
            <v>4111710</v>
          </cell>
          <cell r="D721">
            <v>0</v>
          </cell>
          <cell r="G721">
            <v>21744</v>
          </cell>
          <cell r="J721">
            <v>21744</v>
          </cell>
        </row>
        <row r="722">
          <cell r="A722" t="str">
            <v>4111715</v>
          </cell>
          <cell r="D722">
            <v>0</v>
          </cell>
          <cell r="G722">
            <v>2464</v>
          </cell>
          <cell r="J722">
            <v>2464</v>
          </cell>
        </row>
        <row r="723">
          <cell r="A723" t="str">
            <v>4111740</v>
          </cell>
          <cell r="D723">
            <v>0</v>
          </cell>
          <cell r="G723">
            <v>142683</v>
          </cell>
          <cell r="J723">
            <v>142683</v>
          </cell>
        </row>
        <row r="724">
          <cell r="A724" t="str">
            <v>4111742</v>
          </cell>
          <cell r="D724">
            <v>0</v>
          </cell>
          <cell r="G724">
            <v>431330</v>
          </cell>
          <cell r="J724">
            <v>431330</v>
          </cell>
        </row>
        <row r="725">
          <cell r="A725" t="str">
            <v>4111745</v>
          </cell>
          <cell r="D725">
            <v>0</v>
          </cell>
          <cell r="G725">
            <v>4532</v>
          </cell>
          <cell r="J725">
            <v>4532</v>
          </cell>
        </row>
        <row r="726">
          <cell r="A726" t="str">
            <v>4111770</v>
          </cell>
          <cell r="D726">
            <v>0</v>
          </cell>
          <cell r="G726">
            <v>55653</v>
          </cell>
          <cell r="J726">
            <v>55653</v>
          </cell>
        </row>
        <row r="727">
          <cell r="A727" t="str">
            <v>4111774</v>
          </cell>
          <cell r="D727">
            <v>0</v>
          </cell>
          <cell r="G727">
            <v>3780</v>
          </cell>
          <cell r="J727">
            <v>3780</v>
          </cell>
        </row>
        <row r="728">
          <cell r="A728" t="str">
            <v>4111787</v>
          </cell>
          <cell r="D728">
            <v>0</v>
          </cell>
          <cell r="G728">
            <v>27807</v>
          </cell>
          <cell r="J728">
            <v>27807</v>
          </cell>
        </row>
        <row r="729">
          <cell r="A729" t="str">
            <v>4111789</v>
          </cell>
          <cell r="D729">
            <v>0</v>
          </cell>
          <cell r="G729">
            <v>126229</v>
          </cell>
          <cell r="J729">
            <v>126229</v>
          </cell>
        </row>
        <row r="730">
          <cell r="A730" t="str">
            <v>4111801</v>
          </cell>
          <cell r="D730">
            <v>0</v>
          </cell>
          <cell r="G730">
            <v>32842</v>
          </cell>
          <cell r="J730">
            <v>32842</v>
          </cell>
        </row>
        <row r="731">
          <cell r="A731" t="str">
            <v>4111804</v>
          </cell>
          <cell r="D731">
            <v>-9.9999999999999995E-8</v>
          </cell>
          <cell r="G731">
            <v>213581</v>
          </cell>
          <cell r="J731">
            <v>213581</v>
          </cell>
        </row>
        <row r="732">
          <cell r="A732" t="str">
            <v>4111805</v>
          </cell>
          <cell r="D732">
            <v>0</v>
          </cell>
          <cell r="G732">
            <v>76957</v>
          </cell>
          <cell r="J732">
            <v>76957</v>
          </cell>
        </row>
        <row r="733">
          <cell r="A733" t="str">
            <v>4111807</v>
          </cell>
          <cell r="D733">
            <v>0</v>
          </cell>
          <cell r="G733">
            <v>4970</v>
          </cell>
          <cell r="J733">
            <v>4970</v>
          </cell>
        </row>
        <row r="734">
          <cell r="A734" t="str">
            <v>4111810</v>
          </cell>
          <cell r="D734">
            <v>0</v>
          </cell>
          <cell r="G734">
            <v>620502</v>
          </cell>
          <cell r="J734">
            <v>620502</v>
          </cell>
        </row>
        <row r="735">
          <cell r="A735" t="str">
            <v>4111811</v>
          </cell>
          <cell r="D735">
            <v>28152</v>
          </cell>
          <cell r="G735">
            <v>116759</v>
          </cell>
          <cell r="J735">
            <v>144911</v>
          </cell>
        </row>
        <row r="736">
          <cell r="A736" t="str">
            <v>4111812</v>
          </cell>
          <cell r="D736">
            <v>0</v>
          </cell>
          <cell r="G736">
            <v>59919</v>
          </cell>
          <cell r="J736">
            <v>59919</v>
          </cell>
        </row>
        <row r="737">
          <cell r="A737" t="str">
            <v>4111816</v>
          </cell>
          <cell r="D737">
            <v>0</v>
          </cell>
          <cell r="G737">
            <v>125552</v>
          </cell>
          <cell r="J737">
            <v>125552</v>
          </cell>
        </row>
        <row r="738">
          <cell r="A738" t="str">
            <v>4111822</v>
          </cell>
          <cell r="D738">
            <v>0</v>
          </cell>
          <cell r="G738">
            <v>22059</v>
          </cell>
          <cell r="J738">
            <v>22059</v>
          </cell>
        </row>
        <row r="739">
          <cell r="A739" t="str">
            <v>4111824</v>
          </cell>
          <cell r="D739">
            <v>0</v>
          </cell>
          <cell r="G739">
            <v>13430</v>
          </cell>
          <cell r="J739">
            <v>13430</v>
          </cell>
        </row>
        <row r="740">
          <cell r="A740" t="str">
            <v>4111831</v>
          </cell>
          <cell r="D740">
            <v>34938</v>
          </cell>
          <cell r="G740">
            <v>0</v>
          </cell>
          <cell r="J740">
            <v>34938</v>
          </cell>
        </row>
        <row r="741">
          <cell r="A741" t="str">
            <v>4111834</v>
          </cell>
          <cell r="D741">
            <v>0</v>
          </cell>
          <cell r="G741">
            <v>82800</v>
          </cell>
          <cell r="J741">
            <v>82800</v>
          </cell>
        </row>
        <row r="742">
          <cell r="A742" t="str">
            <v>4111845</v>
          </cell>
          <cell r="D742">
            <v>0</v>
          </cell>
          <cell r="G742">
            <v>6388</v>
          </cell>
          <cell r="J742">
            <v>6388</v>
          </cell>
        </row>
        <row r="743">
          <cell r="A743" t="str">
            <v>4111847</v>
          </cell>
          <cell r="D743">
            <v>0</v>
          </cell>
          <cell r="G743">
            <v>65414</v>
          </cell>
          <cell r="J743">
            <v>65414</v>
          </cell>
        </row>
        <row r="744">
          <cell r="A744" t="str">
            <v>4111857</v>
          </cell>
          <cell r="D744">
            <v>0</v>
          </cell>
          <cell r="G744">
            <v>17857</v>
          </cell>
          <cell r="J744">
            <v>17857</v>
          </cell>
        </row>
        <row r="745">
          <cell r="A745" t="str">
            <v>4111860</v>
          </cell>
          <cell r="D745">
            <v>0</v>
          </cell>
          <cell r="G745">
            <v>34427</v>
          </cell>
          <cell r="J745">
            <v>34427</v>
          </cell>
        </row>
        <row r="746">
          <cell r="A746" t="str">
            <v>4111866</v>
          </cell>
          <cell r="D746">
            <v>0</v>
          </cell>
          <cell r="G746">
            <v>464541</v>
          </cell>
          <cell r="J746">
            <v>464541</v>
          </cell>
        </row>
        <row r="747">
          <cell r="A747" t="str">
            <v>4111867</v>
          </cell>
          <cell r="D747">
            <v>0</v>
          </cell>
          <cell r="G747">
            <v>45456</v>
          </cell>
          <cell r="J747">
            <v>45456</v>
          </cell>
        </row>
        <row r="748">
          <cell r="A748" t="str">
            <v>4111873</v>
          </cell>
          <cell r="D748">
            <v>12067</v>
          </cell>
          <cell r="G748">
            <v>0</v>
          </cell>
          <cell r="J748">
            <v>0</v>
          </cell>
        </row>
        <row r="749">
          <cell r="A749" t="str">
            <v>4111877</v>
          </cell>
          <cell r="D749">
            <v>0</v>
          </cell>
          <cell r="G749">
            <v>39988</v>
          </cell>
          <cell r="J749">
            <v>39988</v>
          </cell>
        </row>
        <row r="750">
          <cell r="A750" t="str">
            <v>4111879</v>
          </cell>
          <cell r="D750">
            <v>828709</v>
          </cell>
          <cell r="G750">
            <v>0</v>
          </cell>
          <cell r="J750">
            <v>0</v>
          </cell>
        </row>
        <row r="751">
          <cell r="A751" t="str">
            <v>411188</v>
          </cell>
          <cell r="D751">
            <v>0</v>
          </cell>
          <cell r="G751">
            <v>5479</v>
          </cell>
          <cell r="J751">
            <v>5479</v>
          </cell>
        </row>
        <row r="752">
          <cell r="A752" t="str">
            <v>4111881</v>
          </cell>
          <cell r="D752">
            <v>0</v>
          </cell>
          <cell r="G752">
            <v>25853</v>
          </cell>
          <cell r="J752">
            <v>25853</v>
          </cell>
        </row>
        <row r="753">
          <cell r="A753" t="str">
            <v>4111884</v>
          </cell>
          <cell r="D753">
            <v>0</v>
          </cell>
          <cell r="G753">
            <v>40920</v>
          </cell>
          <cell r="J753">
            <v>40920</v>
          </cell>
        </row>
        <row r="754">
          <cell r="A754" t="str">
            <v>411189</v>
          </cell>
          <cell r="D754">
            <v>-1.5998999999999996E-3</v>
          </cell>
          <cell r="G754">
            <v>0</v>
          </cell>
          <cell r="J754">
            <v>0</v>
          </cell>
        </row>
        <row r="755">
          <cell r="A755" t="str">
            <v>4111895</v>
          </cell>
          <cell r="D755">
            <v>0</v>
          </cell>
          <cell r="G755">
            <v>17391</v>
          </cell>
          <cell r="J755">
            <v>17391</v>
          </cell>
        </row>
        <row r="756">
          <cell r="A756" t="str">
            <v>4111902</v>
          </cell>
          <cell r="D756">
            <v>0</v>
          </cell>
          <cell r="G756">
            <v>573568</v>
          </cell>
          <cell r="J756">
            <v>563533</v>
          </cell>
        </row>
        <row r="757">
          <cell r="A757" t="str">
            <v>4111907</v>
          </cell>
          <cell r="D757">
            <v>3.9998000000000004E-3</v>
          </cell>
          <cell r="G757">
            <v>0</v>
          </cell>
          <cell r="J757">
            <v>0</v>
          </cell>
        </row>
        <row r="758">
          <cell r="A758" t="str">
            <v>411191</v>
          </cell>
          <cell r="D758">
            <v>0</v>
          </cell>
          <cell r="G758">
            <v>3626</v>
          </cell>
          <cell r="J758">
            <v>3626</v>
          </cell>
        </row>
        <row r="759">
          <cell r="A759" t="str">
            <v>4111917</v>
          </cell>
          <cell r="D759">
            <v>0</v>
          </cell>
          <cell r="G759">
            <v>49248</v>
          </cell>
          <cell r="J759">
            <v>49248</v>
          </cell>
        </row>
        <row r="760">
          <cell r="A760" t="str">
            <v>4111918</v>
          </cell>
          <cell r="D760">
            <v>0</v>
          </cell>
          <cell r="G760">
            <v>87716</v>
          </cell>
          <cell r="J760">
            <v>87716</v>
          </cell>
        </row>
        <row r="761">
          <cell r="A761" t="str">
            <v>4111932</v>
          </cell>
          <cell r="D761">
            <v>0</v>
          </cell>
          <cell r="G761">
            <v>861369</v>
          </cell>
          <cell r="J761">
            <v>861369</v>
          </cell>
        </row>
        <row r="762">
          <cell r="A762" t="str">
            <v>4111946</v>
          </cell>
          <cell r="D762">
            <v>5830170</v>
          </cell>
          <cell r="G762">
            <v>392676</v>
          </cell>
          <cell r="J762">
            <v>0</v>
          </cell>
        </row>
        <row r="763">
          <cell r="A763" t="str">
            <v>4111949</v>
          </cell>
          <cell r="D763">
            <v>0</v>
          </cell>
          <cell r="G763">
            <v>16436</v>
          </cell>
          <cell r="J763">
            <v>16436</v>
          </cell>
        </row>
        <row r="764">
          <cell r="A764" t="str">
            <v>4111950</v>
          </cell>
          <cell r="D764">
            <v>0</v>
          </cell>
          <cell r="G764">
            <v>4461</v>
          </cell>
          <cell r="J764">
            <v>4461</v>
          </cell>
        </row>
        <row r="765">
          <cell r="A765" t="str">
            <v>4111962</v>
          </cell>
          <cell r="D765">
            <v>0</v>
          </cell>
          <cell r="G765">
            <v>29119</v>
          </cell>
          <cell r="J765">
            <v>29119</v>
          </cell>
        </row>
        <row r="766">
          <cell r="A766" t="str">
            <v>4111968</v>
          </cell>
          <cell r="D766">
            <v>0</v>
          </cell>
          <cell r="G766">
            <v>44185</v>
          </cell>
          <cell r="J766">
            <v>44185</v>
          </cell>
        </row>
        <row r="767">
          <cell r="A767" t="str">
            <v>4111978</v>
          </cell>
          <cell r="D767">
            <v>0</v>
          </cell>
          <cell r="G767">
            <v>39373</v>
          </cell>
          <cell r="J767">
            <v>39373</v>
          </cell>
        </row>
        <row r="768">
          <cell r="A768" t="str">
            <v>4111983</v>
          </cell>
          <cell r="D768">
            <v>28952</v>
          </cell>
          <cell r="G768">
            <v>0</v>
          </cell>
          <cell r="J768">
            <v>0</v>
          </cell>
        </row>
        <row r="769">
          <cell r="A769" t="str">
            <v>4111986</v>
          </cell>
          <cell r="D769">
            <v>0</v>
          </cell>
          <cell r="G769">
            <v>39531</v>
          </cell>
          <cell r="J769">
            <v>39531</v>
          </cell>
        </row>
        <row r="770">
          <cell r="A770" t="str">
            <v>4111988</v>
          </cell>
          <cell r="D770">
            <v>0</v>
          </cell>
          <cell r="G770">
            <v>4921</v>
          </cell>
          <cell r="J770">
            <v>4921</v>
          </cell>
        </row>
        <row r="771">
          <cell r="A771" t="str">
            <v>4111991</v>
          </cell>
          <cell r="D771">
            <v>0</v>
          </cell>
          <cell r="G771">
            <v>61950</v>
          </cell>
          <cell r="J771">
            <v>61950</v>
          </cell>
        </row>
        <row r="772">
          <cell r="A772" t="str">
            <v>4111993</v>
          </cell>
          <cell r="D772">
            <v>0</v>
          </cell>
          <cell r="G772">
            <v>3230</v>
          </cell>
          <cell r="J772">
            <v>3230</v>
          </cell>
        </row>
        <row r="773">
          <cell r="A773" t="str">
            <v>4111995</v>
          </cell>
          <cell r="D773">
            <v>0</v>
          </cell>
          <cell r="G773">
            <v>3272</v>
          </cell>
          <cell r="J773">
            <v>3272</v>
          </cell>
        </row>
        <row r="774">
          <cell r="A774" t="str">
            <v>4111996</v>
          </cell>
          <cell r="D774">
            <v>0</v>
          </cell>
          <cell r="G774">
            <v>6286</v>
          </cell>
          <cell r="J774">
            <v>6286</v>
          </cell>
        </row>
        <row r="775">
          <cell r="A775" t="str">
            <v>4112000</v>
          </cell>
          <cell r="D775">
            <v>0</v>
          </cell>
          <cell r="G775">
            <v>60844</v>
          </cell>
          <cell r="J775">
            <v>60844</v>
          </cell>
        </row>
        <row r="776">
          <cell r="A776" t="str">
            <v>4112008</v>
          </cell>
          <cell r="D776">
            <v>0</v>
          </cell>
          <cell r="G776">
            <v>47751</v>
          </cell>
          <cell r="J776">
            <v>47751</v>
          </cell>
        </row>
        <row r="777">
          <cell r="A777" t="str">
            <v>4112010</v>
          </cell>
          <cell r="D777">
            <v>0</v>
          </cell>
          <cell r="G777">
            <v>33587</v>
          </cell>
          <cell r="J777">
            <v>33587</v>
          </cell>
        </row>
        <row r="778">
          <cell r="A778" t="str">
            <v>4112013</v>
          </cell>
          <cell r="D778">
            <v>0</v>
          </cell>
          <cell r="G778">
            <v>1015</v>
          </cell>
          <cell r="J778">
            <v>1015</v>
          </cell>
        </row>
        <row r="779">
          <cell r="A779" t="str">
            <v>4112021</v>
          </cell>
          <cell r="D779">
            <v>0</v>
          </cell>
          <cell r="G779">
            <v>13915</v>
          </cell>
          <cell r="J779">
            <v>13915</v>
          </cell>
        </row>
        <row r="780">
          <cell r="A780" t="str">
            <v>4112032</v>
          </cell>
          <cell r="D780">
            <v>0</v>
          </cell>
          <cell r="G780">
            <v>74744</v>
          </cell>
          <cell r="J780">
            <v>74744</v>
          </cell>
        </row>
        <row r="781">
          <cell r="A781" t="str">
            <v>4112038</v>
          </cell>
          <cell r="D781">
            <v>0</v>
          </cell>
          <cell r="G781">
            <v>23097</v>
          </cell>
          <cell r="J781">
            <v>23097</v>
          </cell>
        </row>
        <row r="782">
          <cell r="A782" t="str">
            <v>4112041</v>
          </cell>
          <cell r="D782">
            <v>0</v>
          </cell>
          <cell r="G782">
            <v>36313</v>
          </cell>
          <cell r="J782">
            <v>36313</v>
          </cell>
        </row>
        <row r="783">
          <cell r="A783" t="str">
            <v>4112043</v>
          </cell>
          <cell r="D783">
            <v>0</v>
          </cell>
          <cell r="G783">
            <v>6959</v>
          </cell>
          <cell r="J783">
            <v>6959</v>
          </cell>
        </row>
        <row r="784">
          <cell r="A784" t="str">
            <v>4112045</v>
          </cell>
          <cell r="D784">
            <v>0</v>
          </cell>
          <cell r="G784">
            <v>111002</v>
          </cell>
          <cell r="J784">
            <v>111002</v>
          </cell>
        </row>
        <row r="785">
          <cell r="A785" t="str">
            <v>4112049</v>
          </cell>
          <cell r="D785">
            <v>0</v>
          </cell>
          <cell r="G785">
            <v>68868</v>
          </cell>
          <cell r="J785">
            <v>68868</v>
          </cell>
        </row>
        <row r="786">
          <cell r="A786" t="str">
            <v>4112057</v>
          </cell>
          <cell r="D786">
            <v>0</v>
          </cell>
          <cell r="G786">
            <v>11762</v>
          </cell>
          <cell r="J786">
            <v>11762</v>
          </cell>
        </row>
        <row r="787">
          <cell r="A787" t="str">
            <v>4112063</v>
          </cell>
          <cell r="D787">
            <v>0</v>
          </cell>
          <cell r="G787">
            <v>98202</v>
          </cell>
          <cell r="J787">
            <v>98202</v>
          </cell>
        </row>
        <row r="788">
          <cell r="A788" t="str">
            <v>4112065</v>
          </cell>
          <cell r="D788">
            <v>0</v>
          </cell>
          <cell r="G788">
            <v>8868</v>
          </cell>
          <cell r="J788">
            <v>8868</v>
          </cell>
        </row>
        <row r="789">
          <cell r="A789" t="str">
            <v>4112066</v>
          </cell>
          <cell r="D789">
            <v>0</v>
          </cell>
          <cell r="G789">
            <v>1798</v>
          </cell>
          <cell r="J789">
            <v>1798</v>
          </cell>
        </row>
        <row r="790">
          <cell r="A790" t="str">
            <v>4112069</v>
          </cell>
          <cell r="D790">
            <v>-2998</v>
          </cell>
          <cell r="G790">
            <v>198561</v>
          </cell>
          <cell r="J790">
            <v>198562</v>
          </cell>
        </row>
        <row r="791">
          <cell r="A791" t="str">
            <v>4112070</v>
          </cell>
          <cell r="D791">
            <v>0</v>
          </cell>
          <cell r="G791">
            <v>311065</v>
          </cell>
          <cell r="J791">
            <v>311065</v>
          </cell>
        </row>
        <row r="792">
          <cell r="A792" t="str">
            <v>4112075</v>
          </cell>
          <cell r="D792">
            <v>0</v>
          </cell>
          <cell r="G792">
            <v>135441</v>
          </cell>
          <cell r="J792">
            <v>135441</v>
          </cell>
        </row>
        <row r="793">
          <cell r="A793" t="str">
            <v>4112077</v>
          </cell>
          <cell r="D793">
            <v>0</v>
          </cell>
          <cell r="G793">
            <v>148900</v>
          </cell>
          <cell r="J793">
            <v>148900</v>
          </cell>
        </row>
        <row r="794">
          <cell r="A794" t="str">
            <v>4112078</v>
          </cell>
          <cell r="D794">
            <v>0</v>
          </cell>
          <cell r="G794">
            <v>6844</v>
          </cell>
          <cell r="J794">
            <v>6844</v>
          </cell>
        </row>
        <row r="795">
          <cell r="A795" t="str">
            <v>4112081</v>
          </cell>
          <cell r="D795">
            <v>13300</v>
          </cell>
          <cell r="G795">
            <v>0</v>
          </cell>
          <cell r="J795">
            <v>0</v>
          </cell>
        </row>
        <row r="796">
          <cell r="A796" t="str">
            <v>4112085</v>
          </cell>
          <cell r="D796">
            <v>0</v>
          </cell>
          <cell r="G796">
            <v>71140</v>
          </cell>
          <cell r="J796">
            <v>71140</v>
          </cell>
        </row>
        <row r="797">
          <cell r="A797" t="str">
            <v>4112088</v>
          </cell>
          <cell r="D797">
            <v>0</v>
          </cell>
          <cell r="G797">
            <v>218205</v>
          </cell>
          <cell r="J797">
            <v>218205</v>
          </cell>
        </row>
        <row r="798">
          <cell r="A798" t="str">
            <v>4112090</v>
          </cell>
          <cell r="D798">
            <v>0</v>
          </cell>
          <cell r="G798">
            <v>46955</v>
          </cell>
          <cell r="J798">
            <v>46955</v>
          </cell>
        </row>
        <row r="799">
          <cell r="A799" t="str">
            <v>4112103</v>
          </cell>
          <cell r="D799">
            <v>0</v>
          </cell>
          <cell r="G799">
            <v>202882</v>
          </cell>
          <cell r="J799">
            <v>202882</v>
          </cell>
        </row>
        <row r="800">
          <cell r="A800" t="str">
            <v>4112109</v>
          </cell>
          <cell r="D800">
            <v>0</v>
          </cell>
          <cell r="G800">
            <v>34880</v>
          </cell>
          <cell r="J800">
            <v>34880</v>
          </cell>
        </row>
        <row r="801">
          <cell r="A801" t="str">
            <v>4112115</v>
          </cell>
          <cell r="D801">
            <v>0</v>
          </cell>
          <cell r="G801">
            <v>11029</v>
          </cell>
          <cell r="J801">
            <v>11029</v>
          </cell>
        </row>
        <row r="802">
          <cell r="A802" t="str">
            <v>4112123</v>
          </cell>
          <cell r="D802">
            <v>0</v>
          </cell>
          <cell r="G802">
            <v>478</v>
          </cell>
          <cell r="J802">
            <v>478</v>
          </cell>
        </row>
        <row r="803">
          <cell r="A803" t="str">
            <v>4112131</v>
          </cell>
          <cell r="D803">
            <v>0</v>
          </cell>
          <cell r="G803">
            <v>73393</v>
          </cell>
          <cell r="J803">
            <v>73393</v>
          </cell>
        </row>
        <row r="804">
          <cell r="A804" t="str">
            <v>4112134</v>
          </cell>
          <cell r="D804">
            <v>0</v>
          </cell>
          <cell r="G804">
            <v>14759</v>
          </cell>
          <cell r="J804">
            <v>14759</v>
          </cell>
        </row>
        <row r="805">
          <cell r="A805" t="str">
            <v>4112137</v>
          </cell>
          <cell r="D805">
            <v>0</v>
          </cell>
          <cell r="G805">
            <v>217347</v>
          </cell>
          <cell r="J805">
            <v>217347</v>
          </cell>
        </row>
        <row r="806">
          <cell r="A806" t="str">
            <v>4112140</v>
          </cell>
          <cell r="D806">
            <v>0</v>
          </cell>
          <cell r="G806">
            <v>21041</v>
          </cell>
          <cell r="J806">
            <v>21041</v>
          </cell>
        </row>
        <row r="807">
          <cell r="A807" t="str">
            <v>4113147</v>
          </cell>
          <cell r="D807">
            <v>0</v>
          </cell>
          <cell r="G807">
            <v>30298</v>
          </cell>
          <cell r="J807">
            <v>30298</v>
          </cell>
        </row>
        <row r="808">
          <cell r="A808" t="str">
            <v>4113152</v>
          </cell>
          <cell r="D808">
            <v>0</v>
          </cell>
          <cell r="G808">
            <v>223819</v>
          </cell>
          <cell r="J808">
            <v>223819</v>
          </cell>
        </row>
        <row r="809">
          <cell r="A809" t="str">
            <v>4113154</v>
          </cell>
          <cell r="D809">
            <v>0</v>
          </cell>
          <cell r="G809">
            <v>114520</v>
          </cell>
          <cell r="J809">
            <v>114520</v>
          </cell>
        </row>
        <row r="810">
          <cell r="A810" t="str">
            <v>4113156</v>
          </cell>
          <cell r="D810">
            <v>0</v>
          </cell>
          <cell r="G810">
            <v>6410</v>
          </cell>
          <cell r="J810">
            <v>6410</v>
          </cell>
        </row>
        <row r="811">
          <cell r="A811" t="str">
            <v>4113158</v>
          </cell>
          <cell r="D811">
            <v>286508</v>
          </cell>
          <cell r="G811">
            <v>0</v>
          </cell>
          <cell r="J811">
            <v>0</v>
          </cell>
        </row>
        <row r="812">
          <cell r="A812" t="str">
            <v>4113160</v>
          </cell>
          <cell r="D812">
            <v>0</v>
          </cell>
          <cell r="G812">
            <v>3188</v>
          </cell>
          <cell r="J812">
            <v>3188</v>
          </cell>
        </row>
        <row r="813">
          <cell r="A813" t="str">
            <v>4113163</v>
          </cell>
          <cell r="D813">
            <v>0</v>
          </cell>
          <cell r="G813">
            <v>144169</v>
          </cell>
          <cell r="J813">
            <v>144169</v>
          </cell>
        </row>
        <row r="814">
          <cell r="A814" t="str">
            <v>4113169</v>
          </cell>
          <cell r="D814">
            <v>0</v>
          </cell>
          <cell r="G814">
            <v>44118</v>
          </cell>
          <cell r="J814">
            <v>44118</v>
          </cell>
        </row>
        <row r="815">
          <cell r="A815" t="str">
            <v>4113170</v>
          </cell>
          <cell r="D815">
            <v>0</v>
          </cell>
          <cell r="G815">
            <v>90240</v>
          </cell>
          <cell r="J815">
            <v>90240</v>
          </cell>
        </row>
        <row r="816">
          <cell r="A816" t="str">
            <v>4113177</v>
          </cell>
          <cell r="D816">
            <v>0</v>
          </cell>
          <cell r="G816">
            <v>22490</v>
          </cell>
          <cell r="J816">
            <v>22490</v>
          </cell>
        </row>
        <row r="817">
          <cell r="A817" t="str">
            <v>4113200</v>
          </cell>
          <cell r="D817">
            <v>0</v>
          </cell>
          <cell r="G817">
            <v>16138</v>
          </cell>
          <cell r="J817">
            <v>16138</v>
          </cell>
        </row>
        <row r="818">
          <cell r="A818" t="str">
            <v>4113203</v>
          </cell>
          <cell r="D818">
            <v>0</v>
          </cell>
          <cell r="G818">
            <v>17070</v>
          </cell>
          <cell r="J818">
            <v>17070</v>
          </cell>
        </row>
        <row r="819">
          <cell r="A819" t="str">
            <v>4113204</v>
          </cell>
          <cell r="D819">
            <v>0</v>
          </cell>
          <cell r="G819">
            <v>60291</v>
          </cell>
          <cell r="J819">
            <v>60291</v>
          </cell>
        </row>
        <row r="820">
          <cell r="A820" t="str">
            <v>4113207</v>
          </cell>
          <cell r="D820">
            <v>0</v>
          </cell>
          <cell r="G820">
            <v>50004</v>
          </cell>
          <cell r="J820">
            <v>50004</v>
          </cell>
        </row>
        <row r="821">
          <cell r="A821" t="str">
            <v>4113208</v>
          </cell>
          <cell r="D821">
            <v>0</v>
          </cell>
          <cell r="G821">
            <v>14317</v>
          </cell>
          <cell r="J821">
            <v>14317</v>
          </cell>
        </row>
        <row r="822">
          <cell r="A822" t="str">
            <v>4113209</v>
          </cell>
          <cell r="D822">
            <v>0</v>
          </cell>
          <cell r="G822">
            <v>53653</v>
          </cell>
          <cell r="J822">
            <v>53653</v>
          </cell>
        </row>
        <row r="823">
          <cell r="A823" t="str">
            <v>4113213</v>
          </cell>
          <cell r="D823">
            <v>0</v>
          </cell>
          <cell r="G823">
            <v>565</v>
          </cell>
          <cell r="J823">
            <v>565</v>
          </cell>
        </row>
        <row r="824">
          <cell r="A824" t="str">
            <v>4113216</v>
          </cell>
          <cell r="D824">
            <v>0</v>
          </cell>
          <cell r="G824">
            <v>7160</v>
          </cell>
          <cell r="J824">
            <v>7160</v>
          </cell>
        </row>
        <row r="825">
          <cell r="A825" t="str">
            <v>4113226</v>
          </cell>
          <cell r="D825">
            <v>0</v>
          </cell>
          <cell r="G825">
            <v>81269</v>
          </cell>
          <cell r="J825">
            <v>81269</v>
          </cell>
        </row>
        <row r="826">
          <cell r="A826" t="str">
            <v>4113237</v>
          </cell>
          <cell r="D826">
            <v>0</v>
          </cell>
          <cell r="G826">
            <v>59224</v>
          </cell>
          <cell r="J826">
            <v>59224</v>
          </cell>
        </row>
        <row r="827">
          <cell r="A827" t="str">
            <v>4113238</v>
          </cell>
          <cell r="D827">
            <v>0</v>
          </cell>
          <cell r="G827">
            <v>8590</v>
          </cell>
          <cell r="J827">
            <v>8590</v>
          </cell>
        </row>
        <row r="828">
          <cell r="A828" t="str">
            <v>4113243</v>
          </cell>
          <cell r="D828">
            <v>0</v>
          </cell>
          <cell r="G828">
            <v>17480</v>
          </cell>
          <cell r="J828">
            <v>17480</v>
          </cell>
        </row>
        <row r="829">
          <cell r="A829" t="str">
            <v>4113245</v>
          </cell>
          <cell r="D829">
            <v>0</v>
          </cell>
          <cell r="G829">
            <v>316467</v>
          </cell>
          <cell r="J829">
            <v>316467</v>
          </cell>
        </row>
        <row r="830">
          <cell r="A830" t="str">
            <v>4113246</v>
          </cell>
          <cell r="D830">
            <v>0</v>
          </cell>
          <cell r="G830">
            <v>2899</v>
          </cell>
          <cell r="J830">
            <v>2899</v>
          </cell>
        </row>
        <row r="831">
          <cell r="A831" t="str">
            <v>4113247</v>
          </cell>
          <cell r="D831">
            <v>0</v>
          </cell>
          <cell r="G831">
            <v>15332</v>
          </cell>
          <cell r="J831">
            <v>15332</v>
          </cell>
        </row>
        <row r="832">
          <cell r="A832" t="str">
            <v>4113248</v>
          </cell>
          <cell r="D832">
            <v>0</v>
          </cell>
          <cell r="G832">
            <v>27674</v>
          </cell>
          <cell r="J832">
            <v>27674</v>
          </cell>
        </row>
        <row r="833">
          <cell r="A833" t="str">
            <v>4113250</v>
          </cell>
          <cell r="D833">
            <v>0</v>
          </cell>
          <cell r="G833">
            <v>454067</v>
          </cell>
          <cell r="J833">
            <v>454067</v>
          </cell>
        </row>
        <row r="834">
          <cell r="A834" t="str">
            <v>4113253</v>
          </cell>
          <cell r="D834">
            <v>0</v>
          </cell>
          <cell r="G834">
            <v>12442</v>
          </cell>
          <cell r="J834">
            <v>12442</v>
          </cell>
        </row>
        <row r="835">
          <cell r="A835" t="str">
            <v>4113256</v>
          </cell>
          <cell r="D835">
            <v>0</v>
          </cell>
          <cell r="G835">
            <v>69848</v>
          </cell>
          <cell r="J835">
            <v>69848</v>
          </cell>
        </row>
        <row r="836">
          <cell r="A836" t="str">
            <v>4113258</v>
          </cell>
          <cell r="D836">
            <v>0</v>
          </cell>
          <cell r="G836">
            <v>1836</v>
          </cell>
          <cell r="J836">
            <v>1836</v>
          </cell>
        </row>
        <row r="837">
          <cell r="A837" t="str">
            <v>4113264</v>
          </cell>
          <cell r="D837">
            <v>0</v>
          </cell>
          <cell r="G837">
            <v>3852</v>
          </cell>
          <cell r="J837">
            <v>3852</v>
          </cell>
        </row>
        <row r="838">
          <cell r="A838" t="str">
            <v>4113277</v>
          </cell>
          <cell r="D838">
            <v>0</v>
          </cell>
          <cell r="G838">
            <v>33384</v>
          </cell>
          <cell r="J838">
            <v>33384</v>
          </cell>
        </row>
        <row r="839">
          <cell r="A839" t="str">
            <v>4113279</v>
          </cell>
          <cell r="D839">
            <v>0</v>
          </cell>
          <cell r="G839">
            <v>95883</v>
          </cell>
          <cell r="J839">
            <v>95883</v>
          </cell>
        </row>
        <row r="840">
          <cell r="A840" t="str">
            <v>4113282</v>
          </cell>
          <cell r="D840">
            <v>0</v>
          </cell>
          <cell r="G840">
            <v>14360</v>
          </cell>
          <cell r="J840">
            <v>14360</v>
          </cell>
        </row>
        <row r="841">
          <cell r="A841" t="str">
            <v>4113287</v>
          </cell>
          <cell r="D841">
            <v>0</v>
          </cell>
          <cell r="G841">
            <v>56110</v>
          </cell>
          <cell r="J841">
            <v>56110</v>
          </cell>
        </row>
        <row r="842">
          <cell r="A842" t="str">
            <v>4113294</v>
          </cell>
          <cell r="D842">
            <v>0</v>
          </cell>
          <cell r="G842">
            <v>5097</v>
          </cell>
          <cell r="J842">
            <v>5097</v>
          </cell>
        </row>
        <row r="843">
          <cell r="A843" t="str">
            <v>4113297</v>
          </cell>
          <cell r="D843">
            <v>0</v>
          </cell>
          <cell r="G843">
            <v>25721</v>
          </cell>
          <cell r="J843">
            <v>25721</v>
          </cell>
        </row>
        <row r="844">
          <cell r="A844" t="str">
            <v>4113300</v>
          </cell>
          <cell r="D844">
            <v>0</v>
          </cell>
          <cell r="G844">
            <v>13466</v>
          </cell>
          <cell r="J844">
            <v>13466</v>
          </cell>
        </row>
        <row r="845">
          <cell r="A845" t="str">
            <v>4113308</v>
          </cell>
          <cell r="D845">
            <v>0</v>
          </cell>
          <cell r="G845">
            <v>23636</v>
          </cell>
          <cell r="J845">
            <v>23636</v>
          </cell>
        </row>
        <row r="846">
          <cell r="A846" t="str">
            <v>4113312</v>
          </cell>
          <cell r="D846">
            <v>0</v>
          </cell>
          <cell r="G846">
            <v>42414</v>
          </cell>
          <cell r="J846">
            <v>42414</v>
          </cell>
        </row>
        <row r="847">
          <cell r="A847" t="str">
            <v>4113316</v>
          </cell>
          <cell r="D847">
            <v>0</v>
          </cell>
          <cell r="G847">
            <v>475279</v>
          </cell>
          <cell r="J847">
            <v>475279</v>
          </cell>
        </row>
        <row r="848">
          <cell r="A848" t="str">
            <v>4113317</v>
          </cell>
          <cell r="D848">
            <v>0</v>
          </cell>
          <cell r="G848">
            <v>24251</v>
          </cell>
          <cell r="J848">
            <v>24251</v>
          </cell>
        </row>
        <row r="849">
          <cell r="A849" t="str">
            <v>4113334</v>
          </cell>
          <cell r="D849">
            <v>0</v>
          </cell>
          <cell r="G849">
            <v>5627293</v>
          </cell>
          <cell r="J849">
            <v>5627293</v>
          </cell>
        </row>
        <row r="850">
          <cell r="A850" t="str">
            <v>4113347</v>
          </cell>
          <cell r="D850">
            <v>0</v>
          </cell>
          <cell r="G850">
            <v>3270</v>
          </cell>
          <cell r="J850">
            <v>3270</v>
          </cell>
        </row>
        <row r="851">
          <cell r="A851" t="str">
            <v>411363</v>
          </cell>
          <cell r="D851">
            <v>30600</v>
          </cell>
          <cell r="G851">
            <v>122400</v>
          </cell>
          <cell r="J851">
            <v>102000</v>
          </cell>
        </row>
        <row r="852">
          <cell r="A852" t="str">
            <v>411364</v>
          </cell>
          <cell r="D852">
            <v>0</v>
          </cell>
          <cell r="G852">
            <v>10290</v>
          </cell>
          <cell r="J852">
            <v>10290</v>
          </cell>
        </row>
        <row r="853">
          <cell r="A853" t="str">
            <v>411370</v>
          </cell>
          <cell r="D853">
            <v>0</v>
          </cell>
          <cell r="G853">
            <v>40042</v>
          </cell>
          <cell r="J853">
            <v>40042</v>
          </cell>
        </row>
        <row r="854">
          <cell r="A854" t="str">
            <v>411377</v>
          </cell>
          <cell r="D854">
            <v>0</v>
          </cell>
          <cell r="G854">
            <v>11442</v>
          </cell>
          <cell r="J854">
            <v>11442</v>
          </cell>
        </row>
        <row r="855">
          <cell r="A855" t="str">
            <v>411379</v>
          </cell>
          <cell r="D855">
            <v>0</v>
          </cell>
          <cell r="G855">
            <v>145489</v>
          </cell>
          <cell r="J855">
            <v>145489</v>
          </cell>
        </row>
        <row r="856">
          <cell r="A856" t="str">
            <v>411382</v>
          </cell>
          <cell r="D856">
            <v>0</v>
          </cell>
          <cell r="G856">
            <v>32532</v>
          </cell>
          <cell r="J856">
            <v>32532</v>
          </cell>
        </row>
        <row r="857">
          <cell r="A857" t="str">
            <v>411383</v>
          </cell>
          <cell r="D857">
            <v>0</v>
          </cell>
          <cell r="G857">
            <v>289791</v>
          </cell>
          <cell r="J857">
            <v>289791</v>
          </cell>
        </row>
        <row r="858">
          <cell r="A858" t="str">
            <v>411387</v>
          </cell>
          <cell r="D858">
            <v>0</v>
          </cell>
          <cell r="G858">
            <v>4709</v>
          </cell>
          <cell r="J858">
            <v>4709</v>
          </cell>
        </row>
        <row r="859">
          <cell r="A859" t="str">
            <v>411388</v>
          </cell>
          <cell r="D859">
            <v>0</v>
          </cell>
          <cell r="G859">
            <v>4548</v>
          </cell>
          <cell r="J859">
            <v>4548</v>
          </cell>
        </row>
        <row r="860">
          <cell r="A860" t="str">
            <v>411391</v>
          </cell>
          <cell r="D860">
            <v>0</v>
          </cell>
          <cell r="G860">
            <v>37947</v>
          </cell>
          <cell r="J860">
            <v>37947</v>
          </cell>
        </row>
        <row r="861">
          <cell r="A861" t="str">
            <v>411395</v>
          </cell>
          <cell r="D861">
            <v>0</v>
          </cell>
          <cell r="G861">
            <v>10527</v>
          </cell>
          <cell r="J861">
            <v>10527</v>
          </cell>
        </row>
        <row r="862">
          <cell r="A862" t="str">
            <v>411397</v>
          </cell>
          <cell r="D862">
            <v>0</v>
          </cell>
          <cell r="G862">
            <v>1799</v>
          </cell>
          <cell r="J862">
            <v>1799</v>
          </cell>
        </row>
        <row r="863">
          <cell r="A863" t="str">
            <v>411398</v>
          </cell>
          <cell r="D863">
            <v>0</v>
          </cell>
          <cell r="G863">
            <v>21430</v>
          </cell>
          <cell r="J863">
            <v>21430</v>
          </cell>
        </row>
        <row r="864">
          <cell r="A864" t="str">
            <v>411403</v>
          </cell>
          <cell r="D864">
            <v>0</v>
          </cell>
          <cell r="G864">
            <v>1187</v>
          </cell>
          <cell r="J864">
            <v>1187</v>
          </cell>
        </row>
        <row r="865">
          <cell r="A865" t="str">
            <v>411404</v>
          </cell>
          <cell r="D865">
            <v>0</v>
          </cell>
          <cell r="G865">
            <v>29133</v>
          </cell>
          <cell r="J865">
            <v>29133</v>
          </cell>
        </row>
        <row r="866">
          <cell r="A866" t="str">
            <v>411406</v>
          </cell>
          <cell r="D866">
            <v>0</v>
          </cell>
          <cell r="G866">
            <v>2760</v>
          </cell>
          <cell r="J866">
            <v>2760</v>
          </cell>
        </row>
        <row r="867">
          <cell r="A867" t="str">
            <v>411409</v>
          </cell>
          <cell r="D867">
            <v>0</v>
          </cell>
          <cell r="G867">
            <v>10637</v>
          </cell>
          <cell r="J867">
            <v>10637</v>
          </cell>
        </row>
        <row r="868">
          <cell r="A868" t="str">
            <v>411410</v>
          </cell>
          <cell r="D868">
            <v>0</v>
          </cell>
          <cell r="G868">
            <v>150000</v>
          </cell>
          <cell r="J868">
            <v>150000</v>
          </cell>
        </row>
        <row r="869">
          <cell r="A869" t="str">
            <v>411413</v>
          </cell>
          <cell r="D869">
            <v>0</v>
          </cell>
          <cell r="G869">
            <v>73631</v>
          </cell>
          <cell r="J869">
            <v>73631</v>
          </cell>
        </row>
        <row r="870">
          <cell r="A870" t="str">
            <v>411418</v>
          </cell>
          <cell r="D870">
            <v>0</v>
          </cell>
          <cell r="G870">
            <v>23141</v>
          </cell>
          <cell r="J870">
            <v>23141</v>
          </cell>
        </row>
        <row r="871">
          <cell r="A871" t="str">
            <v>411426</v>
          </cell>
          <cell r="D871">
            <v>0</v>
          </cell>
          <cell r="G871">
            <v>1873</v>
          </cell>
          <cell r="J871">
            <v>1873</v>
          </cell>
        </row>
        <row r="872">
          <cell r="A872" t="str">
            <v>411437</v>
          </cell>
          <cell r="D872">
            <v>0</v>
          </cell>
          <cell r="G872">
            <v>115112</v>
          </cell>
          <cell r="J872">
            <v>115112</v>
          </cell>
        </row>
        <row r="873">
          <cell r="A873" t="str">
            <v>411439</v>
          </cell>
          <cell r="D873">
            <v>0</v>
          </cell>
          <cell r="G873">
            <v>161761</v>
          </cell>
          <cell r="J873">
            <v>161761</v>
          </cell>
        </row>
        <row r="874">
          <cell r="A874" t="str">
            <v>411442</v>
          </cell>
          <cell r="D874">
            <v>0</v>
          </cell>
          <cell r="G874">
            <v>5174</v>
          </cell>
          <cell r="J874">
            <v>5174</v>
          </cell>
        </row>
        <row r="875">
          <cell r="A875" t="str">
            <v>411448</v>
          </cell>
          <cell r="D875">
            <v>0</v>
          </cell>
          <cell r="G875">
            <v>27056</v>
          </cell>
          <cell r="J875">
            <v>27056</v>
          </cell>
        </row>
        <row r="876">
          <cell r="A876" t="str">
            <v>411450</v>
          </cell>
          <cell r="D876">
            <v>0</v>
          </cell>
          <cell r="G876">
            <v>746</v>
          </cell>
          <cell r="J876">
            <v>746</v>
          </cell>
        </row>
        <row r="877">
          <cell r="A877" t="str">
            <v>411466</v>
          </cell>
          <cell r="D877">
            <v>0</v>
          </cell>
          <cell r="G877">
            <v>27494</v>
          </cell>
          <cell r="J877">
            <v>27494</v>
          </cell>
        </row>
        <row r="878">
          <cell r="A878" t="str">
            <v>411469</v>
          </cell>
          <cell r="D878">
            <v>0</v>
          </cell>
          <cell r="G878">
            <v>222466</v>
          </cell>
          <cell r="J878">
            <v>222466</v>
          </cell>
        </row>
        <row r="879">
          <cell r="A879" t="str">
            <v>411471</v>
          </cell>
          <cell r="D879">
            <v>0</v>
          </cell>
          <cell r="G879">
            <v>4321</v>
          </cell>
          <cell r="J879">
            <v>4321</v>
          </cell>
        </row>
        <row r="880">
          <cell r="A880" t="str">
            <v>411475</v>
          </cell>
          <cell r="D880">
            <v>0</v>
          </cell>
          <cell r="G880">
            <v>71120</v>
          </cell>
          <cell r="J880">
            <v>71120</v>
          </cell>
        </row>
        <row r="881">
          <cell r="A881" t="str">
            <v>411478</v>
          </cell>
          <cell r="D881">
            <v>0</v>
          </cell>
          <cell r="G881">
            <v>12539</v>
          </cell>
          <cell r="J881">
            <v>12539</v>
          </cell>
        </row>
        <row r="882">
          <cell r="A882" t="str">
            <v>411479</v>
          </cell>
          <cell r="D882">
            <v>0</v>
          </cell>
          <cell r="G882">
            <v>19756</v>
          </cell>
          <cell r="J882">
            <v>19756</v>
          </cell>
        </row>
        <row r="883">
          <cell r="A883" t="str">
            <v>411481</v>
          </cell>
          <cell r="D883">
            <v>0</v>
          </cell>
          <cell r="G883">
            <v>88686</v>
          </cell>
          <cell r="J883">
            <v>88686</v>
          </cell>
        </row>
        <row r="884">
          <cell r="A884" t="str">
            <v>411482</v>
          </cell>
          <cell r="D884">
            <v>0</v>
          </cell>
          <cell r="G884">
            <v>249890</v>
          </cell>
          <cell r="J884">
            <v>249890</v>
          </cell>
        </row>
        <row r="885">
          <cell r="A885" t="str">
            <v>411491</v>
          </cell>
          <cell r="D885">
            <v>0</v>
          </cell>
          <cell r="G885">
            <v>88989</v>
          </cell>
          <cell r="J885">
            <v>88989</v>
          </cell>
        </row>
        <row r="886">
          <cell r="A886" t="str">
            <v>411496</v>
          </cell>
          <cell r="D886">
            <v>0</v>
          </cell>
          <cell r="G886">
            <v>40784</v>
          </cell>
          <cell r="J886">
            <v>40784</v>
          </cell>
        </row>
        <row r="887">
          <cell r="A887" t="str">
            <v>411497</v>
          </cell>
          <cell r="D887">
            <v>0</v>
          </cell>
          <cell r="G887">
            <v>125614</v>
          </cell>
          <cell r="J887">
            <v>125614</v>
          </cell>
        </row>
        <row r="888">
          <cell r="A888" t="str">
            <v>411505</v>
          </cell>
          <cell r="D888">
            <v>0</v>
          </cell>
          <cell r="G888">
            <v>10574</v>
          </cell>
          <cell r="J888">
            <v>10574</v>
          </cell>
        </row>
        <row r="889">
          <cell r="A889" t="str">
            <v>411509</v>
          </cell>
          <cell r="D889">
            <v>0</v>
          </cell>
          <cell r="G889">
            <v>1069684</v>
          </cell>
          <cell r="J889">
            <v>1069684</v>
          </cell>
        </row>
        <row r="890">
          <cell r="A890" t="str">
            <v>411510</v>
          </cell>
          <cell r="D890">
            <v>0</v>
          </cell>
          <cell r="G890">
            <v>590</v>
          </cell>
          <cell r="J890">
            <v>590</v>
          </cell>
        </row>
        <row r="891">
          <cell r="A891" t="str">
            <v>411513</v>
          </cell>
          <cell r="D891">
            <v>0</v>
          </cell>
          <cell r="G891">
            <v>4624</v>
          </cell>
          <cell r="J891">
            <v>4624</v>
          </cell>
        </row>
        <row r="892">
          <cell r="A892" t="str">
            <v>411516</v>
          </cell>
          <cell r="D892">
            <v>0</v>
          </cell>
          <cell r="G892">
            <v>919</v>
          </cell>
          <cell r="J892">
            <v>919</v>
          </cell>
        </row>
        <row r="893">
          <cell r="A893" t="str">
            <v>411519</v>
          </cell>
          <cell r="D893">
            <v>0</v>
          </cell>
          <cell r="G893">
            <v>4152</v>
          </cell>
          <cell r="J893">
            <v>4152</v>
          </cell>
        </row>
        <row r="894">
          <cell r="A894" t="str">
            <v>411520</v>
          </cell>
          <cell r="D894">
            <v>0</v>
          </cell>
          <cell r="G894">
            <v>6291</v>
          </cell>
          <cell r="J894">
            <v>6291</v>
          </cell>
        </row>
        <row r="895">
          <cell r="A895" t="str">
            <v>411526</v>
          </cell>
          <cell r="D895">
            <v>0</v>
          </cell>
          <cell r="G895">
            <v>74880</v>
          </cell>
          <cell r="J895">
            <v>74880</v>
          </cell>
        </row>
        <row r="896">
          <cell r="A896" t="str">
            <v>411527</v>
          </cell>
          <cell r="D896">
            <v>0</v>
          </cell>
          <cell r="G896">
            <v>413783</v>
          </cell>
          <cell r="J896">
            <v>413783</v>
          </cell>
        </row>
        <row r="897">
          <cell r="A897" t="str">
            <v>411528</v>
          </cell>
          <cell r="D897">
            <v>0</v>
          </cell>
          <cell r="G897">
            <v>314729</v>
          </cell>
          <cell r="J897">
            <v>314729</v>
          </cell>
        </row>
        <row r="898">
          <cell r="A898" t="str">
            <v>411535</v>
          </cell>
          <cell r="D898">
            <v>0</v>
          </cell>
          <cell r="G898">
            <v>7336</v>
          </cell>
          <cell r="J898">
            <v>7336</v>
          </cell>
        </row>
        <row r="899">
          <cell r="A899" t="str">
            <v>411537</v>
          </cell>
          <cell r="D899">
            <v>0</v>
          </cell>
          <cell r="G899">
            <v>15567</v>
          </cell>
          <cell r="J899">
            <v>15567</v>
          </cell>
        </row>
        <row r="900">
          <cell r="A900" t="str">
            <v>411538</v>
          </cell>
          <cell r="D900">
            <v>0</v>
          </cell>
          <cell r="G900">
            <v>32900</v>
          </cell>
          <cell r="J900">
            <v>32900</v>
          </cell>
        </row>
        <row r="901">
          <cell r="A901" t="str">
            <v>411540</v>
          </cell>
          <cell r="D901">
            <v>0</v>
          </cell>
          <cell r="G901">
            <v>4159237</v>
          </cell>
          <cell r="J901">
            <v>4159237</v>
          </cell>
        </row>
        <row r="902">
          <cell r="A902" t="str">
            <v>411542</v>
          </cell>
          <cell r="D902">
            <v>0</v>
          </cell>
          <cell r="G902">
            <v>2734</v>
          </cell>
          <cell r="J902">
            <v>2734</v>
          </cell>
        </row>
        <row r="903">
          <cell r="A903" t="str">
            <v>411543</v>
          </cell>
          <cell r="D903">
            <v>0</v>
          </cell>
          <cell r="G903">
            <v>81413</v>
          </cell>
          <cell r="J903">
            <v>81413</v>
          </cell>
        </row>
        <row r="904">
          <cell r="A904" t="str">
            <v>411548</v>
          </cell>
          <cell r="D904">
            <v>0</v>
          </cell>
          <cell r="G904">
            <v>386887</v>
          </cell>
          <cell r="J904">
            <v>386887</v>
          </cell>
        </row>
        <row r="905">
          <cell r="A905" t="str">
            <v>411551</v>
          </cell>
          <cell r="D905">
            <v>0</v>
          </cell>
          <cell r="G905">
            <v>173702</v>
          </cell>
          <cell r="J905">
            <v>173702</v>
          </cell>
        </row>
        <row r="906">
          <cell r="A906" t="str">
            <v>411562</v>
          </cell>
          <cell r="D906">
            <v>0</v>
          </cell>
          <cell r="G906">
            <v>11428</v>
          </cell>
          <cell r="J906">
            <v>11428</v>
          </cell>
        </row>
        <row r="907">
          <cell r="A907" t="str">
            <v>411564</v>
          </cell>
          <cell r="D907">
            <v>0</v>
          </cell>
          <cell r="G907">
            <v>67229</v>
          </cell>
          <cell r="J907">
            <v>67229</v>
          </cell>
        </row>
        <row r="908">
          <cell r="A908" t="str">
            <v>411568</v>
          </cell>
          <cell r="D908">
            <v>0</v>
          </cell>
          <cell r="G908">
            <v>536</v>
          </cell>
          <cell r="J908">
            <v>536</v>
          </cell>
        </row>
        <row r="909">
          <cell r="A909" t="str">
            <v>411571</v>
          </cell>
          <cell r="D909">
            <v>0</v>
          </cell>
          <cell r="G909">
            <v>9990</v>
          </cell>
          <cell r="J909">
            <v>9990</v>
          </cell>
        </row>
        <row r="910">
          <cell r="A910" t="str">
            <v>411577</v>
          </cell>
          <cell r="D910">
            <v>0</v>
          </cell>
          <cell r="G910">
            <v>15753</v>
          </cell>
          <cell r="J910">
            <v>15753</v>
          </cell>
        </row>
        <row r="911">
          <cell r="A911" t="str">
            <v>411578</v>
          </cell>
          <cell r="D911">
            <v>0</v>
          </cell>
          <cell r="G911">
            <v>2604</v>
          </cell>
          <cell r="J911">
            <v>2604</v>
          </cell>
        </row>
        <row r="912">
          <cell r="A912" t="str">
            <v>411579</v>
          </cell>
          <cell r="D912">
            <v>0</v>
          </cell>
          <cell r="G912">
            <v>38149</v>
          </cell>
          <cell r="J912">
            <v>38149</v>
          </cell>
        </row>
        <row r="913">
          <cell r="A913" t="str">
            <v>411580</v>
          </cell>
          <cell r="D913">
            <v>0</v>
          </cell>
          <cell r="G913">
            <v>49991</v>
          </cell>
          <cell r="J913">
            <v>49991</v>
          </cell>
        </row>
        <row r="914">
          <cell r="A914" t="str">
            <v>411583</v>
          </cell>
          <cell r="D914">
            <v>0</v>
          </cell>
          <cell r="G914">
            <v>34656</v>
          </cell>
          <cell r="J914">
            <v>34656</v>
          </cell>
        </row>
        <row r="915">
          <cell r="A915" t="str">
            <v>411584</v>
          </cell>
          <cell r="D915">
            <v>0</v>
          </cell>
          <cell r="G915">
            <v>95272</v>
          </cell>
          <cell r="J915">
            <v>95272</v>
          </cell>
        </row>
        <row r="916">
          <cell r="A916" t="str">
            <v>411586</v>
          </cell>
          <cell r="D916">
            <v>0</v>
          </cell>
          <cell r="G916">
            <v>1592</v>
          </cell>
          <cell r="J916">
            <v>1592</v>
          </cell>
        </row>
        <row r="917">
          <cell r="A917" t="str">
            <v>411593</v>
          </cell>
          <cell r="D917">
            <v>0</v>
          </cell>
          <cell r="G917">
            <v>7870</v>
          </cell>
          <cell r="J917">
            <v>7870</v>
          </cell>
        </row>
        <row r="918">
          <cell r="A918" t="str">
            <v>411599</v>
          </cell>
          <cell r="D918">
            <v>0</v>
          </cell>
          <cell r="G918">
            <v>49763</v>
          </cell>
          <cell r="J918">
            <v>49763</v>
          </cell>
        </row>
        <row r="919">
          <cell r="A919" t="str">
            <v>411601</v>
          </cell>
          <cell r="D919">
            <v>0</v>
          </cell>
          <cell r="G919">
            <v>11212</v>
          </cell>
          <cell r="J919">
            <v>11212</v>
          </cell>
        </row>
        <row r="920">
          <cell r="A920" t="str">
            <v>411603</v>
          </cell>
          <cell r="D920">
            <v>0</v>
          </cell>
          <cell r="G920">
            <v>9414</v>
          </cell>
          <cell r="J920">
            <v>9414</v>
          </cell>
        </row>
        <row r="921">
          <cell r="A921" t="str">
            <v>411605</v>
          </cell>
          <cell r="D921">
            <v>0</v>
          </cell>
          <cell r="G921">
            <v>2704</v>
          </cell>
          <cell r="J921">
            <v>2704</v>
          </cell>
        </row>
        <row r="922">
          <cell r="A922" t="str">
            <v>411606</v>
          </cell>
          <cell r="D922">
            <v>0</v>
          </cell>
          <cell r="G922">
            <v>211669</v>
          </cell>
          <cell r="J922">
            <v>211669</v>
          </cell>
        </row>
        <row r="923">
          <cell r="A923" t="str">
            <v>411607</v>
          </cell>
          <cell r="D923">
            <v>0</v>
          </cell>
          <cell r="G923">
            <v>584</v>
          </cell>
          <cell r="J923">
            <v>584</v>
          </cell>
        </row>
        <row r="924">
          <cell r="A924" t="str">
            <v>411609</v>
          </cell>
          <cell r="D924">
            <v>0</v>
          </cell>
          <cell r="G924">
            <v>201009</v>
          </cell>
          <cell r="J924">
            <v>201009</v>
          </cell>
        </row>
        <row r="925">
          <cell r="A925" t="str">
            <v>411610</v>
          </cell>
          <cell r="D925">
            <v>0</v>
          </cell>
          <cell r="G925">
            <v>15128</v>
          </cell>
          <cell r="J925">
            <v>15128</v>
          </cell>
        </row>
        <row r="926">
          <cell r="A926" t="str">
            <v>411612</v>
          </cell>
          <cell r="D926">
            <v>0</v>
          </cell>
          <cell r="G926">
            <v>183580</v>
          </cell>
          <cell r="J926">
            <v>183580</v>
          </cell>
        </row>
        <row r="927">
          <cell r="A927" t="str">
            <v>411620</v>
          </cell>
          <cell r="D927">
            <v>0</v>
          </cell>
          <cell r="G927">
            <v>2912</v>
          </cell>
          <cell r="J927">
            <v>2912</v>
          </cell>
        </row>
        <row r="928">
          <cell r="A928" t="str">
            <v>411624</v>
          </cell>
          <cell r="D928">
            <v>0</v>
          </cell>
          <cell r="G928">
            <v>100342</v>
          </cell>
          <cell r="J928">
            <v>100342</v>
          </cell>
        </row>
        <row r="929">
          <cell r="A929" t="str">
            <v>411627</v>
          </cell>
          <cell r="D929">
            <v>0</v>
          </cell>
          <cell r="G929">
            <v>176408</v>
          </cell>
          <cell r="J929">
            <v>176408</v>
          </cell>
        </row>
        <row r="930">
          <cell r="A930" t="str">
            <v>411628</v>
          </cell>
          <cell r="D930">
            <v>0</v>
          </cell>
          <cell r="G930">
            <v>3828</v>
          </cell>
          <cell r="J930">
            <v>3828</v>
          </cell>
        </row>
        <row r="931">
          <cell r="A931" t="str">
            <v>411632</v>
          </cell>
          <cell r="D931">
            <v>0</v>
          </cell>
          <cell r="G931">
            <v>349289</v>
          </cell>
          <cell r="J931">
            <v>349289</v>
          </cell>
        </row>
        <row r="932">
          <cell r="A932" t="str">
            <v>411633</v>
          </cell>
          <cell r="D932">
            <v>0</v>
          </cell>
          <cell r="G932">
            <v>132004</v>
          </cell>
          <cell r="J932">
            <v>132004</v>
          </cell>
        </row>
        <row r="933">
          <cell r="A933" t="str">
            <v>411636</v>
          </cell>
          <cell r="D933">
            <v>9747144</v>
          </cell>
          <cell r="G933">
            <v>3486107.5</v>
          </cell>
          <cell r="J933">
            <v>7872419.5</v>
          </cell>
        </row>
        <row r="934">
          <cell r="A934" t="str">
            <v>411637</v>
          </cell>
          <cell r="D934">
            <v>0</v>
          </cell>
          <cell r="G934">
            <v>22059</v>
          </cell>
          <cell r="J934">
            <v>22059</v>
          </cell>
        </row>
        <row r="935">
          <cell r="A935" t="str">
            <v>411638</v>
          </cell>
          <cell r="D935">
            <v>0</v>
          </cell>
          <cell r="G935">
            <v>139338</v>
          </cell>
          <cell r="J935">
            <v>139338</v>
          </cell>
        </row>
        <row r="936">
          <cell r="A936" t="str">
            <v>411642</v>
          </cell>
          <cell r="D936">
            <v>0</v>
          </cell>
          <cell r="G936">
            <v>29357</v>
          </cell>
          <cell r="J936">
            <v>29357</v>
          </cell>
        </row>
        <row r="937">
          <cell r="A937" t="str">
            <v>411643</v>
          </cell>
          <cell r="D937">
            <v>0</v>
          </cell>
          <cell r="G937">
            <v>48594</v>
          </cell>
          <cell r="J937">
            <v>48594</v>
          </cell>
        </row>
        <row r="938">
          <cell r="A938" t="str">
            <v>411644</v>
          </cell>
          <cell r="D938">
            <v>0</v>
          </cell>
          <cell r="G938">
            <v>40902</v>
          </cell>
          <cell r="J938">
            <v>40902</v>
          </cell>
        </row>
        <row r="939">
          <cell r="A939" t="str">
            <v>411645</v>
          </cell>
          <cell r="D939">
            <v>0</v>
          </cell>
          <cell r="G939">
            <v>7762</v>
          </cell>
          <cell r="J939">
            <v>7762</v>
          </cell>
        </row>
        <row r="940">
          <cell r="A940" t="str">
            <v>411648</v>
          </cell>
          <cell r="D940">
            <v>0</v>
          </cell>
          <cell r="G940">
            <v>408662</v>
          </cell>
          <cell r="J940">
            <v>408662</v>
          </cell>
        </row>
        <row r="941">
          <cell r="A941" t="str">
            <v>411654</v>
          </cell>
          <cell r="D941">
            <v>0</v>
          </cell>
          <cell r="G941">
            <v>39050</v>
          </cell>
          <cell r="J941">
            <v>39050</v>
          </cell>
        </row>
        <row r="942">
          <cell r="A942" t="str">
            <v>411656</v>
          </cell>
          <cell r="D942">
            <v>0</v>
          </cell>
          <cell r="G942">
            <v>144774</v>
          </cell>
          <cell r="J942">
            <v>144774</v>
          </cell>
        </row>
        <row r="943">
          <cell r="A943" t="str">
            <v>411659</v>
          </cell>
          <cell r="D943">
            <v>0</v>
          </cell>
          <cell r="G943">
            <v>4596</v>
          </cell>
          <cell r="J943">
            <v>4596</v>
          </cell>
        </row>
        <row r="944">
          <cell r="A944" t="str">
            <v>411665</v>
          </cell>
          <cell r="D944">
            <v>0</v>
          </cell>
          <cell r="G944">
            <v>1800</v>
          </cell>
          <cell r="J944">
            <v>1800</v>
          </cell>
        </row>
        <row r="945">
          <cell r="A945" t="str">
            <v>411670</v>
          </cell>
          <cell r="D945">
            <v>0</v>
          </cell>
          <cell r="G945">
            <v>2509</v>
          </cell>
          <cell r="J945">
            <v>2509</v>
          </cell>
        </row>
        <row r="946">
          <cell r="A946" t="str">
            <v>411671</v>
          </cell>
          <cell r="D946">
            <v>0</v>
          </cell>
          <cell r="G946">
            <v>62770</v>
          </cell>
          <cell r="J946">
            <v>62770</v>
          </cell>
        </row>
        <row r="947">
          <cell r="A947" t="str">
            <v>411673</v>
          </cell>
          <cell r="D947">
            <v>0</v>
          </cell>
          <cell r="G947">
            <v>16148</v>
          </cell>
          <cell r="J947">
            <v>16148</v>
          </cell>
        </row>
        <row r="948">
          <cell r="A948" t="str">
            <v>411674</v>
          </cell>
          <cell r="D948">
            <v>0</v>
          </cell>
          <cell r="G948">
            <v>43953</v>
          </cell>
          <cell r="J948">
            <v>43953</v>
          </cell>
        </row>
        <row r="949">
          <cell r="A949" t="str">
            <v>411675</v>
          </cell>
          <cell r="D949">
            <v>0</v>
          </cell>
          <cell r="G949">
            <v>27475</v>
          </cell>
          <cell r="J949">
            <v>27475</v>
          </cell>
        </row>
        <row r="950">
          <cell r="A950" t="str">
            <v>411679</v>
          </cell>
          <cell r="D950">
            <v>0</v>
          </cell>
          <cell r="G950">
            <v>130672</v>
          </cell>
          <cell r="J950">
            <v>130672</v>
          </cell>
        </row>
        <row r="951">
          <cell r="A951" t="str">
            <v>411689</v>
          </cell>
          <cell r="D951">
            <v>0</v>
          </cell>
          <cell r="G951">
            <v>41538</v>
          </cell>
          <cell r="J951">
            <v>41538</v>
          </cell>
        </row>
        <row r="952">
          <cell r="A952" t="str">
            <v>411691</v>
          </cell>
          <cell r="D952">
            <v>0</v>
          </cell>
          <cell r="G952">
            <v>54644</v>
          </cell>
          <cell r="J952">
            <v>54644</v>
          </cell>
        </row>
        <row r="953">
          <cell r="A953" t="str">
            <v>411692</v>
          </cell>
          <cell r="D953">
            <v>0</v>
          </cell>
          <cell r="G953">
            <v>158256</v>
          </cell>
          <cell r="J953">
            <v>158256</v>
          </cell>
        </row>
        <row r="954">
          <cell r="A954" t="str">
            <v>411698</v>
          </cell>
          <cell r="D954">
            <v>0</v>
          </cell>
          <cell r="G954">
            <v>211400</v>
          </cell>
          <cell r="J954">
            <v>211400</v>
          </cell>
        </row>
        <row r="955">
          <cell r="A955" t="str">
            <v>411701</v>
          </cell>
          <cell r="D955">
            <v>0</v>
          </cell>
          <cell r="G955">
            <v>365240</v>
          </cell>
          <cell r="J955">
            <v>365240</v>
          </cell>
        </row>
        <row r="956">
          <cell r="A956" t="str">
            <v>411702</v>
          </cell>
          <cell r="D956">
            <v>0</v>
          </cell>
          <cell r="G956">
            <v>304895</v>
          </cell>
          <cell r="J956">
            <v>304895</v>
          </cell>
        </row>
        <row r="957">
          <cell r="A957" t="str">
            <v>411703</v>
          </cell>
          <cell r="D957">
            <v>0</v>
          </cell>
          <cell r="G957">
            <v>36340</v>
          </cell>
          <cell r="J957">
            <v>36340</v>
          </cell>
        </row>
        <row r="958">
          <cell r="A958" t="str">
            <v>411705</v>
          </cell>
          <cell r="D958">
            <v>0</v>
          </cell>
          <cell r="G958">
            <v>28568</v>
          </cell>
          <cell r="J958">
            <v>28568</v>
          </cell>
        </row>
        <row r="959">
          <cell r="A959" t="str">
            <v>411712</v>
          </cell>
          <cell r="D959">
            <v>0</v>
          </cell>
          <cell r="G959">
            <v>8591</v>
          </cell>
          <cell r="J959">
            <v>8591</v>
          </cell>
        </row>
        <row r="960">
          <cell r="A960" t="str">
            <v>411713</v>
          </cell>
          <cell r="D960">
            <v>0</v>
          </cell>
          <cell r="G960">
            <v>40392</v>
          </cell>
          <cell r="J960">
            <v>40392</v>
          </cell>
        </row>
        <row r="961">
          <cell r="A961" t="str">
            <v>411717</v>
          </cell>
          <cell r="D961">
            <v>0</v>
          </cell>
          <cell r="G961">
            <v>96808</v>
          </cell>
          <cell r="J961">
            <v>96808</v>
          </cell>
        </row>
        <row r="962">
          <cell r="A962" t="str">
            <v>411719</v>
          </cell>
          <cell r="D962">
            <v>0</v>
          </cell>
          <cell r="G962">
            <v>2071</v>
          </cell>
          <cell r="J962">
            <v>2071</v>
          </cell>
        </row>
        <row r="963">
          <cell r="A963" t="str">
            <v>411721</v>
          </cell>
          <cell r="D963">
            <v>0</v>
          </cell>
          <cell r="G963">
            <v>4329</v>
          </cell>
          <cell r="J963">
            <v>4329</v>
          </cell>
        </row>
        <row r="964">
          <cell r="A964" t="str">
            <v>411722</v>
          </cell>
          <cell r="D964">
            <v>0</v>
          </cell>
          <cell r="G964">
            <v>73839</v>
          </cell>
          <cell r="J964">
            <v>73839</v>
          </cell>
        </row>
        <row r="965">
          <cell r="A965" t="str">
            <v>411725</v>
          </cell>
          <cell r="D965">
            <v>0</v>
          </cell>
          <cell r="G965">
            <v>28820</v>
          </cell>
          <cell r="J965">
            <v>28820</v>
          </cell>
        </row>
        <row r="966">
          <cell r="A966" t="str">
            <v>411732</v>
          </cell>
          <cell r="D966">
            <v>730000</v>
          </cell>
          <cell r="G966">
            <v>0</v>
          </cell>
          <cell r="J966">
            <v>0</v>
          </cell>
        </row>
        <row r="967">
          <cell r="A967" t="str">
            <v>411734</v>
          </cell>
          <cell r="D967">
            <v>21871</v>
          </cell>
          <cell r="G967">
            <v>1</v>
          </cell>
          <cell r="J967">
            <v>21872</v>
          </cell>
        </row>
        <row r="968">
          <cell r="A968" t="str">
            <v>411735</v>
          </cell>
          <cell r="D968">
            <v>0</v>
          </cell>
          <cell r="G968">
            <v>4379</v>
          </cell>
          <cell r="J968">
            <v>4379</v>
          </cell>
        </row>
        <row r="969">
          <cell r="A969" t="str">
            <v>411739</v>
          </cell>
          <cell r="D969">
            <v>0</v>
          </cell>
          <cell r="G969">
            <v>177124</v>
          </cell>
          <cell r="J969">
            <v>177124</v>
          </cell>
        </row>
        <row r="970">
          <cell r="A970" t="str">
            <v>411740</v>
          </cell>
          <cell r="D970">
            <v>0</v>
          </cell>
          <cell r="G970">
            <v>3480</v>
          </cell>
          <cell r="J970">
            <v>3480</v>
          </cell>
        </row>
        <row r="971">
          <cell r="A971" t="str">
            <v>411741</v>
          </cell>
          <cell r="D971">
            <v>0</v>
          </cell>
          <cell r="G971">
            <v>4416</v>
          </cell>
          <cell r="J971">
            <v>4416</v>
          </cell>
        </row>
        <row r="972">
          <cell r="A972" t="str">
            <v>411742</v>
          </cell>
          <cell r="D972">
            <v>0</v>
          </cell>
          <cell r="G972">
            <v>8827</v>
          </cell>
          <cell r="J972">
            <v>8827</v>
          </cell>
        </row>
        <row r="973">
          <cell r="A973" t="str">
            <v>411743</v>
          </cell>
          <cell r="D973">
            <v>0</v>
          </cell>
          <cell r="G973">
            <v>102850</v>
          </cell>
          <cell r="J973">
            <v>102850</v>
          </cell>
        </row>
        <row r="974">
          <cell r="A974" t="str">
            <v>411744</v>
          </cell>
          <cell r="D974">
            <v>0</v>
          </cell>
          <cell r="G974">
            <v>80568</v>
          </cell>
          <cell r="J974">
            <v>80568</v>
          </cell>
        </row>
        <row r="975">
          <cell r="A975" t="str">
            <v>411745</v>
          </cell>
          <cell r="D975">
            <v>0</v>
          </cell>
          <cell r="G975">
            <v>43650</v>
          </cell>
          <cell r="J975">
            <v>43650</v>
          </cell>
        </row>
        <row r="976">
          <cell r="A976" t="str">
            <v>411746</v>
          </cell>
          <cell r="D976">
            <v>0</v>
          </cell>
          <cell r="G976">
            <v>35344</v>
          </cell>
          <cell r="J976">
            <v>35344</v>
          </cell>
        </row>
        <row r="977">
          <cell r="A977" t="str">
            <v>411747</v>
          </cell>
          <cell r="D977">
            <v>0</v>
          </cell>
          <cell r="G977">
            <v>12716</v>
          </cell>
          <cell r="J977">
            <v>12716</v>
          </cell>
        </row>
        <row r="978">
          <cell r="A978" t="str">
            <v>411748</v>
          </cell>
          <cell r="D978">
            <v>0</v>
          </cell>
          <cell r="G978">
            <v>4591</v>
          </cell>
          <cell r="J978">
            <v>4591</v>
          </cell>
        </row>
        <row r="979">
          <cell r="A979" t="str">
            <v>411749</v>
          </cell>
          <cell r="D979">
            <v>0</v>
          </cell>
          <cell r="G979">
            <v>1314</v>
          </cell>
          <cell r="J979">
            <v>1314</v>
          </cell>
        </row>
        <row r="980">
          <cell r="A980" t="str">
            <v>411750</v>
          </cell>
          <cell r="D980">
            <v>0</v>
          </cell>
          <cell r="G980">
            <v>72178</v>
          </cell>
          <cell r="J980">
            <v>72178</v>
          </cell>
        </row>
        <row r="981">
          <cell r="A981" t="str">
            <v>411751</v>
          </cell>
          <cell r="D981">
            <v>0</v>
          </cell>
          <cell r="G981">
            <v>31134</v>
          </cell>
          <cell r="J981">
            <v>31134</v>
          </cell>
        </row>
        <row r="982">
          <cell r="A982" t="str">
            <v>411752</v>
          </cell>
          <cell r="D982">
            <v>0</v>
          </cell>
          <cell r="G982">
            <v>1405</v>
          </cell>
          <cell r="J982">
            <v>1405</v>
          </cell>
        </row>
        <row r="983">
          <cell r="A983" t="str">
            <v>411753</v>
          </cell>
          <cell r="D983">
            <v>0</v>
          </cell>
          <cell r="G983">
            <v>21514</v>
          </cell>
          <cell r="J983">
            <v>21514</v>
          </cell>
        </row>
        <row r="984">
          <cell r="A984" t="str">
            <v>411754</v>
          </cell>
          <cell r="D984">
            <v>0</v>
          </cell>
          <cell r="G984">
            <v>30147</v>
          </cell>
          <cell r="J984">
            <v>30147</v>
          </cell>
        </row>
        <row r="985">
          <cell r="A985" t="str">
            <v>411755</v>
          </cell>
          <cell r="D985">
            <v>0</v>
          </cell>
          <cell r="G985">
            <v>3688</v>
          </cell>
          <cell r="J985">
            <v>3688</v>
          </cell>
        </row>
        <row r="986">
          <cell r="A986" t="str">
            <v>411756</v>
          </cell>
          <cell r="D986">
            <v>0</v>
          </cell>
          <cell r="G986">
            <v>21837</v>
          </cell>
          <cell r="J986">
            <v>21837</v>
          </cell>
        </row>
        <row r="987">
          <cell r="A987" t="str">
            <v>411757</v>
          </cell>
          <cell r="D987">
            <v>0</v>
          </cell>
          <cell r="G987">
            <v>4190</v>
          </cell>
          <cell r="J987">
            <v>4190</v>
          </cell>
        </row>
        <row r="988">
          <cell r="A988" t="str">
            <v>411758</v>
          </cell>
          <cell r="D988">
            <v>0</v>
          </cell>
          <cell r="G988">
            <v>6094</v>
          </cell>
          <cell r="J988">
            <v>6094</v>
          </cell>
        </row>
        <row r="989">
          <cell r="A989" t="str">
            <v>411759</v>
          </cell>
          <cell r="D989">
            <v>0</v>
          </cell>
          <cell r="G989">
            <v>6274</v>
          </cell>
          <cell r="J989">
            <v>6274</v>
          </cell>
        </row>
        <row r="990">
          <cell r="A990" t="str">
            <v>411761</v>
          </cell>
          <cell r="D990">
            <v>0</v>
          </cell>
          <cell r="G990">
            <v>10482</v>
          </cell>
          <cell r="J990">
            <v>10482</v>
          </cell>
        </row>
        <row r="991">
          <cell r="A991" t="str">
            <v>411762</v>
          </cell>
          <cell r="D991">
            <v>0</v>
          </cell>
          <cell r="G991">
            <v>106087</v>
          </cell>
          <cell r="J991">
            <v>106087</v>
          </cell>
        </row>
        <row r="992">
          <cell r="A992" t="str">
            <v>411763</v>
          </cell>
          <cell r="D992">
            <v>0</v>
          </cell>
          <cell r="G992">
            <v>6516</v>
          </cell>
          <cell r="J992">
            <v>6516</v>
          </cell>
        </row>
        <row r="993">
          <cell r="A993" t="str">
            <v>411764</v>
          </cell>
          <cell r="D993">
            <v>0</v>
          </cell>
          <cell r="G993">
            <v>7578</v>
          </cell>
          <cell r="J993">
            <v>7578</v>
          </cell>
        </row>
        <row r="994">
          <cell r="A994" t="str">
            <v>411765</v>
          </cell>
          <cell r="D994">
            <v>0</v>
          </cell>
          <cell r="G994">
            <v>8335</v>
          </cell>
          <cell r="J994">
            <v>8335</v>
          </cell>
        </row>
        <row r="995">
          <cell r="A995" t="str">
            <v>411766</v>
          </cell>
          <cell r="D995">
            <v>0</v>
          </cell>
          <cell r="G995">
            <v>2385</v>
          </cell>
          <cell r="J995">
            <v>2385</v>
          </cell>
        </row>
        <row r="996">
          <cell r="A996" t="str">
            <v>411767</v>
          </cell>
          <cell r="D996">
            <v>0</v>
          </cell>
          <cell r="G996">
            <v>41382</v>
          </cell>
          <cell r="J996">
            <v>41382</v>
          </cell>
        </row>
        <row r="997">
          <cell r="A997" t="str">
            <v>411768</v>
          </cell>
          <cell r="D997">
            <v>0</v>
          </cell>
          <cell r="G997">
            <v>37270</v>
          </cell>
          <cell r="J997">
            <v>37270</v>
          </cell>
        </row>
        <row r="998">
          <cell r="A998" t="str">
            <v>411769</v>
          </cell>
          <cell r="D998">
            <v>0</v>
          </cell>
          <cell r="G998">
            <v>4077</v>
          </cell>
          <cell r="J998">
            <v>4077</v>
          </cell>
        </row>
        <row r="999">
          <cell r="A999" t="str">
            <v>411770</v>
          </cell>
          <cell r="D999">
            <v>0</v>
          </cell>
          <cell r="G999">
            <v>13494</v>
          </cell>
          <cell r="J999">
            <v>13494</v>
          </cell>
        </row>
        <row r="1000">
          <cell r="A1000" t="str">
            <v>411771</v>
          </cell>
          <cell r="D1000">
            <v>0</v>
          </cell>
          <cell r="G1000">
            <v>12381</v>
          </cell>
          <cell r="J1000">
            <v>12381</v>
          </cell>
        </row>
        <row r="1001">
          <cell r="A1001" t="str">
            <v>411772</v>
          </cell>
          <cell r="D1001">
            <v>0</v>
          </cell>
          <cell r="G1001">
            <v>292637</v>
          </cell>
          <cell r="J1001">
            <v>292637</v>
          </cell>
        </row>
        <row r="1002">
          <cell r="A1002" t="str">
            <v>411773</v>
          </cell>
          <cell r="D1002">
            <v>0</v>
          </cell>
          <cell r="G1002">
            <v>6158</v>
          </cell>
          <cell r="J1002">
            <v>6158</v>
          </cell>
        </row>
        <row r="1003">
          <cell r="A1003" t="str">
            <v>411774</v>
          </cell>
          <cell r="D1003">
            <v>0</v>
          </cell>
          <cell r="G1003">
            <v>4153</v>
          </cell>
          <cell r="J1003">
            <v>4153</v>
          </cell>
        </row>
        <row r="1004">
          <cell r="A1004" t="str">
            <v>411775</v>
          </cell>
          <cell r="D1004">
            <v>0</v>
          </cell>
          <cell r="G1004">
            <v>42660</v>
          </cell>
          <cell r="J1004">
            <v>42660</v>
          </cell>
        </row>
        <row r="1005">
          <cell r="A1005" t="str">
            <v>411776</v>
          </cell>
          <cell r="D1005">
            <v>0</v>
          </cell>
          <cell r="G1005">
            <v>952</v>
          </cell>
          <cell r="J1005">
            <v>952</v>
          </cell>
        </row>
        <row r="1006">
          <cell r="A1006" t="str">
            <v>411777</v>
          </cell>
          <cell r="D1006">
            <v>0</v>
          </cell>
          <cell r="G1006">
            <v>21855</v>
          </cell>
          <cell r="J1006">
            <v>21855</v>
          </cell>
        </row>
        <row r="1007">
          <cell r="A1007" t="str">
            <v>411778</v>
          </cell>
          <cell r="D1007">
            <v>0</v>
          </cell>
          <cell r="G1007">
            <v>12314</v>
          </cell>
          <cell r="J1007">
            <v>12314</v>
          </cell>
        </row>
        <row r="1008">
          <cell r="A1008" t="str">
            <v>411779</v>
          </cell>
          <cell r="D1008">
            <v>0</v>
          </cell>
          <cell r="G1008">
            <v>13349</v>
          </cell>
          <cell r="J1008">
            <v>13349</v>
          </cell>
        </row>
        <row r="1009">
          <cell r="A1009" t="str">
            <v>411780</v>
          </cell>
          <cell r="D1009">
            <v>0</v>
          </cell>
          <cell r="G1009">
            <v>4724</v>
          </cell>
          <cell r="J1009">
            <v>4724</v>
          </cell>
        </row>
        <row r="1010">
          <cell r="A1010" t="str">
            <v>411781</v>
          </cell>
          <cell r="D1010">
            <v>0</v>
          </cell>
          <cell r="G1010">
            <v>21180</v>
          </cell>
          <cell r="J1010">
            <v>21180</v>
          </cell>
        </row>
        <row r="1011">
          <cell r="A1011" t="str">
            <v>411782</v>
          </cell>
          <cell r="D1011">
            <v>0</v>
          </cell>
          <cell r="G1011">
            <v>25494</v>
          </cell>
          <cell r="J1011">
            <v>25494</v>
          </cell>
        </row>
        <row r="1012">
          <cell r="A1012" t="str">
            <v>411783</v>
          </cell>
          <cell r="D1012">
            <v>0</v>
          </cell>
          <cell r="G1012">
            <v>3552</v>
          </cell>
          <cell r="J1012">
            <v>3552</v>
          </cell>
        </row>
        <row r="1013">
          <cell r="A1013" t="str">
            <v>411784</v>
          </cell>
          <cell r="D1013">
            <v>0</v>
          </cell>
          <cell r="G1013">
            <v>19432</v>
          </cell>
          <cell r="J1013">
            <v>19432</v>
          </cell>
        </row>
        <row r="1014">
          <cell r="A1014" t="str">
            <v>411785</v>
          </cell>
          <cell r="D1014">
            <v>0</v>
          </cell>
          <cell r="G1014">
            <v>52020</v>
          </cell>
          <cell r="J1014">
            <v>52020</v>
          </cell>
        </row>
        <row r="1015">
          <cell r="A1015" t="str">
            <v>411786</v>
          </cell>
          <cell r="D1015">
            <v>0</v>
          </cell>
          <cell r="G1015">
            <v>4386</v>
          </cell>
          <cell r="J1015">
            <v>4386</v>
          </cell>
        </row>
        <row r="1016">
          <cell r="A1016" t="str">
            <v>411787</v>
          </cell>
          <cell r="D1016">
            <v>0</v>
          </cell>
          <cell r="G1016">
            <v>106282</v>
          </cell>
          <cell r="J1016">
            <v>106282</v>
          </cell>
        </row>
        <row r="1017">
          <cell r="A1017" t="str">
            <v>411788</v>
          </cell>
          <cell r="D1017">
            <v>0</v>
          </cell>
          <cell r="G1017">
            <v>79104</v>
          </cell>
          <cell r="J1017">
            <v>79104</v>
          </cell>
        </row>
        <row r="1018">
          <cell r="A1018" t="str">
            <v>411789</v>
          </cell>
          <cell r="D1018">
            <v>0</v>
          </cell>
          <cell r="G1018">
            <v>1600</v>
          </cell>
          <cell r="J1018">
            <v>1600</v>
          </cell>
        </row>
        <row r="1019">
          <cell r="A1019" t="str">
            <v>411790</v>
          </cell>
          <cell r="D1019">
            <v>0</v>
          </cell>
          <cell r="G1019">
            <v>40316</v>
          </cell>
          <cell r="J1019">
            <v>40316</v>
          </cell>
        </row>
        <row r="1020">
          <cell r="A1020" t="str">
            <v>411791</v>
          </cell>
          <cell r="D1020">
            <v>0</v>
          </cell>
          <cell r="G1020">
            <v>23044</v>
          </cell>
          <cell r="J1020">
            <v>23044</v>
          </cell>
        </row>
        <row r="1021">
          <cell r="A1021" t="str">
            <v>411792</v>
          </cell>
          <cell r="D1021">
            <v>0</v>
          </cell>
          <cell r="G1021">
            <v>21492</v>
          </cell>
          <cell r="J1021">
            <v>21492</v>
          </cell>
        </row>
        <row r="1022">
          <cell r="A1022" t="str">
            <v>411793</v>
          </cell>
          <cell r="D1022">
            <v>0</v>
          </cell>
          <cell r="G1022">
            <v>6813</v>
          </cell>
          <cell r="J1022">
            <v>6813</v>
          </cell>
        </row>
        <row r="1023">
          <cell r="A1023" t="str">
            <v>411794</v>
          </cell>
          <cell r="D1023">
            <v>0</v>
          </cell>
          <cell r="G1023">
            <v>3198</v>
          </cell>
          <cell r="J1023">
            <v>3198</v>
          </cell>
        </row>
        <row r="1024">
          <cell r="A1024" t="str">
            <v>411795</v>
          </cell>
          <cell r="D1024">
            <v>0</v>
          </cell>
          <cell r="G1024">
            <v>14514</v>
          </cell>
          <cell r="J1024">
            <v>14514</v>
          </cell>
        </row>
        <row r="1025">
          <cell r="A1025" t="str">
            <v>411796</v>
          </cell>
          <cell r="D1025">
            <v>0</v>
          </cell>
          <cell r="G1025">
            <v>50921</v>
          </cell>
          <cell r="J1025">
            <v>50921</v>
          </cell>
        </row>
        <row r="1026">
          <cell r="A1026" t="str">
            <v>411797</v>
          </cell>
          <cell r="D1026">
            <v>0</v>
          </cell>
          <cell r="G1026">
            <v>15609</v>
          </cell>
          <cell r="J1026">
            <v>15609</v>
          </cell>
        </row>
        <row r="1027">
          <cell r="A1027" t="str">
            <v>411798</v>
          </cell>
          <cell r="D1027">
            <v>0</v>
          </cell>
          <cell r="G1027">
            <v>17818</v>
          </cell>
          <cell r="J1027">
            <v>17818</v>
          </cell>
        </row>
        <row r="1028">
          <cell r="A1028" t="str">
            <v>411799</v>
          </cell>
          <cell r="D1028">
            <v>0</v>
          </cell>
          <cell r="G1028">
            <v>4195</v>
          </cell>
          <cell r="J1028">
            <v>4195</v>
          </cell>
        </row>
        <row r="1029">
          <cell r="A1029" t="str">
            <v>411800</v>
          </cell>
          <cell r="D1029">
            <v>0</v>
          </cell>
          <cell r="G1029">
            <v>1188</v>
          </cell>
          <cell r="J1029">
            <v>1188</v>
          </cell>
        </row>
        <row r="1030">
          <cell r="A1030" t="str">
            <v>411801</v>
          </cell>
          <cell r="D1030">
            <v>0</v>
          </cell>
          <cell r="G1030">
            <v>17580</v>
          </cell>
          <cell r="J1030">
            <v>17580</v>
          </cell>
        </row>
        <row r="1031">
          <cell r="A1031" t="str">
            <v>411802</v>
          </cell>
          <cell r="D1031">
            <v>0</v>
          </cell>
          <cell r="G1031">
            <v>6347</v>
          </cell>
          <cell r="J1031">
            <v>6347</v>
          </cell>
        </row>
        <row r="1032">
          <cell r="A1032" t="str">
            <v>411803</v>
          </cell>
          <cell r="D1032">
            <v>0</v>
          </cell>
          <cell r="G1032">
            <v>48937</v>
          </cell>
          <cell r="J1032">
            <v>48937</v>
          </cell>
        </row>
        <row r="1033">
          <cell r="A1033" t="str">
            <v>411804</v>
          </cell>
          <cell r="D1033">
            <v>0</v>
          </cell>
          <cell r="G1033">
            <v>775</v>
          </cell>
          <cell r="J1033">
            <v>775</v>
          </cell>
        </row>
        <row r="1034">
          <cell r="A1034" t="str">
            <v>411805</v>
          </cell>
          <cell r="D1034">
            <v>0</v>
          </cell>
          <cell r="G1034">
            <v>30343</v>
          </cell>
          <cell r="J1034">
            <v>30343</v>
          </cell>
        </row>
        <row r="1035">
          <cell r="A1035" t="str">
            <v>411806</v>
          </cell>
          <cell r="D1035">
            <v>0</v>
          </cell>
          <cell r="G1035">
            <v>14900</v>
          </cell>
          <cell r="J1035">
            <v>14900</v>
          </cell>
        </row>
        <row r="1036">
          <cell r="A1036" t="str">
            <v>411807</v>
          </cell>
          <cell r="D1036">
            <v>0</v>
          </cell>
          <cell r="G1036">
            <v>110756</v>
          </cell>
          <cell r="J1036">
            <v>110756</v>
          </cell>
        </row>
        <row r="1037">
          <cell r="A1037" t="str">
            <v>411808</v>
          </cell>
          <cell r="D1037">
            <v>0</v>
          </cell>
          <cell r="G1037">
            <v>426300</v>
          </cell>
          <cell r="J1037">
            <v>426300</v>
          </cell>
        </row>
        <row r="1038">
          <cell r="A1038" t="str">
            <v>411809</v>
          </cell>
          <cell r="D1038">
            <v>0</v>
          </cell>
          <cell r="G1038">
            <v>68591</v>
          </cell>
          <cell r="J1038">
            <v>68591</v>
          </cell>
        </row>
        <row r="1039">
          <cell r="A1039" t="str">
            <v>411810</v>
          </cell>
          <cell r="D1039">
            <v>0</v>
          </cell>
          <cell r="G1039">
            <v>28069</v>
          </cell>
          <cell r="J1039">
            <v>28069</v>
          </cell>
        </row>
        <row r="1040">
          <cell r="A1040" t="str">
            <v>411812</v>
          </cell>
          <cell r="D1040">
            <v>0</v>
          </cell>
          <cell r="G1040">
            <v>3001</v>
          </cell>
          <cell r="J1040">
            <v>3001</v>
          </cell>
        </row>
        <row r="1041">
          <cell r="A1041" t="str">
            <v>411813</v>
          </cell>
          <cell r="D1041">
            <v>0</v>
          </cell>
          <cell r="G1041">
            <v>22156</v>
          </cell>
          <cell r="J1041">
            <v>22156</v>
          </cell>
        </row>
        <row r="1042">
          <cell r="A1042" t="str">
            <v>411814</v>
          </cell>
          <cell r="D1042">
            <v>0</v>
          </cell>
          <cell r="G1042">
            <v>5860</v>
          </cell>
          <cell r="J1042">
            <v>5860</v>
          </cell>
        </row>
        <row r="1043">
          <cell r="A1043" t="str">
            <v>411815</v>
          </cell>
          <cell r="D1043">
            <v>0</v>
          </cell>
          <cell r="G1043">
            <v>5588</v>
          </cell>
          <cell r="J1043">
            <v>5588</v>
          </cell>
        </row>
        <row r="1044">
          <cell r="A1044" t="str">
            <v>411816</v>
          </cell>
          <cell r="D1044">
            <v>0</v>
          </cell>
          <cell r="G1044">
            <v>27738</v>
          </cell>
          <cell r="J1044">
            <v>27738</v>
          </cell>
        </row>
        <row r="1045">
          <cell r="A1045" t="str">
            <v>411817</v>
          </cell>
          <cell r="D1045">
            <v>0</v>
          </cell>
          <cell r="G1045">
            <v>39905</v>
          </cell>
          <cell r="J1045">
            <v>39905</v>
          </cell>
        </row>
        <row r="1046">
          <cell r="A1046" t="str">
            <v>411818</v>
          </cell>
          <cell r="D1046">
            <v>0</v>
          </cell>
          <cell r="G1046">
            <v>23738</v>
          </cell>
          <cell r="J1046">
            <v>23738</v>
          </cell>
        </row>
        <row r="1047">
          <cell r="A1047" t="str">
            <v>411819</v>
          </cell>
          <cell r="D1047">
            <v>0</v>
          </cell>
          <cell r="G1047">
            <v>3980</v>
          </cell>
          <cell r="J1047">
            <v>3980</v>
          </cell>
        </row>
        <row r="1048">
          <cell r="A1048" t="str">
            <v>411820</v>
          </cell>
          <cell r="D1048">
            <v>0</v>
          </cell>
          <cell r="G1048">
            <v>3174</v>
          </cell>
          <cell r="J1048">
            <v>3174</v>
          </cell>
        </row>
        <row r="1049">
          <cell r="A1049" t="str">
            <v>411821</v>
          </cell>
          <cell r="D1049">
            <v>0</v>
          </cell>
          <cell r="G1049">
            <v>13926</v>
          </cell>
          <cell r="J1049">
            <v>13926</v>
          </cell>
        </row>
        <row r="1050">
          <cell r="A1050" t="str">
            <v>411822</v>
          </cell>
          <cell r="D1050">
            <v>0</v>
          </cell>
          <cell r="G1050">
            <v>3500</v>
          </cell>
          <cell r="J1050">
            <v>3500</v>
          </cell>
        </row>
        <row r="1051">
          <cell r="A1051" t="str">
            <v>411823</v>
          </cell>
          <cell r="D1051">
            <v>0</v>
          </cell>
          <cell r="G1051">
            <v>40546</v>
          </cell>
          <cell r="J1051">
            <v>40546</v>
          </cell>
        </row>
        <row r="1052">
          <cell r="A1052" t="str">
            <v>411824</v>
          </cell>
          <cell r="D1052">
            <v>0</v>
          </cell>
          <cell r="G1052">
            <v>16867</v>
          </cell>
          <cell r="J1052">
            <v>16867</v>
          </cell>
        </row>
        <row r="1053">
          <cell r="A1053" t="str">
            <v>411825</v>
          </cell>
          <cell r="D1053">
            <v>0</v>
          </cell>
          <cell r="G1053">
            <v>8275</v>
          </cell>
          <cell r="J1053">
            <v>8275</v>
          </cell>
        </row>
        <row r="1054">
          <cell r="A1054" t="str">
            <v>411826</v>
          </cell>
          <cell r="D1054">
            <v>0</v>
          </cell>
          <cell r="G1054">
            <v>2743</v>
          </cell>
          <cell r="J1054">
            <v>2743</v>
          </cell>
        </row>
        <row r="1055">
          <cell r="A1055" t="str">
            <v>411827</v>
          </cell>
          <cell r="D1055">
            <v>0</v>
          </cell>
          <cell r="G1055">
            <v>6654</v>
          </cell>
          <cell r="J1055">
            <v>6654</v>
          </cell>
        </row>
        <row r="1056">
          <cell r="A1056" t="str">
            <v>411828</v>
          </cell>
          <cell r="D1056">
            <v>0</v>
          </cell>
          <cell r="G1056">
            <v>91594</v>
          </cell>
          <cell r="J1056">
            <v>91594</v>
          </cell>
        </row>
        <row r="1057">
          <cell r="A1057" t="str">
            <v>411829</v>
          </cell>
          <cell r="D1057">
            <v>0</v>
          </cell>
          <cell r="G1057">
            <v>15499</v>
          </cell>
          <cell r="J1057">
            <v>15499</v>
          </cell>
        </row>
        <row r="1058">
          <cell r="A1058" t="str">
            <v>411830</v>
          </cell>
          <cell r="D1058">
            <v>0</v>
          </cell>
          <cell r="G1058">
            <v>2707</v>
          </cell>
          <cell r="J1058">
            <v>2707</v>
          </cell>
        </row>
        <row r="1059">
          <cell r="A1059" t="str">
            <v>411831</v>
          </cell>
          <cell r="D1059">
            <v>0</v>
          </cell>
          <cell r="G1059">
            <v>30882</v>
          </cell>
          <cell r="J1059">
            <v>30882</v>
          </cell>
        </row>
        <row r="1060">
          <cell r="A1060" t="str">
            <v>411832</v>
          </cell>
          <cell r="D1060">
            <v>0</v>
          </cell>
          <cell r="G1060">
            <v>1736</v>
          </cell>
          <cell r="J1060">
            <v>1736</v>
          </cell>
        </row>
        <row r="1061">
          <cell r="A1061" t="str">
            <v>411833</v>
          </cell>
          <cell r="D1061">
            <v>0</v>
          </cell>
          <cell r="G1061">
            <v>40937</v>
          </cell>
          <cell r="J1061">
            <v>40937</v>
          </cell>
        </row>
        <row r="1062">
          <cell r="A1062" t="str">
            <v>411834</v>
          </cell>
          <cell r="D1062">
            <v>0</v>
          </cell>
          <cell r="G1062">
            <v>10654</v>
          </cell>
          <cell r="J1062">
            <v>10654</v>
          </cell>
        </row>
        <row r="1063">
          <cell r="A1063" t="str">
            <v>411835</v>
          </cell>
          <cell r="D1063">
            <v>0</v>
          </cell>
          <cell r="G1063">
            <v>30619</v>
          </cell>
          <cell r="J1063">
            <v>30619</v>
          </cell>
        </row>
        <row r="1064">
          <cell r="A1064" t="str">
            <v>411836</v>
          </cell>
          <cell r="D1064">
            <v>0</v>
          </cell>
          <cell r="G1064">
            <v>4434</v>
          </cell>
          <cell r="J1064">
            <v>4434</v>
          </cell>
        </row>
        <row r="1065">
          <cell r="A1065" t="str">
            <v>411837</v>
          </cell>
          <cell r="D1065">
            <v>0</v>
          </cell>
          <cell r="G1065">
            <v>24725</v>
          </cell>
          <cell r="J1065">
            <v>24725</v>
          </cell>
        </row>
        <row r="1066">
          <cell r="A1066" t="str">
            <v>411838</v>
          </cell>
          <cell r="D1066">
            <v>0</v>
          </cell>
          <cell r="G1066">
            <v>3996</v>
          </cell>
          <cell r="J1066">
            <v>3996</v>
          </cell>
        </row>
        <row r="1067">
          <cell r="A1067" t="str">
            <v>411839</v>
          </cell>
          <cell r="D1067">
            <v>0</v>
          </cell>
          <cell r="G1067">
            <v>67752</v>
          </cell>
          <cell r="J1067">
            <v>67752</v>
          </cell>
        </row>
        <row r="1068">
          <cell r="A1068" t="str">
            <v>411840</v>
          </cell>
          <cell r="D1068">
            <v>0</v>
          </cell>
          <cell r="G1068">
            <v>31121</v>
          </cell>
          <cell r="J1068">
            <v>31121</v>
          </cell>
        </row>
        <row r="1069">
          <cell r="A1069" t="str">
            <v>411841</v>
          </cell>
          <cell r="D1069">
            <v>0</v>
          </cell>
          <cell r="G1069">
            <v>6413</v>
          </cell>
          <cell r="J1069">
            <v>6413</v>
          </cell>
        </row>
        <row r="1070">
          <cell r="A1070" t="str">
            <v>411842</v>
          </cell>
          <cell r="D1070">
            <v>0</v>
          </cell>
          <cell r="G1070">
            <v>24093</v>
          </cell>
          <cell r="J1070">
            <v>24093</v>
          </cell>
        </row>
        <row r="1071">
          <cell r="A1071" t="str">
            <v>411843</v>
          </cell>
          <cell r="D1071">
            <v>0</v>
          </cell>
          <cell r="G1071">
            <v>7047</v>
          </cell>
          <cell r="J1071">
            <v>7047</v>
          </cell>
        </row>
        <row r="1072">
          <cell r="A1072" t="str">
            <v>411844</v>
          </cell>
          <cell r="D1072">
            <v>0</v>
          </cell>
          <cell r="G1072">
            <v>52381</v>
          </cell>
          <cell r="J1072">
            <v>52381</v>
          </cell>
        </row>
        <row r="1073">
          <cell r="A1073" t="str">
            <v>411845</v>
          </cell>
          <cell r="D1073">
            <v>0</v>
          </cell>
          <cell r="G1073">
            <v>14900</v>
          </cell>
          <cell r="J1073">
            <v>14900</v>
          </cell>
        </row>
        <row r="1074">
          <cell r="A1074" t="str">
            <v>411846</v>
          </cell>
          <cell r="D1074">
            <v>0</v>
          </cell>
          <cell r="G1074">
            <v>34527</v>
          </cell>
          <cell r="J1074">
            <v>34527</v>
          </cell>
        </row>
        <row r="1075">
          <cell r="A1075" t="str">
            <v>411847</v>
          </cell>
          <cell r="D1075">
            <v>0</v>
          </cell>
          <cell r="G1075">
            <v>20982</v>
          </cell>
          <cell r="J1075">
            <v>20982</v>
          </cell>
        </row>
        <row r="1076">
          <cell r="A1076" t="str">
            <v>411848</v>
          </cell>
          <cell r="D1076">
            <v>0</v>
          </cell>
          <cell r="G1076">
            <v>11254</v>
          </cell>
          <cell r="J1076">
            <v>11254</v>
          </cell>
        </row>
        <row r="1077">
          <cell r="A1077" t="str">
            <v>411849</v>
          </cell>
          <cell r="D1077">
            <v>0</v>
          </cell>
          <cell r="G1077">
            <v>3056</v>
          </cell>
          <cell r="J1077">
            <v>3056</v>
          </cell>
        </row>
        <row r="1078">
          <cell r="A1078" t="str">
            <v>411850</v>
          </cell>
          <cell r="D1078">
            <v>0</v>
          </cell>
          <cell r="G1078">
            <v>8411</v>
          </cell>
          <cell r="J1078">
            <v>8411</v>
          </cell>
        </row>
        <row r="1079">
          <cell r="A1079" t="str">
            <v>411851</v>
          </cell>
          <cell r="D1079">
            <v>0</v>
          </cell>
          <cell r="G1079">
            <v>7116</v>
          </cell>
          <cell r="J1079">
            <v>7116</v>
          </cell>
        </row>
        <row r="1080">
          <cell r="A1080" t="str">
            <v>411852</v>
          </cell>
          <cell r="D1080">
            <v>0</v>
          </cell>
          <cell r="G1080">
            <v>13348</v>
          </cell>
          <cell r="J1080">
            <v>13348</v>
          </cell>
        </row>
        <row r="1081">
          <cell r="A1081" t="str">
            <v>411853</v>
          </cell>
          <cell r="D1081">
            <v>0</v>
          </cell>
          <cell r="G1081">
            <v>71071</v>
          </cell>
          <cell r="J1081">
            <v>71071</v>
          </cell>
        </row>
        <row r="1082">
          <cell r="A1082" t="str">
            <v>411854</v>
          </cell>
          <cell r="D1082">
            <v>0</v>
          </cell>
          <cell r="G1082">
            <v>14532</v>
          </cell>
          <cell r="J1082">
            <v>14532</v>
          </cell>
        </row>
        <row r="1083">
          <cell r="A1083" t="str">
            <v>411855</v>
          </cell>
          <cell r="D1083">
            <v>0</v>
          </cell>
          <cell r="G1083">
            <v>3666</v>
          </cell>
          <cell r="J1083">
            <v>3666</v>
          </cell>
        </row>
        <row r="1084">
          <cell r="A1084" t="str">
            <v>411856</v>
          </cell>
          <cell r="D1084">
            <v>0</v>
          </cell>
          <cell r="G1084">
            <v>16146</v>
          </cell>
          <cell r="J1084">
            <v>16146</v>
          </cell>
        </row>
        <row r="1085">
          <cell r="A1085" t="str">
            <v>411857</v>
          </cell>
          <cell r="D1085">
            <v>0</v>
          </cell>
          <cell r="G1085">
            <v>51233</v>
          </cell>
          <cell r="J1085">
            <v>51233</v>
          </cell>
        </row>
        <row r="1086">
          <cell r="A1086" t="str">
            <v>411858</v>
          </cell>
          <cell r="D1086">
            <v>0</v>
          </cell>
          <cell r="G1086">
            <v>97531</v>
          </cell>
          <cell r="J1086">
            <v>97531</v>
          </cell>
        </row>
        <row r="1087">
          <cell r="A1087" t="str">
            <v>411859</v>
          </cell>
          <cell r="D1087">
            <v>0</v>
          </cell>
          <cell r="G1087">
            <v>29566</v>
          </cell>
          <cell r="J1087">
            <v>29566</v>
          </cell>
        </row>
        <row r="1088">
          <cell r="A1088" t="str">
            <v>411860</v>
          </cell>
          <cell r="D1088">
            <v>0</v>
          </cell>
          <cell r="G1088">
            <v>6657</v>
          </cell>
          <cell r="J1088">
            <v>6657</v>
          </cell>
        </row>
        <row r="1089">
          <cell r="A1089" t="str">
            <v>411861</v>
          </cell>
          <cell r="D1089">
            <v>0</v>
          </cell>
          <cell r="G1089">
            <v>36037</v>
          </cell>
          <cell r="J1089">
            <v>36037</v>
          </cell>
        </row>
        <row r="1090">
          <cell r="A1090" t="str">
            <v>411862</v>
          </cell>
          <cell r="D1090">
            <v>0</v>
          </cell>
          <cell r="G1090">
            <v>40978</v>
          </cell>
          <cell r="J1090">
            <v>40978</v>
          </cell>
        </row>
        <row r="1091">
          <cell r="A1091" t="str">
            <v>411863</v>
          </cell>
          <cell r="D1091">
            <v>0</v>
          </cell>
          <cell r="G1091">
            <v>1955</v>
          </cell>
          <cell r="J1091">
            <v>1955</v>
          </cell>
        </row>
        <row r="1092">
          <cell r="A1092" t="str">
            <v>411864</v>
          </cell>
          <cell r="D1092">
            <v>0</v>
          </cell>
          <cell r="G1092">
            <v>2634</v>
          </cell>
          <cell r="J1092">
            <v>2634</v>
          </cell>
        </row>
        <row r="1093">
          <cell r="A1093" t="str">
            <v>411865</v>
          </cell>
          <cell r="D1093">
            <v>0</v>
          </cell>
          <cell r="G1093">
            <v>14368</v>
          </cell>
          <cell r="J1093">
            <v>14368</v>
          </cell>
        </row>
        <row r="1094">
          <cell r="A1094" t="str">
            <v>411866</v>
          </cell>
          <cell r="D1094">
            <v>0</v>
          </cell>
          <cell r="G1094">
            <v>3778</v>
          </cell>
          <cell r="J1094">
            <v>3778</v>
          </cell>
        </row>
        <row r="1095">
          <cell r="A1095" t="str">
            <v>411867</v>
          </cell>
          <cell r="D1095">
            <v>0</v>
          </cell>
          <cell r="G1095">
            <v>9022</v>
          </cell>
          <cell r="J1095">
            <v>9022</v>
          </cell>
        </row>
        <row r="1096">
          <cell r="A1096" t="str">
            <v>411868</v>
          </cell>
          <cell r="D1096">
            <v>0</v>
          </cell>
          <cell r="G1096">
            <v>10091</v>
          </cell>
          <cell r="J1096">
            <v>10091</v>
          </cell>
        </row>
        <row r="1097">
          <cell r="A1097" t="str">
            <v>411869</v>
          </cell>
          <cell r="D1097">
            <v>0</v>
          </cell>
          <cell r="G1097">
            <v>1306</v>
          </cell>
          <cell r="J1097">
            <v>1306</v>
          </cell>
        </row>
        <row r="1098">
          <cell r="A1098" t="str">
            <v>411870</v>
          </cell>
          <cell r="D1098">
            <v>0</v>
          </cell>
          <cell r="G1098">
            <v>6740</v>
          </cell>
          <cell r="J1098">
            <v>6740</v>
          </cell>
        </row>
        <row r="1099">
          <cell r="A1099" t="str">
            <v>411871</v>
          </cell>
          <cell r="D1099">
            <v>0</v>
          </cell>
          <cell r="G1099">
            <v>6900</v>
          </cell>
          <cell r="J1099">
            <v>6900</v>
          </cell>
        </row>
        <row r="1100">
          <cell r="A1100" t="str">
            <v>411872</v>
          </cell>
          <cell r="D1100">
            <v>0</v>
          </cell>
          <cell r="G1100">
            <v>5833</v>
          </cell>
          <cell r="J1100">
            <v>5833</v>
          </cell>
        </row>
        <row r="1101">
          <cell r="A1101" t="str">
            <v>411873</v>
          </cell>
          <cell r="D1101">
            <v>0</v>
          </cell>
          <cell r="G1101">
            <v>17277</v>
          </cell>
          <cell r="J1101">
            <v>17277</v>
          </cell>
        </row>
        <row r="1102">
          <cell r="A1102" t="str">
            <v>411874</v>
          </cell>
          <cell r="D1102">
            <v>0</v>
          </cell>
          <cell r="G1102">
            <v>2552</v>
          </cell>
          <cell r="J1102">
            <v>2552</v>
          </cell>
        </row>
        <row r="1103">
          <cell r="A1103" t="str">
            <v>411875</v>
          </cell>
          <cell r="D1103">
            <v>0</v>
          </cell>
          <cell r="G1103">
            <v>2632</v>
          </cell>
          <cell r="J1103">
            <v>2632</v>
          </cell>
        </row>
        <row r="1104">
          <cell r="A1104" t="str">
            <v>411876</v>
          </cell>
          <cell r="D1104">
            <v>0</v>
          </cell>
          <cell r="G1104">
            <v>3140</v>
          </cell>
          <cell r="J1104">
            <v>3140</v>
          </cell>
        </row>
        <row r="1105">
          <cell r="A1105" t="str">
            <v>411877</v>
          </cell>
          <cell r="D1105">
            <v>0</v>
          </cell>
          <cell r="G1105">
            <v>6446</v>
          </cell>
          <cell r="J1105">
            <v>6446</v>
          </cell>
        </row>
        <row r="1106">
          <cell r="A1106" t="str">
            <v>411878</v>
          </cell>
          <cell r="D1106">
            <v>0</v>
          </cell>
          <cell r="G1106">
            <v>15998</v>
          </cell>
          <cell r="J1106">
            <v>15998</v>
          </cell>
        </row>
        <row r="1107">
          <cell r="A1107" t="str">
            <v>411879</v>
          </cell>
          <cell r="D1107">
            <v>0</v>
          </cell>
          <cell r="G1107">
            <v>58620</v>
          </cell>
          <cell r="J1107">
            <v>58620</v>
          </cell>
        </row>
        <row r="1108">
          <cell r="A1108" t="str">
            <v>411880</v>
          </cell>
          <cell r="D1108">
            <v>0</v>
          </cell>
          <cell r="G1108">
            <v>3500</v>
          </cell>
          <cell r="J1108">
            <v>3500</v>
          </cell>
        </row>
        <row r="1109">
          <cell r="A1109" t="str">
            <v>411881</v>
          </cell>
          <cell r="D1109">
            <v>0</v>
          </cell>
          <cell r="G1109">
            <v>2668</v>
          </cell>
          <cell r="J1109">
            <v>2668</v>
          </cell>
        </row>
        <row r="1110">
          <cell r="A1110" t="str">
            <v>411882</v>
          </cell>
          <cell r="D1110">
            <v>0</v>
          </cell>
          <cell r="G1110">
            <v>5882</v>
          </cell>
          <cell r="J1110">
            <v>0</v>
          </cell>
        </row>
        <row r="1111">
          <cell r="A1111" t="str">
            <v>411883</v>
          </cell>
          <cell r="D1111">
            <v>0</v>
          </cell>
          <cell r="G1111">
            <v>79276</v>
          </cell>
          <cell r="J1111">
            <v>0</v>
          </cell>
        </row>
        <row r="1112">
          <cell r="A1112" t="str">
            <v>411884</v>
          </cell>
          <cell r="D1112">
            <v>0</v>
          </cell>
          <cell r="G1112">
            <v>563575</v>
          </cell>
          <cell r="J1112">
            <v>563575</v>
          </cell>
        </row>
        <row r="1113">
          <cell r="A1113" t="str">
            <v>411885</v>
          </cell>
          <cell r="D1113">
            <v>0</v>
          </cell>
          <cell r="G1113">
            <v>199620</v>
          </cell>
          <cell r="J1113">
            <v>0</v>
          </cell>
        </row>
        <row r="1114">
          <cell r="A1114" t="str">
            <v>411886</v>
          </cell>
          <cell r="D1114">
            <v>0</v>
          </cell>
          <cell r="G1114">
            <v>30911</v>
          </cell>
          <cell r="J1114">
            <v>30911</v>
          </cell>
        </row>
        <row r="1115">
          <cell r="A1115" t="str">
            <v>411887</v>
          </cell>
          <cell r="D1115">
            <v>0</v>
          </cell>
          <cell r="G1115">
            <v>45226</v>
          </cell>
          <cell r="J1115">
            <v>45226</v>
          </cell>
        </row>
        <row r="1116">
          <cell r="A1116" t="str">
            <v>411888</v>
          </cell>
          <cell r="D1116">
            <v>0</v>
          </cell>
          <cell r="G1116">
            <v>4350</v>
          </cell>
          <cell r="J1116">
            <v>4350</v>
          </cell>
        </row>
        <row r="1117">
          <cell r="A1117" t="str">
            <v>411889</v>
          </cell>
          <cell r="D1117">
            <v>0</v>
          </cell>
          <cell r="G1117">
            <v>49352</v>
          </cell>
          <cell r="J1117">
            <v>49352</v>
          </cell>
        </row>
        <row r="1118">
          <cell r="A1118" t="str">
            <v>411890</v>
          </cell>
          <cell r="D1118">
            <v>0</v>
          </cell>
          <cell r="G1118">
            <v>2924</v>
          </cell>
          <cell r="J1118">
            <v>2924</v>
          </cell>
        </row>
        <row r="1119">
          <cell r="A1119" t="str">
            <v>411891</v>
          </cell>
          <cell r="D1119">
            <v>0</v>
          </cell>
          <cell r="G1119">
            <v>15260</v>
          </cell>
          <cell r="J1119">
            <v>15260</v>
          </cell>
        </row>
        <row r="1120">
          <cell r="A1120" t="str">
            <v>411892</v>
          </cell>
          <cell r="D1120">
            <v>0</v>
          </cell>
          <cell r="G1120">
            <v>47887</v>
          </cell>
          <cell r="J1120">
            <v>47887</v>
          </cell>
        </row>
        <row r="1121">
          <cell r="A1121" t="str">
            <v>411893</v>
          </cell>
          <cell r="D1121">
            <v>0</v>
          </cell>
          <cell r="G1121">
            <v>1598</v>
          </cell>
          <cell r="J1121">
            <v>1598</v>
          </cell>
        </row>
        <row r="1122">
          <cell r="A1122" t="str">
            <v>411894</v>
          </cell>
          <cell r="D1122">
            <v>0</v>
          </cell>
          <cell r="G1122">
            <v>10320</v>
          </cell>
          <cell r="J1122">
            <v>10320</v>
          </cell>
        </row>
        <row r="1123">
          <cell r="A1123" t="str">
            <v>411895</v>
          </cell>
          <cell r="D1123">
            <v>0</v>
          </cell>
          <cell r="G1123">
            <v>11990</v>
          </cell>
          <cell r="J1123">
            <v>11990</v>
          </cell>
        </row>
        <row r="1124">
          <cell r="A1124" t="str">
            <v>411896</v>
          </cell>
          <cell r="D1124">
            <v>0</v>
          </cell>
          <cell r="G1124">
            <v>15148</v>
          </cell>
          <cell r="J1124">
            <v>15148</v>
          </cell>
        </row>
        <row r="1125">
          <cell r="A1125" t="str">
            <v>411897</v>
          </cell>
          <cell r="D1125">
            <v>0</v>
          </cell>
          <cell r="G1125">
            <v>10588</v>
          </cell>
          <cell r="J1125">
            <v>10588</v>
          </cell>
        </row>
        <row r="1126">
          <cell r="A1126" t="str">
            <v>411898</v>
          </cell>
          <cell r="D1126">
            <v>0</v>
          </cell>
          <cell r="G1126">
            <v>25568</v>
          </cell>
          <cell r="J1126">
            <v>25568</v>
          </cell>
        </row>
        <row r="1127">
          <cell r="A1127" t="str">
            <v>411899</v>
          </cell>
          <cell r="D1127">
            <v>0</v>
          </cell>
          <cell r="G1127">
            <v>27250</v>
          </cell>
          <cell r="J1127">
            <v>27250</v>
          </cell>
        </row>
        <row r="1128">
          <cell r="A1128" t="str">
            <v>411900</v>
          </cell>
          <cell r="D1128">
            <v>0</v>
          </cell>
          <cell r="G1128">
            <v>10262</v>
          </cell>
          <cell r="J1128">
            <v>10262</v>
          </cell>
        </row>
        <row r="1129">
          <cell r="A1129" t="str">
            <v>411901</v>
          </cell>
          <cell r="D1129">
            <v>0</v>
          </cell>
          <cell r="G1129">
            <v>129296</v>
          </cell>
          <cell r="J1129">
            <v>129296</v>
          </cell>
        </row>
        <row r="1130">
          <cell r="A1130" t="str">
            <v>411902</v>
          </cell>
          <cell r="D1130">
            <v>0</v>
          </cell>
          <cell r="G1130">
            <v>4618</v>
          </cell>
          <cell r="J1130">
            <v>4618</v>
          </cell>
        </row>
        <row r="1131">
          <cell r="A1131" t="str">
            <v>411903</v>
          </cell>
          <cell r="D1131">
            <v>0</v>
          </cell>
          <cell r="G1131">
            <v>23994</v>
          </cell>
          <cell r="J1131">
            <v>23994</v>
          </cell>
        </row>
        <row r="1132">
          <cell r="A1132" t="str">
            <v>411904</v>
          </cell>
          <cell r="D1132">
            <v>0</v>
          </cell>
          <cell r="G1132">
            <v>17432</v>
          </cell>
          <cell r="J1132">
            <v>17432</v>
          </cell>
        </row>
        <row r="1133">
          <cell r="A1133" t="str">
            <v>411905</v>
          </cell>
          <cell r="D1133">
            <v>0</v>
          </cell>
          <cell r="G1133">
            <v>11334</v>
          </cell>
          <cell r="J1133">
            <v>11334</v>
          </cell>
        </row>
        <row r="1134">
          <cell r="A1134" t="str">
            <v>411906</v>
          </cell>
          <cell r="D1134">
            <v>0</v>
          </cell>
          <cell r="G1134">
            <v>90820</v>
          </cell>
          <cell r="J1134">
            <v>90820</v>
          </cell>
        </row>
        <row r="1135">
          <cell r="A1135" t="str">
            <v>411907</v>
          </cell>
          <cell r="D1135">
            <v>0</v>
          </cell>
          <cell r="G1135">
            <v>182112</v>
          </cell>
          <cell r="J1135">
            <v>182112</v>
          </cell>
        </row>
        <row r="1136">
          <cell r="A1136" t="str">
            <v>411908</v>
          </cell>
          <cell r="D1136">
            <v>0</v>
          </cell>
          <cell r="G1136">
            <v>8122</v>
          </cell>
          <cell r="J1136">
            <v>8122</v>
          </cell>
        </row>
        <row r="1137">
          <cell r="A1137" t="str">
            <v>411909</v>
          </cell>
          <cell r="D1137">
            <v>0</v>
          </cell>
          <cell r="G1137">
            <v>39960</v>
          </cell>
          <cell r="J1137">
            <v>39960</v>
          </cell>
        </row>
        <row r="1138">
          <cell r="A1138" t="str">
            <v>411910</v>
          </cell>
          <cell r="D1138">
            <v>0</v>
          </cell>
          <cell r="G1138">
            <v>17436</v>
          </cell>
          <cell r="J1138">
            <v>17436</v>
          </cell>
        </row>
        <row r="1139">
          <cell r="A1139" t="str">
            <v>411911</v>
          </cell>
          <cell r="D1139">
            <v>0</v>
          </cell>
          <cell r="G1139">
            <v>2198</v>
          </cell>
          <cell r="J1139">
            <v>2198</v>
          </cell>
        </row>
        <row r="1140">
          <cell r="A1140" t="str">
            <v>411912</v>
          </cell>
          <cell r="D1140">
            <v>0</v>
          </cell>
          <cell r="G1140">
            <v>29738</v>
          </cell>
          <cell r="J1140">
            <v>29738</v>
          </cell>
        </row>
        <row r="1141">
          <cell r="A1141" t="str">
            <v>411913</v>
          </cell>
          <cell r="D1141">
            <v>0</v>
          </cell>
          <cell r="G1141">
            <v>13458</v>
          </cell>
          <cell r="J1141">
            <v>13458</v>
          </cell>
        </row>
        <row r="1142">
          <cell r="A1142" t="str">
            <v>411914</v>
          </cell>
          <cell r="D1142">
            <v>0</v>
          </cell>
          <cell r="G1142">
            <v>32700</v>
          </cell>
          <cell r="J1142">
            <v>32700</v>
          </cell>
        </row>
        <row r="1143">
          <cell r="A1143" t="str">
            <v>411915</v>
          </cell>
          <cell r="D1143">
            <v>0</v>
          </cell>
          <cell r="G1143">
            <v>16778</v>
          </cell>
          <cell r="J1143">
            <v>16778</v>
          </cell>
        </row>
        <row r="1144">
          <cell r="A1144" t="str">
            <v>411916</v>
          </cell>
          <cell r="D1144">
            <v>0</v>
          </cell>
          <cell r="G1144">
            <v>147370</v>
          </cell>
          <cell r="J1144">
            <v>147370</v>
          </cell>
        </row>
        <row r="1145">
          <cell r="A1145" t="str">
            <v>411917</v>
          </cell>
          <cell r="D1145">
            <v>0</v>
          </cell>
          <cell r="G1145">
            <v>2190</v>
          </cell>
          <cell r="J1145">
            <v>2190</v>
          </cell>
        </row>
        <row r="1146">
          <cell r="A1146" t="str">
            <v>411918</v>
          </cell>
          <cell r="D1146">
            <v>0</v>
          </cell>
          <cell r="G1146">
            <v>32488</v>
          </cell>
          <cell r="J1146">
            <v>32488</v>
          </cell>
        </row>
        <row r="1147">
          <cell r="A1147" t="str">
            <v>411919</v>
          </cell>
          <cell r="D1147">
            <v>0</v>
          </cell>
          <cell r="G1147">
            <v>43580</v>
          </cell>
          <cell r="J1147">
            <v>43580</v>
          </cell>
        </row>
        <row r="1148">
          <cell r="A1148" t="str">
            <v>411920</v>
          </cell>
          <cell r="D1148">
            <v>0</v>
          </cell>
          <cell r="G1148">
            <v>12268</v>
          </cell>
          <cell r="J1148">
            <v>12268</v>
          </cell>
        </row>
        <row r="1149">
          <cell r="A1149" t="str">
            <v>411921</v>
          </cell>
          <cell r="D1149">
            <v>0</v>
          </cell>
          <cell r="G1149">
            <v>3317</v>
          </cell>
          <cell r="J1149">
            <v>3317</v>
          </cell>
        </row>
        <row r="1150">
          <cell r="A1150" t="str">
            <v>411922</v>
          </cell>
          <cell r="D1150">
            <v>0</v>
          </cell>
          <cell r="G1150">
            <v>17018</v>
          </cell>
          <cell r="J1150">
            <v>17018</v>
          </cell>
        </row>
        <row r="1151">
          <cell r="A1151" t="str">
            <v>411923</v>
          </cell>
          <cell r="D1151">
            <v>0</v>
          </cell>
          <cell r="G1151">
            <v>41450</v>
          </cell>
          <cell r="J1151">
            <v>41450</v>
          </cell>
        </row>
        <row r="1152">
          <cell r="A1152" t="str">
            <v>411924</v>
          </cell>
          <cell r="D1152">
            <v>0</v>
          </cell>
          <cell r="G1152">
            <v>15424</v>
          </cell>
          <cell r="J1152">
            <v>15424</v>
          </cell>
        </row>
        <row r="1153">
          <cell r="A1153" t="str">
            <v>411925</v>
          </cell>
          <cell r="D1153">
            <v>0</v>
          </cell>
          <cell r="G1153">
            <v>17417</v>
          </cell>
          <cell r="J1153">
            <v>17417</v>
          </cell>
        </row>
        <row r="1154">
          <cell r="A1154" t="str">
            <v>411926</v>
          </cell>
          <cell r="D1154">
            <v>0</v>
          </cell>
          <cell r="G1154">
            <v>7234</v>
          </cell>
          <cell r="J1154">
            <v>7234</v>
          </cell>
        </row>
        <row r="1155">
          <cell r="A1155" t="str">
            <v>411927</v>
          </cell>
          <cell r="D1155">
            <v>0</v>
          </cell>
          <cell r="G1155">
            <v>5552</v>
          </cell>
          <cell r="J1155">
            <v>5552</v>
          </cell>
        </row>
        <row r="1156">
          <cell r="A1156" t="str">
            <v>411928</v>
          </cell>
          <cell r="D1156">
            <v>0</v>
          </cell>
          <cell r="G1156">
            <v>21388</v>
          </cell>
          <cell r="J1156">
            <v>21388</v>
          </cell>
        </row>
        <row r="1157">
          <cell r="A1157" t="str">
            <v>411929</v>
          </cell>
          <cell r="D1157">
            <v>0</v>
          </cell>
          <cell r="G1157">
            <v>30013</v>
          </cell>
          <cell r="J1157">
            <v>30013</v>
          </cell>
        </row>
        <row r="1158">
          <cell r="A1158" t="str">
            <v>411930</v>
          </cell>
          <cell r="D1158">
            <v>0</v>
          </cell>
          <cell r="G1158">
            <v>5700</v>
          </cell>
          <cell r="J1158">
            <v>5700</v>
          </cell>
        </row>
        <row r="1159">
          <cell r="A1159" t="str">
            <v>411931</v>
          </cell>
          <cell r="D1159">
            <v>0</v>
          </cell>
          <cell r="G1159">
            <v>10481</v>
          </cell>
          <cell r="J1159">
            <v>10481</v>
          </cell>
        </row>
        <row r="1160">
          <cell r="A1160" t="str">
            <v>411932</v>
          </cell>
          <cell r="D1160">
            <v>0</v>
          </cell>
          <cell r="G1160">
            <v>20944</v>
          </cell>
          <cell r="J1160">
            <v>20944</v>
          </cell>
        </row>
        <row r="1161">
          <cell r="A1161" t="str">
            <v>411933</v>
          </cell>
          <cell r="D1161">
            <v>0</v>
          </cell>
          <cell r="G1161">
            <v>66007</v>
          </cell>
          <cell r="J1161">
            <v>66007</v>
          </cell>
        </row>
        <row r="1162">
          <cell r="A1162" t="str">
            <v>411934</v>
          </cell>
          <cell r="D1162">
            <v>0</v>
          </cell>
          <cell r="G1162">
            <v>798</v>
          </cell>
          <cell r="J1162">
            <v>798</v>
          </cell>
        </row>
        <row r="1163">
          <cell r="A1163" t="str">
            <v>411935</v>
          </cell>
          <cell r="D1163">
            <v>0</v>
          </cell>
          <cell r="G1163">
            <v>12059</v>
          </cell>
          <cell r="J1163">
            <v>12059</v>
          </cell>
        </row>
        <row r="1164">
          <cell r="A1164" t="str">
            <v>411936</v>
          </cell>
          <cell r="D1164">
            <v>0</v>
          </cell>
          <cell r="G1164">
            <v>28078</v>
          </cell>
          <cell r="J1164">
            <v>28078</v>
          </cell>
        </row>
        <row r="1165">
          <cell r="A1165" t="str">
            <v>411938</v>
          </cell>
          <cell r="D1165">
            <v>0</v>
          </cell>
          <cell r="G1165">
            <v>4470</v>
          </cell>
          <cell r="J1165">
            <v>4470</v>
          </cell>
        </row>
        <row r="1166">
          <cell r="A1166" t="str">
            <v>411939</v>
          </cell>
          <cell r="D1166">
            <v>0</v>
          </cell>
          <cell r="G1166">
            <v>4934</v>
          </cell>
          <cell r="J1166">
            <v>4934</v>
          </cell>
        </row>
        <row r="1167">
          <cell r="A1167" t="str">
            <v>411940</v>
          </cell>
          <cell r="D1167">
            <v>0</v>
          </cell>
          <cell r="G1167">
            <v>25034</v>
          </cell>
          <cell r="J1167">
            <v>25034</v>
          </cell>
        </row>
        <row r="1168">
          <cell r="A1168" t="str">
            <v>411941</v>
          </cell>
          <cell r="D1168">
            <v>0</v>
          </cell>
          <cell r="G1168">
            <v>9704</v>
          </cell>
          <cell r="J1168">
            <v>9704</v>
          </cell>
        </row>
        <row r="1169">
          <cell r="A1169" t="str">
            <v>411942</v>
          </cell>
          <cell r="D1169">
            <v>0</v>
          </cell>
          <cell r="G1169">
            <v>34606</v>
          </cell>
          <cell r="J1169">
            <v>34606</v>
          </cell>
        </row>
        <row r="1170">
          <cell r="A1170" t="str">
            <v>411943</v>
          </cell>
          <cell r="D1170">
            <v>0</v>
          </cell>
          <cell r="G1170">
            <v>6166</v>
          </cell>
          <cell r="J1170">
            <v>6166</v>
          </cell>
        </row>
        <row r="1171">
          <cell r="A1171" t="str">
            <v>411944</v>
          </cell>
          <cell r="D1171">
            <v>0</v>
          </cell>
          <cell r="G1171">
            <v>81335</v>
          </cell>
          <cell r="J1171">
            <v>81335</v>
          </cell>
        </row>
        <row r="1172">
          <cell r="A1172" t="str">
            <v>411962</v>
          </cell>
          <cell r="D1172">
            <v>0</v>
          </cell>
          <cell r="G1172">
            <v>4483</v>
          </cell>
          <cell r="J1172">
            <v>4483</v>
          </cell>
        </row>
        <row r="1173">
          <cell r="A1173" t="str">
            <v>41803</v>
          </cell>
          <cell r="D1173">
            <v>-2.2999000000000001E-3</v>
          </cell>
          <cell r="G1173">
            <v>0</v>
          </cell>
          <cell r="J1173">
            <v>0</v>
          </cell>
        </row>
        <row r="1174">
          <cell r="A1174" t="str">
            <v>41805</v>
          </cell>
          <cell r="D1174">
            <v>1395975</v>
          </cell>
          <cell r="G1174">
            <v>0</v>
          </cell>
          <cell r="J1174">
            <v>0</v>
          </cell>
        </row>
        <row r="1175">
          <cell r="A1175" t="str">
            <v>41807</v>
          </cell>
          <cell r="D1175">
            <v>9.0000000000000008E-4</v>
          </cell>
          <cell r="G1175">
            <v>0</v>
          </cell>
          <cell r="J1175">
            <v>0</v>
          </cell>
        </row>
        <row r="1176">
          <cell r="A1176" t="str">
            <v>41808</v>
          </cell>
          <cell r="D1176">
            <v>0</v>
          </cell>
          <cell r="G1176">
            <v>-2.0000000298023225E-3</v>
          </cell>
          <cell r="J1176">
            <v>0</v>
          </cell>
        </row>
        <row r="1177">
          <cell r="A1177" t="str">
            <v>41811</v>
          </cell>
          <cell r="D1177">
            <v>-1.1557E-3</v>
          </cell>
          <cell r="G1177">
            <v>0</v>
          </cell>
          <cell r="J1177">
            <v>0</v>
          </cell>
        </row>
        <row r="1178">
          <cell r="A1178" t="str">
            <v>41814</v>
          </cell>
          <cell r="D1178">
            <v>2188532.1</v>
          </cell>
          <cell r="G1178">
            <v>0</v>
          </cell>
          <cell r="J1178">
            <v>0</v>
          </cell>
        </row>
        <row r="1179">
          <cell r="A1179" t="str">
            <v>41817</v>
          </cell>
          <cell r="D1179">
            <v>3.3999E-3</v>
          </cell>
          <cell r="G1179">
            <v>0</v>
          </cell>
          <cell r="J1179">
            <v>0</v>
          </cell>
        </row>
        <row r="1180">
          <cell r="A1180" t="str">
            <v>41818</v>
          </cell>
          <cell r="D1180">
            <v>1418044.7</v>
          </cell>
          <cell r="G1180">
            <v>0</v>
          </cell>
          <cell r="J1180">
            <v>0</v>
          </cell>
        </row>
        <row r="1181">
          <cell r="A1181" t="str">
            <v>41819</v>
          </cell>
          <cell r="D1181">
            <v>4509960</v>
          </cell>
          <cell r="G1181">
            <v>0</v>
          </cell>
          <cell r="J1181">
            <v>0</v>
          </cell>
        </row>
        <row r="1182">
          <cell r="A1182" t="str">
            <v>41820</v>
          </cell>
          <cell r="D1182">
            <v>4.000000000000001E-3</v>
          </cell>
          <cell r="G1182">
            <v>3279180</v>
          </cell>
          <cell r="J1182">
            <v>0</v>
          </cell>
        </row>
        <row r="1183">
          <cell r="A1183" t="str">
            <v>421</v>
          </cell>
          <cell r="D1183">
            <v>-10798212.390000001</v>
          </cell>
          <cell r="G1183">
            <v>121266651</v>
          </cell>
          <cell r="J1183">
            <v>121862993</v>
          </cell>
        </row>
        <row r="1184">
          <cell r="A1184" t="str">
            <v>431</v>
          </cell>
          <cell r="D1184">
            <v>-2966257</v>
          </cell>
          <cell r="G1184">
            <v>34360868</v>
          </cell>
          <cell r="J1184">
            <v>34362853</v>
          </cell>
        </row>
        <row r="1185">
          <cell r="A1185" t="str">
            <v>442</v>
          </cell>
          <cell r="D1185">
            <v>-1103771</v>
          </cell>
          <cell r="G1185">
            <v>9136472</v>
          </cell>
          <cell r="J1185">
            <v>9225741</v>
          </cell>
        </row>
        <row r="1186">
          <cell r="A1186" t="str">
            <v>444</v>
          </cell>
          <cell r="D1186">
            <v>385701</v>
          </cell>
          <cell r="G1186">
            <v>24837023</v>
          </cell>
          <cell r="J1186">
            <v>0</v>
          </cell>
        </row>
        <row r="1187">
          <cell r="A1187" t="str">
            <v>4453</v>
          </cell>
          <cell r="D1187">
            <v>-26759148.800000001</v>
          </cell>
          <cell r="G1187">
            <v>104373998</v>
          </cell>
          <cell r="J1187">
            <v>114520529</v>
          </cell>
        </row>
        <row r="1188">
          <cell r="A1188" t="str">
            <v>4456</v>
          </cell>
          <cell r="D1188">
            <v>-2.4639100000000004E-2</v>
          </cell>
          <cell r="G1188">
            <v>495031384.02529353</v>
          </cell>
          <cell r="J1188">
            <v>495031384</v>
          </cell>
        </row>
        <row r="1189">
          <cell r="A1189" t="str">
            <v>4457</v>
          </cell>
          <cell r="D1189">
            <v>0.55500040000000006</v>
          </cell>
          <cell r="G1189">
            <v>609551922.88999999</v>
          </cell>
          <cell r="J1189">
            <v>609551923.45000005</v>
          </cell>
        </row>
        <row r="1190">
          <cell r="A1190" t="str">
            <v>4458</v>
          </cell>
          <cell r="D1190">
            <v>0.90880689999999997</v>
          </cell>
          <cell r="G1190">
            <v>0</v>
          </cell>
          <cell r="J1190">
            <v>0.91</v>
          </cell>
        </row>
        <row r="1191">
          <cell r="A1191" t="str">
            <v>449</v>
          </cell>
          <cell r="D1191">
            <v>-1089724.8673996001</v>
          </cell>
          <cell r="G1191">
            <v>9188366</v>
          </cell>
          <cell r="J1191">
            <v>8861934.081899995</v>
          </cell>
        </row>
        <row r="1192">
          <cell r="A1192" t="str">
            <v>45501</v>
          </cell>
          <cell r="D1192">
            <v>-18625953.165800102</v>
          </cell>
          <cell r="G1192">
            <v>0</v>
          </cell>
          <cell r="J1192">
            <v>295213.02</v>
          </cell>
        </row>
        <row r="1193">
          <cell r="A1193" t="str">
            <v>45502</v>
          </cell>
          <cell r="D1193">
            <v>3.0999000000000001E-3</v>
          </cell>
          <cell r="G1193">
            <v>0</v>
          </cell>
          <cell r="J1193">
            <v>0</v>
          </cell>
        </row>
        <row r="1194">
          <cell r="A1194" t="str">
            <v>45503</v>
          </cell>
          <cell r="D1194">
            <v>-1.9000000000000002E-3</v>
          </cell>
          <cell r="G1194">
            <v>0</v>
          </cell>
          <cell r="J1194">
            <v>0</v>
          </cell>
        </row>
        <row r="1195">
          <cell r="A1195" t="str">
            <v>45504</v>
          </cell>
          <cell r="D1195">
            <v>-36226632.228100009</v>
          </cell>
          <cell r="G1195">
            <v>0</v>
          </cell>
          <cell r="J1195">
            <v>574175.91</v>
          </cell>
        </row>
        <row r="1196">
          <cell r="A1196" t="str">
            <v>45701</v>
          </cell>
          <cell r="D1196">
            <v>-84253556</v>
          </cell>
          <cell r="G1196">
            <v>0</v>
          </cell>
          <cell r="J1196">
            <v>0</v>
          </cell>
        </row>
        <row r="1197">
          <cell r="A1197" t="str">
            <v>45702</v>
          </cell>
          <cell r="D1197">
            <v>-11489120</v>
          </cell>
          <cell r="G1197">
            <v>11489120</v>
          </cell>
          <cell r="J1197">
            <v>0</v>
          </cell>
        </row>
        <row r="1198">
          <cell r="A1198" t="str">
            <v>460001</v>
          </cell>
          <cell r="D1198">
            <v>-76026071.969999999</v>
          </cell>
          <cell r="G1198">
            <v>16659469.630000001</v>
          </cell>
          <cell r="J1198">
            <v>113429.36</v>
          </cell>
        </row>
        <row r="1199">
          <cell r="A1199" t="str">
            <v>460002</v>
          </cell>
          <cell r="D1199">
            <v>-51091959.477999993</v>
          </cell>
          <cell r="G1199">
            <v>6053342.8499999996</v>
          </cell>
          <cell r="J1199">
            <v>807022.94</v>
          </cell>
        </row>
        <row r="1200">
          <cell r="A1200" t="str">
            <v>460003</v>
          </cell>
          <cell r="D1200">
            <v>-62799955.020000003</v>
          </cell>
          <cell r="G1200">
            <v>9066937.3300000001</v>
          </cell>
          <cell r="J1200">
            <v>989512.01</v>
          </cell>
        </row>
        <row r="1201">
          <cell r="A1201" t="str">
            <v>460004</v>
          </cell>
          <cell r="D1201">
            <v>-1987408.17</v>
          </cell>
          <cell r="G1201">
            <v>5318716.7699999996</v>
          </cell>
          <cell r="J1201">
            <v>32354668.5</v>
          </cell>
        </row>
        <row r="1202">
          <cell r="A1202" t="str">
            <v>460006</v>
          </cell>
          <cell r="D1202">
            <v>-20829367.350000001</v>
          </cell>
          <cell r="G1202">
            <v>13233247.9</v>
          </cell>
          <cell r="J1202">
            <v>370531.65</v>
          </cell>
        </row>
        <row r="1203">
          <cell r="A1203" t="str">
            <v>460007</v>
          </cell>
          <cell r="D1203">
            <v>-6888528.9000000004</v>
          </cell>
          <cell r="G1203">
            <v>9592959.4000000004</v>
          </cell>
          <cell r="J1203">
            <v>56724591.600000001</v>
          </cell>
        </row>
        <row r="1204">
          <cell r="A1204" t="str">
            <v>460008</v>
          </cell>
          <cell r="D1204">
            <v>-44682441</v>
          </cell>
          <cell r="G1204">
            <v>12019833</v>
          </cell>
          <cell r="J1204">
            <v>0</v>
          </cell>
        </row>
        <row r="1205">
          <cell r="A1205" t="str">
            <v>460009</v>
          </cell>
          <cell r="D1205">
            <v>-40144659.909999996</v>
          </cell>
          <cell r="G1205">
            <v>9544430.3000000007</v>
          </cell>
          <cell r="J1205">
            <v>644177.4</v>
          </cell>
        </row>
        <row r="1206">
          <cell r="A1206" t="str">
            <v>460010</v>
          </cell>
          <cell r="D1206">
            <v>-5518873.3309000004</v>
          </cell>
          <cell r="G1206">
            <v>809354.47</v>
          </cell>
          <cell r="J1206">
            <v>87209.65</v>
          </cell>
        </row>
        <row r="1207">
          <cell r="A1207" t="str">
            <v>460011</v>
          </cell>
          <cell r="D1207">
            <v>-3903215.58</v>
          </cell>
          <cell r="G1207">
            <v>3384704.68</v>
          </cell>
          <cell r="J1207">
            <v>60157.7</v>
          </cell>
        </row>
        <row r="1208">
          <cell r="A1208" t="str">
            <v>460012</v>
          </cell>
          <cell r="D1208">
            <v>-81690256.890000001</v>
          </cell>
          <cell r="G1208">
            <v>16872606.846000001</v>
          </cell>
          <cell r="J1208">
            <v>1681779.32</v>
          </cell>
        </row>
        <row r="1209">
          <cell r="A1209" t="str">
            <v>460013</v>
          </cell>
          <cell r="D1209">
            <v>-23433188.656200003</v>
          </cell>
          <cell r="G1209">
            <v>4992773.03</v>
          </cell>
          <cell r="J1209">
            <v>369791.08</v>
          </cell>
        </row>
        <row r="1210">
          <cell r="A1210" t="str">
            <v>4601</v>
          </cell>
          <cell r="D1210">
            <v>1.7000000000000001E-3</v>
          </cell>
          <cell r="G1210">
            <v>0</v>
          </cell>
          <cell r="J1210">
            <v>0</v>
          </cell>
        </row>
        <row r="1211">
          <cell r="A1211" t="str">
            <v>46703</v>
          </cell>
          <cell r="D1211">
            <v>-318267.09999999998</v>
          </cell>
          <cell r="G1211">
            <v>0</v>
          </cell>
          <cell r="J1211">
            <v>0</v>
          </cell>
        </row>
        <row r="1212">
          <cell r="A1212" t="str">
            <v>46704</v>
          </cell>
          <cell r="D1212">
            <v>5.0029999999999996E-4</v>
          </cell>
          <cell r="G1212">
            <v>0</v>
          </cell>
          <cell r="J1212">
            <v>0</v>
          </cell>
        </row>
        <row r="1213">
          <cell r="A1213" t="str">
            <v>46705</v>
          </cell>
          <cell r="D1213">
            <v>2157092</v>
          </cell>
          <cell r="G1213">
            <v>0</v>
          </cell>
          <cell r="J1213">
            <v>0</v>
          </cell>
        </row>
        <row r="1214">
          <cell r="A1214" t="str">
            <v>467201</v>
          </cell>
          <cell r="D1214">
            <v>90</v>
          </cell>
          <cell r="G1214">
            <v>0</v>
          </cell>
          <cell r="J1214">
            <v>90</v>
          </cell>
        </row>
        <row r="1215">
          <cell r="A1215" t="str">
            <v>467202</v>
          </cell>
          <cell r="D1215">
            <v>243540</v>
          </cell>
          <cell r="G1215">
            <v>4580</v>
          </cell>
          <cell r="J1215">
            <v>248120</v>
          </cell>
        </row>
        <row r="1216">
          <cell r="A1216" t="str">
            <v>467203</v>
          </cell>
          <cell r="D1216">
            <v>60885</v>
          </cell>
          <cell r="G1216">
            <v>0</v>
          </cell>
          <cell r="J1216">
            <v>0</v>
          </cell>
        </row>
        <row r="1217">
          <cell r="A1217" t="str">
            <v>467204</v>
          </cell>
          <cell r="D1217">
            <v>0</v>
          </cell>
          <cell r="G1217">
            <v>291611.5</v>
          </cell>
          <cell r="J1217">
            <v>916.5</v>
          </cell>
        </row>
        <row r="1218">
          <cell r="A1218" t="str">
            <v>468101</v>
          </cell>
          <cell r="D1218">
            <v>-4.2001E-3</v>
          </cell>
          <cell r="G1218">
            <v>0</v>
          </cell>
          <cell r="J1218">
            <v>0</v>
          </cell>
        </row>
        <row r="1219">
          <cell r="A1219" t="str">
            <v>468102</v>
          </cell>
          <cell r="D1219">
            <v>-3.2599E-3</v>
          </cell>
          <cell r="G1219">
            <v>0</v>
          </cell>
          <cell r="J1219">
            <v>0</v>
          </cell>
        </row>
        <row r="1220">
          <cell r="A1220" t="str">
            <v>468103</v>
          </cell>
          <cell r="D1220">
            <v>4.3999000000000009E-3</v>
          </cell>
          <cell r="G1220">
            <v>0</v>
          </cell>
          <cell r="J1220">
            <v>0</v>
          </cell>
        </row>
        <row r="1221">
          <cell r="A1221" t="str">
            <v>481</v>
          </cell>
          <cell r="D1221">
            <v>0</v>
          </cell>
          <cell r="G1221">
            <v>0</v>
          </cell>
          <cell r="J1221">
            <v>16461412</v>
          </cell>
        </row>
        <row r="1222">
          <cell r="A1222" t="str">
            <v>4811</v>
          </cell>
          <cell r="D1222">
            <v>3070298.1084500002</v>
          </cell>
          <cell r="G1222">
            <v>5074700</v>
          </cell>
          <cell r="J1222">
            <v>6076702.2000000002</v>
          </cell>
        </row>
        <row r="1223">
          <cell r="A1223" t="str">
            <v>48701</v>
          </cell>
          <cell r="D1223">
            <v>0</v>
          </cell>
          <cell r="G1223">
            <v>3500066</v>
          </cell>
          <cell r="J1223">
            <v>0</v>
          </cell>
        </row>
        <row r="1224">
          <cell r="A1224" t="str">
            <v>491</v>
          </cell>
          <cell r="D1224">
            <v>-3091546</v>
          </cell>
          <cell r="G1224">
            <v>0</v>
          </cell>
          <cell r="J1224">
            <v>0</v>
          </cell>
        </row>
        <row r="1225">
          <cell r="A1225" t="str">
            <v>512101</v>
          </cell>
          <cell r="D1225">
            <v>170483.68000039994</v>
          </cell>
          <cell r="G1225">
            <v>21962687.399999999</v>
          </cell>
          <cell r="J1225">
            <v>22066652.079999998</v>
          </cell>
        </row>
        <row r="1226">
          <cell r="A1226" t="str">
            <v>512102</v>
          </cell>
          <cell r="D1226">
            <v>9.0000000000000007E-7</v>
          </cell>
          <cell r="G1226">
            <v>0</v>
          </cell>
          <cell r="J1226">
            <v>0</v>
          </cell>
        </row>
        <row r="1227">
          <cell r="A1227" t="str">
            <v>512103</v>
          </cell>
          <cell r="D1227">
            <v>-9.9999999999999995E-8</v>
          </cell>
          <cell r="G1227">
            <v>0</v>
          </cell>
          <cell r="J1227">
            <v>0</v>
          </cell>
        </row>
        <row r="1228">
          <cell r="A1228" t="str">
            <v>512107</v>
          </cell>
          <cell r="D1228">
            <v>6879154.6899994994</v>
          </cell>
          <cell r="G1228">
            <v>226839545.80000001</v>
          </cell>
          <cell r="J1228">
            <v>228814160.41</v>
          </cell>
        </row>
        <row r="1229">
          <cell r="A1229" t="str">
            <v>512108</v>
          </cell>
          <cell r="D1229">
            <v>29692171.930001296</v>
          </cell>
          <cell r="G1229">
            <v>864827373.80999994</v>
          </cell>
          <cell r="J1229">
            <v>870290678.61000001</v>
          </cell>
        </row>
        <row r="1230">
          <cell r="A1230" t="str">
            <v>512110</v>
          </cell>
          <cell r="D1230">
            <v>9.9999999999999995E-8</v>
          </cell>
          <cell r="G1230">
            <v>0</v>
          </cell>
          <cell r="J1230">
            <v>0</v>
          </cell>
        </row>
        <row r="1231">
          <cell r="A1231" t="str">
            <v>512111</v>
          </cell>
          <cell r="D1231">
            <v>-2.9999999999999999E-7</v>
          </cell>
          <cell r="G1231">
            <v>0</v>
          </cell>
          <cell r="J1231">
            <v>0</v>
          </cell>
        </row>
        <row r="1232">
          <cell r="A1232" t="str">
            <v>512114</v>
          </cell>
          <cell r="D1232">
            <v>1527779.6799997997</v>
          </cell>
          <cell r="G1232">
            <v>12417597.77</v>
          </cell>
          <cell r="J1232">
            <v>9199476.6799999997</v>
          </cell>
        </row>
        <row r="1233">
          <cell r="A1233" t="str">
            <v>512117</v>
          </cell>
          <cell r="D1233">
            <v>113820704.09999999</v>
          </cell>
          <cell r="G1233">
            <v>2234102792.3200002</v>
          </cell>
          <cell r="J1233">
            <v>2273763801.0799999</v>
          </cell>
        </row>
        <row r="1234">
          <cell r="A1234" t="str">
            <v>512401</v>
          </cell>
          <cell r="D1234">
            <v>81944747.667363808</v>
          </cell>
          <cell r="G1234">
            <v>190269465.69999999</v>
          </cell>
          <cell r="J1234">
            <v>247590892.16030002</v>
          </cell>
        </row>
        <row r="1235">
          <cell r="A1235" t="str">
            <v>512404</v>
          </cell>
          <cell r="D1235">
            <v>-8.7429999999999995E-4</v>
          </cell>
          <cell r="G1235">
            <v>0</v>
          </cell>
          <cell r="J1235">
            <v>0</v>
          </cell>
        </row>
        <row r="1236">
          <cell r="A1236" t="str">
            <v>512405</v>
          </cell>
          <cell r="D1236">
            <v>5.0009999999999996E-4</v>
          </cell>
          <cell r="G1236">
            <v>0</v>
          </cell>
          <cell r="J1236">
            <v>0</v>
          </cell>
        </row>
        <row r="1237">
          <cell r="A1237" t="str">
            <v>512407</v>
          </cell>
          <cell r="D1237">
            <v>9715.1305993999995</v>
          </cell>
          <cell r="G1237">
            <v>6988606.0558000002</v>
          </cell>
          <cell r="J1237">
            <v>6995793.674399999</v>
          </cell>
        </row>
        <row r="1238">
          <cell r="A1238" t="str">
            <v>512408</v>
          </cell>
          <cell r="D1238">
            <v>2143077.7209983002</v>
          </cell>
          <cell r="G1238">
            <v>36415542.193999998</v>
          </cell>
          <cell r="J1238">
            <v>36361660.912</v>
          </cell>
        </row>
        <row r="1239">
          <cell r="A1239" t="str">
            <v>512409</v>
          </cell>
          <cell r="D1239">
            <v>3.1001999999999996E-3</v>
          </cell>
          <cell r="G1239">
            <v>0</v>
          </cell>
          <cell r="J1239">
            <v>0</v>
          </cell>
        </row>
        <row r="1240">
          <cell r="A1240" t="str">
            <v>512411</v>
          </cell>
          <cell r="D1240">
            <v>-4.0400999999999996E-3</v>
          </cell>
          <cell r="G1240">
            <v>0</v>
          </cell>
          <cell r="J1240">
            <v>0</v>
          </cell>
        </row>
        <row r="1241">
          <cell r="A1241" t="str">
            <v>512412</v>
          </cell>
          <cell r="D1241">
            <v>2.6997000000000006E-3</v>
          </cell>
          <cell r="G1241">
            <v>0</v>
          </cell>
          <cell r="J1241">
            <v>0</v>
          </cell>
        </row>
        <row r="1242">
          <cell r="A1242" t="str">
            <v>512413</v>
          </cell>
          <cell r="D1242">
            <v>2.9999999999999997E-4</v>
          </cell>
          <cell r="G1242">
            <v>0</v>
          </cell>
          <cell r="J1242">
            <v>0</v>
          </cell>
        </row>
        <row r="1243">
          <cell r="A1243" t="str">
            <v>512414</v>
          </cell>
          <cell r="D1243">
            <v>4400.7699885000002</v>
          </cell>
          <cell r="G1243">
            <v>95.69</v>
          </cell>
          <cell r="J1243">
            <v>4496.4632000000001</v>
          </cell>
        </row>
        <row r="1244">
          <cell r="A1244" t="str">
            <v>512415</v>
          </cell>
          <cell r="D1244">
            <v>-2.7998999999999997E-3</v>
          </cell>
          <cell r="G1244">
            <v>0</v>
          </cell>
          <cell r="J1244">
            <v>0</v>
          </cell>
        </row>
        <row r="1245">
          <cell r="A1245" t="str">
            <v>512416</v>
          </cell>
          <cell r="D1245">
            <v>4.3999000000000009E-3</v>
          </cell>
          <cell r="G1245">
            <v>0</v>
          </cell>
          <cell r="J1245">
            <v>0</v>
          </cell>
        </row>
        <row r="1246">
          <cell r="A1246" t="str">
            <v>512417</v>
          </cell>
          <cell r="D1246">
            <v>25096779.957000002</v>
          </cell>
          <cell r="G1246">
            <v>761058426.7540772</v>
          </cell>
          <cell r="J1246">
            <v>781705100.44780004</v>
          </cell>
        </row>
        <row r="1247">
          <cell r="A1247" t="str">
            <v>531101</v>
          </cell>
          <cell r="D1247">
            <v>66717</v>
          </cell>
          <cell r="G1247">
            <v>48800</v>
          </cell>
          <cell r="J1247">
            <v>98504</v>
          </cell>
        </row>
        <row r="1248">
          <cell r="A1248" t="str">
            <v>531102</v>
          </cell>
          <cell r="D1248">
            <v>702260</v>
          </cell>
          <cell r="G1248">
            <v>336153144</v>
          </cell>
          <cell r="J1248">
            <v>336153144</v>
          </cell>
        </row>
        <row r="1249">
          <cell r="A1249" t="str">
            <v>531103</v>
          </cell>
          <cell r="D1249">
            <v>8093</v>
          </cell>
          <cell r="G1249">
            <v>20000</v>
          </cell>
          <cell r="J1249">
            <v>20000</v>
          </cell>
        </row>
        <row r="1250">
          <cell r="A1250" t="str">
            <v>531104</v>
          </cell>
          <cell r="D1250">
            <v>502000</v>
          </cell>
          <cell r="G1250">
            <v>348985724</v>
          </cell>
          <cell r="J1250">
            <v>348985724</v>
          </cell>
        </row>
        <row r="1251">
          <cell r="A1251" t="str">
            <v>531105</v>
          </cell>
          <cell r="D1251">
            <v>12997</v>
          </cell>
          <cell r="G1251">
            <v>80000</v>
          </cell>
          <cell r="J1251">
            <v>79077</v>
          </cell>
        </row>
        <row r="1252">
          <cell r="A1252" t="str">
            <v>531110</v>
          </cell>
          <cell r="D1252">
            <v>2432124.9999997006</v>
          </cell>
          <cell r="G1252">
            <v>140748808.18000001</v>
          </cell>
          <cell r="J1252">
            <v>140410315.18000001</v>
          </cell>
        </row>
        <row r="1253">
          <cell r="A1253" t="str">
            <v>531111</v>
          </cell>
          <cell r="D1253">
            <v>2611816.9999998999</v>
          </cell>
          <cell r="G1253">
            <v>123410797.02</v>
          </cell>
          <cell r="J1253">
            <v>122975869.02</v>
          </cell>
        </row>
        <row r="1254">
          <cell r="A1254" t="str">
            <v>531114</v>
          </cell>
          <cell r="D1254">
            <v>-1.9999999999999999E-7</v>
          </cell>
          <cell r="G1254">
            <v>0</v>
          </cell>
          <cell r="J1254">
            <v>0</v>
          </cell>
        </row>
        <row r="1255">
          <cell r="A1255" t="str">
            <v>531116</v>
          </cell>
          <cell r="D1255">
            <v>1318653.9999997001</v>
          </cell>
          <cell r="G1255">
            <v>80538888.579999998</v>
          </cell>
          <cell r="J1255">
            <v>80137471.579999998</v>
          </cell>
        </row>
        <row r="1256">
          <cell r="A1256" t="str">
            <v>531118</v>
          </cell>
          <cell r="D1256">
            <v>691098.9999996</v>
          </cell>
          <cell r="G1256">
            <v>31324913.199999999</v>
          </cell>
          <cell r="J1256">
            <v>31354312.199999999</v>
          </cell>
        </row>
        <row r="1257">
          <cell r="A1257" t="str">
            <v>531119</v>
          </cell>
          <cell r="D1257">
            <v>583565.99999969988</v>
          </cell>
          <cell r="G1257">
            <v>37548638</v>
          </cell>
          <cell r="J1257">
            <v>37121195</v>
          </cell>
        </row>
        <row r="1258">
          <cell r="A1258" t="str">
            <v>531120</v>
          </cell>
          <cell r="D1258">
            <v>-1.9999999999999999E-7</v>
          </cell>
          <cell r="G1258">
            <v>0</v>
          </cell>
          <cell r="J1258">
            <v>0</v>
          </cell>
        </row>
        <row r="1259">
          <cell r="A1259" t="str">
            <v>531121</v>
          </cell>
          <cell r="D1259">
            <v>202147.9999997</v>
          </cell>
          <cell r="G1259">
            <v>16496442.4</v>
          </cell>
          <cell r="J1259">
            <v>16315661.4</v>
          </cell>
        </row>
        <row r="1260">
          <cell r="A1260" t="str">
            <v>531122</v>
          </cell>
          <cell r="D1260">
            <v>420000</v>
          </cell>
          <cell r="G1260">
            <v>296209926</v>
          </cell>
          <cell r="J1260">
            <v>296209926</v>
          </cell>
        </row>
        <row r="1261">
          <cell r="A1261" t="str">
            <v>531124</v>
          </cell>
          <cell r="D1261">
            <v>450000</v>
          </cell>
          <cell r="G1261">
            <v>144046322</v>
          </cell>
          <cell r="J1261">
            <v>144046322</v>
          </cell>
        </row>
        <row r="1262">
          <cell r="A1262" t="str">
            <v>531125</v>
          </cell>
          <cell r="D1262">
            <v>400010</v>
          </cell>
          <cell r="G1262">
            <v>239139060</v>
          </cell>
          <cell r="J1262">
            <v>239139060</v>
          </cell>
        </row>
        <row r="1263">
          <cell r="A1263" t="str">
            <v>531127</v>
          </cell>
          <cell r="D1263">
            <v>40000</v>
          </cell>
          <cell r="G1263">
            <v>142151150</v>
          </cell>
          <cell r="J1263">
            <v>142151150</v>
          </cell>
        </row>
        <row r="1264">
          <cell r="A1264" t="str">
            <v>531128</v>
          </cell>
          <cell r="D1264">
            <v>9365</v>
          </cell>
          <cell r="G1264">
            <v>20000</v>
          </cell>
          <cell r="J1264">
            <v>20450</v>
          </cell>
        </row>
        <row r="1265">
          <cell r="A1265" t="str">
            <v>531130</v>
          </cell>
          <cell r="D1265">
            <v>4461</v>
          </cell>
          <cell r="G1265">
            <v>35000</v>
          </cell>
          <cell r="J1265">
            <v>27823</v>
          </cell>
        </row>
        <row r="1266">
          <cell r="A1266" t="str">
            <v>531131</v>
          </cell>
          <cell r="D1266">
            <v>69377</v>
          </cell>
          <cell r="G1266">
            <v>80000</v>
          </cell>
          <cell r="J1266">
            <v>72200</v>
          </cell>
        </row>
        <row r="1267">
          <cell r="A1267" t="str">
            <v>531133</v>
          </cell>
          <cell r="D1267">
            <v>41813</v>
          </cell>
          <cell r="G1267">
            <v>220000</v>
          </cell>
          <cell r="J1267">
            <v>203942</v>
          </cell>
        </row>
        <row r="1268">
          <cell r="A1268" t="str">
            <v>531135</v>
          </cell>
          <cell r="D1268">
            <v>19472.9899998</v>
          </cell>
          <cell r="G1268">
            <v>0</v>
          </cell>
          <cell r="J1268">
            <v>0</v>
          </cell>
        </row>
        <row r="1269">
          <cell r="A1269" t="str">
            <v>531141</v>
          </cell>
          <cell r="D1269">
            <v>2254460.0999999</v>
          </cell>
          <cell r="G1269">
            <v>92389364.719999999</v>
          </cell>
          <cell r="J1269">
            <v>91789333.819999993</v>
          </cell>
        </row>
        <row r="1270">
          <cell r="A1270" t="str">
            <v>531142</v>
          </cell>
          <cell r="D1270">
            <v>500000</v>
          </cell>
          <cell r="G1270">
            <v>332779111</v>
          </cell>
          <cell r="J1270">
            <v>332779111</v>
          </cell>
        </row>
        <row r="1271">
          <cell r="A1271" t="str">
            <v>531143</v>
          </cell>
          <cell r="D1271">
            <v>12254</v>
          </cell>
          <cell r="G1271">
            <v>0</v>
          </cell>
          <cell r="J1271">
            <v>1250</v>
          </cell>
        </row>
        <row r="1272">
          <cell r="A1272" t="str">
            <v>531146</v>
          </cell>
          <cell r="D1272">
            <v>-9.9999999999999995E-8</v>
          </cell>
          <cell r="G1272">
            <v>0</v>
          </cell>
          <cell r="J1272">
            <v>0</v>
          </cell>
        </row>
        <row r="1273">
          <cell r="A1273" t="str">
            <v>531149</v>
          </cell>
          <cell r="D1273">
            <v>1034237</v>
          </cell>
          <cell r="G1273">
            <v>60444705</v>
          </cell>
          <cell r="J1273">
            <v>60132744</v>
          </cell>
        </row>
        <row r="1274">
          <cell r="A1274" t="str">
            <v>531150</v>
          </cell>
          <cell r="D1274">
            <v>325000</v>
          </cell>
          <cell r="G1274">
            <v>165292719</v>
          </cell>
          <cell r="J1274">
            <v>165292719</v>
          </cell>
        </row>
        <row r="1275">
          <cell r="A1275" t="str">
            <v>531151</v>
          </cell>
          <cell r="D1275">
            <v>51513</v>
          </cell>
          <cell r="G1275">
            <v>60000</v>
          </cell>
          <cell r="J1275">
            <v>101164</v>
          </cell>
        </row>
        <row r="1276">
          <cell r="A1276" t="str">
            <v>531152</v>
          </cell>
          <cell r="D1276">
            <v>2214082</v>
          </cell>
          <cell r="G1276">
            <v>103674624.7</v>
          </cell>
          <cell r="J1276">
            <v>103266406.7</v>
          </cell>
        </row>
        <row r="1277">
          <cell r="A1277" t="str">
            <v>531153</v>
          </cell>
          <cell r="D1277">
            <v>500000</v>
          </cell>
          <cell r="G1277">
            <v>313629462</v>
          </cell>
          <cell r="J1277">
            <v>313629462</v>
          </cell>
        </row>
        <row r="1278">
          <cell r="A1278" t="str">
            <v>531154</v>
          </cell>
          <cell r="D1278">
            <v>4520</v>
          </cell>
          <cell r="G1278">
            <v>80000</v>
          </cell>
          <cell r="J1278">
            <v>54895</v>
          </cell>
        </row>
        <row r="1279">
          <cell r="A1279" t="str">
            <v>531155</v>
          </cell>
          <cell r="D1279">
            <v>734289</v>
          </cell>
          <cell r="G1279">
            <v>31457575.350000001</v>
          </cell>
          <cell r="J1279">
            <v>31239268.350000001</v>
          </cell>
        </row>
        <row r="1280">
          <cell r="A1280" t="str">
            <v>531156</v>
          </cell>
          <cell r="D1280">
            <v>400000</v>
          </cell>
          <cell r="G1280">
            <v>127023050</v>
          </cell>
          <cell r="J1280">
            <v>127023050</v>
          </cell>
        </row>
        <row r="1281">
          <cell r="A1281" t="str">
            <v>531157</v>
          </cell>
          <cell r="D1281">
            <v>8721</v>
          </cell>
          <cell r="G1281">
            <v>0</v>
          </cell>
          <cell r="J1281">
            <v>5183</v>
          </cell>
        </row>
        <row r="1282">
          <cell r="A1282" t="str">
            <v>531158</v>
          </cell>
          <cell r="D1282">
            <v>1774748</v>
          </cell>
          <cell r="G1282">
            <v>117819638.12</v>
          </cell>
          <cell r="J1282">
            <v>116810967.12</v>
          </cell>
        </row>
        <row r="1283">
          <cell r="A1283" t="str">
            <v>531159</v>
          </cell>
          <cell r="D1283">
            <v>400000</v>
          </cell>
          <cell r="G1283">
            <v>288215269</v>
          </cell>
          <cell r="J1283">
            <v>288215269</v>
          </cell>
        </row>
        <row r="1284">
          <cell r="A1284" t="str">
            <v>531160</v>
          </cell>
          <cell r="D1284">
            <v>760</v>
          </cell>
          <cell r="G1284">
            <v>106300</v>
          </cell>
          <cell r="J1284">
            <v>80340</v>
          </cell>
        </row>
        <row r="1285">
          <cell r="A1285" t="str">
            <v>53141</v>
          </cell>
          <cell r="D1285">
            <v>74705.899999999994</v>
          </cell>
          <cell r="G1285">
            <v>504.05</v>
          </cell>
          <cell r="J1285">
            <v>48800</v>
          </cell>
        </row>
        <row r="1286">
          <cell r="A1286" t="str">
            <v>581</v>
          </cell>
          <cell r="D1286">
            <v>6571.5699997000011</v>
          </cell>
          <cell r="G1286">
            <v>18189019.739999998</v>
          </cell>
          <cell r="J1286">
            <v>18378591.739999998</v>
          </cell>
        </row>
        <row r="1287">
          <cell r="A1287" t="str">
            <v>58101</v>
          </cell>
          <cell r="D1287">
            <v>1892105</v>
          </cell>
          <cell r="G1287">
            <v>336133768.80000001</v>
          </cell>
          <cell r="J1287">
            <v>334079128.80000001</v>
          </cell>
        </row>
        <row r="1288">
          <cell r="A1288" t="str">
            <v>58102</v>
          </cell>
          <cell r="D1288">
            <v>3459855</v>
          </cell>
          <cell r="G1288">
            <v>348907555</v>
          </cell>
          <cell r="J1288">
            <v>347966470</v>
          </cell>
        </row>
        <row r="1289">
          <cell r="A1289" t="str">
            <v>58107</v>
          </cell>
          <cell r="D1289">
            <v>7057.6499998999989</v>
          </cell>
          <cell r="G1289">
            <v>19016</v>
          </cell>
          <cell r="J1289">
            <v>18762</v>
          </cell>
        </row>
        <row r="1290">
          <cell r="A1290" t="str">
            <v>58108</v>
          </cell>
          <cell r="D1290">
            <v>-1777.8000001000005</v>
          </cell>
          <cell r="G1290">
            <v>35672.1</v>
          </cell>
          <cell r="J1290">
            <v>35669</v>
          </cell>
        </row>
        <row r="1291">
          <cell r="A1291" t="str">
            <v>58109</v>
          </cell>
          <cell r="D1291">
            <v>0</v>
          </cell>
          <cell r="G1291">
            <v>6</v>
          </cell>
          <cell r="J1291">
            <v>6</v>
          </cell>
        </row>
        <row r="1292">
          <cell r="A1292" t="str">
            <v>58110</v>
          </cell>
          <cell r="D1292">
            <v>9.9999999999999995E-8</v>
          </cell>
          <cell r="G1292">
            <v>0</v>
          </cell>
          <cell r="J1292">
            <v>0</v>
          </cell>
        </row>
        <row r="1293">
          <cell r="A1293" t="str">
            <v>58111</v>
          </cell>
          <cell r="D1293">
            <v>9.9999999999999995E-8</v>
          </cell>
          <cell r="G1293">
            <v>0</v>
          </cell>
          <cell r="J1293">
            <v>0</v>
          </cell>
        </row>
        <row r="1294">
          <cell r="A1294" t="str">
            <v>58112</v>
          </cell>
          <cell r="D1294">
            <v>-0.38999989999999995</v>
          </cell>
          <cell r="G1294">
            <v>0.39</v>
          </cell>
          <cell r="J1294">
            <v>0</v>
          </cell>
        </row>
        <row r="1295">
          <cell r="A1295" t="str">
            <v>58115</v>
          </cell>
          <cell r="D1295">
            <v>2563630</v>
          </cell>
          <cell r="G1295">
            <v>296190572.39999998</v>
          </cell>
          <cell r="J1295">
            <v>295333252.4048</v>
          </cell>
        </row>
        <row r="1296">
          <cell r="A1296" t="str">
            <v>58117</v>
          </cell>
          <cell r="D1296">
            <v>1592729.9999998999</v>
          </cell>
          <cell r="G1296">
            <v>144011492</v>
          </cell>
          <cell r="J1296">
            <v>143519642</v>
          </cell>
        </row>
        <row r="1297">
          <cell r="A1297" t="str">
            <v>58118</v>
          </cell>
          <cell r="D1297">
            <v>2011034.9999998999</v>
          </cell>
          <cell r="G1297">
            <v>239059860</v>
          </cell>
          <cell r="J1297">
            <v>239506895</v>
          </cell>
        </row>
        <row r="1298">
          <cell r="A1298" t="str">
            <v>5812</v>
          </cell>
          <cell r="D1298">
            <v>3.8858999999999999E-3</v>
          </cell>
          <cell r="G1298">
            <v>359927900</v>
          </cell>
          <cell r="J1298">
            <v>359927900</v>
          </cell>
        </row>
        <row r="1299">
          <cell r="A1299" t="str">
            <v>58121</v>
          </cell>
          <cell r="D1299">
            <v>1.9995999999999998E-3</v>
          </cell>
          <cell r="G1299">
            <v>0</v>
          </cell>
          <cell r="J1299">
            <v>0</v>
          </cell>
        </row>
        <row r="1300">
          <cell r="A1300" t="str">
            <v>58130</v>
          </cell>
          <cell r="D1300">
            <v>1666465</v>
          </cell>
          <cell r="G1300">
            <v>141931240</v>
          </cell>
          <cell r="J1300">
            <v>141819705</v>
          </cell>
        </row>
        <row r="1301">
          <cell r="A1301" t="str">
            <v>58131</v>
          </cell>
          <cell r="D1301">
            <v>-2339.75</v>
          </cell>
          <cell r="G1301">
            <v>22058</v>
          </cell>
          <cell r="J1301">
            <v>21615</v>
          </cell>
        </row>
        <row r="1302">
          <cell r="A1302" t="str">
            <v>58132</v>
          </cell>
          <cell r="D1302">
            <v>9.9999999999999995E-8</v>
          </cell>
          <cell r="G1302">
            <v>0</v>
          </cell>
          <cell r="J1302">
            <v>0</v>
          </cell>
        </row>
        <row r="1303">
          <cell r="A1303" t="str">
            <v>58133</v>
          </cell>
          <cell r="D1303">
            <v>380.38999969999998</v>
          </cell>
          <cell r="G1303">
            <v>18537.89</v>
          </cell>
          <cell r="J1303">
            <v>18534</v>
          </cell>
        </row>
        <row r="1304">
          <cell r="A1304" t="str">
            <v>58134</v>
          </cell>
          <cell r="D1304">
            <v>3423.95</v>
          </cell>
          <cell r="G1304">
            <v>36735</v>
          </cell>
          <cell r="J1304">
            <v>36807</v>
          </cell>
        </row>
        <row r="1305">
          <cell r="A1305" t="str">
            <v>58135</v>
          </cell>
          <cell r="D1305">
            <v>-0.28999989999999998</v>
          </cell>
          <cell r="G1305">
            <v>0.28999999999999998</v>
          </cell>
          <cell r="J1305">
            <v>0</v>
          </cell>
        </row>
        <row r="1306">
          <cell r="A1306" t="str">
            <v>58136</v>
          </cell>
          <cell r="D1306">
            <v>-243.25000020000004</v>
          </cell>
          <cell r="G1306">
            <v>20515</v>
          </cell>
          <cell r="J1306">
            <v>20517</v>
          </cell>
        </row>
        <row r="1307">
          <cell r="A1307" t="str">
            <v>58137</v>
          </cell>
          <cell r="D1307">
            <v>-9.9999999999999995E-8</v>
          </cell>
          <cell r="G1307">
            <v>278365600</v>
          </cell>
          <cell r="J1307">
            <v>278365600</v>
          </cell>
        </row>
        <row r="1308">
          <cell r="A1308" t="str">
            <v>58140</v>
          </cell>
          <cell r="D1308">
            <v>-2.0000999999999999E-3</v>
          </cell>
          <cell r="G1308">
            <v>0</v>
          </cell>
          <cell r="J1308">
            <v>0</v>
          </cell>
        </row>
        <row r="1309">
          <cell r="A1309" t="str">
            <v>58143</v>
          </cell>
          <cell r="D1309">
            <v>-5563.5199998999997</v>
          </cell>
          <cell r="G1309">
            <v>149217.62</v>
          </cell>
          <cell r="J1309">
            <v>148969.67000000001</v>
          </cell>
        </row>
        <row r="1310">
          <cell r="A1310" t="str">
            <v>58144</v>
          </cell>
          <cell r="D1310">
            <v>6102920</v>
          </cell>
          <cell r="G1310">
            <v>332779111</v>
          </cell>
          <cell r="J1310">
            <v>333881581</v>
          </cell>
        </row>
        <row r="1311">
          <cell r="A1311" t="str">
            <v>58145</v>
          </cell>
          <cell r="D1311">
            <v>120.7799998</v>
          </cell>
          <cell r="G1311">
            <v>35160.03</v>
          </cell>
          <cell r="J1311">
            <v>35163</v>
          </cell>
        </row>
        <row r="1312">
          <cell r="A1312" t="str">
            <v>58149</v>
          </cell>
          <cell r="D1312">
            <v>3737.8300001000002</v>
          </cell>
          <cell r="G1312">
            <v>0</v>
          </cell>
          <cell r="J1312">
            <v>0</v>
          </cell>
        </row>
        <row r="1313">
          <cell r="A1313" t="str">
            <v>58150</v>
          </cell>
          <cell r="D1313">
            <v>1294045</v>
          </cell>
          <cell r="G1313">
            <v>165233031</v>
          </cell>
          <cell r="J1313">
            <v>164428166</v>
          </cell>
        </row>
        <row r="1314">
          <cell r="A1314" t="str">
            <v>58153</v>
          </cell>
          <cell r="D1314">
            <v>-215.82000009999999</v>
          </cell>
          <cell r="G1314">
            <v>19802</v>
          </cell>
          <cell r="J1314">
            <v>19838</v>
          </cell>
        </row>
        <row r="1315">
          <cell r="A1315" t="str">
            <v>58154</v>
          </cell>
          <cell r="D1315">
            <v>3313855</v>
          </cell>
          <cell r="G1315">
            <v>313549991</v>
          </cell>
          <cell r="J1315">
            <v>312914726</v>
          </cell>
        </row>
        <row r="1316">
          <cell r="A1316" t="str">
            <v>58155</v>
          </cell>
          <cell r="D1316">
            <v>3112.6299998999993</v>
          </cell>
          <cell r="G1316">
            <v>32405</v>
          </cell>
          <cell r="J1316">
            <v>33140</v>
          </cell>
        </row>
        <row r="1317">
          <cell r="A1317" t="str">
            <v>58156</v>
          </cell>
          <cell r="D1317">
            <v>1599642.9999997998</v>
          </cell>
          <cell r="G1317">
            <v>127025096</v>
          </cell>
          <cell r="J1317">
            <v>126807499</v>
          </cell>
        </row>
        <row r="1318">
          <cell r="A1318" t="str">
            <v>58157</v>
          </cell>
          <cell r="D1318">
            <v>2088.1799999999998</v>
          </cell>
          <cell r="G1318">
            <v>3320</v>
          </cell>
          <cell r="J1318">
            <v>5303</v>
          </cell>
        </row>
        <row r="1319">
          <cell r="A1319" t="str">
            <v>58158</v>
          </cell>
          <cell r="D1319">
            <v>2622295</v>
          </cell>
          <cell r="G1319">
            <v>288110398.22000003</v>
          </cell>
          <cell r="J1319">
            <v>287006223.22449994</v>
          </cell>
        </row>
        <row r="1320">
          <cell r="A1320" t="str">
            <v>58159</v>
          </cell>
          <cell r="D1320">
            <v>-3766</v>
          </cell>
          <cell r="G1320">
            <v>22386</v>
          </cell>
          <cell r="J1320">
            <v>22394</v>
          </cell>
        </row>
        <row r="1321">
          <cell r="A1321" t="str">
            <v>601241</v>
          </cell>
          <cell r="D1321">
            <v>0</v>
          </cell>
          <cell r="G1321">
            <v>40241.660000000003</v>
          </cell>
          <cell r="J1321">
            <v>0</v>
          </cell>
        </row>
        <row r="1322">
          <cell r="A1322" t="str">
            <v>601242</v>
          </cell>
          <cell r="D1322">
            <v>0</v>
          </cell>
          <cell r="G1322">
            <v>2910372.08</v>
          </cell>
          <cell r="J1322">
            <v>0</v>
          </cell>
        </row>
        <row r="1323">
          <cell r="A1323" t="str">
            <v>601272</v>
          </cell>
          <cell r="D1323">
            <v>0</v>
          </cell>
          <cell r="G1323">
            <v>8400</v>
          </cell>
          <cell r="J1323">
            <v>0</v>
          </cell>
        </row>
        <row r="1324">
          <cell r="A1324" t="str">
            <v>601275</v>
          </cell>
          <cell r="D1324">
            <v>0</v>
          </cell>
          <cell r="G1324">
            <v>202808.0333337</v>
          </cell>
          <cell r="J1324">
            <v>0</v>
          </cell>
        </row>
        <row r="1325">
          <cell r="A1325" t="str">
            <v>601276</v>
          </cell>
          <cell r="D1325">
            <v>0</v>
          </cell>
          <cell r="G1325">
            <v>263643.11</v>
          </cell>
          <cell r="J1325">
            <v>0</v>
          </cell>
        </row>
        <row r="1326">
          <cell r="A1326" t="str">
            <v>601277</v>
          </cell>
          <cell r="D1326">
            <v>0</v>
          </cell>
          <cell r="G1326">
            <v>217016.67</v>
          </cell>
          <cell r="J1326">
            <v>0</v>
          </cell>
        </row>
        <row r="1327">
          <cell r="A1327" t="str">
            <v>601278</v>
          </cell>
          <cell r="D1327">
            <v>0</v>
          </cell>
          <cell r="G1327">
            <v>525871.68000000005</v>
          </cell>
          <cell r="J1327">
            <v>0</v>
          </cell>
        </row>
        <row r="1328">
          <cell r="A1328" t="str">
            <v>601279</v>
          </cell>
          <cell r="D1328">
            <v>0</v>
          </cell>
          <cell r="G1328">
            <v>4275573.33</v>
          </cell>
          <cell r="J1328">
            <v>0</v>
          </cell>
        </row>
        <row r="1329">
          <cell r="A1329" t="str">
            <v>603</v>
          </cell>
          <cell r="D1329">
            <v>0</v>
          </cell>
          <cell r="G1329">
            <v>520471307</v>
          </cell>
          <cell r="J1329">
            <v>531642696</v>
          </cell>
        </row>
        <row r="1330">
          <cell r="A1330" t="str">
            <v>60421</v>
          </cell>
          <cell r="D1330">
            <v>0</v>
          </cell>
          <cell r="G1330">
            <v>34140300.710000001</v>
          </cell>
          <cell r="J1330">
            <v>0</v>
          </cell>
        </row>
        <row r="1331">
          <cell r="A1331" t="str">
            <v>60422</v>
          </cell>
          <cell r="D1331">
            <v>0</v>
          </cell>
          <cell r="G1331">
            <v>361032.68</v>
          </cell>
          <cell r="J1331">
            <v>0</v>
          </cell>
        </row>
        <row r="1332">
          <cell r="A1332" t="str">
            <v>60502</v>
          </cell>
          <cell r="D1332">
            <v>0</v>
          </cell>
          <cell r="G1332">
            <v>8353422.2400000002</v>
          </cell>
          <cell r="J1332">
            <v>0</v>
          </cell>
        </row>
        <row r="1333">
          <cell r="A1333" t="str">
            <v>60504</v>
          </cell>
          <cell r="D1333">
            <v>0</v>
          </cell>
          <cell r="G1333">
            <v>9144034.0999999996</v>
          </cell>
          <cell r="J1333">
            <v>0</v>
          </cell>
        </row>
        <row r="1334">
          <cell r="A1334" t="str">
            <v>60506</v>
          </cell>
          <cell r="D1334">
            <v>0</v>
          </cell>
          <cell r="G1334">
            <v>1956653.85</v>
          </cell>
          <cell r="J1334">
            <v>0</v>
          </cell>
        </row>
        <row r="1335">
          <cell r="A1335" t="str">
            <v>60508</v>
          </cell>
          <cell r="D1335">
            <v>0</v>
          </cell>
          <cell r="G1335">
            <v>57277466.890000001</v>
          </cell>
          <cell r="J1335">
            <v>0</v>
          </cell>
        </row>
        <row r="1336">
          <cell r="A1336" t="str">
            <v>60512</v>
          </cell>
          <cell r="D1336">
            <v>0</v>
          </cell>
          <cell r="G1336">
            <v>53698617</v>
          </cell>
          <cell r="J1336">
            <v>2548817</v>
          </cell>
        </row>
        <row r="1337">
          <cell r="A1337" t="str">
            <v>605121</v>
          </cell>
          <cell r="D1337">
            <v>0</v>
          </cell>
          <cell r="G1337">
            <v>20505423.460000001</v>
          </cell>
          <cell r="J1337">
            <v>0</v>
          </cell>
        </row>
        <row r="1338">
          <cell r="A1338" t="str">
            <v>60516</v>
          </cell>
          <cell r="D1338">
            <v>0</v>
          </cell>
          <cell r="G1338">
            <v>5848354</v>
          </cell>
          <cell r="J1338">
            <v>0</v>
          </cell>
        </row>
        <row r="1339">
          <cell r="A1339" t="str">
            <v>60518</v>
          </cell>
          <cell r="D1339">
            <v>0</v>
          </cell>
          <cell r="G1339">
            <v>23198916.420000002</v>
          </cell>
          <cell r="J1339">
            <v>0</v>
          </cell>
        </row>
        <row r="1340">
          <cell r="A1340" t="str">
            <v>60520</v>
          </cell>
          <cell r="D1340">
            <v>0</v>
          </cell>
          <cell r="G1340">
            <v>28934321.52</v>
          </cell>
          <cell r="J1340">
            <v>0</v>
          </cell>
        </row>
        <row r="1341">
          <cell r="A1341" t="str">
            <v>60522</v>
          </cell>
          <cell r="D1341">
            <v>0</v>
          </cell>
          <cell r="G1341">
            <v>8602499.25</v>
          </cell>
          <cell r="J1341">
            <v>0</v>
          </cell>
        </row>
        <row r="1342">
          <cell r="A1342" t="str">
            <v>60523</v>
          </cell>
          <cell r="D1342">
            <v>0</v>
          </cell>
          <cell r="G1342">
            <v>1154539.72</v>
          </cell>
          <cell r="J1342">
            <v>0</v>
          </cell>
        </row>
        <row r="1343">
          <cell r="A1343" t="str">
            <v>60524</v>
          </cell>
          <cell r="D1343">
            <v>0</v>
          </cell>
          <cell r="G1343">
            <v>81770585.540000007</v>
          </cell>
          <cell r="J1343">
            <v>0</v>
          </cell>
        </row>
        <row r="1344">
          <cell r="A1344" t="str">
            <v>60526</v>
          </cell>
          <cell r="D1344">
            <v>0</v>
          </cell>
          <cell r="G1344">
            <v>13638645.74</v>
          </cell>
          <cell r="J1344">
            <v>0</v>
          </cell>
        </row>
        <row r="1345">
          <cell r="A1345" t="str">
            <v>60529</v>
          </cell>
          <cell r="D1345">
            <v>0</v>
          </cell>
          <cell r="G1345">
            <v>2044344486.1700001</v>
          </cell>
          <cell r="J1345">
            <v>0</v>
          </cell>
        </row>
        <row r="1346">
          <cell r="A1346" t="str">
            <v>60532</v>
          </cell>
          <cell r="D1346">
            <v>0</v>
          </cell>
          <cell r="G1346">
            <v>4506468.3499999996</v>
          </cell>
          <cell r="J1346">
            <v>0</v>
          </cell>
        </row>
        <row r="1347">
          <cell r="A1347" t="str">
            <v>60533</v>
          </cell>
          <cell r="D1347">
            <v>0</v>
          </cell>
          <cell r="G1347">
            <v>0</v>
          </cell>
          <cell r="J1347">
            <v>95748888</v>
          </cell>
        </row>
        <row r="1348">
          <cell r="A1348" t="str">
            <v>60534</v>
          </cell>
          <cell r="D1348">
            <v>0</v>
          </cell>
          <cell r="G1348">
            <v>2548817</v>
          </cell>
          <cell r="J1348">
            <v>0</v>
          </cell>
        </row>
        <row r="1349">
          <cell r="A1349" t="str">
            <v>61323</v>
          </cell>
          <cell r="D1349">
            <v>0</v>
          </cell>
          <cell r="G1349">
            <v>7864510</v>
          </cell>
          <cell r="J1349">
            <v>0</v>
          </cell>
        </row>
        <row r="1350">
          <cell r="A1350" t="str">
            <v>61326</v>
          </cell>
          <cell r="D1350">
            <v>0</v>
          </cell>
          <cell r="G1350">
            <v>3026610.96</v>
          </cell>
          <cell r="J1350">
            <v>0</v>
          </cell>
        </row>
        <row r="1351">
          <cell r="A1351" t="str">
            <v>61328</v>
          </cell>
          <cell r="D1351">
            <v>0</v>
          </cell>
          <cell r="G1351">
            <v>3376638</v>
          </cell>
          <cell r="J1351">
            <v>0</v>
          </cell>
        </row>
        <row r="1352">
          <cell r="A1352" t="str">
            <v>6133</v>
          </cell>
          <cell r="D1352">
            <v>0</v>
          </cell>
          <cell r="G1352">
            <v>600000</v>
          </cell>
          <cell r="J1352">
            <v>0</v>
          </cell>
        </row>
        <row r="1353">
          <cell r="A1353" t="str">
            <v>61332</v>
          </cell>
          <cell r="D1353">
            <v>0</v>
          </cell>
          <cell r="G1353">
            <v>16539173.5</v>
          </cell>
          <cell r="J1353">
            <v>0</v>
          </cell>
        </row>
        <row r="1354">
          <cell r="A1354" t="str">
            <v>61334</v>
          </cell>
          <cell r="D1354">
            <v>0</v>
          </cell>
          <cell r="G1354">
            <v>8434475.3926000018</v>
          </cell>
          <cell r="J1354">
            <v>0</v>
          </cell>
        </row>
        <row r="1355">
          <cell r="A1355" t="str">
            <v>61335</v>
          </cell>
          <cell r="D1355">
            <v>0</v>
          </cell>
          <cell r="G1355">
            <v>2510032.3813999998</v>
          </cell>
          <cell r="J1355">
            <v>0</v>
          </cell>
        </row>
        <row r="1356">
          <cell r="A1356" t="str">
            <v>61337</v>
          </cell>
          <cell r="D1356">
            <v>0</v>
          </cell>
          <cell r="G1356">
            <v>158823</v>
          </cell>
          <cell r="J1356">
            <v>0</v>
          </cell>
        </row>
        <row r="1357">
          <cell r="A1357" t="str">
            <v>6134</v>
          </cell>
          <cell r="D1357">
            <v>0</v>
          </cell>
          <cell r="G1357">
            <v>64725</v>
          </cell>
          <cell r="J1357">
            <v>0</v>
          </cell>
        </row>
        <row r="1358">
          <cell r="A1358" t="str">
            <v>61341</v>
          </cell>
          <cell r="D1358">
            <v>0</v>
          </cell>
          <cell r="G1358">
            <v>5239735.33</v>
          </cell>
          <cell r="J1358">
            <v>0</v>
          </cell>
        </row>
        <row r="1359">
          <cell r="A1359" t="str">
            <v>61343</v>
          </cell>
          <cell r="D1359">
            <v>0</v>
          </cell>
          <cell r="G1359">
            <v>12842600</v>
          </cell>
          <cell r="J1359">
            <v>0</v>
          </cell>
        </row>
        <row r="1360">
          <cell r="A1360" t="str">
            <v>61347</v>
          </cell>
          <cell r="D1360">
            <v>0</v>
          </cell>
          <cell r="G1360">
            <v>4743453.32</v>
          </cell>
          <cell r="J1360">
            <v>0</v>
          </cell>
        </row>
        <row r="1361">
          <cell r="A1361" t="str">
            <v>61348</v>
          </cell>
          <cell r="D1361">
            <v>0</v>
          </cell>
          <cell r="G1361">
            <v>570601.93999999994</v>
          </cell>
          <cell r="J1361">
            <v>0</v>
          </cell>
        </row>
        <row r="1362">
          <cell r="A1362" t="str">
            <v>61349</v>
          </cell>
          <cell r="D1362">
            <v>0</v>
          </cell>
          <cell r="G1362">
            <v>9214272.135567002</v>
          </cell>
          <cell r="J1362">
            <v>0</v>
          </cell>
        </row>
        <row r="1363">
          <cell r="A1363" t="str">
            <v>61350</v>
          </cell>
          <cell r="D1363">
            <v>0</v>
          </cell>
          <cell r="G1363">
            <v>3246303.3</v>
          </cell>
          <cell r="J1363">
            <v>0</v>
          </cell>
        </row>
        <row r="1364">
          <cell r="A1364" t="str">
            <v>61521</v>
          </cell>
          <cell r="D1364">
            <v>0</v>
          </cell>
          <cell r="G1364">
            <v>1219179.96</v>
          </cell>
          <cell r="J1364">
            <v>0</v>
          </cell>
        </row>
        <row r="1365">
          <cell r="A1365" t="str">
            <v>61522</v>
          </cell>
          <cell r="D1365">
            <v>0</v>
          </cell>
          <cell r="G1365">
            <v>2487735.67</v>
          </cell>
          <cell r="J1365">
            <v>0</v>
          </cell>
        </row>
        <row r="1366">
          <cell r="A1366" t="str">
            <v>615241</v>
          </cell>
          <cell r="D1366">
            <v>0</v>
          </cell>
          <cell r="G1366">
            <v>356750</v>
          </cell>
          <cell r="J1366">
            <v>0</v>
          </cell>
        </row>
        <row r="1367">
          <cell r="A1367" t="str">
            <v>615242</v>
          </cell>
          <cell r="D1367">
            <v>0</v>
          </cell>
          <cell r="G1367">
            <v>2603573.4900000002</v>
          </cell>
          <cell r="J1367">
            <v>0</v>
          </cell>
        </row>
        <row r="1368">
          <cell r="A1368" t="str">
            <v>615243</v>
          </cell>
          <cell r="D1368">
            <v>0</v>
          </cell>
          <cell r="G1368">
            <v>3697220.8758999002</v>
          </cell>
          <cell r="J1368">
            <v>0</v>
          </cell>
        </row>
        <row r="1369">
          <cell r="A1369" t="str">
            <v>615244</v>
          </cell>
          <cell r="D1369">
            <v>0</v>
          </cell>
          <cell r="G1369">
            <v>608250</v>
          </cell>
          <cell r="J1369">
            <v>0</v>
          </cell>
        </row>
        <row r="1370">
          <cell r="A1370" t="str">
            <v>615245</v>
          </cell>
          <cell r="D1370">
            <v>0</v>
          </cell>
          <cell r="G1370">
            <v>916239.98399999994</v>
          </cell>
          <cell r="J1370">
            <v>0</v>
          </cell>
        </row>
        <row r="1371">
          <cell r="A1371" t="str">
            <v>615246</v>
          </cell>
          <cell r="D1371">
            <v>0</v>
          </cell>
          <cell r="G1371">
            <v>96572.62</v>
          </cell>
          <cell r="J1371">
            <v>0</v>
          </cell>
        </row>
        <row r="1372">
          <cell r="A1372" t="str">
            <v>61525</v>
          </cell>
          <cell r="D1372">
            <v>0</v>
          </cell>
          <cell r="G1372">
            <v>462640</v>
          </cell>
          <cell r="J1372">
            <v>0</v>
          </cell>
        </row>
        <row r="1373">
          <cell r="A1373" t="str">
            <v>61526</v>
          </cell>
          <cell r="D1373">
            <v>0</v>
          </cell>
          <cell r="G1373">
            <v>247100</v>
          </cell>
          <cell r="J1373">
            <v>0</v>
          </cell>
        </row>
        <row r="1374">
          <cell r="A1374" t="str">
            <v>61527</v>
          </cell>
          <cell r="D1374">
            <v>0</v>
          </cell>
          <cell r="G1374">
            <v>228300</v>
          </cell>
          <cell r="J1374">
            <v>0</v>
          </cell>
        </row>
        <row r="1375">
          <cell r="A1375" t="str">
            <v>61528</v>
          </cell>
          <cell r="D1375">
            <v>0</v>
          </cell>
          <cell r="G1375">
            <v>3843108.1883328999</v>
          </cell>
          <cell r="J1375">
            <v>0</v>
          </cell>
        </row>
        <row r="1376">
          <cell r="A1376" t="str">
            <v>6162</v>
          </cell>
          <cell r="D1376">
            <v>0</v>
          </cell>
          <cell r="G1376">
            <v>956947.2</v>
          </cell>
          <cell r="J1376">
            <v>0</v>
          </cell>
        </row>
        <row r="1377">
          <cell r="A1377" t="str">
            <v>6164</v>
          </cell>
          <cell r="D1377">
            <v>0</v>
          </cell>
          <cell r="G1377">
            <v>203553.75</v>
          </cell>
          <cell r="J1377">
            <v>0</v>
          </cell>
        </row>
        <row r="1378">
          <cell r="A1378" t="str">
            <v>6182</v>
          </cell>
          <cell r="D1378">
            <v>0</v>
          </cell>
          <cell r="G1378">
            <v>2600000</v>
          </cell>
          <cell r="J1378">
            <v>0</v>
          </cell>
        </row>
        <row r="1379">
          <cell r="A1379" t="str">
            <v>6183</v>
          </cell>
          <cell r="D1379">
            <v>0</v>
          </cell>
          <cell r="G1379">
            <v>7823750.29</v>
          </cell>
          <cell r="J1379">
            <v>0</v>
          </cell>
        </row>
        <row r="1380">
          <cell r="A1380" t="str">
            <v>6184</v>
          </cell>
          <cell r="D1380">
            <v>0</v>
          </cell>
          <cell r="G1380">
            <v>11447925.52</v>
          </cell>
          <cell r="J1380">
            <v>0</v>
          </cell>
        </row>
        <row r="1381">
          <cell r="A1381" t="str">
            <v>6186</v>
          </cell>
          <cell r="D1381">
            <v>0</v>
          </cell>
          <cell r="G1381">
            <v>476490</v>
          </cell>
          <cell r="J1381">
            <v>0</v>
          </cell>
        </row>
        <row r="1382">
          <cell r="A1382" t="str">
            <v>6187</v>
          </cell>
          <cell r="D1382">
            <v>0</v>
          </cell>
          <cell r="G1382">
            <v>1025789.0000029</v>
          </cell>
          <cell r="J1382">
            <v>0</v>
          </cell>
        </row>
        <row r="1383">
          <cell r="A1383" t="str">
            <v>6221</v>
          </cell>
          <cell r="D1383">
            <v>0</v>
          </cell>
          <cell r="G1383">
            <v>1010092.6</v>
          </cell>
          <cell r="J1383">
            <v>0</v>
          </cell>
        </row>
        <row r="1384">
          <cell r="A1384" t="str">
            <v>6253</v>
          </cell>
          <cell r="D1384">
            <v>0</v>
          </cell>
          <cell r="G1384">
            <v>24000</v>
          </cell>
          <cell r="J1384">
            <v>0</v>
          </cell>
        </row>
        <row r="1385">
          <cell r="A1385" t="str">
            <v>626</v>
          </cell>
          <cell r="D1385">
            <v>0</v>
          </cell>
          <cell r="G1385">
            <v>4820</v>
          </cell>
          <cell r="J1385">
            <v>0</v>
          </cell>
        </row>
        <row r="1386">
          <cell r="A1386" t="str">
            <v>6262</v>
          </cell>
          <cell r="D1386">
            <v>0</v>
          </cell>
          <cell r="G1386">
            <v>485921.98</v>
          </cell>
          <cell r="J1386">
            <v>0</v>
          </cell>
        </row>
        <row r="1387">
          <cell r="A1387" t="str">
            <v>6263</v>
          </cell>
          <cell r="D1387">
            <v>0</v>
          </cell>
          <cell r="G1387">
            <v>486401.66</v>
          </cell>
          <cell r="J1387">
            <v>0</v>
          </cell>
        </row>
        <row r="1388">
          <cell r="A1388" t="str">
            <v>627</v>
          </cell>
          <cell r="D1388">
            <v>0</v>
          </cell>
          <cell r="G1388">
            <v>17776889.940000001</v>
          </cell>
          <cell r="J1388">
            <v>0</v>
          </cell>
        </row>
        <row r="1389">
          <cell r="A1389" t="str">
            <v>62701</v>
          </cell>
          <cell r="D1389">
            <v>0</v>
          </cell>
          <cell r="G1389">
            <v>1519000</v>
          </cell>
          <cell r="J1389">
            <v>0</v>
          </cell>
        </row>
        <row r="1390">
          <cell r="A1390" t="str">
            <v>6272</v>
          </cell>
          <cell r="D1390">
            <v>0</v>
          </cell>
          <cell r="G1390">
            <v>225040.17</v>
          </cell>
          <cell r="J1390">
            <v>0</v>
          </cell>
        </row>
        <row r="1391">
          <cell r="A1391" t="str">
            <v>628</v>
          </cell>
          <cell r="D1391">
            <v>0</v>
          </cell>
          <cell r="G1391">
            <v>125910.0226</v>
          </cell>
          <cell r="J1391">
            <v>0</v>
          </cell>
        </row>
        <row r="1392">
          <cell r="A1392" t="str">
            <v>6281</v>
          </cell>
          <cell r="D1392">
            <v>0</v>
          </cell>
          <cell r="G1392">
            <v>5809945.0499999998</v>
          </cell>
          <cell r="J1392">
            <v>0</v>
          </cell>
        </row>
        <row r="1393">
          <cell r="A1393" t="str">
            <v>6313</v>
          </cell>
          <cell r="D1393">
            <v>0</v>
          </cell>
          <cell r="G1393">
            <v>15810</v>
          </cell>
          <cell r="J1393">
            <v>0</v>
          </cell>
        </row>
        <row r="1394">
          <cell r="A1394" t="str">
            <v>634</v>
          </cell>
          <cell r="D1394">
            <v>0</v>
          </cell>
          <cell r="G1394">
            <v>6701295</v>
          </cell>
          <cell r="J1394">
            <v>0</v>
          </cell>
        </row>
        <row r="1395">
          <cell r="A1395" t="str">
            <v>636</v>
          </cell>
          <cell r="D1395">
            <v>0</v>
          </cell>
          <cell r="G1395">
            <v>56880</v>
          </cell>
          <cell r="J1395">
            <v>0</v>
          </cell>
        </row>
        <row r="1396">
          <cell r="A1396" t="str">
            <v>637</v>
          </cell>
          <cell r="D1396">
            <v>0</v>
          </cell>
          <cell r="G1396">
            <v>97058.33</v>
          </cell>
          <cell r="J1396">
            <v>0</v>
          </cell>
        </row>
        <row r="1397">
          <cell r="A1397" t="str">
            <v>6412</v>
          </cell>
          <cell r="D1397">
            <v>0</v>
          </cell>
          <cell r="G1397">
            <v>153603556</v>
          </cell>
          <cell r="J1397">
            <v>0</v>
          </cell>
        </row>
        <row r="1398">
          <cell r="A1398" t="str">
            <v>6413</v>
          </cell>
          <cell r="D1398">
            <v>0</v>
          </cell>
          <cell r="G1398">
            <v>7756112</v>
          </cell>
          <cell r="J1398">
            <v>0</v>
          </cell>
        </row>
        <row r="1399">
          <cell r="A1399" t="str">
            <v>6442</v>
          </cell>
          <cell r="D1399">
            <v>0</v>
          </cell>
          <cell r="G1399">
            <v>19886722</v>
          </cell>
          <cell r="J1399">
            <v>0</v>
          </cell>
        </row>
        <row r="1400">
          <cell r="A1400" t="str">
            <v>6443</v>
          </cell>
          <cell r="D1400">
            <v>0</v>
          </cell>
          <cell r="G1400">
            <v>666390</v>
          </cell>
          <cell r="J1400">
            <v>0</v>
          </cell>
        </row>
        <row r="1401">
          <cell r="A1401" t="str">
            <v>64801</v>
          </cell>
          <cell r="D1401">
            <v>0</v>
          </cell>
          <cell r="G1401">
            <v>1556000.01</v>
          </cell>
          <cell r="J1401">
            <v>0</v>
          </cell>
        </row>
        <row r="1402">
          <cell r="A1402" t="str">
            <v>6481</v>
          </cell>
          <cell r="D1402">
            <v>0</v>
          </cell>
          <cell r="G1402">
            <v>1779233.33</v>
          </cell>
          <cell r="J1402">
            <v>0</v>
          </cell>
        </row>
        <row r="1403">
          <cell r="A1403" t="str">
            <v>654</v>
          </cell>
          <cell r="D1403">
            <v>0</v>
          </cell>
          <cell r="G1403">
            <v>503423</v>
          </cell>
          <cell r="J1403">
            <v>0</v>
          </cell>
        </row>
        <row r="1404">
          <cell r="A1404" t="str">
            <v>655</v>
          </cell>
          <cell r="D1404">
            <v>0</v>
          </cell>
          <cell r="G1404">
            <v>286823</v>
          </cell>
          <cell r="J1404">
            <v>0</v>
          </cell>
        </row>
        <row r="1405">
          <cell r="A1405" t="str">
            <v>656</v>
          </cell>
          <cell r="D1405">
            <v>0</v>
          </cell>
          <cell r="G1405">
            <v>856415.82</v>
          </cell>
          <cell r="J1405">
            <v>0</v>
          </cell>
        </row>
        <row r="1406">
          <cell r="A1406" t="str">
            <v>657</v>
          </cell>
          <cell r="D1406">
            <v>0</v>
          </cell>
          <cell r="G1406">
            <v>167510.93</v>
          </cell>
          <cell r="J1406">
            <v>0</v>
          </cell>
        </row>
        <row r="1407">
          <cell r="A1407" t="str">
            <v>66701</v>
          </cell>
          <cell r="D1407">
            <v>0</v>
          </cell>
          <cell r="G1407">
            <v>18937663.192499999</v>
          </cell>
          <cell r="J1407">
            <v>0</v>
          </cell>
        </row>
        <row r="1408">
          <cell r="A1408" t="str">
            <v>6674</v>
          </cell>
          <cell r="D1408">
            <v>0</v>
          </cell>
          <cell r="G1408">
            <v>420.08</v>
          </cell>
          <cell r="J1408">
            <v>0</v>
          </cell>
        </row>
        <row r="1409">
          <cell r="A1409" t="str">
            <v>6681</v>
          </cell>
          <cell r="D1409">
            <v>0</v>
          </cell>
          <cell r="G1409">
            <v>16928</v>
          </cell>
          <cell r="J1409">
            <v>16928</v>
          </cell>
        </row>
        <row r="1410">
          <cell r="A1410" t="str">
            <v>6683</v>
          </cell>
          <cell r="D1410">
            <v>0</v>
          </cell>
          <cell r="G1410">
            <v>365.94</v>
          </cell>
          <cell r="J1410">
            <v>365.94</v>
          </cell>
        </row>
        <row r="1411">
          <cell r="A1411" t="str">
            <v>669</v>
          </cell>
          <cell r="D1411">
            <v>0</v>
          </cell>
          <cell r="G1411">
            <v>6817948.4720995985</v>
          </cell>
          <cell r="J1411">
            <v>327703.56599999999</v>
          </cell>
        </row>
        <row r="1412">
          <cell r="A1412" t="str">
            <v>672</v>
          </cell>
          <cell r="D1412">
            <v>0</v>
          </cell>
          <cell r="G1412">
            <v>1339377.25</v>
          </cell>
          <cell r="J1412">
            <v>0</v>
          </cell>
        </row>
        <row r="1413">
          <cell r="A1413" t="str">
            <v>680</v>
          </cell>
          <cell r="D1413">
            <v>0</v>
          </cell>
          <cell r="G1413">
            <v>871818</v>
          </cell>
          <cell r="J1413">
            <v>0</v>
          </cell>
        </row>
        <row r="1414">
          <cell r="A1414" t="str">
            <v>681</v>
          </cell>
          <cell r="D1414">
            <v>0</v>
          </cell>
          <cell r="G1414">
            <v>62257919</v>
          </cell>
          <cell r="J1414">
            <v>0</v>
          </cell>
        </row>
        <row r="1415">
          <cell r="A1415" t="str">
            <v>6812</v>
          </cell>
          <cell r="D1415">
            <v>0</v>
          </cell>
          <cell r="G1415">
            <v>112465940.00420003</v>
          </cell>
          <cell r="J1415">
            <v>0</v>
          </cell>
        </row>
        <row r="1416">
          <cell r="A1416" t="str">
            <v>70501</v>
          </cell>
          <cell r="D1416">
            <v>0</v>
          </cell>
          <cell r="G1416">
            <v>0</v>
          </cell>
          <cell r="J1416">
            <v>2862524136</v>
          </cell>
        </row>
        <row r="1417">
          <cell r="A1417" t="str">
            <v>70502</v>
          </cell>
          <cell r="D1417">
            <v>0</v>
          </cell>
          <cell r="G1417">
            <v>0</v>
          </cell>
          <cell r="J1417">
            <v>42472033</v>
          </cell>
        </row>
        <row r="1418">
          <cell r="A1418" t="str">
            <v>705031</v>
          </cell>
          <cell r="D1418">
            <v>0</v>
          </cell>
          <cell r="G1418">
            <v>0</v>
          </cell>
          <cell r="J1418">
            <v>1552823</v>
          </cell>
        </row>
        <row r="1419">
          <cell r="A1419" t="str">
            <v>70504</v>
          </cell>
          <cell r="D1419">
            <v>0</v>
          </cell>
          <cell r="G1419">
            <v>0</v>
          </cell>
          <cell r="J1419">
            <v>86600184</v>
          </cell>
        </row>
        <row r="1420">
          <cell r="A1420" t="str">
            <v>70507</v>
          </cell>
          <cell r="D1420">
            <v>0</v>
          </cell>
          <cell r="G1420">
            <v>0</v>
          </cell>
          <cell r="J1420">
            <v>16165238</v>
          </cell>
        </row>
        <row r="1421">
          <cell r="A1421" t="str">
            <v>7056</v>
          </cell>
          <cell r="D1421">
            <v>0</v>
          </cell>
          <cell r="G1421">
            <v>304552.51</v>
          </cell>
          <cell r="J1421">
            <v>0</v>
          </cell>
        </row>
        <row r="1422">
          <cell r="A1422" t="str">
            <v>7081</v>
          </cell>
          <cell r="D1422">
            <v>0</v>
          </cell>
          <cell r="G1422">
            <v>0</v>
          </cell>
          <cell r="J1422">
            <v>41166534.5</v>
          </cell>
        </row>
        <row r="1423">
          <cell r="A1423" t="str">
            <v>708201</v>
          </cell>
          <cell r="D1423">
            <v>0</v>
          </cell>
          <cell r="G1423">
            <v>-1281525</v>
          </cell>
          <cell r="J1423">
            <v>564492</v>
          </cell>
        </row>
        <row r="1424">
          <cell r="A1424" t="str">
            <v>751</v>
          </cell>
          <cell r="D1424">
            <v>0</v>
          </cell>
          <cell r="G1424">
            <v>16928</v>
          </cell>
          <cell r="J1424">
            <v>1963024.34</v>
          </cell>
        </row>
        <row r="1425">
          <cell r="A1425" t="str">
            <v>7674</v>
          </cell>
          <cell r="D1425">
            <v>0</v>
          </cell>
          <cell r="G1425">
            <v>0</v>
          </cell>
          <cell r="J1425">
            <v>11404.104799999999</v>
          </cell>
        </row>
        <row r="1426">
          <cell r="A1426" t="str">
            <v>768</v>
          </cell>
          <cell r="D1426">
            <v>0</v>
          </cell>
          <cell r="G1426">
            <v>-37164.14</v>
          </cell>
          <cell r="J1426">
            <v>0</v>
          </cell>
        </row>
        <row r="1427">
          <cell r="A1427" t="str">
            <v>7683</v>
          </cell>
          <cell r="D1427">
            <v>0</v>
          </cell>
          <cell r="G1427">
            <v>365.94</v>
          </cell>
          <cell r="J1427">
            <v>800.11500000000001</v>
          </cell>
        </row>
        <row r="1428">
          <cell r="A1428" t="str">
            <v>769</v>
          </cell>
          <cell r="D1428">
            <v>0</v>
          </cell>
          <cell r="G1428">
            <v>0</v>
          </cell>
          <cell r="J1428">
            <v>513031.0466995</v>
          </cell>
        </row>
        <row r="1429">
          <cell r="A1429" t="str">
            <v>772</v>
          </cell>
          <cell r="D1429">
            <v>0</v>
          </cell>
          <cell r="G1429">
            <v>0</v>
          </cell>
          <cell r="J1429">
            <v>1339377.25</v>
          </cell>
        </row>
        <row r="1430">
          <cell r="A1430" t="str">
            <v>890</v>
          </cell>
          <cell r="D1430">
            <v>3.5000000000000003E-2</v>
          </cell>
          <cell r="G1430">
            <v>0</v>
          </cell>
          <cell r="J1430">
            <v>0.04</v>
          </cell>
        </row>
        <row r="1431">
          <cell r="D1431">
            <v>0.20999463865533471</v>
          </cell>
          <cell r="G1431">
            <v>24382804522.820133</v>
          </cell>
          <cell r="J1431">
            <v>24382804523.060184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85">
          <cell r="D285">
            <v>33535918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19.07.10"/>
      <sheetName val="C"/>
      <sheetName val="E"/>
      <sheetName val="G"/>
      <sheetName val="J"/>
      <sheetName val="F"/>
      <sheetName val="H"/>
      <sheetName val="K"/>
      <sheetName val="N"/>
      <sheetName val="P"/>
      <sheetName val="Q"/>
      <sheetName val="T "/>
      <sheetName val="TB 30.06.2010 PBC"/>
      <sheetName val="BS+PL"/>
      <sheetName val="TB 31.12.09"/>
      <sheetName val="TB 30.06.09 PBC"/>
      <sheetName val="UA Lead"/>
      <sheetName val="UC Lead"/>
      <sheetName val="UB Lead"/>
      <sheetName val="VA Lead"/>
      <sheetName val="VC Lead"/>
      <sheetName val="TB 30.06.10"/>
      <sheetName val="VD Lead"/>
      <sheetName val="Adjustments 30.06.2010"/>
      <sheetName val="TB 31.05.2010 PBC"/>
      <sheetName val="Booklet---&gt;"/>
      <sheetName val="BS+PL Booklet"/>
      <sheetName val="CF"/>
      <sheetName val="SCE"/>
      <sheetName val="3"/>
      <sheetName val="4"/>
      <sheetName val="5"/>
      <sheetName val="6"/>
      <sheetName val="8"/>
      <sheetName val="9"/>
      <sheetName val="10"/>
      <sheetName val="11 + 15"/>
      <sheetName val="12"/>
      <sheetName val="13"/>
      <sheetName val="14"/>
      <sheetName val="16"/>
      <sheetName val="17"/>
      <sheetName val="19 + 20"/>
      <sheetName val="C Lead"/>
      <sheetName val="E Lead"/>
      <sheetName val="J Lead"/>
      <sheetName val="G Lead"/>
      <sheetName val="K Lead"/>
      <sheetName val="F Lead"/>
      <sheetName val="H Lead"/>
      <sheetName val="N Lead"/>
      <sheetName val="P Lead"/>
      <sheetName val="Q Lead"/>
      <sheetName val="T Lead"/>
      <sheetName val="TB_19_07_10"/>
      <sheetName val="T_"/>
      <sheetName val="TB_30_06_2010_PBC"/>
      <sheetName val="TB_31_12_09"/>
      <sheetName val="TB_30_06_09_PBC"/>
      <sheetName val="UA_Lead"/>
      <sheetName val="UC_Lead"/>
      <sheetName val="UB_Lead"/>
      <sheetName val="VA_Lead"/>
      <sheetName val="VC_Lead"/>
      <sheetName val="TB_30_06_10"/>
      <sheetName val="VD_Lead"/>
      <sheetName val="Adjustments_30_06_2010"/>
      <sheetName val="TB_31_05_2010_PBC"/>
      <sheetName val="BS+PL_Booklet"/>
      <sheetName val="11_+_15"/>
      <sheetName val="19_+_20"/>
      <sheetName val="C_Lead"/>
      <sheetName val="E_Lead"/>
      <sheetName val="J_Lead"/>
      <sheetName val="G_Lead"/>
      <sheetName val="K_Lead"/>
      <sheetName val="F_Lead"/>
      <sheetName val="H_Lead"/>
      <sheetName val="N_Lead"/>
      <sheetName val="P_Lead"/>
      <sheetName val="Q_Lead"/>
      <sheetName val="T_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Client:</v>
          </cell>
        </row>
      </sheetData>
      <sheetData sheetId="8"/>
      <sheetData sheetId="9">
        <row r="2">
          <cell r="B2" t="str">
            <v>Client:</v>
          </cell>
        </row>
      </sheetData>
      <sheetData sheetId="10"/>
      <sheetData sheetId="11"/>
      <sheetData sheetId="12">
        <row r="2">
          <cell r="C2" t="str">
            <v>Winline Account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">
          <cell r="E7">
            <v>20033139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>
        <row r="2">
          <cell r="C2" t="str">
            <v>Winline Account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-IND"/>
      <sheetName val="PRODUKTE"/>
      <sheetName val="INPUT SHEET"/>
      <sheetName val="INPUT_SHEET"/>
      <sheetName val="AAM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Jun as at Jul 8, 13.15"/>
      <sheetName val="TB non-evaluated"/>
      <sheetName val="TB Evaluated"/>
      <sheetName val="Index"/>
      <sheetName val="TB"/>
      <sheetName val="BS "/>
      <sheetName val=" P&amp;L"/>
      <sheetName val="CIP"/>
      <sheetName val="ROE"/>
      <sheetName val="Clients"/>
      <sheetName val="Vendors"/>
      <sheetName val="TB_dbase"/>
      <sheetName val="Forex"/>
      <sheetName val="Adjustments"/>
      <sheetName val="Deprec Summary"/>
      <sheetName val="Depreciation"/>
      <sheetName val="TB_Jun_as_at_Jul_8,_13_15"/>
      <sheetName val="TB_non-evaluated"/>
      <sheetName val="TB_Evaluated"/>
      <sheetName val="BS_"/>
      <sheetName val="_P&amp;L"/>
      <sheetName val="Deprec_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PUT"/>
      <sheetName val="IBA"/>
      <sheetName val="IBL"/>
      <sheetName val="IPL"/>
      <sheetName val="IEQ"/>
      <sheetName val="ICF"/>
      <sheetName val="IRN"/>
      <sheetName val="SBA"/>
      <sheetName val="SBL"/>
      <sheetName val="SPL"/>
      <sheetName val="SEQ"/>
      <sheetName val="SCF"/>
      <sheetName val="SRN"/>
      <sheetName val="A1"/>
      <sheetName val="A2"/>
      <sheetName val="A3"/>
      <sheetName val="A4"/>
      <sheetName val="A5"/>
      <sheetName val="A6"/>
      <sheetName val="A7"/>
      <sheetName val="A8"/>
      <sheetName val="A9"/>
      <sheetName val="A10"/>
      <sheetName val="RSTMT DIFF"/>
      <sheetName val="DEPR"/>
      <sheetName val="DT"/>
      <sheetName val="STK"/>
      <sheetName val="OA"/>
      <sheetName val="OL"/>
      <sheetName val="INV"/>
      <sheetName val="FA"/>
      <sheetName val="IFA"/>
      <sheetName val="SFA"/>
      <sheetName val="CAPITAL"/>
      <sheetName val="LG RES"/>
      <sheetName val="PRM"/>
      <sheetName val="PL(IND)"/>
      <sheetName val="PL(COS)"/>
      <sheetName val="PL(DIV)"/>
      <sheetName val="PL(SALE)"/>
      <sheetName val="RECON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IND"/>
      <sheetName val="PIVOT R CALC"/>
      <sheetName val="CALC PIVOT"/>
      <sheetName val="GT_Custom"/>
      <sheetName val="E-ALB LEK 30.06.2008"/>
      <sheetName val="RSTMT_DIFF"/>
      <sheetName val="LG_RES"/>
      <sheetName val="PIVOT_R_CALC"/>
      <sheetName val="CALC_PIVOT"/>
      <sheetName val="E-ALB_LEK_30_06_2008"/>
    </sheetNames>
    <sheetDataSet>
      <sheetData sheetId="0" refreshError="1"/>
      <sheetData sheetId="1" refreshError="1">
        <row r="1">
          <cell r="AH1" t="str">
            <v>30.06.2008</v>
          </cell>
        </row>
        <row r="2">
          <cell r="AH2" t="str">
            <v>31.12.2007</v>
          </cell>
        </row>
        <row r="4">
          <cell r="AH4" t="str">
            <v>31.12.2007</v>
          </cell>
        </row>
        <row r="7">
          <cell r="H7" t="str">
            <v>ALBTELECOM Sh.a</v>
          </cell>
        </row>
        <row r="25">
          <cell r="H25">
            <v>1</v>
          </cell>
        </row>
        <row r="27">
          <cell r="H27" t="str">
            <v>01.01.-30.06.2007</v>
          </cell>
        </row>
        <row r="33">
          <cell r="H33">
            <v>8.1999999999999993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>
        <row r="6">
          <cell r="B6">
            <v>1.8769999999999998E-2</v>
          </cell>
          <cell r="C6">
            <v>1.8769999999999998E-2</v>
          </cell>
          <cell r="D6">
            <v>1.8769999999999998E-2</v>
          </cell>
          <cell r="E6">
            <v>1.8769999999999998E-2</v>
          </cell>
          <cell r="F6">
            <v>1.8769999999999998E-2</v>
          </cell>
          <cell r="G6">
            <v>1.8769999999999998E-2</v>
          </cell>
          <cell r="H6">
            <v>1.8769999999999998E-2</v>
          </cell>
          <cell r="I6">
            <v>1.8769999999999998E-2</v>
          </cell>
          <cell r="J6">
            <v>1.8769999999999998E-2</v>
          </cell>
          <cell r="K6">
            <v>1.8769999999999998E-2</v>
          </cell>
          <cell r="L6">
            <v>1.8769999999999998E-2</v>
          </cell>
          <cell r="M6">
            <v>1.8769999999999998E-2</v>
          </cell>
          <cell r="N6">
            <v>1.8769999999999998E-2</v>
          </cell>
          <cell r="O6">
            <v>1.8769999999999998E-2</v>
          </cell>
          <cell r="P6">
            <v>1.8769999999999998E-2</v>
          </cell>
          <cell r="Q6">
            <v>1.8769999999999998E-2</v>
          </cell>
          <cell r="R6">
            <v>1.8769999999999998E-2</v>
          </cell>
          <cell r="S6">
            <v>1.8769999999999998E-2</v>
          </cell>
          <cell r="T6">
            <v>1.8769999999999998E-2</v>
          </cell>
          <cell r="U6">
            <v>1.8769999999999998E-2</v>
          </cell>
          <cell r="V6">
            <v>1.8769999999999998E-2</v>
          </cell>
          <cell r="W6">
            <v>1.8769999999999998E-2</v>
          </cell>
          <cell r="X6">
            <v>1.8769999999999998E-2</v>
          </cell>
          <cell r="Y6">
            <v>1.8769999999999998E-2</v>
          </cell>
          <cell r="Z6">
            <v>1.8769999999999998E-2</v>
          </cell>
          <cell r="AA6">
            <v>1.8769999999999998E-2</v>
          </cell>
          <cell r="AB6">
            <v>1.8769999999999998E-2</v>
          </cell>
          <cell r="AC6">
            <v>1.8769999999999998E-2</v>
          </cell>
          <cell r="AD6">
            <v>1.8769999999999998E-2</v>
          </cell>
          <cell r="AE6">
            <v>1.8769999999999998E-2</v>
          </cell>
          <cell r="AF6">
            <v>1.8769999999999998E-2</v>
          </cell>
          <cell r="AG6">
            <v>1.8769999999999998E-2</v>
          </cell>
          <cell r="AH6">
            <v>1.8769999999999998E-2</v>
          </cell>
          <cell r="AI6">
            <v>1.8769999999999998E-2</v>
          </cell>
          <cell r="AJ6">
            <v>1.8769999999999998E-2</v>
          </cell>
          <cell r="AK6">
            <v>1.8769999999999998E-2</v>
          </cell>
          <cell r="AL6">
            <v>1.8769999999999998E-2</v>
          </cell>
          <cell r="AM6">
            <v>1.8769999999999998E-2</v>
          </cell>
          <cell r="AN6">
            <v>1.8769999999999998E-2</v>
          </cell>
        </row>
        <row r="7">
          <cell r="B7">
            <v>1.8769999999999998E-2</v>
          </cell>
          <cell r="C7">
            <v>1.8769999999999998E-2</v>
          </cell>
          <cell r="D7">
            <v>1.8769999999999998E-2</v>
          </cell>
          <cell r="E7">
            <v>1.8769999999999998E-2</v>
          </cell>
          <cell r="F7">
            <v>1.8769999999999998E-2</v>
          </cell>
          <cell r="G7">
            <v>1.8769999999999998E-2</v>
          </cell>
          <cell r="H7">
            <v>1.8769999999999998E-2</v>
          </cell>
          <cell r="I7">
            <v>1.8769999999999998E-2</v>
          </cell>
          <cell r="J7">
            <v>1.8769999999999998E-2</v>
          </cell>
          <cell r="K7">
            <v>1.8769999999999998E-2</v>
          </cell>
          <cell r="L7">
            <v>1.8769999999999998E-2</v>
          </cell>
          <cell r="M7">
            <v>1.8769999999999998E-2</v>
          </cell>
          <cell r="N7">
            <v>1.8769999999999998E-2</v>
          </cell>
          <cell r="O7">
            <v>1.8769999999999998E-2</v>
          </cell>
          <cell r="P7">
            <v>1.8769999999999998E-2</v>
          </cell>
          <cell r="Q7">
            <v>1.8769999999999998E-2</v>
          </cell>
          <cell r="R7">
            <v>1.8769999999999998E-2</v>
          </cell>
          <cell r="S7">
            <v>1.8769999999999998E-2</v>
          </cell>
          <cell r="T7">
            <v>1.8769999999999998E-2</v>
          </cell>
          <cell r="U7">
            <v>1.8769999999999998E-2</v>
          </cell>
          <cell r="V7">
            <v>1.8769999999999998E-2</v>
          </cell>
          <cell r="W7">
            <v>1.8769999999999998E-2</v>
          </cell>
          <cell r="X7">
            <v>1.8769999999999998E-2</v>
          </cell>
          <cell r="Y7">
            <v>1.8769999999999998E-2</v>
          </cell>
          <cell r="Z7">
            <v>1.8769999999999998E-2</v>
          </cell>
          <cell r="AA7">
            <v>1.8769999999999998E-2</v>
          </cell>
          <cell r="AB7">
            <v>1.8769999999999998E-2</v>
          </cell>
          <cell r="AC7">
            <v>1.8769999999999998E-2</v>
          </cell>
          <cell r="AD7">
            <v>1.8769999999999998E-2</v>
          </cell>
          <cell r="AE7">
            <v>1.8769999999999998E-2</v>
          </cell>
          <cell r="AF7">
            <v>1.8769999999999998E-2</v>
          </cell>
          <cell r="AG7">
            <v>1.8769999999999998E-2</v>
          </cell>
          <cell r="AH7">
            <v>1.8769999999999998E-2</v>
          </cell>
          <cell r="AI7">
            <v>1.8769999999999998E-2</v>
          </cell>
          <cell r="AJ7">
            <v>1.8769999999999998E-2</v>
          </cell>
          <cell r="AK7">
            <v>1.8769999999999998E-2</v>
          </cell>
          <cell r="AL7">
            <v>1.8769999999999998E-2</v>
          </cell>
          <cell r="AM7">
            <v>1.8769999999999998E-2</v>
          </cell>
          <cell r="AN7">
            <v>1.8769999999999998E-2</v>
          </cell>
        </row>
        <row r="8">
          <cell r="B8">
            <v>1.8769999999999998E-2</v>
          </cell>
          <cell r="C8">
            <v>1.8769999999999998E-2</v>
          </cell>
          <cell r="D8">
            <v>1.8769999999999998E-2</v>
          </cell>
          <cell r="E8">
            <v>1.8769999999999998E-2</v>
          </cell>
          <cell r="F8">
            <v>1.8769999999999998E-2</v>
          </cell>
          <cell r="G8">
            <v>1.8769999999999998E-2</v>
          </cell>
          <cell r="H8">
            <v>1.8769999999999998E-2</v>
          </cell>
          <cell r="I8">
            <v>1.8769999999999998E-2</v>
          </cell>
          <cell r="J8">
            <v>1.8769999999999998E-2</v>
          </cell>
          <cell r="K8">
            <v>1.8769999999999998E-2</v>
          </cell>
          <cell r="L8">
            <v>1.8769999999999998E-2</v>
          </cell>
          <cell r="M8">
            <v>1.8769999999999998E-2</v>
          </cell>
          <cell r="N8">
            <v>1.8769999999999998E-2</v>
          </cell>
          <cell r="O8">
            <v>1.8769999999999998E-2</v>
          </cell>
          <cell r="P8">
            <v>1.8769999999999998E-2</v>
          </cell>
          <cell r="Q8">
            <v>1.8769999999999998E-2</v>
          </cell>
          <cell r="R8">
            <v>1.8769999999999998E-2</v>
          </cell>
          <cell r="S8">
            <v>1.8769999999999998E-2</v>
          </cell>
          <cell r="T8">
            <v>1.8769999999999998E-2</v>
          </cell>
          <cell r="U8">
            <v>1.8769999999999998E-2</v>
          </cell>
          <cell r="V8">
            <v>1.8769999999999998E-2</v>
          </cell>
          <cell r="W8">
            <v>1.8769999999999998E-2</v>
          </cell>
          <cell r="X8">
            <v>1.8769999999999998E-2</v>
          </cell>
          <cell r="Y8">
            <v>1.8769999999999998E-2</v>
          </cell>
          <cell r="Z8">
            <v>1.8769999999999998E-2</v>
          </cell>
          <cell r="AA8">
            <v>1.8769999999999998E-2</v>
          </cell>
          <cell r="AB8">
            <v>1.8769999999999998E-2</v>
          </cell>
          <cell r="AC8">
            <v>1.8769999999999998E-2</v>
          </cell>
          <cell r="AD8">
            <v>1.8769999999999998E-2</v>
          </cell>
          <cell r="AE8">
            <v>1.8769999999999998E-2</v>
          </cell>
          <cell r="AF8">
            <v>1.8769999999999998E-2</v>
          </cell>
          <cell r="AG8">
            <v>1.8769999999999998E-2</v>
          </cell>
          <cell r="AH8">
            <v>1.8769999999999998E-2</v>
          </cell>
          <cell r="AI8">
            <v>1.8769999999999998E-2</v>
          </cell>
          <cell r="AJ8">
            <v>1.8769999999999998E-2</v>
          </cell>
          <cell r="AK8">
            <v>1.8769999999999998E-2</v>
          </cell>
          <cell r="AL8">
            <v>1.8769999999999998E-2</v>
          </cell>
          <cell r="AM8">
            <v>1.8769999999999998E-2</v>
          </cell>
          <cell r="AN8">
            <v>1.8769999999999998E-2</v>
          </cell>
        </row>
        <row r="9">
          <cell r="B9">
            <v>1.8769999999999998E-2</v>
          </cell>
          <cell r="C9">
            <v>1.8769999999999998E-2</v>
          </cell>
          <cell r="D9">
            <v>1.8769999999999998E-2</v>
          </cell>
          <cell r="E9">
            <v>1.8769999999999998E-2</v>
          </cell>
          <cell r="F9">
            <v>1.8769999999999998E-2</v>
          </cell>
          <cell r="G9">
            <v>1.8769999999999998E-2</v>
          </cell>
          <cell r="H9">
            <v>1.8769999999999998E-2</v>
          </cell>
          <cell r="I9">
            <v>1.8769999999999998E-2</v>
          </cell>
          <cell r="J9">
            <v>1.8769999999999998E-2</v>
          </cell>
          <cell r="K9">
            <v>1.8769999999999998E-2</v>
          </cell>
          <cell r="L9">
            <v>1.8769999999999998E-2</v>
          </cell>
          <cell r="M9">
            <v>1.8769999999999998E-2</v>
          </cell>
          <cell r="N9">
            <v>1.8769999999999998E-2</v>
          </cell>
          <cell r="O9">
            <v>1.8769999999999998E-2</v>
          </cell>
          <cell r="P9">
            <v>1.8769999999999998E-2</v>
          </cell>
          <cell r="Q9">
            <v>1.8769999999999998E-2</v>
          </cell>
          <cell r="R9">
            <v>1.8769999999999998E-2</v>
          </cell>
          <cell r="S9">
            <v>1.8769999999999998E-2</v>
          </cell>
          <cell r="T9">
            <v>1.8769999999999998E-2</v>
          </cell>
          <cell r="U9">
            <v>1.8769999999999998E-2</v>
          </cell>
          <cell r="V9">
            <v>1.8769999999999998E-2</v>
          </cell>
          <cell r="W9">
            <v>1.8769999999999998E-2</v>
          </cell>
          <cell r="X9">
            <v>1.8769999999999998E-2</v>
          </cell>
          <cell r="Y9">
            <v>1.8769999999999998E-2</v>
          </cell>
          <cell r="Z9">
            <v>1.8769999999999998E-2</v>
          </cell>
          <cell r="AA9">
            <v>1.8769999999999998E-2</v>
          </cell>
          <cell r="AB9">
            <v>1.8769999999999998E-2</v>
          </cell>
          <cell r="AC9">
            <v>1.8769999999999998E-2</v>
          </cell>
          <cell r="AD9">
            <v>1.8769999999999998E-2</v>
          </cell>
          <cell r="AE9">
            <v>1.8769999999999998E-2</v>
          </cell>
          <cell r="AF9">
            <v>1.8769999999999998E-2</v>
          </cell>
          <cell r="AG9">
            <v>1.8769999999999998E-2</v>
          </cell>
          <cell r="AH9">
            <v>1.8769999999999998E-2</v>
          </cell>
          <cell r="AI9">
            <v>1.8769999999999998E-2</v>
          </cell>
          <cell r="AJ9">
            <v>1.8769999999999998E-2</v>
          </cell>
          <cell r="AK9">
            <v>1.8769999999999998E-2</v>
          </cell>
          <cell r="AL9">
            <v>1.8769999999999998E-2</v>
          </cell>
          <cell r="AM9">
            <v>1.8769999999999998E-2</v>
          </cell>
          <cell r="AN9">
            <v>1.8769999999999998E-2</v>
          </cell>
        </row>
        <row r="10">
          <cell r="B10">
            <v>1.8769999999999998E-2</v>
          </cell>
          <cell r="C10">
            <v>1.8769999999999998E-2</v>
          </cell>
          <cell r="D10">
            <v>1.8769999999999998E-2</v>
          </cell>
          <cell r="E10">
            <v>1.8769999999999998E-2</v>
          </cell>
          <cell r="F10">
            <v>1.8769999999999998E-2</v>
          </cell>
          <cell r="G10">
            <v>1.8769999999999998E-2</v>
          </cell>
          <cell r="H10">
            <v>1.8769999999999998E-2</v>
          </cell>
          <cell r="I10">
            <v>1.8769999999999998E-2</v>
          </cell>
          <cell r="J10">
            <v>1.8769999999999998E-2</v>
          </cell>
          <cell r="K10">
            <v>1.8769999999999998E-2</v>
          </cell>
          <cell r="L10">
            <v>1.8769999999999998E-2</v>
          </cell>
          <cell r="M10">
            <v>1.8769999999999998E-2</v>
          </cell>
          <cell r="N10">
            <v>1.8769999999999998E-2</v>
          </cell>
          <cell r="O10">
            <v>1.8769999999999998E-2</v>
          </cell>
          <cell r="P10">
            <v>1.8769999999999998E-2</v>
          </cell>
          <cell r="Q10">
            <v>1.8769999999999998E-2</v>
          </cell>
          <cell r="R10">
            <v>1.8769999999999998E-2</v>
          </cell>
          <cell r="S10">
            <v>1.8769999999999998E-2</v>
          </cell>
          <cell r="T10">
            <v>1.8769999999999998E-2</v>
          </cell>
          <cell r="U10">
            <v>1.8769999999999998E-2</v>
          </cell>
          <cell r="V10">
            <v>1.8769999999999998E-2</v>
          </cell>
          <cell r="W10">
            <v>1.8769999999999998E-2</v>
          </cell>
          <cell r="X10">
            <v>1.8769999999999998E-2</v>
          </cell>
          <cell r="Y10">
            <v>1.8769999999999998E-2</v>
          </cell>
          <cell r="Z10">
            <v>1.8769999999999998E-2</v>
          </cell>
          <cell r="AA10">
            <v>1.8769999999999998E-2</v>
          </cell>
          <cell r="AB10">
            <v>1.8769999999999998E-2</v>
          </cell>
          <cell r="AC10">
            <v>1.8769999999999998E-2</v>
          </cell>
          <cell r="AD10">
            <v>1.8769999999999998E-2</v>
          </cell>
          <cell r="AE10">
            <v>1.8769999999999998E-2</v>
          </cell>
          <cell r="AF10">
            <v>1.8769999999999998E-2</v>
          </cell>
          <cell r="AG10">
            <v>1.8769999999999998E-2</v>
          </cell>
          <cell r="AH10">
            <v>1.8769999999999998E-2</v>
          </cell>
          <cell r="AI10">
            <v>1.8769999999999998E-2</v>
          </cell>
          <cell r="AJ10">
            <v>1.8769999999999998E-2</v>
          </cell>
          <cell r="AK10">
            <v>1.8769999999999998E-2</v>
          </cell>
          <cell r="AL10">
            <v>1.8769999999999998E-2</v>
          </cell>
          <cell r="AM10">
            <v>1.8769999999999998E-2</v>
          </cell>
          <cell r="AN10">
            <v>1.8769999999999998E-2</v>
          </cell>
        </row>
        <row r="11">
          <cell r="B11">
            <v>1.8769999999999998E-2</v>
          </cell>
          <cell r="C11">
            <v>1.8769999999999998E-2</v>
          </cell>
          <cell r="D11">
            <v>1.8769999999999998E-2</v>
          </cell>
          <cell r="E11">
            <v>1.8769999999999998E-2</v>
          </cell>
          <cell r="F11">
            <v>1.8769999999999998E-2</v>
          </cell>
          <cell r="G11">
            <v>1.8769999999999998E-2</v>
          </cell>
          <cell r="H11">
            <v>1.8769999999999998E-2</v>
          </cell>
          <cell r="I11">
            <v>1.8769999999999998E-2</v>
          </cell>
          <cell r="J11">
            <v>1.8769999999999998E-2</v>
          </cell>
          <cell r="K11">
            <v>1.8769999999999998E-2</v>
          </cell>
          <cell r="L11">
            <v>1.8769999999999998E-2</v>
          </cell>
          <cell r="M11">
            <v>1.8769999999999998E-2</v>
          </cell>
          <cell r="N11">
            <v>1.8769999999999998E-2</v>
          </cell>
          <cell r="O11">
            <v>1.8769999999999998E-2</v>
          </cell>
          <cell r="P11">
            <v>1.8769999999999998E-2</v>
          </cell>
          <cell r="Q11">
            <v>1.8769999999999998E-2</v>
          </cell>
          <cell r="R11">
            <v>1.8769999999999998E-2</v>
          </cell>
          <cell r="S11">
            <v>1.8769999999999998E-2</v>
          </cell>
          <cell r="T11">
            <v>1.8769999999999998E-2</v>
          </cell>
          <cell r="U11">
            <v>1.8769999999999998E-2</v>
          </cell>
          <cell r="V11">
            <v>1.8769999999999998E-2</v>
          </cell>
          <cell r="W11">
            <v>1.8769999999999998E-2</v>
          </cell>
          <cell r="X11">
            <v>1.8769999999999998E-2</v>
          </cell>
          <cell r="Y11">
            <v>1.8769999999999998E-2</v>
          </cell>
          <cell r="Z11">
            <v>1.8769999999999998E-2</v>
          </cell>
          <cell r="AA11">
            <v>1.8769999999999998E-2</v>
          </cell>
          <cell r="AB11">
            <v>1.8769999999999998E-2</v>
          </cell>
          <cell r="AC11">
            <v>1.8769999999999998E-2</v>
          </cell>
          <cell r="AD11">
            <v>1.8769999999999998E-2</v>
          </cell>
          <cell r="AE11">
            <v>1.8769999999999998E-2</v>
          </cell>
          <cell r="AF11">
            <v>1.8769999999999998E-2</v>
          </cell>
          <cell r="AG11">
            <v>1.8769999999999998E-2</v>
          </cell>
          <cell r="AH11">
            <v>1.8769999999999998E-2</v>
          </cell>
          <cell r="AI11">
            <v>1.8769999999999998E-2</v>
          </cell>
          <cell r="AJ11">
            <v>1.8769999999999998E-2</v>
          </cell>
          <cell r="AK11">
            <v>1.8769999999999998E-2</v>
          </cell>
          <cell r="AL11">
            <v>1.8769999999999998E-2</v>
          </cell>
          <cell r="AM11">
            <v>1.8769999999999998E-2</v>
          </cell>
          <cell r="AN11">
            <v>1.8769999999999998E-2</v>
          </cell>
        </row>
        <row r="12">
          <cell r="B12">
            <v>1.8769999999999998E-2</v>
          </cell>
          <cell r="C12">
            <v>1.8769999999999998E-2</v>
          </cell>
          <cell r="D12">
            <v>1.8769999999999998E-2</v>
          </cell>
          <cell r="E12">
            <v>1.8769999999999998E-2</v>
          </cell>
          <cell r="F12">
            <v>1.8769999999999998E-2</v>
          </cell>
          <cell r="G12">
            <v>1.8769999999999998E-2</v>
          </cell>
          <cell r="H12">
            <v>1.8769999999999998E-2</v>
          </cell>
          <cell r="I12">
            <v>1.8769999999999998E-2</v>
          </cell>
          <cell r="J12">
            <v>1.8769999999999998E-2</v>
          </cell>
          <cell r="K12">
            <v>1.8769999999999998E-2</v>
          </cell>
          <cell r="L12">
            <v>1.8769999999999998E-2</v>
          </cell>
          <cell r="M12">
            <v>1.8769999999999998E-2</v>
          </cell>
          <cell r="N12">
            <v>1.8769999999999998E-2</v>
          </cell>
          <cell r="O12">
            <v>1.8769999999999998E-2</v>
          </cell>
          <cell r="P12">
            <v>1.8769999999999998E-2</v>
          </cell>
          <cell r="Q12">
            <v>1.8769999999999998E-2</v>
          </cell>
          <cell r="R12">
            <v>1.8769999999999998E-2</v>
          </cell>
          <cell r="S12">
            <v>1.8769999999999998E-2</v>
          </cell>
          <cell r="T12">
            <v>1.8769999999999998E-2</v>
          </cell>
          <cell r="U12">
            <v>1.8769999999999998E-2</v>
          </cell>
          <cell r="V12">
            <v>1.8769999999999998E-2</v>
          </cell>
          <cell r="W12">
            <v>1.8769999999999998E-2</v>
          </cell>
          <cell r="X12">
            <v>1.8769999999999998E-2</v>
          </cell>
          <cell r="Y12">
            <v>1.8769999999999998E-2</v>
          </cell>
          <cell r="Z12">
            <v>1.8769999999999998E-2</v>
          </cell>
          <cell r="AA12">
            <v>1.8769999999999998E-2</v>
          </cell>
          <cell r="AB12">
            <v>1.8769999999999998E-2</v>
          </cell>
          <cell r="AC12">
            <v>1.8769999999999998E-2</v>
          </cell>
          <cell r="AD12">
            <v>1.8769999999999998E-2</v>
          </cell>
          <cell r="AE12">
            <v>1.8769999999999998E-2</v>
          </cell>
          <cell r="AF12">
            <v>1.8769999999999998E-2</v>
          </cell>
          <cell r="AG12">
            <v>1.8769999999999998E-2</v>
          </cell>
          <cell r="AH12">
            <v>1.8769999999999998E-2</v>
          </cell>
          <cell r="AI12">
            <v>1.8769999999999998E-2</v>
          </cell>
          <cell r="AJ12">
            <v>1.8769999999999998E-2</v>
          </cell>
          <cell r="AK12">
            <v>1.8769999999999998E-2</v>
          </cell>
          <cell r="AL12">
            <v>1.8769999999999998E-2</v>
          </cell>
          <cell r="AM12">
            <v>1.8769999999999998E-2</v>
          </cell>
          <cell r="AN12">
            <v>1.8769999999999998E-2</v>
          </cell>
        </row>
        <row r="13">
          <cell r="B13">
            <v>1.8769999999999998E-2</v>
          </cell>
          <cell r="C13">
            <v>1.8769999999999998E-2</v>
          </cell>
          <cell r="D13">
            <v>1.8769999999999998E-2</v>
          </cell>
          <cell r="E13">
            <v>1.8769999999999998E-2</v>
          </cell>
          <cell r="F13">
            <v>1.8769999999999998E-2</v>
          </cell>
          <cell r="G13">
            <v>1.8769999999999998E-2</v>
          </cell>
          <cell r="H13">
            <v>1.8769999999999998E-2</v>
          </cell>
          <cell r="I13">
            <v>1.8769999999999998E-2</v>
          </cell>
          <cell r="J13">
            <v>1.8769999999999998E-2</v>
          </cell>
          <cell r="K13">
            <v>1.8769999999999998E-2</v>
          </cell>
          <cell r="L13">
            <v>1.8769999999999998E-2</v>
          </cell>
          <cell r="M13">
            <v>1.8769999999999998E-2</v>
          </cell>
          <cell r="N13">
            <v>1.8769999999999998E-2</v>
          </cell>
          <cell r="O13">
            <v>1.8769999999999998E-2</v>
          </cell>
          <cell r="P13">
            <v>1.8769999999999998E-2</v>
          </cell>
          <cell r="Q13">
            <v>1.8769999999999998E-2</v>
          </cell>
          <cell r="R13">
            <v>1.8769999999999998E-2</v>
          </cell>
          <cell r="S13">
            <v>1.8769999999999998E-2</v>
          </cell>
          <cell r="T13">
            <v>1.8769999999999998E-2</v>
          </cell>
          <cell r="U13">
            <v>1.8769999999999998E-2</v>
          </cell>
          <cell r="V13">
            <v>1.8769999999999998E-2</v>
          </cell>
          <cell r="W13">
            <v>1.8769999999999998E-2</v>
          </cell>
          <cell r="X13">
            <v>1.8769999999999998E-2</v>
          </cell>
          <cell r="Y13">
            <v>1.8769999999999998E-2</v>
          </cell>
          <cell r="Z13">
            <v>1.8769999999999998E-2</v>
          </cell>
          <cell r="AA13">
            <v>1.8769999999999998E-2</v>
          </cell>
          <cell r="AB13">
            <v>1.8769999999999998E-2</v>
          </cell>
          <cell r="AC13">
            <v>1.8769999999999998E-2</v>
          </cell>
          <cell r="AD13">
            <v>1.8769999999999998E-2</v>
          </cell>
          <cell r="AE13">
            <v>1.8769999999999998E-2</v>
          </cell>
          <cell r="AF13">
            <v>1.8769999999999998E-2</v>
          </cell>
          <cell r="AG13">
            <v>1.8769999999999998E-2</v>
          </cell>
          <cell r="AH13">
            <v>1.8769999999999998E-2</v>
          </cell>
          <cell r="AI13">
            <v>1.8769999999999998E-2</v>
          </cell>
          <cell r="AJ13">
            <v>1.8769999999999998E-2</v>
          </cell>
          <cell r="AK13">
            <v>1.8769999999999998E-2</v>
          </cell>
          <cell r="AL13">
            <v>1.8769999999999998E-2</v>
          </cell>
          <cell r="AM13">
            <v>1.8769999999999998E-2</v>
          </cell>
          <cell r="AN13">
            <v>1.8769999999999998E-2</v>
          </cell>
        </row>
        <row r="14">
          <cell r="B14">
            <v>1.8769999999999998E-2</v>
          </cell>
          <cell r="C14">
            <v>1.8769999999999998E-2</v>
          </cell>
          <cell r="D14">
            <v>1.8769999999999998E-2</v>
          </cell>
          <cell r="E14">
            <v>1.8769999999999998E-2</v>
          </cell>
          <cell r="F14">
            <v>1.8769999999999998E-2</v>
          </cell>
          <cell r="G14">
            <v>1.8769999999999998E-2</v>
          </cell>
          <cell r="H14">
            <v>1.8769999999999998E-2</v>
          </cell>
          <cell r="I14">
            <v>1.8769999999999998E-2</v>
          </cell>
          <cell r="J14">
            <v>1.8769999999999998E-2</v>
          </cell>
          <cell r="K14">
            <v>1.8769999999999998E-2</v>
          </cell>
          <cell r="L14">
            <v>1.8769999999999998E-2</v>
          </cell>
          <cell r="M14">
            <v>1.8769999999999998E-2</v>
          </cell>
          <cell r="N14">
            <v>1.8769999999999998E-2</v>
          </cell>
          <cell r="O14">
            <v>1.8769999999999998E-2</v>
          </cell>
          <cell r="P14">
            <v>1.8769999999999998E-2</v>
          </cell>
          <cell r="Q14">
            <v>1.8769999999999998E-2</v>
          </cell>
          <cell r="R14">
            <v>1.8769999999999998E-2</v>
          </cell>
          <cell r="S14">
            <v>1.8769999999999998E-2</v>
          </cell>
          <cell r="T14">
            <v>1.8769999999999998E-2</v>
          </cell>
          <cell r="U14">
            <v>1.8769999999999998E-2</v>
          </cell>
          <cell r="V14">
            <v>1.8769999999999998E-2</v>
          </cell>
          <cell r="W14">
            <v>1.8769999999999998E-2</v>
          </cell>
          <cell r="X14">
            <v>1.8769999999999998E-2</v>
          </cell>
          <cell r="Y14">
            <v>1.8769999999999998E-2</v>
          </cell>
          <cell r="Z14">
            <v>1.8769999999999998E-2</v>
          </cell>
          <cell r="AA14">
            <v>1.8769999999999998E-2</v>
          </cell>
          <cell r="AB14">
            <v>1.8769999999999998E-2</v>
          </cell>
          <cell r="AC14">
            <v>1.8769999999999998E-2</v>
          </cell>
          <cell r="AD14">
            <v>1.8769999999999998E-2</v>
          </cell>
          <cell r="AE14">
            <v>1.8769999999999998E-2</v>
          </cell>
          <cell r="AF14">
            <v>1.8769999999999998E-2</v>
          </cell>
          <cell r="AG14">
            <v>1.8769999999999998E-2</v>
          </cell>
          <cell r="AH14">
            <v>1.8769999999999998E-2</v>
          </cell>
          <cell r="AI14">
            <v>1.8769999999999998E-2</v>
          </cell>
          <cell r="AJ14">
            <v>1.8769999999999998E-2</v>
          </cell>
          <cell r="AK14">
            <v>1.8769999999999998E-2</v>
          </cell>
          <cell r="AL14">
            <v>1.8769999999999998E-2</v>
          </cell>
          <cell r="AM14">
            <v>1.8769999999999998E-2</v>
          </cell>
          <cell r="AN14">
            <v>1.8769999999999998E-2</v>
          </cell>
        </row>
        <row r="15">
          <cell r="B15">
            <v>1.8769999999999998E-2</v>
          </cell>
          <cell r="C15">
            <v>1.8769999999999998E-2</v>
          </cell>
          <cell r="D15">
            <v>1.8769999999999998E-2</v>
          </cell>
          <cell r="E15">
            <v>1.8769999999999998E-2</v>
          </cell>
          <cell r="F15">
            <v>1.8769999999999998E-2</v>
          </cell>
          <cell r="G15">
            <v>1.8769999999999998E-2</v>
          </cell>
          <cell r="H15">
            <v>1.8769999999999998E-2</v>
          </cell>
          <cell r="I15">
            <v>1.8769999999999998E-2</v>
          </cell>
          <cell r="J15">
            <v>1.8769999999999998E-2</v>
          </cell>
          <cell r="K15">
            <v>1.8769999999999998E-2</v>
          </cell>
          <cell r="L15">
            <v>1.8769999999999998E-2</v>
          </cell>
          <cell r="M15">
            <v>1.8769999999999998E-2</v>
          </cell>
          <cell r="N15">
            <v>1.8769999999999998E-2</v>
          </cell>
          <cell r="O15">
            <v>1.8769999999999998E-2</v>
          </cell>
          <cell r="P15">
            <v>1.8769999999999998E-2</v>
          </cell>
          <cell r="Q15">
            <v>1.8769999999999998E-2</v>
          </cell>
          <cell r="R15">
            <v>1.8769999999999998E-2</v>
          </cell>
          <cell r="S15">
            <v>1.8769999999999998E-2</v>
          </cell>
          <cell r="T15">
            <v>1.8769999999999998E-2</v>
          </cell>
          <cell r="U15">
            <v>1.8769999999999998E-2</v>
          </cell>
          <cell r="V15">
            <v>1.8769999999999998E-2</v>
          </cell>
          <cell r="W15">
            <v>1.8769999999999998E-2</v>
          </cell>
          <cell r="X15">
            <v>1.8769999999999998E-2</v>
          </cell>
          <cell r="Y15">
            <v>1.8769999999999998E-2</v>
          </cell>
          <cell r="Z15">
            <v>1.8769999999999998E-2</v>
          </cell>
          <cell r="AA15">
            <v>1.8769999999999998E-2</v>
          </cell>
          <cell r="AB15">
            <v>1.8769999999999998E-2</v>
          </cell>
          <cell r="AC15">
            <v>1.8769999999999998E-2</v>
          </cell>
          <cell r="AD15">
            <v>1.8769999999999998E-2</v>
          </cell>
          <cell r="AE15">
            <v>1.8769999999999998E-2</v>
          </cell>
          <cell r="AF15">
            <v>1.8769999999999998E-2</v>
          </cell>
          <cell r="AG15">
            <v>1.8769999999999998E-2</v>
          </cell>
          <cell r="AH15">
            <v>1.8769999999999998E-2</v>
          </cell>
          <cell r="AI15">
            <v>1.8769999999999998E-2</v>
          </cell>
          <cell r="AJ15">
            <v>1.8769999999999998E-2</v>
          </cell>
          <cell r="AK15">
            <v>1.8769999999999998E-2</v>
          </cell>
          <cell r="AL15">
            <v>1.8769999999999998E-2</v>
          </cell>
          <cell r="AM15">
            <v>1.8769999999999998E-2</v>
          </cell>
          <cell r="AN15">
            <v>1.8769999999999998E-2</v>
          </cell>
        </row>
        <row r="16">
          <cell r="B16">
            <v>1.8769999999999998E-2</v>
          </cell>
          <cell r="C16">
            <v>1.8769999999999998E-2</v>
          </cell>
          <cell r="D16">
            <v>1.8769999999999998E-2</v>
          </cell>
          <cell r="E16">
            <v>1.8769999999999998E-2</v>
          </cell>
          <cell r="F16">
            <v>1.8769999999999998E-2</v>
          </cell>
          <cell r="G16">
            <v>1.8769999999999998E-2</v>
          </cell>
          <cell r="H16">
            <v>1.8769999999999998E-2</v>
          </cell>
          <cell r="I16">
            <v>1.8769999999999998E-2</v>
          </cell>
          <cell r="J16">
            <v>1.8769999999999998E-2</v>
          </cell>
          <cell r="K16">
            <v>1.8769999999999998E-2</v>
          </cell>
          <cell r="L16">
            <v>1.8769999999999998E-2</v>
          </cell>
          <cell r="M16">
            <v>1.8769999999999998E-2</v>
          </cell>
          <cell r="N16">
            <v>1.8769999999999998E-2</v>
          </cell>
          <cell r="O16">
            <v>1.8769999999999998E-2</v>
          </cell>
          <cell r="P16">
            <v>1.8769999999999998E-2</v>
          </cell>
          <cell r="Q16">
            <v>1.8769999999999998E-2</v>
          </cell>
          <cell r="R16">
            <v>1.8769999999999998E-2</v>
          </cell>
          <cell r="S16">
            <v>1.8769999999999998E-2</v>
          </cell>
          <cell r="T16">
            <v>1.8769999999999998E-2</v>
          </cell>
          <cell r="U16">
            <v>1.8769999999999998E-2</v>
          </cell>
          <cell r="V16">
            <v>1.8769999999999998E-2</v>
          </cell>
          <cell r="W16">
            <v>1.8769999999999998E-2</v>
          </cell>
          <cell r="X16">
            <v>1.8769999999999998E-2</v>
          </cell>
          <cell r="Y16">
            <v>1.8769999999999998E-2</v>
          </cell>
          <cell r="Z16">
            <v>1.8769999999999998E-2</v>
          </cell>
          <cell r="AA16">
            <v>1.8769999999999998E-2</v>
          </cell>
          <cell r="AB16">
            <v>1.8769999999999998E-2</v>
          </cell>
          <cell r="AC16">
            <v>1.8769999999999998E-2</v>
          </cell>
          <cell r="AD16">
            <v>1.8769999999999998E-2</v>
          </cell>
          <cell r="AE16">
            <v>1.8769999999999998E-2</v>
          </cell>
          <cell r="AF16">
            <v>1.8769999999999998E-2</v>
          </cell>
          <cell r="AG16">
            <v>1.8769999999999998E-2</v>
          </cell>
          <cell r="AH16">
            <v>1.8769999999999998E-2</v>
          </cell>
          <cell r="AI16">
            <v>1.8769999999999998E-2</v>
          </cell>
          <cell r="AJ16">
            <v>1.8769999999999998E-2</v>
          </cell>
          <cell r="AK16">
            <v>1.8769999999999998E-2</v>
          </cell>
          <cell r="AL16">
            <v>1.8769999999999998E-2</v>
          </cell>
          <cell r="AM16">
            <v>1.8769999999999998E-2</v>
          </cell>
          <cell r="AN16">
            <v>1.8769999999999998E-2</v>
          </cell>
        </row>
        <row r="17">
          <cell r="B17">
            <v>1.8769999999999998E-2</v>
          </cell>
          <cell r="C17">
            <v>1.8769999999999998E-2</v>
          </cell>
          <cell r="D17">
            <v>1.8769999999999998E-2</v>
          </cell>
          <cell r="E17">
            <v>1.8769999999999998E-2</v>
          </cell>
          <cell r="F17">
            <v>1.8769999999999998E-2</v>
          </cell>
          <cell r="G17">
            <v>1.8769999999999998E-2</v>
          </cell>
          <cell r="H17">
            <v>1.8769999999999998E-2</v>
          </cell>
          <cell r="I17">
            <v>1.8769999999999998E-2</v>
          </cell>
          <cell r="J17">
            <v>1.8769999999999998E-2</v>
          </cell>
          <cell r="K17">
            <v>1.8769999999999998E-2</v>
          </cell>
          <cell r="L17">
            <v>1.8769999999999998E-2</v>
          </cell>
          <cell r="M17">
            <v>1.8769999999999998E-2</v>
          </cell>
          <cell r="N17">
            <v>1.8769999999999998E-2</v>
          </cell>
          <cell r="O17">
            <v>1.8769999999999998E-2</v>
          </cell>
          <cell r="P17">
            <v>1.8769999999999998E-2</v>
          </cell>
          <cell r="Q17">
            <v>1.8769999999999998E-2</v>
          </cell>
          <cell r="R17">
            <v>1.8769999999999998E-2</v>
          </cell>
          <cell r="S17">
            <v>1.8769999999999998E-2</v>
          </cell>
          <cell r="T17">
            <v>1.8769999999999998E-2</v>
          </cell>
          <cell r="U17">
            <v>1.8769999999999998E-2</v>
          </cell>
          <cell r="V17">
            <v>1.8769999999999998E-2</v>
          </cell>
          <cell r="W17">
            <v>1.8769999999999998E-2</v>
          </cell>
          <cell r="X17">
            <v>1.8769999999999998E-2</v>
          </cell>
          <cell r="Y17">
            <v>1.8769999999999998E-2</v>
          </cell>
          <cell r="Z17">
            <v>1.8769999999999998E-2</v>
          </cell>
          <cell r="AA17">
            <v>1.8769999999999998E-2</v>
          </cell>
          <cell r="AB17">
            <v>1.8769999999999998E-2</v>
          </cell>
          <cell r="AC17">
            <v>1.8769999999999998E-2</v>
          </cell>
          <cell r="AD17">
            <v>1.8769999999999998E-2</v>
          </cell>
          <cell r="AE17">
            <v>1.8769999999999998E-2</v>
          </cell>
          <cell r="AF17">
            <v>1.8769999999999998E-2</v>
          </cell>
          <cell r="AG17">
            <v>1.8769999999999998E-2</v>
          </cell>
          <cell r="AH17">
            <v>1.8769999999999998E-2</v>
          </cell>
          <cell r="AI17">
            <v>1.8769999999999998E-2</v>
          </cell>
          <cell r="AJ17">
            <v>1.8769999999999998E-2</v>
          </cell>
          <cell r="AK17">
            <v>1.8769999999999998E-2</v>
          </cell>
          <cell r="AL17">
            <v>1.8769999999999998E-2</v>
          </cell>
          <cell r="AM17">
            <v>1.8769999999999998E-2</v>
          </cell>
          <cell r="AN17">
            <v>1.8769999999999998E-2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h"/>
      <sheetName val="URR_bruto"/>
      <sheetName val="Dëme_bruto"/>
      <sheetName val="Provigjon_risig"/>
      <sheetName val="Provigjonet_neto"/>
      <sheetName val="P&amp;L natyre"/>
    </sheetNames>
    <sheetDataSet>
      <sheetData sheetId="0">
        <row r="2">
          <cell r="A2">
            <v>122.6</v>
          </cell>
        </row>
        <row r="3">
          <cell r="A3">
            <v>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est_income "/>
      <sheetName val="Threshold"/>
      <sheetName val="Interest_income_"/>
      <sheetName val="Interest_income_1"/>
      <sheetName val="Interest_income_2"/>
    </sheetNames>
    <sheetDataSet>
      <sheetData sheetId="0">
        <row r="85">
          <cell r="AG85">
            <v>14735400</v>
          </cell>
        </row>
      </sheetData>
      <sheetData sheetId="1" refreshError="1"/>
      <sheetData sheetId="2" refreshError="1"/>
      <sheetData sheetId="3" refreshError="1"/>
      <sheetData sheetId="4">
        <row r="85">
          <cell r="AG85">
            <v>14735400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Title"/>
      <sheetName val="1.0 Key Indicators"/>
      <sheetName val="2.0 Monthly Variations"/>
      <sheetName val="3.1 Supply Vol &amp; Market Share"/>
      <sheetName val="3.2 Vol"/>
      <sheetName val="3.3.1 Prd-Mix Anal (V)"/>
      <sheetName val="3.3.2 Prd-Mix Anal (P)"/>
      <sheetName val="3.3.3 Prd-Mix Anal (R)"/>
      <sheetName val="3.4 Marginal Analysis"/>
      <sheetName val="3.5 Disp."/>
      <sheetName val="4.1 Production2"/>
      <sheetName val="4.0 Production"/>
      <sheetName val="Prd Charts"/>
      <sheetName val="Chart2"/>
      <sheetName val="5.0 Manp"/>
      <sheetName val="6.1 IncSt"/>
      <sheetName val="6.2 BalSh"/>
      <sheetName val="6.3 Cash"/>
      <sheetName val="6.4 NetIcome Tree"/>
      <sheetName val="6.5 IS Var. Analysis"/>
      <sheetName val="6.6 BS Var. Analysis"/>
      <sheetName val="6.7 Capex"/>
      <sheetName val="6.8 Latest Estimate"/>
      <sheetName val="6.9 Covenants Chart"/>
      <sheetName val="6.5 Var. Analysis 1"/>
      <sheetName val="6.8 Graphs (IS)"/>
      <sheetName val="Print_Param"/>
      <sheetName val="Comments"/>
      <sheetName val="1_0_Key_Indicators"/>
      <sheetName val="2_0_Monthly_Variations"/>
      <sheetName val="3_1_Supply_Vol_&amp;_Market_Share"/>
      <sheetName val="3_2_Vol"/>
      <sheetName val="3_3_1_Prd-Mix_Anal_(V)"/>
      <sheetName val="3_3_2_Prd-Mix_Anal_(P)"/>
      <sheetName val="3_3_3_Prd-Mix_Anal_(R)"/>
      <sheetName val="3_4_Marginal_Analysis"/>
      <sheetName val="3_5_Disp_"/>
      <sheetName val="4_1_Production2"/>
      <sheetName val="4_0_Production"/>
      <sheetName val="Prd_Charts"/>
      <sheetName val="5_0_Manp"/>
      <sheetName val="6_1_IncSt"/>
      <sheetName val="6_2_BalSh"/>
      <sheetName val="6_3_Cash"/>
      <sheetName val="6_4_NetIcome_Tree"/>
      <sheetName val="6_5_IS_Var__Analysis"/>
      <sheetName val="6_6_BS_Var__Analysis"/>
      <sheetName val="6_7_Capex"/>
      <sheetName val="6_8_Latest_Estimate"/>
      <sheetName val="6_9_Covenants_Chart"/>
      <sheetName val="6_5_Var__Analysis_1"/>
      <sheetName val="6_8_Graphs_(IS)"/>
    </sheetNames>
    <sheetDataSet>
      <sheetData sheetId="0" refreshError="1">
        <row r="3">
          <cell r="A3">
            <v>1</v>
          </cell>
        </row>
        <row r="28">
          <cell r="F28">
            <v>1000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FA Note rev"/>
      <sheetName val="FA_Note_rev"/>
    </sheetNames>
    <sheetDataSet>
      <sheetData sheetId="0" refreshError="1"/>
      <sheetData sheetId="1" refreshError="1">
        <row r="1">
          <cell r="F1" t="str">
            <v>31-12-2007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Interim</v>
          </cell>
        </row>
        <row r="3">
          <cell r="F3">
            <v>1221808</v>
          </cell>
          <cell r="G3">
            <v>0</v>
          </cell>
          <cell r="H3">
            <v>1221808</v>
          </cell>
          <cell r="I3">
            <v>0</v>
          </cell>
          <cell r="J3">
            <v>1221808</v>
          </cell>
          <cell r="K3">
            <v>1090446</v>
          </cell>
        </row>
        <row r="4">
          <cell r="F4">
            <v>2505790</v>
          </cell>
          <cell r="G4">
            <v>0</v>
          </cell>
          <cell r="H4">
            <v>2505790</v>
          </cell>
          <cell r="I4">
            <v>0</v>
          </cell>
          <cell r="J4">
            <v>2505790</v>
          </cell>
          <cell r="K4">
            <v>85892</v>
          </cell>
        </row>
        <row r="5">
          <cell r="F5">
            <v>31360</v>
          </cell>
          <cell r="G5">
            <v>0</v>
          </cell>
          <cell r="H5">
            <v>31360</v>
          </cell>
          <cell r="I5">
            <v>0</v>
          </cell>
          <cell r="J5">
            <v>31360</v>
          </cell>
          <cell r="K5">
            <v>159216</v>
          </cell>
        </row>
        <row r="6">
          <cell r="F6">
            <v>38797</v>
          </cell>
          <cell r="G6">
            <v>0</v>
          </cell>
          <cell r="H6">
            <v>38797</v>
          </cell>
          <cell r="I6">
            <v>0</v>
          </cell>
          <cell r="J6">
            <v>38797</v>
          </cell>
          <cell r="K6">
            <v>32372</v>
          </cell>
        </row>
        <row r="7">
          <cell r="F7">
            <v>224787</v>
          </cell>
          <cell r="G7">
            <v>0</v>
          </cell>
          <cell r="H7">
            <v>224787</v>
          </cell>
          <cell r="I7">
            <v>0</v>
          </cell>
          <cell r="J7">
            <v>224787</v>
          </cell>
          <cell r="K7">
            <v>232989</v>
          </cell>
        </row>
        <row r="8">
          <cell r="F8">
            <v>197303</v>
          </cell>
          <cell r="G8">
            <v>0</v>
          </cell>
          <cell r="H8">
            <v>197303</v>
          </cell>
          <cell r="I8">
            <v>0</v>
          </cell>
          <cell r="J8">
            <v>197303</v>
          </cell>
          <cell r="K8">
            <v>80239</v>
          </cell>
        </row>
        <row r="9">
          <cell r="F9">
            <v>4219845</v>
          </cell>
          <cell r="G9">
            <v>0</v>
          </cell>
          <cell r="H9">
            <v>4219845</v>
          </cell>
          <cell r="I9">
            <v>0</v>
          </cell>
          <cell r="J9">
            <v>4219845</v>
          </cell>
          <cell r="K9">
            <v>1681154</v>
          </cell>
        </row>
        <row r="11">
          <cell r="F11">
            <v>651998</v>
          </cell>
          <cell r="G11">
            <v>0</v>
          </cell>
          <cell r="H11">
            <v>651998</v>
          </cell>
          <cell r="I11">
            <v>0</v>
          </cell>
          <cell r="J11">
            <v>651998</v>
          </cell>
          <cell r="K11">
            <v>176656</v>
          </cell>
        </row>
        <row r="12">
          <cell r="F12">
            <v>24775</v>
          </cell>
          <cell r="G12">
            <v>0</v>
          </cell>
          <cell r="H12">
            <v>24775</v>
          </cell>
          <cell r="I12">
            <v>0</v>
          </cell>
          <cell r="J12">
            <v>24775</v>
          </cell>
          <cell r="K12">
            <v>0</v>
          </cell>
        </row>
        <row r="13">
          <cell r="F13">
            <v>8790</v>
          </cell>
          <cell r="G13">
            <v>0</v>
          </cell>
          <cell r="H13">
            <v>8790</v>
          </cell>
          <cell r="I13">
            <v>0</v>
          </cell>
          <cell r="J13">
            <v>8790</v>
          </cell>
          <cell r="K13">
            <v>8790</v>
          </cell>
        </row>
        <row r="14">
          <cell r="F14">
            <v>10650000</v>
          </cell>
          <cell r="G14">
            <v>0</v>
          </cell>
          <cell r="H14">
            <v>10650000</v>
          </cell>
          <cell r="I14">
            <v>0</v>
          </cell>
          <cell r="J14">
            <v>10650000</v>
          </cell>
          <cell r="K14">
            <v>10000000</v>
          </cell>
        </row>
        <row r="15">
          <cell r="F15">
            <v>71042</v>
          </cell>
          <cell r="G15">
            <v>0</v>
          </cell>
          <cell r="H15">
            <v>71042</v>
          </cell>
          <cell r="I15">
            <v>0</v>
          </cell>
          <cell r="J15">
            <v>71042</v>
          </cell>
          <cell r="K15">
            <v>156472</v>
          </cell>
        </row>
        <row r="16">
          <cell r="F16">
            <v>795829</v>
          </cell>
          <cell r="G16">
            <v>0</v>
          </cell>
          <cell r="H16">
            <v>795829</v>
          </cell>
          <cell r="I16">
            <v>0</v>
          </cell>
          <cell r="J16">
            <v>795829</v>
          </cell>
          <cell r="K16">
            <v>317707</v>
          </cell>
        </row>
        <row r="17">
          <cell r="F17">
            <v>416041</v>
          </cell>
          <cell r="G17">
            <v>0</v>
          </cell>
          <cell r="H17">
            <v>416041</v>
          </cell>
          <cell r="I17">
            <v>0</v>
          </cell>
          <cell r="J17">
            <v>416041</v>
          </cell>
          <cell r="K17">
            <v>188085</v>
          </cell>
        </row>
        <row r="18">
          <cell r="F18">
            <v>157921</v>
          </cell>
          <cell r="G18">
            <v>0</v>
          </cell>
          <cell r="H18">
            <v>157921</v>
          </cell>
          <cell r="I18">
            <v>0</v>
          </cell>
          <cell r="J18">
            <v>157921</v>
          </cell>
          <cell r="K18">
            <v>498870</v>
          </cell>
        </row>
        <row r="19">
          <cell r="F19">
            <v>520527</v>
          </cell>
          <cell r="G19">
            <v>0</v>
          </cell>
          <cell r="H19">
            <v>520527</v>
          </cell>
          <cell r="I19">
            <v>0</v>
          </cell>
          <cell r="J19">
            <v>520527</v>
          </cell>
          <cell r="K19">
            <v>552127</v>
          </cell>
        </row>
        <row r="20">
          <cell r="F20">
            <v>1926188</v>
          </cell>
          <cell r="G20">
            <v>0</v>
          </cell>
          <cell r="H20">
            <v>1926188</v>
          </cell>
          <cell r="I20">
            <v>0</v>
          </cell>
          <cell r="J20">
            <v>1926188</v>
          </cell>
          <cell r="K20">
            <v>864188</v>
          </cell>
        </row>
        <row r="21">
          <cell r="F21">
            <v>22583</v>
          </cell>
          <cell r="G21">
            <v>0</v>
          </cell>
          <cell r="H21">
            <v>22583</v>
          </cell>
          <cell r="I21">
            <v>0</v>
          </cell>
          <cell r="J21">
            <v>22583</v>
          </cell>
          <cell r="K21">
            <v>1410807</v>
          </cell>
        </row>
        <row r="22">
          <cell r="F22">
            <v>95595</v>
          </cell>
          <cell r="G22">
            <v>0</v>
          </cell>
          <cell r="H22">
            <v>95595</v>
          </cell>
          <cell r="I22">
            <v>0</v>
          </cell>
          <cell r="J22">
            <v>95595</v>
          </cell>
          <cell r="K22">
            <v>8511</v>
          </cell>
        </row>
        <row r="23">
          <cell r="F23">
            <v>74902</v>
          </cell>
          <cell r="G23">
            <v>0</v>
          </cell>
          <cell r="H23">
            <v>74902</v>
          </cell>
          <cell r="I23">
            <v>0</v>
          </cell>
          <cell r="J23">
            <v>74902</v>
          </cell>
          <cell r="K23">
            <v>54136</v>
          </cell>
        </row>
        <row r="24">
          <cell r="F24">
            <v>116810</v>
          </cell>
          <cell r="G24">
            <v>0</v>
          </cell>
          <cell r="H24">
            <v>116810</v>
          </cell>
          <cell r="I24">
            <v>0</v>
          </cell>
          <cell r="J24">
            <v>116810</v>
          </cell>
          <cell r="K24">
            <v>483640</v>
          </cell>
        </row>
        <row r="25">
          <cell r="F25">
            <v>806879</v>
          </cell>
          <cell r="G25">
            <v>0</v>
          </cell>
          <cell r="H25">
            <v>806879</v>
          </cell>
          <cell r="I25">
            <v>0</v>
          </cell>
          <cell r="J25">
            <v>806879</v>
          </cell>
          <cell r="K25">
            <v>126275</v>
          </cell>
        </row>
        <row r="26">
          <cell r="F26">
            <v>468295</v>
          </cell>
          <cell r="G26">
            <v>0</v>
          </cell>
          <cell r="H26">
            <v>468295</v>
          </cell>
          <cell r="I26">
            <v>0</v>
          </cell>
          <cell r="J26">
            <v>468295</v>
          </cell>
          <cell r="K26">
            <v>13659</v>
          </cell>
        </row>
        <row r="27">
          <cell r="F27">
            <v>347379</v>
          </cell>
          <cell r="G27">
            <v>0</v>
          </cell>
          <cell r="H27">
            <v>347379</v>
          </cell>
          <cell r="I27">
            <v>0</v>
          </cell>
          <cell r="J27">
            <v>347379</v>
          </cell>
          <cell r="K27">
            <v>2051407</v>
          </cell>
        </row>
        <row r="28">
          <cell r="F28">
            <v>360820</v>
          </cell>
          <cell r="G28">
            <v>0</v>
          </cell>
          <cell r="H28">
            <v>360820</v>
          </cell>
          <cell r="I28">
            <v>0</v>
          </cell>
          <cell r="J28">
            <v>360820</v>
          </cell>
          <cell r="K28">
            <v>91497</v>
          </cell>
        </row>
        <row r="29">
          <cell r="F29">
            <v>182036</v>
          </cell>
          <cell r="G29">
            <v>0</v>
          </cell>
          <cell r="H29">
            <v>182036</v>
          </cell>
          <cell r="I29">
            <v>0</v>
          </cell>
          <cell r="J29">
            <v>182036</v>
          </cell>
          <cell r="K29">
            <v>1761358</v>
          </cell>
        </row>
        <row r="30">
          <cell r="F30">
            <v>5000000</v>
          </cell>
          <cell r="G30">
            <v>0</v>
          </cell>
          <cell r="H30">
            <v>5000000</v>
          </cell>
          <cell r="I30">
            <v>0</v>
          </cell>
          <cell r="J30">
            <v>5000000</v>
          </cell>
          <cell r="K30">
            <v>0</v>
          </cell>
        </row>
        <row r="31">
          <cell r="F31">
            <v>2481096</v>
          </cell>
          <cell r="G31">
            <v>0</v>
          </cell>
          <cell r="H31">
            <v>2481096</v>
          </cell>
          <cell r="I31">
            <v>0</v>
          </cell>
          <cell r="J31">
            <v>2481096</v>
          </cell>
          <cell r="K31">
            <v>312160</v>
          </cell>
        </row>
        <row r="32">
          <cell r="F32">
            <v>75069</v>
          </cell>
          <cell r="G32">
            <v>0</v>
          </cell>
          <cell r="H32">
            <v>75069</v>
          </cell>
          <cell r="I32">
            <v>0</v>
          </cell>
          <cell r="J32">
            <v>75069</v>
          </cell>
          <cell r="K32">
            <v>471044</v>
          </cell>
        </row>
        <row r="33">
          <cell r="F33">
            <v>98986</v>
          </cell>
          <cell r="G33">
            <v>0</v>
          </cell>
          <cell r="H33">
            <v>98986</v>
          </cell>
          <cell r="I33">
            <v>0</v>
          </cell>
          <cell r="J33">
            <v>98986</v>
          </cell>
          <cell r="K33">
            <v>191140</v>
          </cell>
        </row>
        <row r="34">
          <cell r="F34">
            <v>8281</v>
          </cell>
          <cell r="G34">
            <v>0</v>
          </cell>
          <cell r="H34">
            <v>8281</v>
          </cell>
          <cell r="I34">
            <v>0</v>
          </cell>
          <cell r="J34">
            <v>8281</v>
          </cell>
          <cell r="K34">
            <v>4178</v>
          </cell>
        </row>
        <row r="35">
          <cell r="F35">
            <v>261</v>
          </cell>
          <cell r="G35">
            <v>0</v>
          </cell>
          <cell r="H35">
            <v>261</v>
          </cell>
          <cell r="I35">
            <v>0</v>
          </cell>
          <cell r="J35">
            <v>261</v>
          </cell>
          <cell r="K35">
            <v>265</v>
          </cell>
        </row>
        <row r="36">
          <cell r="F36">
            <v>30194</v>
          </cell>
          <cell r="G36">
            <v>0</v>
          </cell>
          <cell r="H36">
            <v>30194</v>
          </cell>
          <cell r="I36">
            <v>0</v>
          </cell>
          <cell r="J36">
            <v>30194</v>
          </cell>
          <cell r="K36">
            <v>31975</v>
          </cell>
        </row>
        <row r="37">
          <cell r="F37">
            <v>216017</v>
          </cell>
          <cell r="G37">
            <v>0</v>
          </cell>
          <cell r="H37">
            <v>216017</v>
          </cell>
          <cell r="I37">
            <v>0</v>
          </cell>
          <cell r="J37">
            <v>216017</v>
          </cell>
          <cell r="K37">
            <v>294964</v>
          </cell>
        </row>
        <row r="38">
          <cell r="F38">
            <v>122111</v>
          </cell>
          <cell r="G38">
            <v>0</v>
          </cell>
          <cell r="H38">
            <v>122111</v>
          </cell>
          <cell r="I38">
            <v>0</v>
          </cell>
          <cell r="J38">
            <v>122111</v>
          </cell>
          <cell r="K38">
            <v>888115</v>
          </cell>
        </row>
        <row r="39">
          <cell r="F39">
            <v>111941</v>
          </cell>
          <cell r="G39">
            <v>0</v>
          </cell>
          <cell r="H39">
            <v>111941</v>
          </cell>
          <cell r="I39">
            <v>0</v>
          </cell>
          <cell r="J39">
            <v>111941</v>
          </cell>
          <cell r="K39">
            <v>47959</v>
          </cell>
        </row>
        <row r="40">
          <cell r="F40">
            <v>399195</v>
          </cell>
          <cell r="G40">
            <v>0</v>
          </cell>
          <cell r="H40">
            <v>399195</v>
          </cell>
          <cell r="I40">
            <v>0</v>
          </cell>
          <cell r="J40">
            <v>399195</v>
          </cell>
          <cell r="K40">
            <v>497208</v>
          </cell>
        </row>
        <row r="41">
          <cell r="F41">
            <v>516218</v>
          </cell>
          <cell r="G41">
            <v>0</v>
          </cell>
          <cell r="H41">
            <v>516218</v>
          </cell>
          <cell r="I41">
            <v>0</v>
          </cell>
          <cell r="J41">
            <v>516218</v>
          </cell>
          <cell r="K41">
            <v>-20117</v>
          </cell>
        </row>
        <row r="42">
          <cell r="F42">
            <v>79614643</v>
          </cell>
          <cell r="G42">
            <v>0</v>
          </cell>
          <cell r="H42">
            <v>79614643</v>
          </cell>
          <cell r="I42">
            <v>0</v>
          </cell>
          <cell r="J42">
            <v>79614643</v>
          </cell>
          <cell r="K42">
            <v>601822</v>
          </cell>
        </row>
        <row r="43">
          <cell r="F43">
            <v>66739</v>
          </cell>
          <cell r="G43">
            <v>0</v>
          </cell>
          <cell r="H43">
            <v>66739</v>
          </cell>
          <cell r="I43">
            <v>0</v>
          </cell>
          <cell r="J43">
            <v>66739</v>
          </cell>
          <cell r="K43">
            <v>1887039</v>
          </cell>
        </row>
        <row r="44">
          <cell r="F44">
            <v>273031</v>
          </cell>
          <cell r="G44">
            <v>0</v>
          </cell>
          <cell r="H44">
            <v>273031</v>
          </cell>
          <cell r="I44">
            <v>0</v>
          </cell>
          <cell r="J44">
            <v>273031</v>
          </cell>
          <cell r="K44">
            <v>262711</v>
          </cell>
        </row>
        <row r="45">
          <cell r="F45">
            <v>141036</v>
          </cell>
          <cell r="G45">
            <v>0</v>
          </cell>
          <cell r="H45">
            <v>141036</v>
          </cell>
          <cell r="I45">
            <v>0</v>
          </cell>
          <cell r="J45">
            <v>141036</v>
          </cell>
          <cell r="K45">
            <v>110269</v>
          </cell>
        </row>
        <row r="46">
          <cell r="F46">
            <v>91010</v>
          </cell>
          <cell r="G46">
            <v>0</v>
          </cell>
          <cell r="H46">
            <v>91010</v>
          </cell>
          <cell r="I46">
            <v>0</v>
          </cell>
          <cell r="J46">
            <v>91010</v>
          </cell>
          <cell r="K46">
            <v>148339</v>
          </cell>
        </row>
        <row r="47">
          <cell r="F47">
            <v>415</v>
          </cell>
          <cell r="G47">
            <v>0</v>
          </cell>
          <cell r="H47">
            <v>415</v>
          </cell>
          <cell r="I47">
            <v>0</v>
          </cell>
          <cell r="J47">
            <v>415</v>
          </cell>
          <cell r="K47">
            <v>472</v>
          </cell>
        </row>
        <row r="48">
          <cell r="F48">
            <v>21054</v>
          </cell>
          <cell r="G48">
            <v>0</v>
          </cell>
          <cell r="H48">
            <v>21054</v>
          </cell>
          <cell r="I48">
            <v>0</v>
          </cell>
          <cell r="J48">
            <v>21054</v>
          </cell>
          <cell r="K48">
            <v>23912</v>
          </cell>
        </row>
        <row r="49">
          <cell r="F49">
            <v>-235</v>
          </cell>
          <cell r="G49">
            <v>0</v>
          </cell>
          <cell r="H49">
            <v>-235</v>
          </cell>
          <cell r="I49">
            <v>0</v>
          </cell>
          <cell r="J49">
            <v>-235</v>
          </cell>
          <cell r="K49">
            <v>3414</v>
          </cell>
        </row>
        <row r="50">
          <cell r="F50">
            <v>2100</v>
          </cell>
          <cell r="G50">
            <v>0</v>
          </cell>
          <cell r="H50">
            <v>2100</v>
          </cell>
          <cell r="I50">
            <v>0</v>
          </cell>
          <cell r="J50">
            <v>2100</v>
          </cell>
          <cell r="K50">
            <v>3871</v>
          </cell>
        </row>
        <row r="51">
          <cell r="F51">
            <v>4478</v>
          </cell>
          <cell r="G51">
            <v>0</v>
          </cell>
          <cell r="H51">
            <v>4478</v>
          </cell>
          <cell r="I51">
            <v>0</v>
          </cell>
          <cell r="J51">
            <v>4478</v>
          </cell>
          <cell r="K51">
            <v>4808</v>
          </cell>
        </row>
        <row r="52">
          <cell r="F52">
            <v>20057</v>
          </cell>
          <cell r="G52">
            <v>0</v>
          </cell>
          <cell r="H52">
            <v>20057</v>
          </cell>
          <cell r="I52">
            <v>0</v>
          </cell>
          <cell r="J52">
            <v>20057</v>
          </cell>
          <cell r="K52">
            <v>0</v>
          </cell>
        </row>
        <row r="53">
          <cell r="F53">
            <v>-388</v>
          </cell>
          <cell r="G53">
            <v>0</v>
          </cell>
          <cell r="H53">
            <v>-388</v>
          </cell>
          <cell r="I53">
            <v>0</v>
          </cell>
          <cell r="J53">
            <v>-388</v>
          </cell>
          <cell r="K53">
            <v>47250</v>
          </cell>
        </row>
        <row r="54">
          <cell r="F54">
            <v>1354</v>
          </cell>
          <cell r="G54">
            <v>0</v>
          </cell>
          <cell r="H54">
            <v>1354</v>
          </cell>
          <cell r="I54">
            <v>0</v>
          </cell>
          <cell r="J54">
            <v>1354</v>
          </cell>
          <cell r="K54">
            <v>2845</v>
          </cell>
        </row>
        <row r="55">
          <cell r="F55">
            <v>6191</v>
          </cell>
          <cell r="G55">
            <v>0</v>
          </cell>
          <cell r="H55">
            <v>6191</v>
          </cell>
          <cell r="I55">
            <v>0</v>
          </cell>
          <cell r="J55">
            <v>6191</v>
          </cell>
          <cell r="K55">
            <v>11099</v>
          </cell>
        </row>
        <row r="56">
          <cell r="F56">
            <v>14525</v>
          </cell>
          <cell r="G56">
            <v>0</v>
          </cell>
          <cell r="H56">
            <v>14525</v>
          </cell>
          <cell r="I56">
            <v>0</v>
          </cell>
          <cell r="J56">
            <v>14525</v>
          </cell>
          <cell r="K56">
            <v>16928</v>
          </cell>
        </row>
        <row r="57">
          <cell r="F57">
            <v>359817</v>
          </cell>
          <cell r="G57">
            <v>0</v>
          </cell>
          <cell r="H57">
            <v>359817</v>
          </cell>
          <cell r="I57">
            <v>0</v>
          </cell>
          <cell r="J57">
            <v>359817</v>
          </cell>
          <cell r="K57">
            <v>94761</v>
          </cell>
        </row>
        <row r="58">
          <cell r="F58">
            <v>3351</v>
          </cell>
          <cell r="G58">
            <v>0</v>
          </cell>
          <cell r="H58">
            <v>3351</v>
          </cell>
          <cell r="I58">
            <v>0</v>
          </cell>
          <cell r="J58">
            <v>3351</v>
          </cell>
          <cell r="K58">
            <v>2142</v>
          </cell>
        </row>
        <row r="59">
          <cell r="F59">
            <v>107376957</v>
          </cell>
          <cell r="G59">
            <v>0</v>
          </cell>
          <cell r="H59">
            <v>107376957</v>
          </cell>
          <cell r="I59">
            <v>0</v>
          </cell>
          <cell r="J59">
            <v>107376957</v>
          </cell>
          <cell r="K59">
            <v>24704758</v>
          </cell>
        </row>
        <row r="61">
          <cell r="F61">
            <v>375137</v>
          </cell>
          <cell r="G61">
            <v>0</v>
          </cell>
          <cell r="H61">
            <v>375137</v>
          </cell>
          <cell r="I61">
            <v>0</v>
          </cell>
          <cell r="J61">
            <v>375137</v>
          </cell>
          <cell r="K61">
            <v>506980</v>
          </cell>
        </row>
        <row r="62">
          <cell r="F62">
            <v>957861</v>
          </cell>
          <cell r="G62">
            <v>0</v>
          </cell>
          <cell r="H62">
            <v>957861</v>
          </cell>
          <cell r="I62">
            <v>0</v>
          </cell>
          <cell r="J62">
            <v>957861</v>
          </cell>
          <cell r="K62">
            <v>21721596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28713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F67">
            <v>1332998</v>
          </cell>
          <cell r="G67">
            <v>0</v>
          </cell>
          <cell r="H67">
            <v>1332998</v>
          </cell>
          <cell r="I67">
            <v>0</v>
          </cell>
          <cell r="J67">
            <v>1332998</v>
          </cell>
          <cell r="K67">
            <v>22257289</v>
          </cell>
        </row>
        <row r="69">
          <cell r="F69">
            <v>15000000</v>
          </cell>
          <cell r="G69">
            <v>0</v>
          </cell>
          <cell r="H69">
            <v>15000000</v>
          </cell>
          <cell r="I69">
            <v>0</v>
          </cell>
          <cell r="J69">
            <v>15000000</v>
          </cell>
          <cell r="K69">
            <v>15000000</v>
          </cell>
        </row>
        <row r="70">
          <cell r="F70">
            <v>17546000</v>
          </cell>
          <cell r="G70">
            <v>0</v>
          </cell>
          <cell r="H70">
            <v>17546000</v>
          </cell>
          <cell r="I70">
            <v>0</v>
          </cell>
          <cell r="J70">
            <v>17546000</v>
          </cell>
          <cell r="K70">
            <v>17546000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5000000</v>
          </cell>
          <cell r="G72">
            <v>0</v>
          </cell>
          <cell r="H72">
            <v>5000000</v>
          </cell>
          <cell r="I72">
            <v>0</v>
          </cell>
          <cell r="J72">
            <v>5000000</v>
          </cell>
          <cell r="K72">
            <v>5000000</v>
          </cell>
        </row>
        <row r="73">
          <cell r="F73">
            <v>23583250</v>
          </cell>
          <cell r="G73">
            <v>0</v>
          </cell>
          <cell r="H73">
            <v>23583250</v>
          </cell>
          <cell r="I73">
            <v>0</v>
          </cell>
          <cell r="J73">
            <v>23583250</v>
          </cell>
          <cell r="K73">
            <v>23583250</v>
          </cell>
        </row>
        <row r="74">
          <cell r="F74">
            <v>10000000</v>
          </cell>
          <cell r="G74">
            <v>0</v>
          </cell>
          <cell r="H74">
            <v>10000000</v>
          </cell>
          <cell r="I74">
            <v>0</v>
          </cell>
          <cell r="J74">
            <v>10000000</v>
          </cell>
          <cell r="K74">
            <v>10000000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10000000</v>
          </cell>
          <cell r="G76">
            <v>0</v>
          </cell>
          <cell r="H76">
            <v>10000000</v>
          </cell>
          <cell r="I76">
            <v>0</v>
          </cell>
          <cell r="J76">
            <v>10000000</v>
          </cell>
          <cell r="K76">
            <v>10000000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78000000</v>
          </cell>
          <cell r="G78">
            <v>0</v>
          </cell>
          <cell r="H78">
            <v>78000000</v>
          </cell>
          <cell r="I78">
            <v>0</v>
          </cell>
          <cell r="J78">
            <v>78000000</v>
          </cell>
          <cell r="K78">
            <v>78000000</v>
          </cell>
        </row>
        <row r="79">
          <cell r="F79">
            <v>18000000</v>
          </cell>
          <cell r="G79">
            <v>0</v>
          </cell>
          <cell r="H79">
            <v>18000000</v>
          </cell>
          <cell r="I79">
            <v>0</v>
          </cell>
          <cell r="J79">
            <v>18000000</v>
          </cell>
          <cell r="K79">
            <v>18000000</v>
          </cell>
        </row>
        <row r="80">
          <cell r="F80">
            <v>8524600</v>
          </cell>
          <cell r="G80">
            <v>0</v>
          </cell>
          <cell r="H80">
            <v>8524600</v>
          </cell>
          <cell r="I80">
            <v>0</v>
          </cell>
          <cell r="J80">
            <v>8524600</v>
          </cell>
          <cell r="K80">
            <v>8662500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-64529</v>
          </cell>
        </row>
        <row r="82">
          <cell r="F82">
            <v>12178000</v>
          </cell>
          <cell r="G82">
            <v>0</v>
          </cell>
          <cell r="H82">
            <v>12178000</v>
          </cell>
          <cell r="I82">
            <v>0</v>
          </cell>
          <cell r="J82">
            <v>12178000</v>
          </cell>
          <cell r="K82">
            <v>12308000</v>
          </cell>
        </row>
        <row r="83">
          <cell r="F83">
            <v>25573800</v>
          </cell>
          <cell r="G83">
            <v>0</v>
          </cell>
          <cell r="H83">
            <v>25573800</v>
          </cell>
          <cell r="I83">
            <v>0</v>
          </cell>
          <cell r="J83">
            <v>25573800</v>
          </cell>
          <cell r="K83">
            <v>-44221</v>
          </cell>
        </row>
        <row r="84">
          <cell r="F84">
            <v>6089000</v>
          </cell>
          <cell r="G84">
            <v>0</v>
          </cell>
          <cell r="H84">
            <v>6089000</v>
          </cell>
          <cell r="I84">
            <v>0</v>
          </cell>
          <cell r="J84">
            <v>6089000</v>
          </cell>
          <cell r="K84">
            <v>6104500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-61582</v>
          </cell>
        </row>
        <row r="86">
          <cell r="F86">
            <v>123302</v>
          </cell>
          <cell r="G86">
            <v>0</v>
          </cell>
          <cell r="H86">
            <v>123302</v>
          </cell>
          <cell r="I86">
            <v>0</v>
          </cell>
          <cell r="J86">
            <v>123302</v>
          </cell>
          <cell r="K86">
            <v>45748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-26357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-115661</v>
          </cell>
        </row>
        <row r="89">
          <cell r="F89">
            <v>43517250</v>
          </cell>
          <cell r="G89">
            <v>0</v>
          </cell>
          <cell r="H89">
            <v>43517250</v>
          </cell>
          <cell r="I89">
            <v>0</v>
          </cell>
          <cell r="J89">
            <v>43517250</v>
          </cell>
          <cell r="K89">
            <v>45753750</v>
          </cell>
        </row>
        <row r="90">
          <cell r="F90">
            <v>273135202</v>
          </cell>
          <cell r="G90">
            <v>0</v>
          </cell>
          <cell r="H90">
            <v>273135202</v>
          </cell>
          <cell r="I90">
            <v>0</v>
          </cell>
          <cell r="J90">
            <v>273135202</v>
          </cell>
          <cell r="K90">
            <v>249691398</v>
          </cell>
        </row>
        <row r="92">
          <cell r="F92">
            <v>15000000</v>
          </cell>
          <cell r="G92">
            <v>0</v>
          </cell>
          <cell r="H92">
            <v>15000000</v>
          </cell>
          <cell r="I92">
            <v>0</v>
          </cell>
          <cell r="J92">
            <v>15000000</v>
          </cell>
          <cell r="K92">
            <v>15000000</v>
          </cell>
        </row>
        <row r="93">
          <cell r="F93">
            <v>15000000</v>
          </cell>
          <cell r="G93">
            <v>0</v>
          </cell>
          <cell r="H93">
            <v>15000000</v>
          </cell>
          <cell r="I93">
            <v>0</v>
          </cell>
          <cell r="J93">
            <v>15000000</v>
          </cell>
          <cell r="K93">
            <v>15000000</v>
          </cell>
        </row>
        <row r="95">
          <cell r="F95">
            <v>1331326</v>
          </cell>
          <cell r="G95">
            <v>0</v>
          </cell>
          <cell r="H95">
            <v>1331326</v>
          </cell>
          <cell r="I95">
            <v>0</v>
          </cell>
          <cell r="J95">
            <v>1331326</v>
          </cell>
          <cell r="K95">
            <v>1395156</v>
          </cell>
        </row>
        <row r="96">
          <cell r="F96">
            <v>1331326</v>
          </cell>
          <cell r="G96">
            <v>0</v>
          </cell>
          <cell r="H96">
            <v>1331326</v>
          </cell>
          <cell r="I96">
            <v>0</v>
          </cell>
          <cell r="J96">
            <v>1331326</v>
          </cell>
          <cell r="K96">
            <v>1395156</v>
          </cell>
        </row>
        <row r="98">
          <cell r="F98">
            <v>32633</v>
          </cell>
          <cell r="G98">
            <v>0</v>
          </cell>
          <cell r="H98">
            <v>32633</v>
          </cell>
          <cell r="I98">
            <v>0</v>
          </cell>
          <cell r="J98">
            <v>32633</v>
          </cell>
          <cell r="K98">
            <v>32633</v>
          </cell>
        </row>
        <row r="99">
          <cell r="F99">
            <v>1394252</v>
          </cell>
          <cell r="G99">
            <v>0</v>
          </cell>
          <cell r="H99">
            <v>1394252</v>
          </cell>
          <cell r="I99">
            <v>0</v>
          </cell>
          <cell r="J99">
            <v>1394252</v>
          </cell>
          <cell r="K99">
            <v>1156906</v>
          </cell>
        </row>
        <row r="100">
          <cell r="F100">
            <v>24443</v>
          </cell>
          <cell r="G100">
            <v>0</v>
          </cell>
          <cell r="H100">
            <v>24443</v>
          </cell>
          <cell r="I100">
            <v>0</v>
          </cell>
          <cell r="J100">
            <v>24443</v>
          </cell>
          <cell r="K100">
            <v>24443</v>
          </cell>
        </row>
        <row r="101">
          <cell r="F101">
            <v>141015</v>
          </cell>
          <cell r="G101">
            <v>0</v>
          </cell>
          <cell r="H101">
            <v>141015</v>
          </cell>
          <cell r="I101">
            <v>0</v>
          </cell>
          <cell r="J101">
            <v>141015</v>
          </cell>
          <cell r="K101">
            <v>141015</v>
          </cell>
        </row>
        <row r="102">
          <cell r="F102">
            <v>86786</v>
          </cell>
          <cell r="G102">
            <v>0</v>
          </cell>
          <cell r="H102">
            <v>86786</v>
          </cell>
          <cell r="I102">
            <v>0</v>
          </cell>
          <cell r="J102">
            <v>86786</v>
          </cell>
          <cell r="K102">
            <v>86786</v>
          </cell>
        </row>
        <row r="103">
          <cell r="F103">
            <v>72248</v>
          </cell>
          <cell r="G103">
            <v>0</v>
          </cell>
          <cell r="H103">
            <v>72248</v>
          </cell>
          <cell r="I103">
            <v>0</v>
          </cell>
          <cell r="J103">
            <v>72248</v>
          </cell>
          <cell r="K103">
            <v>72248</v>
          </cell>
        </row>
        <row r="104">
          <cell r="F104">
            <v>47718</v>
          </cell>
          <cell r="G104">
            <v>0</v>
          </cell>
          <cell r="H104">
            <v>47718</v>
          </cell>
          <cell r="I104">
            <v>0</v>
          </cell>
          <cell r="J104">
            <v>47718</v>
          </cell>
          <cell r="K104">
            <v>47718</v>
          </cell>
        </row>
        <row r="105">
          <cell r="F105">
            <v>44218</v>
          </cell>
          <cell r="G105">
            <v>0</v>
          </cell>
          <cell r="H105">
            <v>44218</v>
          </cell>
          <cell r="I105">
            <v>0</v>
          </cell>
          <cell r="J105">
            <v>44218</v>
          </cell>
          <cell r="K105">
            <v>44218</v>
          </cell>
        </row>
        <row r="106">
          <cell r="F106">
            <v>29410</v>
          </cell>
          <cell r="G106">
            <v>0</v>
          </cell>
          <cell r="H106">
            <v>29410</v>
          </cell>
          <cell r="I106">
            <v>0</v>
          </cell>
          <cell r="J106">
            <v>29410</v>
          </cell>
          <cell r="K106">
            <v>29410</v>
          </cell>
        </row>
        <row r="107">
          <cell r="F107">
            <v>32410</v>
          </cell>
          <cell r="G107">
            <v>0</v>
          </cell>
          <cell r="H107">
            <v>32410</v>
          </cell>
          <cell r="I107">
            <v>0</v>
          </cell>
          <cell r="J107">
            <v>32410</v>
          </cell>
          <cell r="K107">
            <v>32410</v>
          </cell>
        </row>
        <row r="108">
          <cell r="F108">
            <v>33610</v>
          </cell>
          <cell r="G108">
            <v>0</v>
          </cell>
          <cell r="H108">
            <v>33610</v>
          </cell>
          <cell r="I108">
            <v>0</v>
          </cell>
          <cell r="J108">
            <v>33610</v>
          </cell>
          <cell r="K108">
            <v>33610</v>
          </cell>
        </row>
        <row r="109">
          <cell r="F109">
            <v>43718</v>
          </cell>
          <cell r="G109">
            <v>0</v>
          </cell>
          <cell r="H109">
            <v>43718</v>
          </cell>
          <cell r="I109">
            <v>0</v>
          </cell>
          <cell r="J109">
            <v>43718</v>
          </cell>
          <cell r="K109">
            <v>43718</v>
          </cell>
        </row>
        <row r="110">
          <cell r="F110">
            <v>55618</v>
          </cell>
          <cell r="G110">
            <v>0</v>
          </cell>
          <cell r="H110">
            <v>55618</v>
          </cell>
          <cell r="I110">
            <v>0</v>
          </cell>
          <cell r="J110">
            <v>55618</v>
          </cell>
          <cell r="K110">
            <v>55618</v>
          </cell>
        </row>
        <row r="111">
          <cell r="F111">
            <v>53678</v>
          </cell>
          <cell r="G111">
            <v>0</v>
          </cell>
          <cell r="H111">
            <v>53678</v>
          </cell>
          <cell r="I111">
            <v>0</v>
          </cell>
          <cell r="J111">
            <v>53678</v>
          </cell>
          <cell r="K111">
            <v>53678</v>
          </cell>
        </row>
        <row r="112">
          <cell r="F112">
            <v>6500</v>
          </cell>
          <cell r="G112">
            <v>0</v>
          </cell>
          <cell r="H112">
            <v>6500</v>
          </cell>
          <cell r="I112">
            <v>0</v>
          </cell>
          <cell r="J112">
            <v>6500</v>
          </cell>
          <cell r="K112">
            <v>6500</v>
          </cell>
        </row>
        <row r="113">
          <cell r="F113">
            <v>10000</v>
          </cell>
          <cell r="G113">
            <v>0</v>
          </cell>
          <cell r="H113">
            <v>10000</v>
          </cell>
          <cell r="I113">
            <v>0</v>
          </cell>
          <cell r="J113">
            <v>10000</v>
          </cell>
          <cell r="K113">
            <v>10000</v>
          </cell>
        </row>
        <row r="114">
          <cell r="F114">
            <v>4700</v>
          </cell>
          <cell r="G114">
            <v>0</v>
          </cell>
          <cell r="H114">
            <v>4700</v>
          </cell>
          <cell r="I114">
            <v>0</v>
          </cell>
          <cell r="J114">
            <v>4700</v>
          </cell>
          <cell r="K114">
            <v>0</v>
          </cell>
        </row>
        <row r="115">
          <cell r="F115">
            <v>2112957</v>
          </cell>
          <cell r="G115">
            <v>0</v>
          </cell>
          <cell r="H115">
            <v>2112957</v>
          </cell>
          <cell r="I115">
            <v>0</v>
          </cell>
          <cell r="J115">
            <v>2112957</v>
          </cell>
          <cell r="K115">
            <v>1870911</v>
          </cell>
        </row>
        <row r="117">
          <cell r="F117">
            <v>1701610</v>
          </cell>
          <cell r="G117">
            <v>0</v>
          </cell>
          <cell r="H117">
            <v>1701610</v>
          </cell>
          <cell r="I117">
            <v>0</v>
          </cell>
          <cell r="J117">
            <v>1701610</v>
          </cell>
          <cell r="K117">
            <v>1701610</v>
          </cell>
        </row>
        <row r="118">
          <cell r="F118">
            <v>631738</v>
          </cell>
          <cell r="G118">
            <v>0</v>
          </cell>
          <cell r="H118">
            <v>631738</v>
          </cell>
          <cell r="I118">
            <v>0</v>
          </cell>
          <cell r="J118">
            <v>631738</v>
          </cell>
          <cell r="K118">
            <v>631738</v>
          </cell>
        </row>
        <row r="119">
          <cell r="F119">
            <v>222250</v>
          </cell>
          <cell r="G119">
            <v>0</v>
          </cell>
          <cell r="H119">
            <v>222250</v>
          </cell>
          <cell r="I119">
            <v>0</v>
          </cell>
          <cell r="J119">
            <v>222250</v>
          </cell>
          <cell r="K119">
            <v>222250</v>
          </cell>
        </row>
        <row r="120">
          <cell r="F120">
            <v>247082</v>
          </cell>
          <cell r="G120">
            <v>0</v>
          </cell>
          <cell r="H120">
            <v>247082</v>
          </cell>
          <cell r="I120">
            <v>0</v>
          </cell>
          <cell r="J120">
            <v>247082</v>
          </cell>
          <cell r="K120">
            <v>247082</v>
          </cell>
        </row>
        <row r="121">
          <cell r="F121">
            <v>189254</v>
          </cell>
          <cell r="G121">
            <v>0</v>
          </cell>
          <cell r="H121">
            <v>189254</v>
          </cell>
          <cell r="I121">
            <v>0</v>
          </cell>
          <cell r="J121">
            <v>189254</v>
          </cell>
          <cell r="K121">
            <v>189254</v>
          </cell>
        </row>
        <row r="122">
          <cell r="F122">
            <v>161175</v>
          </cell>
          <cell r="G122">
            <v>0</v>
          </cell>
          <cell r="H122">
            <v>161175</v>
          </cell>
          <cell r="I122">
            <v>0</v>
          </cell>
          <cell r="J122">
            <v>161175</v>
          </cell>
          <cell r="K122">
            <v>161175</v>
          </cell>
        </row>
        <row r="123">
          <cell r="F123">
            <v>182000</v>
          </cell>
          <cell r="G123">
            <v>0</v>
          </cell>
          <cell r="H123">
            <v>182000</v>
          </cell>
          <cell r="I123">
            <v>0</v>
          </cell>
          <cell r="J123">
            <v>182000</v>
          </cell>
          <cell r="K123">
            <v>182000</v>
          </cell>
        </row>
        <row r="124">
          <cell r="F124">
            <v>268075</v>
          </cell>
          <cell r="G124">
            <v>0</v>
          </cell>
          <cell r="H124">
            <v>268075</v>
          </cell>
          <cell r="I124">
            <v>0</v>
          </cell>
          <cell r="J124">
            <v>268075</v>
          </cell>
          <cell r="K124">
            <v>268075</v>
          </cell>
        </row>
        <row r="125">
          <cell r="F125">
            <v>279077</v>
          </cell>
          <cell r="G125">
            <v>0</v>
          </cell>
          <cell r="H125">
            <v>279077</v>
          </cell>
          <cell r="I125">
            <v>0</v>
          </cell>
          <cell r="J125">
            <v>279077</v>
          </cell>
          <cell r="K125">
            <v>279077</v>
          </cell>
        </row>
        <row r="126">
          <cell r="F126">
            <v>223700</v>
          </cell>
          <cell r="G126">
            <v>0</v>
          </cell>
          <cell r="H126">
            <v>223700</v>
          </cell>
          <cell r="I126">
            <v>0</v>
          </cell>
          <cell r="J126">
            <v>223700</v>
          </cell>
          <cell r="K126">
            <v>223700</v>
          </cell>
        </row>
        <row r="127">
          <cell r="F127">
            <v>133300</v>
          </cell>
          <cell r="G127">
            <v>0</v>
          </cell>
          <cell r="H127">
            <v>133300</v>
          </cell>
          <cell r="I127">
            <v>0</v>
          </cell>
          <cell r="J127">
            <v>133300</v>
          </cell>
          <cell r="K127">
            <v>133300</v>
          </cell>
        </row>
        <row r="128">
          <cell r="F128">
            <v>255340</v>
          </cell>
          <cell r="G128">
            <v>0</v>
          </cell>
          <cell r="H128">
            <v>255340</v>
          </cell>
          <cell r="I128">
            <v>0</v>
          </cell>
          <cell r="J128">
            <v>255340</v>
          </cell>
          <cell r="K128">
            <v>255340</v>
          </cell>
        </row>
        <row r="129">
          <cell r="F129">
            <v>202250</v>
          </cell>
          <cell r="G129">
            <v>0</v>
          </cell>
          <cell r="H129">
            <v>202250</v>
          </cell>
          <cell r="I129">
            <v>0</v>
          </cell>
          <cell r="J129">
            <v>202250</v>
          </cell>
          <cell r="K129">
            <v>202250</v>
          </cell>
        </row>
        <row r="130">
          <cell r="F130">
            <v>17500</v>
          </cell>
          <cell r="G130">
            <v>0</v>
          </cell>
          <cell r="H130">
            <v>17500</v>
          </cell>
          <cell r="I130">
            <v>0</v>
          </cell>
          <cell r="J130">
            <v>17500</v>
          </cell>
          <cell r="K130">
            <v>17500</v>
          </cell>
        </row>
        <row r="131">
          <cell r="F131">
            <v>44250</v>
          </cell>
          <cell r="G131">
            <v>0</v>
          </cell>
          <cell r="H131">
            <v>44250</v>
          </cell>
          <cell r="I131">
            <v>0</v>
          </cell>
          <cell r="J131">
            <v>44250</v>
          </cell>
          <cell r="K131">
            <v>44250</v>
          </cell>
        </row>
        <row r="132">
          <cell r="F132">
            <v>4758601</v>
          </cell>
          <cell r="G132">
            <v>0</v>
          </cell>
          <cell r="H132">
            <v>4758601</v>
          </cell>
          <cell r="I132">
            <v>0</v>
          </cell>
          <cell r="J132">
            <v>4758601</v>
          </cell>
          <cell r="K132">
            <v>4758601</v>
          </cell>
        </row>
        <row r="134">
          <cell r="F134">
            <v>7838700</v>
          </cell>
          <cell r="G134">
            <v>0</v>
          </cell>
          <cell r="H134">
            <v>7838700</v>
          </cell>
          <cell r="I134">
            <v>0</v>
          </cell>
          <cell r="J134">
            <v>7838700</v>
          </cell>
          <cell r="K134">
            <v>6838700</v>
          </cell>
        </row>
        <row r="135">
          <cell r="F135">
            <v>1165600</v>
          </cell>
          <cell r="G135">
            <v>0</v>
          </cell>
          <cell r="H135">
            <v>1165600</v>
          </cell>
          <cell r="I135">
            <v>0</v>
          </cell>
          <cell r="J135">
            <v>1165600</v>
          </cell>
          <cell r="K135">
            <v>1165600</v>
          </cell>
        </row>
        <row r="136">
          <cell r="F136">
            <v>1165600</v>
          </cell>
          <cell r="G136">
            <v>0</v>
          </cell>
          <cell r="H136">
            <v>1165600</v>
          </cell>
          <cell r="I136">
            <v>0</v>
          </cell>
          <cell r="J136">
            <v>1165600</v>
          </cell>
          <cell r="K136">
            <v>1165600</v>
          </cell>
        </row>
        <row r="137">
          <cell r="F137">
            <v>610000</v>
          </cell>
          <cell r="G137">
            <v>0</v>
          </cell>
          <cell r="H137">
            <v>610000</v>
          </cell>
          <cell r="I137">
            <v>0</v>
          </cell>
          <cell r="J137">
            <v>610000</v>
          </cell>
          <cell r="K137">
            <v>610000</v>
          </cell>
        </row>
        <row r="138">
          <cell r="F138">
            <v>10779900</v>
          </cell>
          <cell r="G138">
            <v>0</v>
          </cell>
          <cell r="H138">
            <v>10779900</v>
          </cell>
          <cell r="I138">
            <v>0</v>
          </cell>
          <cell r="J138">
            <v>10779900</v>
          </cell>
          <cell r="K138">
            <v>9779900</v>
          </cell>
        </row>
        <row r="140">
          <cell r="F140">
            <v>1445372</v>
          </cell>
          <cell r="G140">
            <v>0</v>
          </cell>
          <cell r="H140">
            <v>1445372</v>
          </cell>
          <cell r="I140">
            <v>0</v>
          </cell>
          <cell r="J140">
            <v>1445372</v>
          </cell>
          <cell r="K140">
            <v>0</v>
          </cell>
        </row>
        <row r="141">
          <cell r="F141">
            <v>1445372</v>
          </cell>
          <cell r="G141">
            <v>0</v>
          </cell>
          <cell r="H141">
            <v>1445372</v>
          </cell>
          <cell r="I141">
            <v>0</v>
          </cell>
          <cell r="J141">
            <v>1445372</v>
          </cell>
          <cell r="K141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-2000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39600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4950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14940</v>
          </cell>
        </row>
        <row r="148">
          <cell r="F148">
            <v>-12820</v>
          </cell>
          <cell r="G148">
            <v>0</v>
          </cell>
          <cell r="H148">
            <v>-12820</v>
          </cell>
          <cell r="I148">
            <v>0</v>
          </cell>
          <cell r="J148">
            <v>-12820</v>
          </cell>
          <cell r="K148">
            <v>0</v>
          </cell>
        </row>
        <row r="149">
          <cell r="F149">
            <v>926396</v>
          </cell>
          <cell r="G149">
            <v>0</v>
          </cell>
          <cell r="H149">
            <v>926396</v>
          </cell>
          <cell r="I149">
            <v>0</v>
          </cell>
          <cell r="J149">
            <v>926396</v>
          </cell>
          <cell r="K149">
            <v>926396</v>
          </cell>
        </row>
        <row r="150">
          <cell r="F150">
            <v>694700</v>
          </cell>
          <cell r="G150">
            <v>0</v>
          </cell>
          <cell r="H150">
            <v>694700</v>
          </cell>
          <cell r="I150">
            <v>0</v>
          </cell>
          <cell r="J150">
            <v>694700</v>
          </cell>
          <cell r="K150">
            <v>694700</v>
          </cell>
        </row>
        <row r="151">
          <cell r="F151">
            <v>14506</v>
          </cell>
          <cell r="G151">
            <v>0</v>
          </cell>
          <cell r="H151">
            <v>14506</v>
          </cell>
          <cell r="I151">
            <v>0</v>
          </cell>
          <cell r="J151">
            <v>14506</v>
          </cell>
          <cell r="K151">
            <v>14506</v>
          </cell>
        </row>
        <row r="152">
          <cell r="F152">
            <v>80000</v>
          </cell>
          <cell r="G152">
            <v>0</v>
          </cell>
          <cell r="H152">
            <v>80000</v>
          </cell>
          <cell r="I152">
            <v>0</v>
          </cell>
          <cell r="J152">
            <v>80000</v>
          </cell>
          <cell r="K152">
            <v>63304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-72</v>
          </cell>
        </row>
        <row r="154">
          <cell r="F154">
            <v>544313</v>
          </cell>
          <cell r="G154">
            <v>0</v>
          </cell>
          <cell r="H154">
            <v>544313</v>
          </cell>
          <cell r="I154">
            <v>0</v>
          </cell>
          <cell r="J154">
            <v>544313</v>
          </cell>
          <cell r="K154">
            <v>361554</v>
          </cell>
        </row>
        <row r="155">
          <cell r="F155">
            <v>822500</v>
          </cell>
          <cell r="G155">
            <v>0</v>
          </cell>
          <cell r="H155">
            <v>822500</v>
          </cell>
          <cell r="I155">
            <v>0</v>
          </cell>
          <cell r="J155">
            <v>822500</v>
          </cell>
          <cell r="K155">
            <v>822500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32795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22359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17707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308175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38947</v>
          </cell>
        </row>
        <row r="161">
          <cell r="F161">
            <v>3069595</v>
          </cell>
          <cell r="G161">
            <v>0</v>
          </cell>
          <cell r="H161">
            <v>3069595</v>
          </cell>
          <cell r="I161">
            <v>0</v>
          </cell>
          <cell r="J161">
            <v>3069595</v>
          </cell>
          <cell r="K161">
            <v>3360361</v>
          </cell>
        </row>
        <row r="163">
          <cell r="F163">
            <v>-798348</v>
          </cell>
          <cell r="G163">
            <v>0</v>
          </cell>
          <cell r="H163">
            <v>-798348</v>
          </cell>
          <cell r="I163">
            <v>0</v>
          </cell>
          <cell r="J163">
            <v>-798348</v>
          </cell>
          <cell r="K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240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3600</v>
          </cell>
        </row>
        <row r="166">
          <cell r="F166">
            <v>605000</v>
          </cell>
          <cell r="G166">
            <v>0</v>
          </cell>
          <cell r="H166">
            <v>605000</v>
          </cell>
          <cell r="I166">
            <v>0</v>
          </cell>
          <cell r="J166">
            <v>605000</v>
          </cell>
          <cell r="K166">
            <v>605000</v>
          </cell>
        </row>
        <row r="167">
          <cell r="F167">
            <v>76835</v>
          </cell>
          <cell r="G167">
            <v>0</v>
          </cell>
          <cell r="H167">
            <v>76835</v>
          </cell>
          <cell r="I167">
            <v>0</v>
          </cell>
          <cell r="J167">
            <v>76835</v>
          </cell>
          <cell r="K167">
            <v>76835</v>
          </cell>
        </row>
        <row r="168">
          <cell r="F168">
            <v>35723</v>
          </cell>
          <cell r="G168">
            <v>0</v>
          </cell>
          <cell r="H168">
            <v>35723</v>
          </cell>
          <cell r="I168">
            <v>0</v>
          </cell>
          <cell r="J168">
            <v>35723</v>
          </cell>
          <cell r="K168">
            <v>35723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689354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103650</v>
          </cell>
        </row>
        <row r="171">
          <cell r="F171">
            <v>534</v>
          </cell>
          <cell r="G171">
            <v>0</v>
          </cell>
          <cell r="H171">
            <v>534</v>
          </cell>
          <cell r="I171">
            <v>0</v>
          </cell>
          <cell r="J171">
            <v>534</v>
          </cell>
          <cell r="K171">
            <v>0</v>
          </cell>
        </row>
        <row r="172">
          <cell r="F172">
            <v>133742</v>
          </cell>
          <cell r="G172">
            <v>0</v>
          </cell>
          <cell r="H172">
            <v>133742</v>
          </cell>
          <cell r="I172">
            <v>0</v>
          </cell>
          <cell r="J172">
            <v>133742</v>
          </cell>
          <cell r="K172">
            <v>61666</v>
          </cell>
        </row>
        <row r="173">
          <cell r="F173">
            <v>53486</v>
          </cell>
          <cell r="G173">
            <v>0</v>
          </cell>
          <cell r="H173">
            <v>53486</v>
          </cell>
          <cell r="I173">
            <v>0</v>
          </cell>
          <cell r="J173">
            <v>53486</v>
          </cell>
          <cell r="K173">
            <v>1576068</v>
          </cell>
        </row>
        <row r="175">
          <cell r="F175">
            <v>11345929</v>
          </cell>
          <cell r="G175">
            <v>0</v>
          </cell>
          <cell r="H175">
            <v>11345929</v>
          </cell>
          <cell r="I175">
            <v>0</v>
          </cell>
          <cell r="J175">
            <v>11345929</v>
          </cell>
          <cell r="K175">
            <v>11403785</v>
          </cell>
        </row>
        <row r="176">
          <cell r="F176">
            <v>11345929</v>
          </cell>
          <cell r="G176">
            <v>0</v>
          </cell>
          <cell r="H176">
            <v>11345929</v>
          </cell>
          <cell r="I176">
            <v>0</v>
          </cell>
          <cell r="J176">
            <v>11345929</v>
          </cell>
          <cell r="K176">
            <v>11403785</v>
          </cell>
        </row>
        <row r="178">
          <cell r="F178">
            <v>100705</v>
          </cell>
          <cell r="G178">
            <v>0</v>
          </cell>
          <cell r="H178">
            <v>100705</v>
          </cell>
          <cell r="I178">
            <v>0</v>
          </cell>
          <cell r="J178">
            <v>100705</v>
          </cell>
          <cell r="K178">
            <v>0</v>
          </cell>
        </row>
        <row r="179">
          <cell r="F179">
            <v>-178730</v>
          </cell>
          <cell r="G179">
            <v>0</v>
          </cell>
          <cell r="H179">
            <v>-178730</v>
          </cell>
          <cell r="I179">
            <v>0</v>
          </cell>
          <cell r="J179">
            <v>-178730</v>
          </cell>
          <cell r="K179">
            <v>-22784</v>
          </cell>
        </row>
        <row r="180">
          <cell r="F180">
            <v>5678972</v>
          </cell>
          <cell r="G180">
            <v>0</v>
          </cell>
          <cell r="H180">
            <v>5678972</v>
          </cell>
          <cell r="I180">
            <v>0</v>
          </cell>
          <cell r="J180">
            <v>5678972</v>
          </cell>
          <cell r="K180">
            <v>5678973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-10425</v>
          </cell>
        </row>
        <row r="182">
          <cell r="F182">
            <v>1186475</v>
          </cell>
          <cell r="G182">
            <v>0</v>
          </cell>
          <cell r="H182">
            <v>1186475</v>
          </cell>
          <cell r="I182">
            <v>0</v>
          </cell>
          <cell r="J182">
            <v>1186475</v>
          </cell>
          <cell r="K182">
            <v>1477378</v>
          </cell>
        </row>
        <row r="183">
          <cell r="F183">
            <v>224300</v>
          </cell>
          <cell r="G183">
            <v>0</v>
          </cell>
          <cell r="H183">
            <v>224300</v>
          </cell>
          <cell r="I183">
            <v>0</v>
          </cell>
          <cell r="J183">
            <v>224300</v>
          </cell>
          <cell r="K183">
            <v>998384</v>
          </cell>
        </row>
        <row r="184">
          <cell r="F184">
            <v>46188</v>
          </cell>
          <cell r="G184">
            <v>0</v>
          </cell>
          <cell r="H184">
            <v>46188</v>
          </cell>
          <cell r="I184">
            <v>0</v>
          </cell>
          <cell r="J184">
            <v>46188</v>
          </cell>
          <cell r="K184">
            <v>126981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22506</v>
          </cell>
        </row>
        <row r="186">
          <cell r="F186">
            <v>133056</v>
          </cell>
          <cell r="G186">
            <v>0</v>
          </cell>
          <cell r="H186">
            <v>133056</v>
          </cell>
          <cell r="I186">
            <v>0</v>
          </cell>
          <cell r="J186">
            <v>133056</v>
          </cell>
          <cell r="K186">
            <v>241488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17835</v>
          </cell>
        </row>
        <row r="188">
          <cell r="F188">
            <v>198256</v>
          </cell>
          <cell r="G188">
            <v>0</v>
          </cell>
          <cell r="H188">
            <v>198256</v>
          </cell>
          <cell r="I188">
            <v>0</v>
          </cell>
          <cell r="J188">
            <v>198256</v>
          </cell>
          <cell r="K188">
            <v>202734</v>
          </cell>
        </row>
        <row r="189">
          <cell r="F189">
            <v>42277</v>
          </cell>
          <cell r="G189">
            <v>0</v>
          </cell>
          <cell r="H189">
            <v>42277</v>
          </cell>
          <cell r="I189">
            <v>0</v>
          </cell>
          <cell r="J189">
            <v>42277</v>
          </cell>
          <cell r="K189">
            <v>110010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-45</v>
          </cell>
        </row>
        <row r="192">
          <cell r="F192">
            <v>81368</v>
          </cell>
          <cell r="G192">
            <v>0</v>
          </cell>
          <cell r="H192">
            <v>81368</v>
          </cell>
          <cell r="I192">
            <v>0</v>
          </cell>
          <cell r="J192">
            <v>81368</v>
          </cell>
          <cell r="K192">
            <v>74808</v>
          </cell>
        </row>
        <row r="193">
          <cell r="F193">
            <v>132048</v>
          </cell>
          <cell r="G193">
            <v>0</v>
          </cell>
          <cell r="H193">
            <v>132048</v>
          </cell>
          <cell r="I193">
            <v>0</v>
          </cell>
          <cell r="J193">
            <v>132048</v>
          </cell>
          <cell r="K193">
            <v>132048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-1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-16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174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-100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-3971</v>
          </cell>
        </row>
        <row r="201">
          <cell r="F201">
            <v>13396</v>
          </cell>
          <cell r="G201">
            <v>0</v>
          </cell>
          <cell r="H201">
            <v>13396</v>
          </cell>
          <cell r="I201">
            <v>0</v>
          </cell>
          <cell r="J201">
            <v>13396</v>
          </cell>
          <cell r="K201">
            <v>13662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-1887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F204">
            <v>30688</v>
          </cell>
          <cell r="G204">
            <v>0</v>
          </cell>
          <cell r="H204">
            <v>30688</v>
          </cell>
          <cell r="I204">
            <v>0</v>
          </cell>
          <cell r="J204">
            <v>30688</v>
          </cell>
          <cell r="K204">
            <v>180</v>
          </cell>
        </row>
        <row r="205">
          <cell r="F205">
            <v>7920</v>
          </cell>
          <cell r="G205">
            <v>0</v>
          </cell>
          <cell r="H205">
            <v>7920</v>
          </cell>
          <cell r="I205">
            <v>0</v>
          </cell>
          <cell r="J205">
            <v>7920</v>
          </cell>
          <cell r="K205">
            <v>40464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-2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123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49</v>
          </cell>
        </row>
        <row r="209">
          <cell r="F209">
            <v>974</v>
          </cell>
          <cell r="G209">
            <v>0</v>
          </cell>
          <cell r="H209">
            <v>974</v>
          </cell>
          <cell r="I209">
            <v>0</v>
          </cell>
          <cell r="J209">
            <v>974</v>
          </cell>
          <cell r="K209">
            <v>1043</v>
          </cell>
        </row>
        <row r="210">
          <cell r="F210">
            <v>59904</v>
          </cell>
          <cell r="G210">
            <v>0</v>
          </cell>
          <cell r="H210">
            <v>59904</v>
          </cell>
          <cell r="I210">
            <v>0</v>
          </cell>
          <cell r="J210">
            <v>59904</v>
          </cell>
          <cell r="K210">
            <v>24624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-49</v>
          </cell>
        </row>
        <row r="212">
          <cell r="F212">
            <v>852</v>
          </cell>
          <cell r="G212">
            <v>0</v>
          </cell>
          <cell r="H212">
            <v>852</v>
          </cell>
          <cell r="I212">
            <v>0</v>
          </cell>
          <cell r="J212">
            <v>852</v>
          </cell>
          <cell r="K212">
            <v>1345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-156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-1995</v>
          </cell>
        </row>
        <row r="215">
          <cell r="F215">
            <v>-8379</v>
          </cell>
          <cell r="G215">
            <v>0</v>
          </cell>
          <cell r="H215">
            <v>-8379</v>
          </cell>
          <cell r="I215">
            <v>0</v>
          </cell>
          <cell r="J215">
            <v>-8379</v>
          </cell>
          <cell r="K215">
            <v>1682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56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13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-27</v>
          </cell>
        </row>
        <row r="219">
          <cell r="F219">
            <v>341425</v>
          </cell>
          <cell r="G219">
            <v>0</v>
          </cell>
          <cell r="H219">
            <v>341425</v>
          </cell>
          <cell r="I219">
            <v>0</v>
          </cell>
          <cell r="J219">
            <v>341425</v>
          </cell>
          <cell r="K219">
            <v>615011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2173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-26</v>
          </cell>
        </row>
        <row r="222">
          <cell r="F222">
            <v>5380</v>
          </cell>
          <cell r="G222">
            <v>0</v>
          </cell>
          <cell r="H222">
            <v>5380</v>
          </cell>
          <cell r="I222">
            <v>0</v>
          </cell>
          <cell r="J222">
            <v>5380</v>
          </cell>
          <cell r="K222">
            <v>108439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245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-454</v>
          </cell>
        </row>
        <row r="225">
          <cell r="F225">
            <v>13824</v>
          </cell>
          <cell r="G225">
            <v>0</v>
          </cell>
          <cell r="H225">
            <v>13824</v>
          </cell>
          <cell r="I225">
            <v>0</v>
          </cell>
          <cell r="J225">
            <v>13824</v>
          </cell>
          <cell r="K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-1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-593</v>
          </cell>
        </row>
        <row r="229">
          <cell r="F229">
            <v>64480</v>
          </cell>
          <cell r="G229">
            <v>0</v>
          </cell>
          <cell r="H229">
            <v>64480</v>
          </cell>
          <cell r="I229">
            <v>0</v>
          </cell>
          <cell r="J229">
            <v>64480</v>
          </cell>
          <cell r="K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50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-1</v>
          </cell>
        </row>
        <row r="232">
          <cell r="F232">
            <v>15831</v>
          </cell>
          <cell r="G232">
            <v>0</v>
          </cell>
          <cell r="H232">
            <v>15831</v>
          </cell>
          <cell r="I232">
            <v>0</v>
          </cell>
          <cell r="J232">
            <v>15831</v>
          </cell>
          <cell r="K232">
            <v>5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60</v>
          </cell>
        </row>
        <row r="234">
          <cell r="F234">
            <v>29335</v>
          </cell>
          <cell r="G234">
            <v>0</v>
          </cell>
          <cell r="H234">
            <v>29335</v>
          </cell>
          <cell r="I234">
            <v>0</v>
          </cell>
          <cell r="J234">
            <v>29335</v>
          </cell>
          <cell r="K234">
            <v>-100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380400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106572</v>
          </cell>
        </row>
        <row r="237">
          <cell r="F237">
            <v>-1218</v>
          </cell>
          <cell r="G237">
            <v>0</v>
          </cell>
          <cell r="H237">
            <v>-1218</v>
          </cell>
          <cell r="I237">
            <v>0</v>
          </cell>
          <cell r="J237">
            <v>-1218</v>
          </cell>
          <cell r="K237">
            <v>-27</v>
          </cell>
        </row>
        <row r="238">
          <cell r="F238">
            <v>165420</v>
          </cell>
          <cell r="G238">
            <v>0</v>
          </cell>
          <cell r="H238">
            <v>165420</v>
          </cell>
          <cell r="I238">
            <v>0</v>
          </cell>
          <cell r="J238">
            <v>165420</v>
          </cell>
          <cell r="K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19</v>
          </cell>
        </row>
        <row r="240">
          <cell r="F240">
            <v>258242</v>
          </cell>
          <cell r="G240">
            <v>0</v>
          </cell>
          <cell r="H240">
            <v>258242</v>
          </cell>
          <cell r="I240">
            <v>0</v>
          </cell>
          <cell r="J240">
            <v>258242</v>
          </cell>
          <cell r="K240">
            <v>197042</v>
          </cell>
        </row>
        <row r="241">
          <cell r="F241">
            <v>13824</v>
          </cell>
          <cell r="G241">
            <v>0</v>
          </cell>
          <cell r="H241">
            <v>13824</v>
          </cell>
          <cell r="I241">
            <v>0</v>
          </cell>
          <cell r="J241">
            <v>13824</v>
          </cell>
          <cell r="K241">
            <v>29664</v>
          </cell>
        </row>
        <row r="242">
          <cell r="F242">
            <v>17280</v>
          </cell>
          <cell r="G242">
            <v>0</v>
          </cell>
          <cell r="H242">
            <v>17280</v>
          </cell>
          <cell r="I242">
            <v>0</v>
          </cell>
          <cell r="J242">
            <v>17280</v>
          </cell>
          <cell r="K242">
            <v>0</v>
          </cell>
        </row>
        <row r="243">
          <cell r="F243">
            <v>38448</v>
          </cell>
          <cell r="G243">
            <v>0</v>
          </cell>
          <cell r="H243">
            <v>38448</v>
          </cell>
          <cell r="I243">
            <v>0</v>
          </cell>
          <cell r="J243">
            <v>38448</v>
          </cell>
          <cell r="K243">
            <v>0</v>
          </cell>
        </row>
        <row r="244">
          <cell r="F244">
            <v>102295</v>
          </cell>
          <cell r="G244">
            <v>0</v>
          </cell>
          <cell r="H244">
            <v>102295</v>
          </cell>
          <cell r="I244">
            <v>0</v>
          </cell>
          <cell r="J244">
            <v>102295</v>
          </cell>
          <cell r="K244">
            <v>-4</v>
          </cell>
        </row>
        <row r="245">
          <cell r="F245">
            <v>10810</v>
          </cell>
          <cell r="G245">
            <v>0</v>
          </cell>
          <cell r="H245">
            <v>10810</v>
          </cell>
          <cell r="I245">
            <v>0</v>
          </cell>
          <cell r="J245">
            <v>10810</v>
          </cell>
          <cell r="K245">
            <v>94566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-115</v>
          </cell>
        </row>
        <row r="247">
          <cell r="F247">
            <v>122862</v>
          </cell>
          <cell r="G247">
            <v>0</v>
          </cell>
          <cell r="H247">
            <v>122862</v>
          </cell>
          <cell r="I247">
            <v>0</v>
          </cell>
          <cell r="J247">
            <v>122862</v>
          </cell>
          <cell r="K247">
            <v>254040</v>
          </cell>
        </row>
        <row r="248">
          <cell r="F248">
            <v>1619857</v>
          </cell>
          <cell r="G248">
            <v>0</v>
          </cell>
          <cell r="H248">
            <v>1619857</v>
          </cell>
          <cell r="I248">
            <v>0</v>
          </cell>
          <cell r="J248">
            <v>1619857</v>
          </cell>
          <cell r="K248">
            <v>1736013</v>
          </cell>
        </row>
        <row r="249">
          <cell r="F249">
            <v>228825</v>
          </cell>
          <cell r="G249">
            <v>0</v>
          </cell>
          <cell r="H249">
            <v>228825</v>
          </cell>
          <cell r="I249">
            <v>0</v>
          </cell>
          <cell r="J249">
            <v>228825</v>
          </cell>
          <cell r="K249">
            <v>24686</v>
          </cell>
        </row>
        <row r="250">
          <cell r="F250">
            <v>21636</v>
          </cell>
          <cell r="G250">
            <v>0</v>
          </cell>
          <cell r="H250">
            <v>21636</v>
          </cell>
          <cell r="I250">
            <v>0</v>
          </cell>
          <cell r="J250">
            <v>21636</v>
          </cell>
          <cell r="K250">
            <v>101556</v>
          </cell>
        </row>
        <row r="251">
          <cell r="F251">
            <v>10768</v>
          </cell>
          <cell r="G251">
            <v>0</v>
          </cell>
          <cell r="H251">
            <v>10768</v>
          </cell>
          <cell r="I251">
            <v>0</v>
          </cell>
          <cell r="J251">
            <v>10768</v>
          </cell>
          <cell r="K251">
            <v>127408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1236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106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-53</v>
          </cell>
        </row>
        <row r="257">
          <cell r="F257">
            <v>27204</v>
          </cell>
          <cell r="G257">
            <v>0</v>
          </cell>
          <cell r="H257">
            <v>27204</v>
          </cell>
          <cell r="I257">
            <v>0</v>
          </cell>
          <cell r="J257">
            <v>27204</v>
          </cell>
          <cell r="K257">
            <v>159276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15002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-34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184</v>
          </cell>
        </row>
        <row r="261">
          <cell r="F261">
            <v>13725</v>
          </cell>
          <cell r="G261">
            <v>0</v>
          </cell>
          <cell r="H261">
            <v>13725</v>
          </cell>
          <cell r="I261">
            <v>0</v>
          </cell>
          <cell r="J261">
            <v>13725</v>
          </cell>
          <cell r="K261">
            <v>138597</v>
          </cell>
        </row>
        <row r="262">
          <cell r="F262">
            <v>38448</v>
          </cell>
          <cell r="G262">
            <v>0</v>
          </cell>
          <cell r="H262">
            <v>38448</v>
          </cell>
          <cell r="I262">
            <v>0</v>
          </cell>
          <cell r="J262">
            <v>38448</v>
          </cell>
          <cell r="K262">
            <v>82368</v>
          </cell>
        </row>
        <row r="263">
          <cell r="F263">
            <v>2435</v>
          </cell>
          <cell r="G263">
            <v>0</v>
          </cell>
          <cell r="H263">
            <v>2435</v>
          </cell>
          <cell r="I263">
            <v>0</v>
          </cell>
          <cell r="J263">
            <v>2435</v>
          </cell>
          <cell r="K263">
            <v>-1218</v>
          </cell>
        </row>
        <row r="264">
          <cell r="F264">
            <v>106560</v>
          </cell>
          <cell r="G264">
            <v>0</v>
          </cell>
          <cell r="H264">
            <v>106560</v>
          </cell>
          <cell r="I264">
            <v>0</v>
          </cell>
          <cell r="J264">
            <v>106560</v>
          </cell>
          <cell r="K264">
            <v>24624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9864</v>
          </cell>
        </row>
        <row r="266">
          <cell r="F266">
            <v>10800</v>
          </cell>
          <cell r="G266">
            <v>0</v>
          </cell>
          <cell r="H266">
            <v>10800</v>
          </cell>
          <cell r="I266">
            <v>0</v>
          </cell>
          <cell r="J266">
            <v>10800</v>
          </cell>
          <cell r="K266">
            <v>59760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26640</v>
          </cell>
        </row>
        <row r="268">
          <cell r="F268">
            <v>2487</v>
          </cell>
          <cell r="G268">
            <v>0</v>
          </cell>
          <cell r="H268">
            <v>2487</v>
          </cell>
          <cell r="I268">
            <v>0</v>
          </cell>
          <cell r="J268">
            <v>2487</v>
          </cell>
          <cell r="K268">
            <v>0</v>
          </cell>
        </row>
        <row r="269">
          <cell r="F269">
            <v>4750</v>
          </cell>
          <cell r="G269">
            <v>0</v>
          </cell>
          <cell r="H269">
            <v>4750</v>
          </cell>
          <cell r="I269">
            <v>0</v>
          </cell>
          <cell r="J269">
            <v>4750</v>
          </cell>
          <cell r="K269">
            <v>0</v>
          </cell>
        </row>
        <row r="270">
          <cell r="F270">
            <v>347672</v>
          </cell>
          <cell r="G270">
            <v>0</v>
          </cell>
          <cell r="H270">
            <v>347672</v>
          </cell>
          <cell r="I270">
            <v>0</v>
          </cell>
          <cell r="J270">
            <v>347672</v>
          </cell>
          <cell r="K270">
            <v>95472</v>
          </cell>
        </row>
        <row r="271">
          <cell r="F271">
            <v>13824</v>
          </cell>
          <cell r="G271">
            <v>0</v>
          </cell>
          <cell r="H271">
            <v>13824</v>
          </cell>
          <cell r="I271">
            <v>0</v>
          </cell>
          <cell r="J271">
            <v>13824</v>
          </cell>
          <cell r="K271">
            <v>24624</v>
          </cell>
        </row>
        <row r="272">
          <cell r="F272">
            <v>-13824</v>
          </cell>
          <cell r="G272">
            <v>0</v>
          </cell>
          <cell r="H272">
            <v>-13824</v>
          </cell>
          <cell r="I272">
            <v>0</v>
          </cell>
          <cell r="J272">
            <v>-13824</v>
          </cell>
          <cell r="K272">
            <v>13824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2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-144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191834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2980</v>
          </cell>
        </row>
        <row r="279">
          <cell r="F279">
            <v>25200</v>
          </cell>
          <cell r="G279">
            <v>0</v>
          </cell>
          <cell r="H279">
            <v>25200</v>
          </cell>
          <cell r="I279">
            <v>0</v>
          </cell>
          <cell r="J279">
            <v>25200</v>
          </cell>
          <cell r="K279">
            <v>98496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10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2</v>
          </cell>
        </row>
        <row r="282">
          <cell r="F282">
            <v>54614</v>
          </cell>
          <cell r="G282">
            <v>0</v>
          </cell>
          <cell r="H282">
            <v>54614</v>
          </cell>
          <cell r="I282">
            <v>0</v>
          </cell>
          <cell r="J282">
            <v>54614</v>
          </cell>
          <cell r="K282">
            <v>51689</v>
          </cell>
        </row>
        <row r="283">
          <cell r="F283">
            <v>49248</v>
          </cell>
          <cell r="G283">
            <v>0</v>
          </cell>
          <cell r="H283">
            <v>49248</v>
          </cell>
          <cell r="I283">
            <v>0</v>
          </cell>
          <cell r="J283">
            <v>49248</v>
          </cell>
          <cell r="K283">
            <v>73728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31291</v>
          </cell>
        </row>
        <row r="285">
          <cell r="F285">
            <v>204954</v>
          </cell>
          <cell r="G285">
            <v>0</v>
          </cell>
          <cell r="H285">
            <v>204954</v>
          </cell>
          <cell r="I285">
            <v>0</v>
          </cell>
          <cell r="J285">
            <v>204954</v>
          </cell>
          <cell r="K285">
            <v>204954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104261</v>
          </cell>
        </row>
        <row r="287">
          <cell r="F287">
            <v>183224</v>
          </cell>
          <cell r="G287">
            <v>0</v>
          </cell>
          <cell r="H287">
            <v>183224</v>
          </cell>
          <cell r="I287">
            <v>0</v>
          </cell>
          <cell r="J287">
            <v>183224</v>
          </cell>
          <cell r="K287">
            <v>137144</v>
          </cell>
        </row>
        <row r="288">
          <cell r="F288">
            <v>118544</v>
          </cell>
          <cell r="G288">
            <v>0</v>
          </cell>
          <cell r="H288">
            <v>118544</v>
          </cell>
          <cell r="I288">
            <v>0</v>
          </cell>
          <cell r="J288">
            <v>118544</v>
          </cell>
          <cell r="K288">
            <v>146279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60085</v>
          </cell>
        </row>
        <row r="290">
          <cell r="F290">
            <v>57492</v>
          </cell>
          <cell r="G290">
            <v>0</v>
          </cell>
          <cell r="H290">
            <v>57492</v>
          </cell>
          <cell r="I290">
            <v>0</v>
          </cell>
          <cell r="J290">
            <v>57492</v>
          </cell>
          <cell r="K290">
            <v>154124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150</v>
          </cell>
        </row>
        <row r="292">
          <cell r="F292">
            <v>30850</v>
          </cell>
          <cell r="G292">
            <v>0</v>
          </cell>
          <cell r="H292">
            <v>30850</v>
          </cell>
          <cell r="I292">
            <v>0</v>
          </cell>
          <cell r="J292">
            <v>30850</v>
          </cell>
          <cell r="K292">
            <v>30850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F294">
            <v>121780</v>
          </cell>
          <cell r="G294">
            <v>0</v>
          </cell>
          <cell r="H294">
            <v>121780</v>
          </cell>
          <cell r="I294">
            <v>0</v>
          </cell>
          <cell r="J294">
            <v>121780</v>
          </cell>
          <cell r="K294">
            <v>141920</v>
          </cell>
        </row>
        <row r="295">
          <cell r="F295">
            <v>7850</v>
          </cell>
          <cell r="G295">
            <v>0</v>
          </cell>
          <cell r="H295">
            <v>7850</v>
          </cell>
          <cell r="I295">
            <v>0</v>
          </cell>
          <cell r="J295">
            <v>7850</v>
          </cell>
          <cell r="K295">
            <v>7850</v>
          </cell>
        </row>
        <row r="296">
          <cell r="F296">
            <v>161424</v>
          </cell>
          <cell r="G296">
            <v>0</v>
          </cell>
          <cell r="H296">
            <v>161424</v>
          </cell>
          <cell r="I296">
            <v>0</v>
          </cell>
          <cell r="J296">
            <v>161424</v>
          </cell>
          <cell r="K296">
            <v>96360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F298">
            <v>13824</v>
          </cell>
          <cell r="G298">
            <v>0</v>
          </cell>
          <cell r="H298">
            <v>13824</v>
          </cell>
          <cell r="I298">
            <v>0</v>
          </cell>
          <cell r="J298">
            <v>13824</v>
          </cell>
          <cell r="K298">
            <v>618336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54975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-421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-59</v>
          </cell>
        </row>
        <row r="302">
          <cell r="F302">
            <v>7063</v>
          </cell>
          <cell r="G302">
            <v>0</v>
          </cell>
          <cell r="H302">
            <v>7063</v>
          </cell>
          <cell r="I302">
            <v>0</v>
          </cell>
          <cell r="J302">
            <v>7063</v>
          </cell>
          <cell r="K302">
            <v>2068</v>
          </cell>
        </row>
        <row r="303">
          <cell r="F303">
            <v>27649</v>
          </cell>
          <cell r="G303">
            <v>0</v>
          </cell>
          <cell r="H303">
            <v>27649</v>
          </cell>
          <cell r="I303">
            <v>0</v>
          </cell>
          <cell r="J303">
            <v>27649</v>
          </cell>
          <cell r="K303">
            <v>13825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26820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49</v>
          </cell>
        </row>
        <row r="306">
          <cell r="F306">
            <v>68021</v>
          </cell>
          <cell r="G306">
            <v>0</v>
          </cell>
          <cell r="H306">
            <v>68021</v>
          </cell>
          <cell r="I306">
            <v>0</v>
          </cell>
          <cell r="J306">
            <v>68021</v>
          </cell>
          <cell r="K306">
            <v>20487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-11</v>
          </cell>
        </row>
        <row r="308">
          <cell r="F308">
            <v>60890</v>
          </cell>
          <cell r="G308">
            <v>0</v>
          </cell>
          <cell r="H308">
            <v>60890</v>
          </cell>
          <cell r="I308">
            <v>0</v>
          </cell>
          <cell r="J308">
            <v>60890</v>
          </cell>
          <cell r="K308">
            <v>89985</v>
          </cell>
        </row>
        <row r="309">
          <cell r="F309">
            <v>492101</v>
          </cell>
          <cell r="G309">
            <v>0</v>
          </cell>
          <cell r="H309">
            <v>492101</v>
          </cell>
          <cell r="I309">
            <v>0</v>
          </cell>
          <cell r="J309">
            <v>492101</v>
          </cell>
          <cell r="K309">
            <v>932501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F311">
            <v>-11520</v>
          </cell>
          <cell r="G311">
            <v>0</v>
          </cell>
          <cell r="H311">
            <v>-11520</v>
          </cell>
          <cell r="I311">
            <v>0</v>
          </cell>
          <cell r="J311">
            <v>-11520</v>
          </cell>
          <cell r="K311">
            <v>70820</v>
          </cell>
        </row>
        <row r="312">
          <cell r="F312">
            <v>2230157</v>
          </cell>
          <cell r="G312">
            <v>0</v>
          </cell>
          <cell r="H312">
            <v>2230157</v>
          </cell>
          <cell r="I312">
            <v>0</v>
          </cell>
          <cell r="J312">
            <v>2230157</v>
          </cell>
          <cell r="K312">
            <v>418563</v>
          </cell>
        </row>
        <row r="313">
          <cell r="F313">
            <v>340567</v>
          </cell>
          <cell r="G313">
            <v>0</v>
          </cell>
          <cell r="H313">
            <v>340567</v>
          </cell>
          <cell r="I313">
            <v>0</v>
          </cell>
          <cell r="J313">
            <v>340567</v>
          </cell>
          <cell r="K313">
            <v>340567</v>
          </cell>
        </row>
        <row r="314"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27024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-3</v>
          </cell>
        </row>
        <row r="316">
          <cell r="F316">
            <v>41472</v>
          </cell>
          <cell r="G316">
            <v>0</v>
          </cell>
          <cell r="H316">
            <v>41472</v>
          </cell>
          <cell r="I316">
            <v>0</v>
          </cell>
          <cell r="J316">
            <v>41472</v>
          </cell>
          <cell r="K316">
            <v>17400</v>
          </cell>
        </row>
        <row r="317">
          <cell r="F317">
            <v>28100</v>
          </cell>
          <cell r="G317">
            <v>0</v>
          </cell>
          <cell r="H317">
            <v>28100</v>
          </cell>
          <cell r="I317">
            <v>0</v>
          </cell>
          <cell r="J317">
            <v>28100</v>
          </cell>
          <cell r="K317">
            <v>91850</v>
          </cell>
        </row>
        <row r="318">
          <cell r="F318">
            <v>7063</v>
          </cell>
          <cell r="G318">
            <v>0</v>
          </cell>
          <cell r="H318">
            <v>7063</v>
          </cell>
          <cell r="I318">
            <v>0</v>
          </cell>
          <cell r="J318">
            <v>7063</v>
          </cell>
          <cell r="K318">
            <v>26574</v>
          </cell>
        </row>
        <row r="319">
          <cell r="F319">
            <v>158688</v>
          </cell>
          <cell r="G319">
            <v>0</v>
          </cell>
          <cell r="H319">
            <v>158688</v>
          </cell>
          <cell r="I319">
            <v>0</v>
          </cell>
          <cell r="J319">
            <v>158688</v>
          </cell>
          <cell r="K319">
            <v>221744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3636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3449</v>
          </cell>
        </row>
        <row r="322">
          <cell r="F322">
            <v>38648</v>
          </cell>
          <cell r="G322">
            <v>0</v>
          </cell>
          <cell r="H322">
            <v>38648</v>
          </cell>
          <cell r="I322">
            <v>0</v>
          </cell>
          <cell r="J322">
            <v>38648</v>
          </cell>
          <cell r="K322">
            <v>119432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3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-16</v>
          </cell>
        </row>
        <row r="326"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1</v>
          </cell>
        </row>
        <row r="327"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80</v>
          </cell>
        </row>
        <row r="328"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248</v>
          </cell>
        </row>
        <row r="329">
          <cell r="F329">
            <v>15901578</v>
          </cell>
          <cell r="G329">
            <v>0</v>
          </cell>
          <cell r="H329">
            <v>15901578</v>
          </cell>
          <cell r="I329">
            <v>0</v>
          </cell>
          <cell r="J329">
            <v>15901578</v>
          </cell>
          <cell r="K329">
            <v>18185796</v>
          </cell>
        </row>
        <row r="331">
          <cell r="F331">
            <v>1205622</v>
          </cell>
          <cell r="G331">
            <v>0</v>
          </cell>
          <cell r="H331">
            <v>1205622</v>
          </cell>
          <cell r="I331">
            <v>0</v>
          </cell>
          <cell r="J331">
            <v>1205622</v>
          </cell>
          <cell r="K331">
            <v>31443828</v>
          </cell>
        </row>
        <row r="332">
          <cell r="F332">
            <v>1205622</v>
          </cell>
          <cell r="G332">
            <v>0</v>
          </cell>
          <cell r="H332">
            <v>1205622</v>
          </cell>
          <cell r="I332">
            <v>0</v>
          </cell>
          <cell r="J332">
            <v>1205622</v>
          </cell>
          <cell r="K332">
            <v>31443828</v>
          </cell>
        </row>
        <row r="334">
          <cell r="F334">
            <v>641424</v>
          </cell>
          <cell r="G334">
            <v>0</v>
          </cell>
          <cell r="H334">
            <v>641424</v>
          </cell>
          <cell r="I334">
            <v>0</v>
          </cell>
          <cell r="J334">
            <v>641424</v>
          </cell>
          <cell r="K334">
            <v>33607228</v>
          </cell>
        </row>
        <row r="335">
          <cell r="F335">
            <v>641424</v>
          </cell>
          <cell r="G335">
            <v>0</v>
          </cell>
          <cell r="H335">
            <v>641424</v>
          </cell>
          <cell r="I335">
            <v>0</v>
          </cell>
          <cell r="J335">
            <v>641424</v>
          </cell>
          <cell r="K335">
            <v>33607228</v>
          </cell>
        </row>
        <row r="337">
          <cell r="F337">
            <v>400000</v>
          </cell>
          <cell r="G337">
            <v>0</v>
          </cell>
          <cell r="H337">
            <v>400000</v>
          </cell>
          <cell r="I337">
            <v>0</v>
          </cell>
          <cell r="J337">
            <v>400000</v>
          </cell>
          <cell r="K337">
            <v>400000</v>
          </cell>
        </row>
        <row r="338">
          <cell r="F338">
            <v>4475989</v>
          </cell>
          <cell r="G338">
            <v>0</v>
          </cell>
          <cell r="H338">
            <v>4475989</v>
          </cell>
          <cell r="I338">
            <v>0</v>
          </cell>
          <cell r="J338">
            <v>4475989</v>
          </cell>
          <cell r="K338">
            <v>4475989</v>
          </cell>
        </row>
        <row r="339">
          <cell r="F339">
            <v>4875989</v>
          </cell>
          <cell r="G339">
            <v>0</v>
          </cell>
          <cell r="H339">
            <v>4875989</v>
          </cell>
          <cell r="I339">
            <v>0</v>
          </cell>
          <cell r="J339">
            <v>4875989</v>
          </cell>
          <cell r="K339">
            <v>4875989</v>
          </cell>
        </row>
        <row r="341">
          <cell r="F341">
            <v>4667874</v>
          </cell>
          <cell r="G341">
            <v>0</v>
          </cell>
          <cell r="H341">
            <v>4667874</v>
          </cell>
          <cell r="I341">
            <v>0</v>
          </cell>
          <cell r="J341">
            <v>4667874</v>
          </cell>
          <cell r="K341">
            <v>6876289</v>
          </cell>
        </row>
        <row r="342">
          <cell r="F342">
            <v>4667874</v>
          </cell>
          <cell r="G342">
            <v>0</v>
          </cell>
          <cell r="H342">
            <v>4667874</v>
          </cell>
          <cell r="I342">
            <v>0</v>
          </cell>
          <cell r="J342">
            <v>4667874</v>
          </cell>
          <cell r="K342">
            <v>6876289</v>
          </cell>
        </row>
        <row r="344">
          <cell r="F344">
            <v>158308</v>
          </cell>
          <cell r="G344">
            <v>0</v>
          </cell>
          <cell r="H344">
            <v>158308</v>
          </cell>
          <cell r="I344">
            <v>0</v>
          </cell>
          <cell r="J344">
            <v>158308</v>
          </cell>
          <cell r="K344">
            <v>0</v>
          </cell>
        </row>
        <row r="345">
          <cell r="F345">
            <v>9219</v>
          </cell>
          <cell r="G345">
            <v>0</v>
          </cell>
          <cell r="H345">
            <v>9219</v>
          </cell>
          <cell r="I345">
            <v>0</v>
          </cell>
          <cell r="J345">
            <v>9219</v>
          </cell>
          <cell r="K345">
            <v>0</v>
          </cell>
        </row>
        <row r="346">
          <cell r="F346">
            <v>167527</v>
          </cell>
          <cell r="G346">
            <v>0</v>
          </cell>
          <cell r="H346">
            <v>167527</v>
          </cell>
          <cell r="I346">
            <v>0</v>
          </cell>
          <cell r="J346">
            <v>167527</v>
          </cell>
          <cell r="K346">
            <v>0</v>
          </cell>
        </row>
        <row r="348">
          <cell r="F348">
            <v>1877418</v>
          </cell>
          <cell r="G348">
            <v>0</v>
          </cell>
          <cell r="H348">
            <v>1877418</v>
          </cell>
          <cell r="I348">
            <v>0</v>
          </cell>
          <cell r="J348">
            <v>1877418</v>
          </cell>
          <cell r="K348">
            <v>0</v>
          </cell>
        </row>
        <row r="349">
          <cell r="F349">
            <v>70992</v>
          </cell>
          <cell r="G349">
            <v>0</v>
          </cell>
          <cell r="H349">
            <v>70992</v>
          </cell>
          <cell r="I349">
            <v>0</v>
          </cell>
          <cell r="J349">
            <v>70992</v>
          </cell>
          <cell r="K349">
            <v>0</v>
          </cell>
        </row>
        <row r="350">
          <cell r="F350">
            <v>1948410</v>
          </cell>
          <cell r="G350">
            <v>0</v>
          </cell>
          <cell r="H350">
            <v>1948410</v>
          </cell>
          <cell r="I350">
            <v>0</v>
          </cell>
          <cell r="J350">
            <v>1948410</v>
          </cell>
          <cell r="K350">
            <v>0</v>
          </cell>
        </row>
        <row r="352">
          <cell r="F352">
            <v>125543155</v>
          </cell>
          <cell r="G352">
            <v>0</v>
          </cell>
          <cell r="H352">
            <v>125543155</v>
          </cell>
          <cell r="I352">
            <v>0</v>
          </cell>
          <cell r="J352">
            <v>125543155</v>
          </cell>
          <cell r="K352">
            <v>125543155</v>
          </cell>
        </row>
        <row r="353">
          <cell r="F353">
            <v>481140</v>
          </cell>
          <cell r="G353">
            <v>0</v>
          </cell>
          <cell r="H353">
            <v>481140</v>
          </cell>
          <cell r="I353">
            <v>0</v>
          </cell>
          <cell r="J353">
            <v>481140</v>
          </cell>
          <cell r="K353">
            <v>481140</v>
          </cell>
        </row>
        <row r="354">
          <cell r="F354">
            <v>67600</v>
          </cell>
          <cell r="G354">
            <v>0</v>
          </cell>
          <cell r="H354">
            <v>67600</v>
          </cell>
          <cell r="I354">
            <v>0</v>
          </cell>
          <cell r="J354">
            <v>67600</v>
          </cell>
          <cell r="K354">
            <v>67600</v>
          </cell>
        </row>
        <row r="355">
          <cell r="F355">
            <v>120000</v>
          </cell>
          <cell r="G355">
            <v>0</v>
          </cell>
          <cell r="H355">
            <v>120000</v>
          </cell>
          <cell r="I355">
            <v>0</v>
          </cell>
          <cell r="J355">
            <v>120000</v>
          </cell>
          <cell r="K355">
            <v>120000</v>
          </cell>
        </row>
        <row r="356">
          <cell r="F356">
            <v>200000</v>
          </cell>
          <cell r="G356">
            <v>0</v>
          </cell>
          <cell r="H356">
            <v>200000</v>
          </cell>
          <cell r="I356">
            <v>0</v>
          </cell>
          <cell r="J356">
            <v>200000</v>
          </cell>
          <cell r="K356">
            <v>200000</v>
          </cell>
        </row>
        <row r="357">
          <cell r="F357">
            <v>110000</v>
          </cell>
          <cell r="G357">
            <v>0</v>
          </cell>
          <cell r="H357">
            <v>110000</v>
          </cell>
          <cell r="I357">
            <v>0</v>
          </cell>
          <cell r="J357">
            <v>110000</v>
          </cell>
          <cell r="K357">
            <v>110000</v>
          </cell>
        </row>
        <row r="358">
          <cell r="F358">
            <v>243260</v>
          </cell>
          <cell r="G358">
            <v>0</v>
          </cell>
          <cell r="H358">
            <v>243260</v>
          </cell>
          <cell r="I358">
            <v>0</v>
          </cell>
          <cell r="J358">
            <v>243260</v>
          </cell>
          <cell r="K358">
            <v>243260</v>
          </cell>
        </row>
        <row r="359">
          <cell r="F359">
            <v>126765155</v>
          </cell>
          <cell r="G359">
            <v>0</v>
          </cell>
          <cell r="H359">
            <v>126765155</v>
          </cell>
          <cell r="I359">
            <v>0</v>
          </cell>
          <cell r="J359">
            <v>126765155</v>
          </cell>
          <cell r="K359">
            <v>126765155</v>
          </cell>
        </row>
        <row r="361">
          <cell r="F361">
            <v>-3338689</v>
          </cell>
          <cell r="G361">
            <v>0</v>
          </cell>
          <cell r="H361">
            <v>-3338689</v>
          </cell>
          <cell r="I361">
            <v>0</v>
          </cell>
          <cell r="J361">
            <v>-3338689</v>
          </cell>
          <cell r="K361">
            <v>-2928386</v>
          </cell>
        </row>
        <row r="362">
          <cell r="F362">
            <v>-5236555</v>
          </cell>
          <cell r="G362">
            <v>0</v>
          </cell>
          <cell r="H362">
            <v>-5236555</v>
          </cell>
          <cell r="I362">
            <v>0</v>
          </cell>
          <cell r="J362">
            <v>-5236555</v>
          </cell>
          <cell r="K362">
            <v>-4716375</v>
          </cell>
        </row>
        <row r="363">
          <cell r="F363">
            <v>-8575244</v>
          </cell>
          <cell r="G363">
            <v>0</v>
          </cell>
          <cell r="H363">
            <v>-8575244</v>
          </cell>
          <cell r="I363">
            <v>0</v>
          </cell>
          <cell r="J363">
            <v>-8575244</v>
          </cell>
          <cell r="K363">
            <v>-7644761</v>
          </cell>
        </row>
        <row r="365">
          <cell r="F365">
            <v>470000</v>
          </cell>
          <cell r="G365">
            <v>0</v>
          </cell>
          <cell r="H365">
            <v>470000</v>
          </cell>
          <cell r="I365">
            <v>0</v>
          </cell>
          <cell r="J365">
            <v>470000</v>
          </cell>
          <cell r="K365">
            <v>470000</v>
          </cell>
        </row>
        <row r="366">
          <cell r="F366">
            <v>470000</v>
          </cell>
          <cell r="G366">
            <v>0</v>
          </cell>
          <cell r="H366">
            <v>470000</v>
          </cell>
          <cell r="I366">
            <v>0</v>
          </cell>
          <cell r="J366">
            <v>470000</v>
          </cell>
          <cell r="K366">
            <v>470000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70">
          <cell r="F370">
            <v>1064628</v>
          </cell>
          <cell r="G370">
            <v>0</v>
          </cell>
          <cell r="H370">
            <v>1064628</v>
          </cell>
          <cell r="I370">
            <v>0</v>
          </cell>
          <cell r="J370">
            <v>1064628</v>
          </cell>
          <cell r="K370">
            <v>510000</v>
          </cell>
        </row>
        <row r="371">
          <cell r="F371">
            <v>1064628</v>
          </cell>
          <cell r="G371">
            <v>0</v>
          </cell>
          <cell r="H371">
            <v>1064628</v>
          </cell>
          <cell r="I371">
            <v>0</v>
          </cell>
          <cell r="J371">
            <v>1064628</v>
          </cell>
          <cell r="K371">
            <v>510000</v>
          </cell>
        </row>
        <row r="373">
          <cell r="F373">
            <v>-2207937</v>
          </cell>
          <cell r="G373">
            <v>0</v>
          </cell>
          <cell r="H373">
            <v>-2207937</v>
          </cell>
          <cell r="I373">
            <v>0</v>
          </cell>
          <cell r="J373">
            <v>-2207937</v>
          </cell>
          <cell r="K373">
            <v>-2033243</v>
          </cell>
        </row>
        <row r="374">
          <cell r="F374">
            <v>-2207937</v>
          </cell>
          <cell r="G374">
            <v>0</v>
          </cell>
          <cell r="H374">
            <v>-2207937</v>
          </cell>
          <cell r="I374">
            <v>0</v>
          </cell>
          <cell r="J374">
            <v>-2207937</v>
          </cell>
          <cell r="K374">
            <v>-2033243</v>
          </cell>
        </row>
        <row r="376">
          <cell r="F376">
            <v>-12574038</v>
          </cell>
          <cell r="G376">
            <v>0</v>
          </cell>
          <cell r="H376">
            <v>-12574038</v>
          </cell>
          <cell r="I376">
            <v>0</v>
          </cell>
          <cell r="J376">
            <v>-12574038</v>
          </cell>
          <cell r="K376">
            <v>-10773709</v>
          </cell>
        </row>
        <row r="377">
          <cell r="F377">
            <v>-12574038</v>
          </cell>
          <cell r="G377">
            <v>0</v>
          </cell>
          <cell r="H377">
            <v>-12574038</v>
          </cell>
          <cell r="I377">
            <v>0</v>
          </cell>
          <cell r="J377">
            <v>-12574038</v>
          </cell>
          <cell r="K377">
            <v>-10773709</v>
          </cell>
        </row>
        <row r="379">
          <cell r="F379">
            <v>5492368</v>
          </cell>
          <cell r="G379">
            <v>0</v>
          </cell>
          <cell r="H379">
            <v>5492368</v>
          </cell>
          <cell r="I379">
            <v>0</v>
          </cell>
          <cell r="J379">
            <v>5492368</v>
          </cell>
          <cell r="K379">
            <v>5492368</v>
          </cell>
        </row>
        <row r="380">
          <cell r="F380">
            <v>942412</v>
          </cell>
          <cell r="G380">
            <v>0</v>
          </cell>
          <cell r="H380">
            <v>942412</v>
          </cell>
          <cell r="I380">
            <v>0</v>
          </cell>
          <cell r="J380">
            <v>942412</v>
          </cell>
          <cell r="K380">
            <v>933912</v>
          </cell>
        </row>
        <row r="381">
          <cell r="F381">
            <v>673236</v>
          </cell>
          <cell r="G381">
            <v>0</v>
          </cell>
          <cell r="H381">
            <v>673236</v>
          </cell>
          <cell r="I381">
            <v>0</v>
          </cell>
          <cell r="J381">
            <v>673236</v>
          </cell>
          <cell r="K381">
            <v>639236</v>
          </cell>
        </row>
        <row r="382">
          <cell r="F382">
            <v>626533</v>
          </cell>
          <cell r="G382">
            <v>0</v>
          </cell>
          <cell r="H382">
            <v>626533</v>
          </cell>
          <cell r="I382">
            <v>0</v>
          </cell>
          <cell r="J382">
            <v>626533</v>
          </cell>
          <cell r="K382">
            <v>626533</v>
          </cell>
        </row>
        <row r="383">
          <cell r="F383">
            <v>644500</v>
          </cell>
          <cell r="G383">
            <v>0</v>
          </cell>
          <cell r="H383">
            <v>644500</v>
          </cell>
          <cell r="I383">
            <v>0</v>
          </cell>
          <cell r="J383">
            <v>644500</v>
          </cell>
          <cell r="K383">
            <v>644500</v>
          </cell>
        </row>
        <row r="384">
          <cell r="F384">
            <v>1052420</v>
          </cell>
          <cell r="G384">
            <v>0</v>
          </cell>
          <cell r="H384">
            <v>1052420</v>
          </cell>
          <cell r="I384">
            <v>0</v>
          </cell>
          <cell r="J384">
            <v>1052420</v>
          </cell>
          <cell r="K384">
            <v>1052420</v>
          </cell>
        </row>
        <row r="385">
          <cell r="F385">
            <v>309099</v>
          </cell>
          <cell r="G385">
            <v>0</v>
          </cell>
          <cell r="H385">
            <v>309099</v>
          </cell>
          <cell r="I385">
            <v>0</v>
          </cell>
          <cell r="J385">
            <v>309099</v>
          </cell>
          <cell r="K385">
            <v>309099</v>
          </cell>
        </row>
        <row r="386">
          <cell r="F386">
            <v>266250</v>
          </cell>
          <cell r="G386">
            <v>0</v>
          </cell>
          <cell r="H386">
            <v>266250</v>
          </cell>
          <cell r="I386">
            <v>0</v>
          </cell>
          <cell r="J386">
            <v>266250</v>
          </cell>
          <cell r="K386">
            <v>266250</v>
          </cell>
        </row>
        <row r="387">
          <cell r="F387">
            <v>217500</v>
          </cell>
          <cell r="G387">
            <v>0</v>
          </cell>
          <cell r="H387">
            <v>217500</v>
          </cell>
          <cell r="I387">
            <v>0</v>
          </cell>
          <cell r="J387">
            <v>217500</v>
          </cell>
          <cell r="K387">
            <v>217500</v>
          </cell>
        </row>
        <row r="388">
          <cell r="F388">
            <v>200700</v>
          </cell>
          <cell r="G388">
            <v>0</v>
          </cell>
          <cell r="H388">
            <v>200700</v>
          </cell>
          <cell r="I388">
            <v>0</v>
          </cell>
          <cell r="J388">
            <v>200700</v>
          </cell>
          <cell r="K388">
            <v>200700</v>
          </cell>
        </row>
        <row r="389">
          <cell r="F389">
            <v>178820</v>
          </cell>
          <cell r="G389">
            <v>0</v>
          </cell>
          <cell r="H389">
            <v>178820</v>
          </cell>
          <cell r="I389">
            <v>0</v>
          </cell>
          <cell r="J389">
            <v>178820</v>
          </cell>
          <cell r="K389">
            <v>178820</v>
          </cell>
        </row>
        <row r="390">
          <cell r="F390">
            <v>126367</v>
          </cell>
          <cell r="G390">
            <v>0</v>
          </cell>
          <cell r="H390">
            <v>126367</v>
          </cell>
          <cell r="I390">
            <v>0</v>
          </cell>
          <cell r="J390">
            <v>126367</v>
          </cell>
          <cell r="K390">
            <v>126367</v>
          </cell>
        </row>
        <row r="391">
          <cell r="F391">
            <v>296933</v>
          </cell>
          <cell r="G391">
            <v>0</v>
          </cell>
          <cell r="H391">
            <v>296933</v>
          </cell>
          <cell r="I391">
            <v>0</v>
          </cell>
          <cell r="J391">
            <v>296933</v>
          </cell>
          <cell r="K391">
            <v>296933</v>
          </cell>
        </row>
        <row r="392">
          <cell r="F392">
            <v>61000</v>
          </cell>
          <cell r="G392">
            <v>0</v>
          </cell>
          <cell r="H392">
            <v>61000</v>
          </cell>
          <cell r="I392">
            <v>0</v>
          </cell>
          <cell r="J392">
            <v>61000</v>
          </cell>
          <cell r="K392">
            <v>61000</v>
          </cell>
        </row>
        <row r="393">
          <cell r="F393">
            <v>106900</v>
          </cell>
          <cell r="G393">
            <v>0</v>
          </cell>
          <cell r="H393">
            <v>106900</v>
          </cell>
          <cell r="I393">
            <v>0</v>
          </cell>
          <cell r="J393">
            <v>106900</v>
          </cell>
          <cell r="K393">
            <v>106900</v>
          </cell>
        </row>
        <row r="394">
          <cell r="F394">
            <v>22500</v>
          </cell>
          <cell r="G394">
            <v>0</v>
          </cell>
          <cell r="H394">
            <v>22500</v>
          </cell>
          <cell r="I394">
            <v>0</v>
          </cell>
          <cell r="J394">
            <v>22500</v>
          </cell>
          <cell r="K394">
            <v>10000</v>
          </cell>
        </row>
        <row r="395">
          <cell r="F395">
            <v>11217538</v>
          </cell>
          <cell r="G395">
            <v>0</v>
          </cell>
          <cell r="H395">
            <v>11217538</v>
          </cell>
          <cell r="I395">
            <v>0</v>
          </cell>
          <cell r="J395">
            <v>11217538</v>
          </cell>
          <cell r="K395">
            <v>11162538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9">
          <cell r="F399">
            <v>2457983</v>
          </cell>
          <cell r="G399">
            <v>0</v>
          </cell>
          <cell r="H399">
            <v>2457983</v>
          </cell>
          <cell r="I399">
            <v>0</v>
          </cell>
          <cell r="J399">
            <v>2457983</v>
          </cell>
          <cell r="K399">
            <v>2303749</v>
          </cell>
        </row>
        <row r="400">
          <cell r="F400">
            <v>292789</v>
          </cell>
          <cell r="G400">
            <v>0</v>
          </cell>
          <cell r="H400">
            <v>292789</v>
          </cell>
          <cell r="I400">
            <v>0</v>
          </cell>
          <cell r="J400">
            <v>292789</v>
          </cell>
          <cell r="K400">
            <v>270350</v>
          </cell>
        </row>
        <row r="401">
          <cell r="F401">
            <v>50000</v>
          </cell>
          <cell r="G401">
            <v>0</v>
          </cell>
          <cell r="H401">
            <v>50000</v>
          </cell>
          <cell r="I401">
            <v>0</v>
          </cell>
          <cell r="J401">
            <v>50000</v>
          </cell>
          <cell r="K401">
            <v>50000</v>
          </cell>
        </row>
        <row r="402">
          <cell r="F402">
            <v>213832</v>
          </cell>
          <cell r="G402">
            <v>0</v>
          </cell>
          <cell r="H402">
            <v>213832</v>
          </cell>
          <cell r="I402">
            <v>0</v>
          </cell>
          <cell r="J402">
            <v>213832</v>
          </cell>
          <cell r="K402">
            <v>213832</v>
          </cell>
        </row>
        <row r="403">
          <cell r="F403">
            <v>100000</v>
          </cell>
          <cell r="G403">
            <v>0</v>
          </cell>
          <cell r="H403">
            <v>100000</v>
          </cell>
          <cell r="I403">
            <v>0</v>
          </cell>
          <cell r="J403">
            <v>100000</v>
          </cell>
          <cell r="K403">
            <v>100000</v>
          </cell>
        </row>
        <row r="404">
          <cell r="F404">
            <v>58333</v>
          </cell>
          <cell r="G404">
            <v>0</v>
          </cell>
          <cell r="H404">
            <v>58333</v>
          </cell>
          <cell r="I404">
            <v>0</v>
          </cell>
          <cell r="J404">
            <v>58333</v>
          </cell>
          <cell r="K404">
            <v>58333</v>
          </cell>
        </row>
        <row r="405">
          <cell r="F405">
            <v>112500</v>
          </cell>
          <cell r="G405">
            <v>0</v>
          </cell>
          <cell r="H405">
            <v>112500</v>
          </cell>
          <cell r="I405">
            <v>0</v>
          </cell>
          <cell r="J405">
            <v>112500</v>
          </cell>
          <cell r="K405">
            <v>112500</v>
          </cell>
        </row>
        <row r="406">
          <cell r="F406">
            <v>143350</v>
          </cell>
          <cell r="G406">
            <v>0</v>
          </cell>
          <cell r="H406">
            <v>143350</v>
          </cell>
          <cell r="I406">
            <v>0</v>
          </cell>
          <cell r="J406">
            <v>143350</v>
          </cell>
          <cell r="K406">
            <v>143350</v>
          </cell>
        </row>
        <row r="407">
          <cell r="F407">
            <v>50000</v>
          </cell>
          <cell r="G407">
            <v>0</v>
          </cell>
          <cell r="H407">
            <v>50000</v>
          </cell>
          <cell r="I407">
            <v>0</v>
          </cell>
          <cell r="J407">
            <v>50000</v>
          </cell>
          <cell r="K407">
            <v>50000</v>
          </cell>
        </row>
        <row r="408">
          <cell r="F408">
            <v>50000</v>
          </cell>
          <cell r="G408">
            <v>0</v>
          </cell>
          <cell r="H408">
            <v>50000</v>
          </cell>
          <cell r="I408">
            <v>0</v>
          </cell>
          <cell r="J408">
            <v>50000</v>
          </cell>
          <cell r="K408">
            <v>50000</v>
          </cell>
        </row>
        <row r="409">
          <cell r="F409">
            <v>58333</v>
          </cell>
          <cell r="G409">
            <v>0</v>
          </cell>
          <cell r="H409">
            <v>58333</v>
          </cell>
          <cell r="I409">
            <v>0</v>
          </cell>
          <cell r="J409">
            <v>58333</v>
          </cell>
          <cell r="K409">
            <v>58333</v>
          </cell>
        </row>
        <row r="410">
          <cell r="F410">
            <v>92430</v>
          </cell>
          <cell r="G410">
            <v>0</v>
          </cell>
          <cell r="H410">
            <v>92430</v>
          </cell>
          <cell r="I410">
            <v>0</v>
          </cell>
          <cell r="J410">
            <v>92430</v>
          </cell>
          <cell r="K410">
            <v>0</v>
          </cell>
        </row>
        <row r="411">
          <cell r="F411">
            <v>85240</v>
          </cell>
          <cell r="G411">
            <v>0</v>
          </cell>
          <cell r="H411">
            <v>85240</v>
          </cell>
          <cell r="I411">
            <v>0</v>
          </cell>
          <cell r="J411">
            <v>85240</v>
          </cell>
          <cell r="K411">
            <v>85240</v>
          </cell>
        </row>
        <row r="412">
          <cell r="F412">
            <v>3764790</v>
          </cell>
          <cell r="G412">
            <v>0</v>
          </cell>
          <cell r="H412">
            <v>3764790</v>
          </cell>
          <cell r="I412">
            <v>0</v>
          </cell>
          <cell r="J412">
            <v>3764790</v>
          </cell>
          <cell r="K412">
            <v>3495687</v>
          </cell>
        </row>
        <row r="414">
          <cell r="F414">
            <v>-4829201</v>
          </cell>
          <cell r="G414">
            <v>0</v>
          </cell>
          <cell r="H414">
            <v>-4829201</v>
          </cell>
          <cell r="I414">
            <v>0</v>
          </cell>
          <cell r="J414">
            <v>-4829201</v>
          </cell>
          <cell r="K414">
            <v>-2758108</v>
          </cell>
        </row>
        <row r="415">
          <cell r="F415">
            <v>-4829201</v>
          </cell>
          <cell r="G415">
            <v>0</v>
          </cell>
          <cell r="H415">
            <v>-4829201</v>
          </cell>
          <cell r="I415">
            <v>0</v>
          </cell>
          <cell r="J415">
            <v>-4829201</v>
          </cell>
          <cell r="K415">
            <v>-2758108</v>
          </cell>
        </row>
        <row r="417">
          <cell r="F417">
            <v>60967</v>
          </cell>
          <cell r="G417">
            <v>0</v>
          </cell>
          <cell r="H417">
            <v>60967</v>
          </cell>
          <cell r="I417">
            <v>0</v>
          </cell>
          <cell r="J417">
            <v>60967</v>
          </cell>
          <cell r="K417">
            <v>60967</v>
          </cell>
        </row>
        <row r="418">
          <cell r="F418">
            <v>4982753</v>
          </cell>
          <cell r="G418">
            <v>0</v>
          </cell>
          <cell r="H418">
            <v>4982753</v>
          </cell>
          <cell r="I418">
            <v>0</v>
          </cell>
          <cell r="J418">
            <v>4982753</v>
          </cell>
          <cell r="K418">
            <v>4326672</v>
          </cell>
        </row>
        <row r="419">
          <cell r="F419">
            <v>2104934</v>
          </cell>
          <cell r="G419">
            <v>0</v>
          </cell>
          <cell r="H419">
            <v>2104934</v>
          </cell>
          <cell r="I419">
            <v>0</v>
          </cell>
          <cell r="J419">
            <v>2104934</v>
          </cell>
          <cell r="K419">
            <v>1997944</v>
          </cell>
        </row>
        <row r="420">
          <cell r="F420">
            <v>1679451</v>
          </cell>
          <cell r="G420">
            <v>0</v>
          </cell>
          <cell r="H420">
            <v>1679451</v>
          </cell>
          <cell r="I420">
            <v>0</v>
          </cell>
          <cell r="J420">
            <v>1679451</v>
          </cell>
          <cell r="K420">
            <v>1511246</v>
          </cell>
        </row>
        <row r="421">
          <cell r="F421">
            <v>731513</v>
          </cell>
          <cell r="G421">
            <v>0</v>
          </cell>
          <cell r="H421">
            <v>731513</v>
          </cell>
          <cell r="I421">
            <v>0</v>
          </cell>
          <cell r="J421">
            <v>731513</v>
          </cell>
          <cell r="K421">
            <v>692780</v>
          </cell>
        </row>
        <row r="422">
          <cell r="F422">
            <v>910980</v>
          </cell>
          <cell r="G422">
            <v>0</v>
          </cell>
          <cell r="H422">
            <v>910980</v>
          </cell>
          <cell r="I422">
            <v>0</v>
          </cell>
          <cell r="J422">
            <v>910980</v>
          </cell>
          <cell r="K422">
            <v>910980</v>
          </cell>
        </row>
        <row r="423">
          <cell r="F423">
            <v>355046</v>
          </cell>
          <cell r="G423">
            <v>0</v>
          </cell>
          <cell r="H423">
            <v>355046</v>
          </cell>
          <cell r="I423">
            <v>0</v>
          </cell>
          <cell r="J423">
            <v>355046</v>
          </cell>
          <cell r="K423">
            <v>316143</v>
          </cell>
        </row>
        <row r="424">
          <cell r="F424">
            <v>497066</v>
          </cell>
          <cell r="G424">
            <v>0</v>
          </cell>
          <cell r="H424">
            <v>497066</v>
          </cell>
          <cell r="I424">
            <v>0</v>
          </cell>
          <cell r="J424">
            <v>497066</v>
          </cell>
          <cell r="K424">
            <v>453146</v>
          </cell>
        </row>
        <row r="425">
          <cell r="F425">
            <v>610617</v>
          </cell>
          <cell r="G425">
            <v>0</v>
          </cell>
          <cell r="H425">
            <v>610617</v>
          </cell>
          <cell r="I425">
            <v>0</v>
          </cell>
          <cell r="J425">
            <v>610617</v>
          </cell>
          <cell r="K425">
            <v>610617</v>
          </cell>
        </row>
        <row r="426">
          <cell r="F426">
            <v>462524</v>
          </cell>
          <cell r="G426">
            <v>0</v>
          </cell>
          <cell r="H426">
            <v>462524</v>
          </cell>
          <cell r="I426">
            <v>0</v>
          </cell>
          <cell r="J426">
            <v>462524</v>
          </cell>
          <cell r="K426">
            <v>462524</v>
          </cell>
        </row>
        <row r="427">
          <cell r="F427">
            <v>412607</v>
          </cell>
          <cell r="G427">
            <v>0</v>
          </cell>
          <cell r="H427">
            <v>412607</v>
          </cell>
          <cell r="I427">
            <v>0</v>
          </cell>
          <cell r="J427">
            <v>412607</v>
          </cell>
          <cell r="K427">
            <v>412607</v>
          </cell>
        </row>
        <row r="428">
          <cell r="F428">
            <v>1132753</v>
          </cell>
          <cell r="G428">
            <v>0</v>
          </cell>
          <cell r="H428">
            <v>1132753</v>
          </cell>
          <cell r="I428">
            <v>0</v>
          </cell>
          <cell r="J428">
            <v>1132753</v>
          </cell>
          <cell r="K428">
            <v>1066873</v>
          </cell>
        </row>
        <row r="429">
          <cell r="F429">
            <v>393628</v>
          </cell>
          <cell r="G429">
            <v>0</v>
          </cell>
          <cell r="H429">
            <v>393628</v>
          </cell>
          <cell r="I429">
            <v>0</v>
          </cell>
          <cell r="J429">
            <v>393628</v>
          </cell>
          <cell r="K429">
            <v>393628</v>
          </cell>
        </row>
        <row r="430">
          <cell r="F430">
            <v>738503</v>
          </cell>
          <cell r="G430">
            <v>0</v>
          </cell>
          <cell r="H430">
            <v>738503</v>
          </cell>
          <cell r="I430">
            <v>0</v>
          </cell>
          <cell r="J430">
            <v>738503</v>
          </cell>
          <cell r="K430">
            <v>648733</v>
          </cell>
        </row>
        <row r="431">
          <cell r="F431">
            <v>90167</v>
          </cell>
          <cell r="G431">
            <v>0</v>
          </cell>
          <cell r="H431">
            <v>90167</v>
          </cell>
          <cell r="I431">
            <v>0</v>
          </cell>
          <cell r="J431">
            <v>90167</v>
          </cell>
          <cell r="K431">
            <v>90167</v>
          </cell>
        </row>
        <row r="432">
          <cell r="F432">
            <v>285569</v>
          </cell>
          <cell r="G432">
            <v>0</v>
          </cell>
          <cell r="H432">
            <v>285569</v>
          </cell>
          <cell r="I432">
            <v>0</v>
          </cell>
          <cell r="J432">
            <v>285569</v>
          </cell>
          <cell r="K432">
            <v>263609</v>
          </cell>
        </row>
        <row r="433">
          <cell r="F433">
            <v>51041</v>
          </cell>
          <cell r="G433">
            <v>0</v>
          </cell>
          <cell r="H433">
            <v>51041</v>
          </cell>
          <cell r="I433">
            <v>0</v>
          </cell>
          <cell r="J433">
            <v>51041</v>
          </cell>
          <cell r="K433">
            <v>51041</v>
          </cell>
        </row>
        <row r="434">
          <cell r="F434">
            <v>15500119</v>
          </cell>
          <cell r="G434">
            <v>0</v>
          </cell>
          <cell r="H434">
            <v>15500119</v>
          </cell>
          <cell r="I434">
            <v>0</v>
          </cell>
          <cell r="J434">
            <v>15500119</v>
          </cell>
          <cell r="K434">
            <v>14269677</v>
          </cell>
        </row>
        <row r="436">
          <cell r="F436">
            <v>-1119941</v>
          </cell>
          <cell r="G436">
            <v>0</v>
          </cell>
          <cell r="H436">
            <v>-1119941</v>
          </cell>
          <cell r="I436">
            <v>0</v>
          </cell>
          <cell r="J436">
            <v>-1119941</v>
          </cell>
          <cell r="K436">
            <v>-900655</v>
          </cell>
        </row>
        <row r="437">
          <cell r="F437">
            <v>-1119941</v>
          </cell>
          <cell r="G437">
            <v>0</v>
          </cell>
          <cell r="H437">
            <v>-1119941</v>
          </cell>
          <cell r="I437">
            <v>0</v>
          </cell>
          <cell r="J437">
            <v>-1119941</v>
          </cell>
          <cell r="K437">
            <v>-900655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1">
          <cell r="F441">
            <v>57600</v>
          </cell>
          <cell r="G441">
            <v>0</v>
          </cell>
          <cell r="H441">
            <v>57600</v>
          </cell>
          <cell r="I441">
            <v>0</v>
          </cell>
          <cell r="J441">
            <v>57600</v>
          </cell>
          <cell r="K441">
            <v>57600</v>
          </cell>
        </row>
        <row r="442">
          <cell r="F442">
            <v>262674</v>
          </cell>
          <cell r="G442">
            <v>0</v>
          </cell>
          <cell r="H442">
            <v>262674</v>
          </cell>
          <cell r="I442">
            <v>0</v>
          </cell>
          <cell r="J442">
            <v>262674</v>
          </cell>
          <cell r="K442">
            <v>262674</v>
          </cell>
        </row>
        <row r="443">
          <cell r="F443">
            <v>320274</v>
          </cell>
          <cell r="G443">
            <v>0</v>
          </cell>
          <cell r="H443">
            <v>320274</v>
          </cell>
          <cell r="I443">
            <v>0</v>
          </cell>
          <cell r="J443">
            <v>320274</v>
          </cell>
          <cell r="K443">
            <v>320274</v>
          </cell>
        </row>
        <row r="445">
          <cell r="F445">
            <v>-129000</v>
          </cell>
          <cell r="G445">
            <v>0</v>
          </cell>
          <cell r="H445">
            <v>-129000</v>
          </cell>
          <cell r="I445">
            <v>0</v>
          </cell>
          <cell r="J445">
            <v>-129000</v>
          </cell>
          <cell r="K445">
            <v>-80100</v>
          </cell>
        </row>
        <row r="446">
          <cell r="F446">
            <v>-129000</v>
          </cell>
          <cell r="G446">
            <v>0</v>
          </cell>
          <cell r="H446">
            <v>-129000</v>
          </cell>
          <cell r="I446">
            <v>0</v>
          </cell>
          <cell r="J446">
            <v>-129000</v>
          </cell>
          <cell r="K446">
            <v>-80100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50">
          <cell r="F450">
            <v>-31263503</v>
          </cell>
          <cell r="G450">
            <v>0</v>
          </cell>
          <cell r="H450">
            <v>-31263503</v>
          </cell>
          <cell r="I450">
            <v>0</v>
          </cell>
          <cell r="J450">
            <v>-31263503</v>
          </cell>
          <cell r="K450">
            <v>-29873102</v>
          </cell>
        </row>
        <row r="451">
          <cell r="F451">
            <v>-12697102</v>
          </cell>
          <cell r="G451">
            <v>0</v>
          </cell>
          <cell r="H451">
            <v>-12697102</v>
          </cell>
          <cell r="I451">
            <v>0</v>
          </cell>
          <cell r="J451">
            <v>-12697102</v>
          </cell>
          <cell r="K451">
            <v>0</v>
          </cell>
        </row>
        <row r="452">
          <cell r="F452">
            <v>6881210</v>
          </cell>
          <cell r="G452">
            <v>0</v>
          </cell>
          <cell r="H452">
            <v>6881210</v>
          </cell>
          <cell r="I452">
            <v>0</v>
          </cell>
          <cell r="J452">
            <v>6881210</v>
          </cell>
          <cell r="K452">
            <v>710788</v>
          </cell>
        </row>
        <row r="453">
          <cell r="F453">
            <v>-37079395</v>
          </cell>
          <cell r="G453">
            <v>0</v>
          </cell>
          <cell r="H453">
            <v>-37079395</v>
          </cell>
          <cell r="I453">
            <v>0</v>
          </cell>
          <cell r="J453">
            <v>-37079395</v>
          </cell>
          <cell r="K453">
            <v>-29162314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1">
          <cell r="F461">
            <v>-140059527</v>
          </cell>
          <cell r="G461">
            <v>0</v>
          </cell>
          <cell r="H461">
            <v>-140059527</v>
          </cell>
          <cell r="I461">
            <v>0</v>
          </cell>
          <cell r="J461">
            <v>-140059527</v>
          </cell>
          <cell r="K461">
            <v>-129463096</v>
          </cell>
        </row>
        <row r="462">
          <cell r="F462">
            <v>-140059527</v>
          </cell>
          <cell r="G462">
            <v>0</v>
          </cell>
          <cell r="H462">
            <v>-140059527</v>
          </cell>
          <cell r="I462">
            <v>0</v>
          </cell>
          <cell r="J462">
            <v>-140059527</v>
          </cell>
          <cell r="K462">
            <v>-129463096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-926169</v>
          </cell>
        </row>
        <row r="482">
          <cell r="F482">
            <v>-2606476</v>
          </cell>
          <cell r="G482">
            <v>0</v>
          </cell>
          <cell r="H482">
            <v>-2606476</v>
          </cell>
          <cell r="I482">
            <v>0</v>
          </cell>
          <cell r="J482">
            <v>-2606476</v>
          </cell>
          <cell r="K482">
            <v>-3025894</v>
          </cell>
        </row>
        <row r="483">
          <cell r="F483">
            <v>3275140</v>
          </cell>
          <cell r="G483">
            <v>0</v>
          </cell>
          <cell r="H483">
            <v>3275140</v>
          </cell>
          <cell r="I483">
            <v>0</v>
          </cell>
          <cell r="J483">
            <v>3275140</v>
          </cell>
          <cell r="K483">
            <v>4153740</v>
          </cell>
        </row>
        <row r="484">
          <cell r="F484">
            <v>668664</v>
          </cell>
          <cell r="G484">
            <v>0</v>
          </cell>
          <cell r="H484">
            <v>668664</v>
          </cell>
          <cell r="I484">
            <v>0</v>
          </cell>
          <cell r="J484">
            <v>668664</v>
          </cell>
          <cell r="K484">
            <v>201677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-2</v>
          </cell>
        </row>
        <row r="487"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-2</v>
          </cell>
        </row>
        <row r="489">
          <cell r="F489">
            <v>390276</v>
          </cell>
          <cell r="G489">
            <v>0</v>
          </cell>
          <cell r="H489">
            <v>390276</v>
          </cell>
          <cell r="I489">
            <v>0</v>
          </cell>
          <cell r="J489">
            <v>390276</v>
          </cell>
          <cell r="K489">
            <v>11992</v>
          </cell>
        </row>
        <row r="490">
          <cell r="F490">
            <v>-47250</v>
          </cell>
          <cell r="G490">
            <v>0</v>
          </cell>
          <cell r="H490">
            <v>-47250</v>
          </cell>
          <cell r="I490">
            <v>0</v>
          </cell>
          <cell r="J490">
            <v>-47250</v>
          </cell>
          <cell r="K490">
            <v>-47250</v>
          </cell>
        </row>
        <row r="491">
          <cell r="F491">
            <v>1960</v>
          </cell>
          <cell r="G491">
            <v>0</v>
          </cell>
          <cell r="H491">
            <v>1960</v>
          </cell>
          <cell r="I491">
            <v>0</v>
          </cell>
          <cell r="J491">
            <v>1960</v>
          </cell>
          <cell r="K491">
            <v>1960</v>
          </cell>
        </row>
        <row r="492">
          <cell r="F492">
            <v>-4940</v>
          </cell>
          <cell r="G492">
            <v>0</v>
          </cell>
          <cell r="H492">
            <v>-4940</v>
          </cell>
          <cell r="I492">
            <v>0</v>
          </cell>
          <cell r="J492">
            <v>-4940</v>
          </cell>
          <cell r="K492">
            <v>-4940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-2</v>
          </cell>
        </row>
        <row r="494">
          <cell r="F494">
            <v>-11250</v>
          </cell>
          <cell r="G494">
            <v>0</v>
          </cell>
          <cell r="H494">
            <v>-11250</v>
          </cell>
          <cell r="I494">
            <v>0</v>
          </cell>
          <cell r="J494">
            <v>-11250</v>
          </cell>
          <cell r="K494">
            <v>-11250</v>
          </cell>
        </row>
        <row r="495">
          <cell r="F495">
            <v>-28828</v>
          </cell>
          <cell r="G495">
            <v>0</v>
          </cell>
          <cell r="H495">
            <v>-28828</v>
          </cell>
          <cell r="I495">
            <v>0</v>
          </cell>
          <cell r="J495">
            <v>-28828</v>
          </cell>
          <cell r="K495">
            <v>-175217</v>
          </cell>
        </row>
        <row r="496">
          <cell r="F496">
            <v>-399655</v>
          </cell>
          <cell r="G496">
            <v>0</v>
          </cell>
          <cell r="H496">
            <v>-399655</v>
          </cell>
          <cell r="I496">
            <v>0</v>
          </cell>
          <cell r="J496">
            <v>-399655</v>
          </cell>
          <cell r="K496">
            <v>-389013</v>
          </cell>
        </row>
        <row r="497">
          <cell r="F497">
            <v>-128721</v>
          </cell>
          <cell r="G497">
            <v>0</v>
          </cell>
          <cell r="H497">
            <v>-128721</v>
          </cell>
          <cell r="I497">
            <v>0</v>
          </cell>
          <cell r="J497">
            <v>-128721</v>
          </cell>
          <cell r="K497">
            <v>-66826</v>
          </cell>
        </row>
        <row r="498">
          <cell r="F498">
            <v>-13345</v>
          </cell>
          <cell r="G498">
            <v>0</v>
          </cell>
          <cell r="H498">
            <v>-13345</v>
          </cell>
          <cell r="I498">
            <v>0</v>
          </cell>
          <cell r="J498">
            <v>-13345</v>
          </cell>
          <cell r="K498">
            <v>-2207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32894</v>
          </cell>
        </row>
        <row r="501">
          <cell r="F501">
            <v>675643</v>
          </cell>
          <cell r="G501">
            <v>0</v>
          </cell>
          <cell r="H501">
            <v>675643</v>
          </cell>
          <cell r="I501">
            <v>0</v>
          </cell>
          <cell r="J501">
            <v>675643</v>
          </cell>
          <cell r="K501">
            <v>675643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F503">
            <v>-438142</v>
          </cell>
          <cell r="G503">
            <v>0</v>
          </cell>
          <cell r="H503">
            <v>-438142</v>
          </cell>
          <cell r="I503">
            <v>0</v>
          </cell>
          <cell r="J503">
            <v>-438142</v>
          </cell>
          <cell r="K503">
            <v>-576060</v>
          </cell>
        </row>
        <row r="504"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</row>
        <row r="505">
          <cell r="F505">
            <v>-729097</v>
          </cell>
          <cell r="G505">
            <v>0</v>
          </cell>
          <cell r="H505">
            <v>-729097</v>
          </cell>
          <cell r="I505">
            <v>0</v>
          </cell>
          <cell r="J505">
            <v>-729097</v>
          </cell>
          <cell r="K505">
            <v>1074</v>
          </cell>
        </row>
        <row r="506">
          <cell r="F506">
            <v>-791570</v>
          </cell>
          <cell r="G506">
            <v>0</v>
          </cell>
          <cell r="H506">
            <v>-791570</v>
          </cell>
          <cell r="I506">
            <v>0</v>
          </cell>
          <cell r="J506">
            <v>-791570</v>
          </cell>
          <cell r="K506">
            <v>0</v>
          </cell>
        </row>
        <row r="507">
          <cell r="F507">
            <v>-1524919</v>
          </cell>
          <cell r="G507">
            <v>0</v>
          </cell>
          <cell r="H507">
            <v>-1524919</v>
          </cell>
          <cell r="I507">
            <v>0</v>
          </cell>
          <cell r="J507">
            <v>-1524919</v>
          </cell>
          <cell r="K507">
            <v>-549202</v>
          </cell>
        </row>
        <row r="509">
          <cell r="F509">
            <v>-126994</v>
          </cell>
          <cell r="G509">
            <v>0</v>
          </cell>
          <cell r="H509">
            <v>-126994</v>
          </cell>
          <cell r="I509">
            <v>0</v>
          </cell>
          <cell r="J509">
            <v>-126994</v>
          </cell>
          <cell r="K509">
            <v>54494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-800</v>
          </cell>
        </row>
        <row r="511">
          <cell r="F511">
            <v>-576800</v>
          </cell>
          <cell r="G511">
            <v>0</v>
          </cell>
          <cell r="H511">
            <v>-576800</v>
          </cell>
          <cell r="I511">
            <v>0</v>
          </cell>
          <cell r="J511">
            <v>-576800</v>
          </cell>
          <cell r="K511">
            <v>-171600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F513">
            <v>-14000</v>
          </cell>
          <cell r="G513">
            <v>0</v>
          </cell>
          <cell r="H513">
            <v>-14000</v>
          </cell>
          <cell r="I513">
            <v>0</v>
          </cell>
          <cell r="J513">
            <v>-14000</v>
          </cell>
          <cell r="K513">
            <v>-10000</v>
          </cell>
        </row>
        <row r="514">
          <cell r="F514">
            <v>-12069</v>
          </cell>
          <cell r="G514">
            <v>0</v>
          </cell>
          <cell r="H514">
            <v>-12069</v>
          </cell>
          <cell r="I514">
            <v>0</v>
          </cell>
          <cell r="J514">
            <v>-12069</v>
          </cell>
          <cell r="K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</row>
        <row r="516">
          <cell r="F516">
            <v>-10000</v>
          </cell>
          <cell r="G516">
            <v>0</v>
          </cell>
          <cell r="H516">
            <v>-10000</v>
          </cell>
          <cell r="I516">
            <v>0</v>
          </cell>
          <cell r="J516">
            <v>-10000</v>
          </cell>
          <cell r="K516">
            <v>-1</v>
          </cell>
        </row>
        <row r="517">
          <cell r="F517">
            <v>-6000</v>
          </cell>
          <cell r="G517">
            <v>0</v>
          </cell>
          <cell r="H517">
            <v>-6000</v>
          </cell>
          <cell r="I517">
            <v>0</v>
          </cell>
          <cell r="J517">
            <v>-6000</v>
          </cell>
          <cell r="K517">
            <v>-6000</v>
          </cell>
        </row>
        <row r="518">
          <cell r="F518">
            <v>-73333</v>
          </cell>
          <cell r="G518">
            <v>0</v>
          </cell>
          <cell r="H518">
            <v>-73333</v>
          </cell>
          <cell r="I518">
            <v>0</v>
          </cell>
          <cell r="J518">
            <v>-73333</v>
          </cell>
          <cell r="K518">
            <v>0</v>
          </cell>
        </row>
        <row r="519">
          <cell r="F519">
            <v>-12000</v>
          </cell>
          <cell r="G519">
            <v>0</v>
          </cell>
          <cell r="H519">
            <v>-12000</v>
          </cell>
          <cell r="I519">
            <v>0</v>
          </cell>
          <cell r="J519">
            <v>-12000</v>
          </cell>
          <cell r="K519">
            <v>-12000</v>
          </cell>
        </row>
        <row r="520">
          <cell r="F520">
            <v>-5000</v>
          </cell>
          <cell r="G520">
            <v>0</v>
          </cell>
          <cell r="H520">
            <v>-5000</v>
          </cell>
          <cell r="I520">
            <v>0</v>
          </cell>
          <cell r="J520">
            <v>-5000</v>
          </cell>
          <cell r="K520">
            <v>-5116</v>
          </cell>
        </row>
        <row r="521">
          <cell r="F521">
            <v>-650563</v>
          </cell>
          <cell r="G521">
            <v>0</v>
          </cell>
          <cell r="H521">
            <v>-650563</v>
          </cell>
          <cell r="I521">
            <v>0</v>
          </cell>
          <cell r="J521">
            <v>-650563</v>
          </cell>
          <cell r="K521">
            <v>-480896</v>
          </cell>
        </row>
        <row r="522">
          <cell r="F522">
            <v>-35426</v>
          </cell>
          <cell r="G522">
            <v>0</v>
          </cell>
          <cell r="H522">
            <v>-35426</v>
          </cell>
          <cell r="I522">
            <v>0</v>
          </cell>
          <cell r="J522">
            <v>-35426</v>
          </cell>
          <cell r="K522">
            <v>-90</v>
          </cell>
        </row>
        <row r="523">
          <cell r="F523">
            <v>-5129</v>
          </cell>
          <cell r="G523">
            <v>0</v>
          </cell>
          <cell r="H523">
            <v>-5129</v>
          </cell>
          <cell r="I523">
            <v>0</v>
          </cell>
          <cell r="J523">
            <v>-5129</v>
          </cell>
          <cell r="K523">
            <v>-2597</v>
          </cell>
        </row>
        <row r="524">
          <cell r="F524">
            <v>-1775</v>
          </cell>
          <cell r="G524">
            <v>0</v>
          </cell>
          <cell r="H524">
            <v>-1775</v>
          </cell>
          <cell r="I524">
            <v>0</v>
          </cell>
          <cell r="J524">
            <v>-1775</v>
          </cell>
          <cell r="K524">
            <v>-2162</v>
          </cell>
        </row>
        <row r="525">
          <cell r="F525">
            <v>-2247</v>
          </cell>
          <cell r="G525">
            <v>0</v>
          </cell>
          <cell r="H525">
            <v>-2247</v>
          </cell>
          <cell r="I525">
            <v>0</v>
          </cell>
          <cell r="J525">
            <v>-2247</v>
          </cell>
          <cell r="K525">
            <v>-3191</v>
          </cell>
        </row>
        <row r="526">
          <cell r="F526">
            <v>-2941</v>
          </cell>
          <cell r="G526">
            <v>0</v>
          </cell>
          <cell r="H526">
            <v>-2941</v>
          </cell>
          <cell r="I526">
            <v>0</v>
          </cell>
          <cell r="J526">
            <v>-2941</v>
          </cell>
          <cell r="K526">
            <v>-5312</v>
          </cell>
        </row>
        <row r="527">
          <cell r="F527">
            <v>-7105</v>
          </cell>
          <cell r="G527">
            <v>0</v>
          </cell>
          <cell r="H527">
            <v>-7105</v>
          </cell>
          <cell r="I527">
            <v>0</v>
          </cell>
          <cell r="J527">
            <v>-7105</v>
          </cell>
          <cell r="K527">
            <v>0</v>
          </cell>
        </row>
        <row r="528">
          <cell r="F528">
            <v>-7090</v>
          </cell>
          <cell r="G528">
            <v>0</v>
          </cell>
          <cell r="H528">
            <v>-7090</v>
          </cell>
          <cell r="I528">
            <v>0</v>
          </cell>
          <cell r="J528">
            <v>-7090</v>
          </cell>
          <cell r="K528">
            <v>-11830</v>
          </cell>
        </row>
        <row r="529">
          <cell r="F529">
            <v>-4194</v>
          </cell>
          <cell r="G529">
            <v>0</v>
          </cell>
          <cell r="H529">
            <v>-4194</v>
          </cell>
          <cell r="I529">
            <v>0</v>
          </cell>
          <cell r="J529">
            <v>-4194</v>
          </cell>
          <cell r="K529">
            <v>-11890</v>
          </cell>
        </row>
        <row r="530">
          <cell r="F530">
            <v>-3358</v>
          </cell>
          <cell r="G530">
            <v>0</v>
          </cell>
          <cell r="H530">
            <v>-3358</v>
          </cell>
          <cell r="I530">
            <v>0</v>
          </cell>
          <cell r="J530">
            <v>-3358</v>
          </cell>
          <cell r="K530">
            <v>-3108</v>
          </cell>
        </row>
        <row r="531">
          <cell r="F531">
            <v>-4339</v>
          </cell>
          <cell r="G531">
            <v>0</v>
          </cell>
          <cell r="H531">
            <v>-4339</v>
          </cell>
          <cell r="I531">
            <v>0</v>
          </cell>
          <cell r="J531">
            <v>-4339</v>
          </cell>
          <cell r="K531">
            <v>-6907</v>
          </cell>
        </row>
        <row r="532">
          <cell r="F532">
            <v>-3674</v>
          </cell>
          <cell r="G532">
            <v>0</v>
          </cell>
          <cell r="H532">
            <v>-3674</v>
          </cell>
          <cell r="I532">
            <v>0</v>
          </cell>
          <cell r="J532">
            <v>-3674</v>
          </cell>
          <cell r="K532">
            <v>-3346</v>
          </cell>
        </row>
        <row r="533">
          <cell r="F533">
            <v>-3318</v>
          </cell>
          <cell r="G533">
            <v>0</v>
          </cell>
          <cell r="H533">
            <v>-3318</v>
          </cell>
          <cell r="I533">
            <v>0</v>
          </cell>
          <cell r="J533">
            <v>-3318</v>
          </cell>
          <cell r="K533">
            <v>-9494</v>
          </cell>
        </row>
        <row r="534">
          <cell r="F534">
            <v>-4051</v>
          </cell>
          <cell r="G534">
            <v>0</v>
          </cell>
          <cell r="H534">
            <v>-4051</v>
          </cell>
          <cell r="I534">
            <v>0</v>
          </cell>
          <cell r="J534">
            <v>-4051</v>
          </cell>
          <cell r="K534">
            <v>-3778</v>
          </cell>
        </row>
        <row r="535">
          <cell r="F535">
            <v>-3843</v>
          </cell>
          <cell r="G535">
            <v>0</v>
          </cell>
          <cell r="H535">
            <v>-3843</v>
          </cell>
          <cell r="I535">
            <v>0</v>
          </cell>
          <cell r="J535">
            <v>-3843</v>
          </cell>
          <cell r="K535">
            <v>-2400</v>
          </cell>
        </row>
        <row r="536">
          <cell r="F536">
            <v>-180000</v>
          </cell>
          <cell r="G536">
            <v>0</v>
          </cell>
          <cell r="H536">
            <v>-180000</v>
          </cell>
          <cell r="I536">
            <v>0</v>
          </cell>
          <cell r="J536">
            <v>-180000</v>
          </cell>
          <cell r="K536">
            <v>0</v>
          </cell>
        </row>
        <row r="537">
          <cell r="F537">
            <v>-9800</v>
          </cell>
          <cell r="G537">
            <v>0</v>
          </cell>
          <cell r="H537">
            <v>-9800</v>
          </cell>
          <cell r="I537">
            <v>0</v>
          </cell>
          <cell r="J537">
            <v>-9800</v>
          </cell>
          <cell r="K537">
            <v>0</v>
          </cell>
        </row>
        <row r="538">
          <cell r="F538">
            <v>-694579</v>
          </cell>
          <cell r="G538">
            <v>0</v>
          </cell>
          <cell r="H538">
            <v>-694579</v>
          </cell>
          <cell r="I538">
            <v>0</v>
          </cell>
          <cell r="J538">
            <v>-694579</v>
          </cell>
          <cell r="K538">
            <v>-739112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-20250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-27000</v>
          </cell>
        </row>
        <row r="541">
          <cell r="F541">
            <v>-302400</v>
          </cell>
          <cell r="G541">
            <v>0</v>
          </cell>
          <cell r="H541">
            <v>-302400</v>
          </cell>
          <cell r="I541">
            <v>0</v>
          </cell>
          <cell r="J541">
            <v>-302400</v>
          </cell>
          <cell r="K541">
            <v>-298948</v>
          </cell>
        </row>
        <row r="542">
          <cell r="F542">
            <v>-91500</v>
          </cell>
          <cell r="G542">
            <v>0</v>
          </cell>
          <cell r="H542">
            <v>-91500</v>
          </cell>
          <cell r="I542">
            <v>0</v>
          </cell>
          <cell r="J542">
            <v>-91500</v>
          </cell>
          <cell r="K542">
            <v>-45750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-499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-245480</v>
          </cell>
        </row>
        <row r="545">
          <cell r="F545">
            <v>-94447</v>
          </cell>
          <cell r="G545">
            <v>0</v>
          </cell>
          <cell r="H545">
            <v>-94447</v>
          </cell>
          <cell r="I545">
            <v>0</v>
          </cell>
          <cell r="J545">
            <v>-94447</v>
          </cell>
          <cell r="K545">
            <v>-237757</v>
          </cell>
        </row>
        <row r="546">
          <cell r="F546">
            <v>-559850</v>
          </cell>
          <cell r="G546">
            <v>0</v>
          </cell>
          <cell r="H546">
            <v>-559850</v>
          </cell>
          <cell r="I546">
            <v>0</v>
          </cell>
          <cell r="J546">
            <v>-559850</v>
          </cell>
          <cell r="K546">
            <v>-386865</v>
          </cell>
        </row>
        <row r="547">
          <cell r="F547">
            <v>-78600</v>
          </cell>
          <cell r="G547">
            <v>0</v>
          </cell>
          <cell r="H547">
            <v>-78600</v>
          </cell>
          <cell r="I547">
            <v>0</v>
          </cell>
          <cell r="J547">
            <v>-78600</v>
          </cell>
          <cell r="K547">
            <v>-260400</v>
          </cell>
        </row>
        <row r="548">
          <cell r="F548">
            <v>-434200</v>
          </cell>
          <cell r="G548">
            <v>0</v>
          </cell>
          <cell r="H548">
            <v>-434200</v>
          </cell>
          <cell r="I548">
            <v>0</v>
          </cell>
          <cell r="J548">
            <v>-434200</v>
          </cell>
          <cell r="K548">
            <v>-244000</v>
          </cell>
        </row>
        <row r="549">
          <cell r="F549">
            <v>-15000</v>
          </cell>
          <cell r="G549">
            <v>0</v>
          </cell>
          <cell r="H549">
            <v>-15000</v>
          </cell>
          <cell r="I549">
            <v>0</v>
          </cell>
          <cell r="J549">
            <v>-15000</v>
          </cell>
          <cell r="K549">
            <v>-30000</v>
          </cell>
        </row>
        <row r="550">
          <cell r="F550">
            <v>-225920</v>
          </cell>
          <cell r="G550">
            <v>0</v>
          </cell>
          <cell r="H550">
            <v>-225920</v>
          </cell>
          <cell r="I550">
            <v>0</v>
          </cell>
          <cell r="J550">
            <v>-225920</v>
          </cell>
          <cell r="K550">
            <v>-225920</v>
          </cell>
        </row>
        <row r="551">
          <cell r="F551">
            <v>-50000</v>
          </cell>
          <cell r="G551">
            <v>0</v>
          </cell>
          <cell r="H551">
            <v>-50000</v>
          </cell>
          <cell r="I551">
            <v>0</v>
          </cell>
          <cell r="J551">
            <v>-50000</v>
          </cell>
          <cell r="K551">
            <v>0</v>
          </cell>
        </row>
        <row r="552">
          <cell r="F552">
            <v>-3241573</v>
          </cell>
          <cell r="G552">
            <v>0</v>
          </cell>
          <cell r="H552">
            <v>-3241573</v>
          </cell>
          <cell r="I552">
            <v>0</v>
          </cell>
          <cell r="J552">
            <v>-3241573</v>
          </cell>
          <cell r="K552">
            <v>-3856316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F554">
            <v>-70656</v>
          </cell>
          <cell r="G554">
            <v>0</v>
          </cell>
          <cell r="H554">
            <v>-70656</v>
          </cell>
          <cell r="I554">
            <v>0</v>
          </cell>
          <cell r="J554">
            <v>-70656</v>
          </cell>
          <cell r="K554">
            <v>-1</v>
          </cell>
        </row>
        <row r="555">
          <cell r="F555">
            <v>-422</v>
          </cell>
          <cell r="G555">
            <v>0</v>
          </cell>
          <cell r="H555">
            <v>-422</v>
          </cell>
          <cell r="I555">
            <v>0</v>
          </cell>
          <cell r="J555">
            <v>-422</v>
          </cell>
          <cell r="K555">
            <v>0</v>
          </cell>
        </row>
        <row r="556">
          <cell r="F556">
            <v>-4416</v>
          </cell>
          <cell r="G556">
            <v>0</v>
          </cell>
          <cell r="H556">
            <v>-4416</v>
          </cell>
          <cell r="I556">
            <v>0</v>
          </cell>
          <cell r="J556">
            <v>-4416</v>
          </cell>
          <cell r="K556">
            <v>0</v>
          </cell>
        </row>
        <row r="557">
          <cell r="F557">
            <v>-2040</v>
          </cell>
          <cell r="G557">
            <v>0</v>
          </cell>
          <cell r="H557">
            <v>-2040</v>
          </cell>
          <cell r="I557">
            <v>0</v>
          </cell>
          <cell r="J557">
            <v>-2040</v>
          </cell>
          <cell r="K557">
            <v>-2040</v>
          </cell>
        </row>
        <row r="558">
          <cell r="F558">
            <v>-7319</v>
          </cell>
          <cell r="G558">
            <v>0</v>
          </cell>
          <cell r="H558">
            <v>-7319</v>
          </cell>
          <cell r="I558">
            <v>0</v>
          </cell>
          <cell r="J558">
            <v>-7319</v>
          </cell>
          <cell r="K558">
            <v>-4284</v>
          </cell>
        </row>
        <row r="559">
          <cell r="F559">
            <v>-960</v>
          </cell>
          <cell r="G559">
            <v>0</v>
          </cell>
          <cell r="H559">
            <v>-960</v>
          </cell>
          <cell r="I559">
            <v>0</v>
          </cell>
          <cell r="J559">
            <v>-960</v>
          </cell>
          <cell r="K559">
            <v>-960</v>
          </cell>
        </row>
        <row r="560">
          <cell r="F560">
            <v>-4560</v>
          </cell>
          <cell r="G560">
            <v>0</v>
          </cell>
          <cell r="H560">
            <v>-4560</v>
          </cell>
          <cell r="I560">
            <v>0</v>
          </cell>
          <cell r="J560">
            <v>-4560</v>
          </cell>
          <cell r="K560">
            <v>-1920</v>
          </cell>
        </row>
        <row r="561">
          <cell r="F561">
            <v>-768</v>
          </cell>
          <cell r="G561">
            <v>0</v>
          </cell>
          <cell r="H561">
            <v>-768</v>
          </cell>
          <cell r="I561">
            <v>0</v>
          </cell>
          <cell r="J561">
            <v>-768</v>
          </cell>
          <cell r="K561">
            <v>-480</v>
          </cell>
        </row>
        <row r="562">
          <cell r="F562">
            <v>-1938</v>
          </cell>
          <cell r="G562">
            <v>0</v>
          </cell>
          <cell r="H562">
            <v>-1938</v>
          </cell>
          <cell r="I562">
            <v>0</v>
          </cell>
          <cell r="J562">
            <v>-1938</v>
          </cell>
          <cell r="K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F565">
            <v>-2678953</v>
          </cell>
          <cell r="G565">
            <v>0</v>
          </cell>
          <cell r="H565">
            <v>-2678953</v>
          </cell>
          <cell r="I565">
            <v>0</v>
          </cell>
          <cell r="J565">
            <v>-2678953</v>
          </cell>
          <cell r="K565">
            <v>-2419494</v>
          </cell>
        </row>
        <row r="566">
          <cell r="F566">
            <v>-60890</v>
          </cell>
          <cell r="G566">
            <v>0</v>
          </cell>
          <cell r="H566">
            <v>-60890</v>
          </cell>
          <cell r="I566">
            <v>0</v>
          </cell>
          <cell r="J566">
            <v>-60890</v>
          </cell>
          <cell r="K566">
            <v>-58207</v>
          </cell>
        </row>
        <row r="567"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-4500</v>
          </cell>
        </row>
        <row r="570">
          <cell r="F570">
            <v>-47740</v>
          </cell>
          <cell r="G570">
            <v>0</v>
          </cell>
          <cell r="H570">
            <v>-47740</v>
          </cell>
          <cell r="I570">
            <v>0</v>
          </cell>
          <cell r="J570">
            <v>-47740</v>
          </cell>
          <cell r="K570">
            <v>-46030</v>
          </cell>
        </row>
        <row r="571">
          <cell r="F571">
            <v>-240086</v>
          </cell>
          <cell r="G571">
            <v>0</v>
          </cell>
          <cell r="H571">
            <v>-240086</v>
          </cell>
          <cell r="I571">
            <v>0</v>
          </cell>
          <cell r="J571">
            <v>-240086</v>
          </cell>
          <cell r="K571">
            <v>-854713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-366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-236250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-6000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F578">
            <v>-10673866</v>
          </cell>
          <cell r="G578">
            <v>0</v>
          </cell>
          <cell r="H578">
            <v>-10673866</v>
          </cell>
          <cell r="I578">
            <v>0</v>
          </cell>
          <cell r="J578">
            <v>-10673866</v>
          </cell>
          <cell r="K578">
            <v>-10951566</v>
          </cell>
        </row>
        <row r="580">
          <cell r="F580">
            <v>-6273278</v>
          </cell>
          <cell r="G580">
            <v>0</v>
          </cell>
          <cell r="H580">
            <v>-6273278</v>
          </cell>
          <cell r="I580">
            <v>0</v>
          </cell>
          <cell r="J580">
            <v>-6273278</v>
          </cell>
          <cell r="K580">
            <v>40557815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6398894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-52463630</v>
          </cell>
        </row>
        <row r="583">
          <cell r="F583">
            <v>-6273278</v>
          </cell>
          <cell r="G583">
            <v>0</v>
          </cell>
          <cell r="H583">
            <v>-6273278</v>
          </cell>
          <cell r="I583">
            <v>0</v>
          </cell>
          <cell r="J583">
            <v>-6273278</v>
          </cell>
          <cell r="K583">
            <v>-5506921</v>
          </cell>
        </row>
        <row r="585">
          <cell r="F585">
            <v>-2777800</v>
          </cell>
          <cell r="G585">
            <v>0</v>
          </cell>
          <cell r="H585">
            <v>-2777800</v>
          </cell>
          <cell r="I585">
            <v>0</v>
          </cell>
          <cell r="J585">
            <v>-2777800</v>
          </cell>
          <cell r="K585">
            <v>-2746134</v>
          </cell>
        </row>
        <row r="586">
          <cell r="F586">
            <v>-2777800</v>
          </cell>
          <cell r="G586">
            <v>0</v>
          </cell>
          <cell r="H586">
            <v>-2777800</v>
          </cell>
          <cell r="I586">
            <v>0</v>
          </cell>
          <cell r="J586">
            <v>-2777800</v>
          </cell>
          <cell r="K586">
            <v>-2746134</v>
          </cell>
        </row>
        <row r="588">
          <cell r="F588">
            <v>1094395</v>
          </cell>
          <cell r="G588">
            <v>0</v>
          </cell>
          <cell r="H588">
            <v>1094395</v>
          </cell>
          <cell r="I588">
            <v>0</v>
          </cell>
          <cell r="J588">
            <v>1094395</v>
          </cell>
          <cell r="K588">
            <v>1146878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-52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30240</v>
          </cell>
        </row>
        <row r="591">
          <cell r="F591">
            <v>-40763</v>
          </cell>
          <cell r="G591">
            <v>0</v>
          </cell>
          <cell r="H591">
            <v>-40763</v>
          </cell>
          <cell r="I591">
            <v>0</v>
          </cell>
          <cell r="J591">
            <v>-40763</v>
          </cell>
          <cell r="K591">
            <v>-31957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-15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609</v>
          </cell>
        </row>
        <row r="595">
          <cell r="F595">
            <v>7407</v>
          </cell>
          <cell r="G595">
            <v>0</v>
          </cell>
          <cell r="H595">
            <v>7407</v>
          </cell>
          <cell r="I595">
            <v>0</v>
          </cell>
          <cell r="J595">
            <v>7407</v>
          </cell>
          <cell r="K595">
            <v>7407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-222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-53</v>
          </cell>
        </row>
        <row r="598">
          <cell r="F598">
            <v>622587</v>
          </cell>
          <cell r="G598">
            <v>0</v>
          </cell>
          <cell r="H598">
            <v>622587</v>
          </cell>
          <cell r="I598">
            <v>0</v>
          </cell>
          <cell r="J598">
            <v>622587</v>
          </cell>
          <cell r="K598">
            <v>-273932</v>
          </cell>
        </row>
        <row r="599">
          <cell r="F599">
            <v>-153321</v>
          </cell>
          <cell r="G599">
            <v>0</v>
          </cell>
          <cell r="H599">
            <v>-153321</v>
          </cell>
          <cell r="I599">
            <v>0</v>
          </cell>
          <cell r="J599">
            <v>-153321</v>
          </cell>
          <cell r="K599">
            <v>0</v>
          </cell>
        </row>
        <row r="600">
          <cell r="F600">
            <v>91739</v>
          </cell>
          <cell r="G600">
            <v>0</v>
          </cell>
          <cell r="H600">
            <v>91739</v>
          </cell>
          <cell r="I600">
            <v>0</v>
          </cell>
          <cell r="J600">
            <v>91739</v>
          </cell>
          <cell r="K600">
            <v>100218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-85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-6328</v>
          </cell>
        </row>
        <row r="603">
          <cell r="F603">
            <v>14424</v>
          </cell>
          <cell r="G603">
            <v>0</v>
          </cell>
          <cell r="H603">
            <v>14424</v>
          </cell>
          <cell r="I603">
            <v>0</v>
          </cell>
          <cell r="J603">
            <v>14424</v>
          </cell>
          <cell r="K603">
            <v>265680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4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8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8913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-10165</v>
          </cell>
        </row>
        <row r="611">
          <cell r="F611">
            <v>27887</v>
          </cell>
          <cell r="G611">
            <v>0</v>
          </cell>
          <cell r="H611">
            <v>27887</v>
          </cell>
          <cell r="I611">
            <v>0</v>
          </cell>
          <cell r="J611">
            <v>27887</v>
          </cell>
          <cell r="K611">
            <v>102335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3</v>
          </cell>
        </row>
        <row r="613">
          <cell r="F613">
            <v>48978</v>
          </cell>
          <cell r="G613">
            <v>0</v>
          </cell>
          <cell r="H613">
            <v>48978</v>
          </cell>
          <cell r="I613">
            <v>0</v>
          </cell>
          <cell r="J613">
            <v>48978</v>
          </cell>
          <cell r="K613">
            <v>16828</v>
          </cell>
        </row>
        <row r="614">
          <cell r="F614">
            <v>536320</v>
          </cell>
          <cell r="G614">
            <v>0</v>
          </cell>
          <cell r="H614">
            <v>536320</v>
          </cell>
          <cell r="I614">
            <v>0</v>
          </cell>
          <cell r="J614">
            <v>536320</v>
          </cell>
          <cell r="K614">
            <v>558982</v>
          </cell>
        </row>
        <row r="615">
          <cell r="F615">
            <v>153360</v>
          </cell>
          <cell r="G615">
            <v>0</v>
          </cell>
          <cell r="H615">
            <v>153360</v>
          </cell>
          <cell r="I615">
            <v>0</v>
          </cell>
          <cell r="J615">
            <v>153360</v>
          </cell>
          <cell r="K615">
            <v>51840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13413</v>
          </cell>
        </row>
        <row r="617">
          <cell r="F617">
            <v>123344</v>
          </cell>
          <cell r="G617">
            <v>0</v>
          </cell>
          <cell r="H617">
            <v>123344</v>
          </cell>
          <cell r="I617">
            <v>0</v>
          </cell>
          <cell r="J617">
            <v>123344</v>
          </cell>
          <cell r="K617">
            <v>145208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</row>
        <row r="619">
          <cell r="F619">
            <v>21600</v>
          </cell>
          <cell r="G619">
            <v>0</v>
          </cell>
          <cell r="H619">
            <v>21600</v>
          </cell>
          <cell r="I619">
            <v>0</v>
          </cell>
          <cell r="J619">
            <v>21600</v>
          </cell>
          <cell r="K619">
            <v>37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89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207792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37800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-91</v>
          </cell>
        </row>
        <row r="625">
          <cell r="F625">
            <v>273599</v>
          </cell>
          <cell r="G625">
            <v>0</v>
          </cell>
          <cell r="H625">
            <v>273599</v>
          </cell>
          <cell r="I625">
            <v>0</v>
          </cell>
          <cell r="J625">
            <v>273599</v>
          </cell>
          <cell r="K625">
            <v>161135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-204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-553</v>
          </cell>
        </row>
        <row r="630">
          <cell r="F630">
            <v>36000</v>
          </cell>
          <cell r="G630">
            <v>0</v>
          </cell>
          <cell r="H630">
            <v>36000</v>
          </cell>
          <cell r="I630">
            <v>0</v>
          </cell>
          <cell r="J630">
            <v>36000</v>
          </cell>
          <cell r="K630">
            <v>14684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6096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40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118080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70992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F636">
            <v>1218</v>
          </cell>
          <cell r="G636">
            <v>0</v>
          </cell>
          <cell r="H636">
            <v>1218</v>
          </cell>
          <cell r="I636">
            <v>0</v>
          </cell>
          <cell r="J636">
            <v>1218</v>
          </cell>
          <cell r="K636">
            <v>0</v>
          </cell>
        </row>
        <row r="637">
          <cell r="F637">
            <v>151036</v>
          </cell>
          <cell r="G637">
            <v>0</v>
          </cell>
          <cell r="H637">
            <v>151036</v>
          </cell>
          <cell r="I637">
            <v>0</v>
          </cell>
          <cell r="J637">
            <v>151036</v>
          </cell>
          <cell r="K637">
            <v>31104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13197</v>
          </cell>
        </row>
        <row r="639">
          <cell r="F639">
            <v>1218</v>
          </cell>
          <cell r="G639">
            <v>0</v>
          </cell>
          <cell r="H639">
            <v>1218</v>
          </cell>
          <cell r="I639">
            <v>0</v>
          </cell>
          <cell r="J639">
            <v>1218</v>
          </cell>
          <cell r="K639">
            <v>-876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45748</v>
          </cell>
        </row>
        <row r="641">
          <cell r="F641">
            <v>8160</v>
          </cell>
          <cell r="G641">
            <v>0</v>
          </cell>
          <cell r="H641">
            <v>8160</v>
          </cell>
          <cell r="I641">
            <v>0</v>
          </cell>
          <cell r="J641">
            <v>8160</v>
          </cell>
          <cell r="K641">
            <v>66000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-814</v>
          </cell>
        </row>
        <row r="643">
          <cell r="F643">
            <v>21921</v>
          </cell>
          <cell r="G643">
            <v>0</v>
          </cell>
          <cell r="H643">
            <v>21921</v>
          </cell>
          <cell r="I643">
            <v>0</v>
          </cell>
          <cell r="J643">
            <v>21921</v>
          </cell>
          <cell r="K643">
            <v>979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49367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-17</v>
          </cell>
        </row>
        <row r="646">
          <cell r="F646">
            <v>-11635</v>
          </cell>
          <cell r="G646">
            <v>0</v>
          </cell>
          <cell r="H646">
            <v>-11635</v>
          </cell>
          <cell r="I646">
            <v>0</v>
          </cell>
          <cell r="J646">
            <v>-11635</v>
          </cell>
          <cell r="K646">
            <v>203941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24000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28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3904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3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39229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39615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-8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368724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28084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14068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-14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118950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-2</v>
          </cell>
        </row>
        <row r="662">
          <cell r="F662">
            <v>-250671</v>
          </cell>
          <cell r="G662">
            <v>0</v>
          </cell>
          <cell r="H662">
            <v>-250671</v>
          </cell>
          <cell r="I662">
            <v>0</v>
          </cell>
          <cell r="J662">
            <v>-250671</v>
          </cell>
          <cell r="K662">
            <v>-45282</v>
          </cell>
        </row>
        <row r="663">
          <cell r="F663">
            <v>-197184</v>
          </cell>
          <cell r="G663">
            <v>0</v>
          </cell>
          <cell r="H663">
            <v>-197184</v>
          </cell>
          <cell r="I663">
            <v>0</v>
          </cell>
          <cell r="J663">
            <v>-197184</v>
          </cell>
          <cell r="K663">
            <v>-76329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-85569</v>
          </cell>
        </row>
        <row r="665">
          <cell r="F665">
            <v>-237376</v>
          </cell>
          <cell r="G665">
            <v>0</v>
          </cell>
          <cell r="H665">
            <v>-237376</v>
          </cell>
          <cell r="I665">
            <v>0</v>
          </cell>
          <cell r="J665">
            <v>-237376</v>
          </cell>
          <cell r="K665">
            <v>-47468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5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328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42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-445</v>
          </cell>
        </row>
        <row r="670">
          <cell r="F670">
            <v>-35275</v>
          </cell>
          <cell r="G670">
            <v>0</v>
          </cell>
          <cell r="H670">
            <v>-35275</v>
          </cell>
          <cell r="I670">
            <v>0</v>
          </cell>
          <cell r="J670">
            <v>-35275</v>
          </cell>
          <cell r="K670">
            <v>-4439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47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243</v>
          </cell>
        </row>
        <row r="674">
          <cell r="F674">
            <v>-12242</v>
          </cell>
          <cell r="G674">
            <v>0</v>
          </cell>
          <cell r="H674">
            <v>-12242</v>
          </cell>
          <cell r="I674">
            <v>0</v>
          </cell>
          <cell r="J674">
            <v>-12242</v>
          </cell>
          <cell r="K674">
            <v>-20483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32</v>
          </cell>
        </row>
        <row r="676">
          <cell r="F676">
            <v>-4617</v>
          </cell>
          <cell r="G676">
            <v>0</v>
          </cell>
          <cell r="H676">
            <v>-4617</v>
          </cell>
          <cell r="I676">
            <v>0</v>
          </cell>
          <cell r="J676">
            <v>-4617</v>
          </cell>
          <cell r="K676">
            <v>-8714</v>
          </cell>
        </row>
        <row r="677">
          <cell r="F677">
            <v>-594</v>
          </cell>
          <cell r="G677">
            <v>0</v>
          </cell>
          <cell r="H677">
            <v>-594</v>
          </cell>
          <cell r="I677">
            <v>0</v>
          </cell>
          <cell r="J677">
            <v>-594</v>
          </cell>
          <cell r="K677">
            <v>-3155</v>
          </cell>
        </row>
        <row r="678">
          <cell r="F678">
            <v>-8035</v>
          </cell>
          <cell r="G678">
            <v>0</v>
          </cell>
          <cell r="H678">
            <v>-8035</v>
          </cell>
          <cell r="I678">
            <v>0</v>
          </cell>
          <cell r="J678">
            <v>-8035</v>
          </cell>
          <cell r="K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17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-4</v>
          </cell>
        </row>
        <row r="681">
          <cell r="F681">
            <v>-36931</v>
          </cell>
          <cell r="G681">
            <v>0</v>
          </cell>
          <cell r="H681">
            <v>-36931</v>
          </cell>
          <cell r="I681">
            <v>0</v>
          </cell>
          <cell r="J681">
            <v>-36931</v>
          </cell>
          <cell r="K681">
            <v>-9604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22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21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-8211</v>
          </cell>
        </row>
        <row r="686">
          <cell r="F686">
            <v>-5523</v>
          </cell>
          <cell r="G686">
            <v>0</v>
          </cell>
          <cell r="H686">
            <v>-5523</v>
          </cell>
          <cell r="I686">
            <v>0</v>
          </cell>
          <cell r="J686">
            <v>-5523</v>
          </cell>
          <cell r="K686">
            <v>-696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87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811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116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-56</v>
          </cell>
        </row>
        <row r="692">
          <cell r="F692">
            <v>-137858</v>
          </cell>
          <cell r="G692">
            <v>0</v>
          </cell>
          <cell r="H692">
            <v>-137858</v>
          </cell>
          <cell r="I692">
            <v>0</v>
          </cell>
          <cell r="J692">
            <v>-137858</v>
          </cell>
          <cell r="K692">
            <v>-105321</v>
          </cell>
        </row>
        <row r="693">
          <cell r="F693">
            <v>-7393</v>
          </cell>
          <cell r="G693">
            <v>0</v>
          </cell>
          <cell r="H693">
            <v>-7393</v>
          </cell>
          <cell r="I693">
            <v>0</v>
          </cell>
          <cell r="J693">
            <v>-7393</v>
          </cell>
          <cell r="K693">
            <v>-8738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-1</v>
          </cell>
        </row>
        <row r="695">
          <cell r="F695">
            <v>-5510</v>
          </cell>
          <cell r="G695">
            <v>0</v>
          </cell>
          <cell r="H695">
            <v>-5510</v>
          </cell>
          <cell r="I695">
            <v>0</v>
          </cell>
          <cell r="J695">
            <v>-5510</v>
          </cell>
          <cell r="K695">
            <v>-11609</v>
          </cell>
        </row>
        <row r="696">
          <cell r="F696">
            <v>-3995</v>
          </cell>
          <cell r="G696">
            <v>0</v>
          </cell>
          <cell r="H696">
            <v>-3995</v>
          </cell>
          <cell r="I696">
            <v>0</v>
          </cell>
          <cell r="J696">
            <v>-3995</v>
          </cell>
          <cell r="K696">
            <v>261</v>
          </cell>
        </row>
        <row r="697">
          <cell r="F697">
            <v>-23180</v>
          </cell>
          <cell r="G697">
            <v>0</v>
          </cell>
          <cell r="H697">
            <v>-23180</v>
          </cell>
          <cell r="I697">
            <v>0</v>
          </cell>
          <cell r="J697">
            <v>-23180</v>
          </cell>
          <cell r="K697">
            <v>-16324</v>
          </cell>
        </row>
        <row r="698">
          <cell r="F698">
            <v>-48628</v>
          </cell>
          <cell r="G698">
            <v>0</v>
          </cell>
          <cell r="H698">
            <v>-48628</v>
          </cell>
          <cell r="I698">
            <v>0</v>
          </cell>
          <cell r="J698">
            <v>-48628</v>
          </cell>
          <cell r="K698">
            <v>-17329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-4812</v>
          </cell>
        </row>
        <row r="700">
          <cell r="F700">
            <v>-110291</v>
          </cell>
          <cell r="G700">
            <v>0</v>
          </cell>
          <cell r="H700">
            <v>-110291</v>
          </cell>
          <cell r="I700">
            <v>0</v>
          </cell>
          <cell r="J700">
            <v>-110291</v>
          </cell>
          <cell r="K700">
            <v>-97572</v>
          </cell>
        </row>
        <row r="701">
          <cell r="F701">
            <v>-83216</v>
          </cell>
          <cell r="G701">
            <v>0</v>
          </cell>
          <cell r="H701">
            <v>-83216</v>
          </cell>
          <cell r="I701">
            <v>0</v>
          </cell>
          <cell r="J701">
            <v>-83216</v>
          </cell>
          <cell r="K701">
            <v>-49229</v>
          </cell>
        </row>
        <row r="702">
          <cell r="F702">
            <v>-114111</v>
          </cell>
          <cell r="G702">
            <v>0</v>
          </cell>
          <cell r="H702">
            <v>-114111</v>
          </cell>
          <cell r="I702">
            <v>0</v>
          </cell>
          <cell r="J702">
            <v>-114111</v>
          </cell>
          <cell r="K702">
            <v>-89871</v>
          </cell>
        </row>
        <row r="703">
          <cell r="F703">
            <v>-19339</v>
          </cell>
          <cell r="G703">
            <v>0</v>
          </cell>
          <cell r="H703">
            <v>-19339</v>
          </cell>
          <cell r="I703">
            <v>0</v>
          </cell>
          <cell r="J703">
            <v>-19339</v>
          </cell>
          <cell r="K703">
            <v>-2247</v>
          </cell>
        </row>
        <row r="704">
          <cell r="F704">
            <v>-15714</v>
          </cell>
          <cell r="G704">
            <v>0</v>
          </cell>
          <cell r="H704">
            <v>-15714</v>
          </cell>
          <cell r="I704">
            <v>0</v>
          </cell>
          <cell r="J704">
            <v>-15714</v>
          </cell>
          <cell r="K704">
            <v>-1847</v>
          </cell>
        </row>
        <row r="705">
          <cell r="F705">
            <v>-44420</v>
          </cell>
          <cell r="G705">
            <v>0</v>
          </cell>
          <cell r="H705">
            <v>-44420</v>
          </cell>
          <cell r="I705">
            <v>0</v>
          </cell>
          <cell r="J705">
            <v>-44420</v>
          </cell>
          <cell r="K705">
            <v>-47465</v>
          </cell>
        </row>
        <row r="706">
          <cell r="F706">
            <v>-18857</v>
          </cell>
          <cell r="G706">
            <v>0</v>
          </cell>
          <cell r="H706">
            <v>-18857</v>
          </cell>
          <cell r="I706">
            <v>0</v>
          </cell>
          <cell r="J706">
            <v>-18857</v>
          </cell>
          <cell r="K706">
            <v>0</v>
          </cell>
        </row>
        <row r="707">
          <cell r="F707">
            <v>-5692</v>
          </cell>
          <cell r="G707">
            <v>0</v>
          </cell>
          <cell r="H707">
            <v>-5692</v>
          </cell>
          <cell r="I707">
            <v>0</v>
          </cell>
          <cell r="J707">
            <v>-5692</v>
          </cell>
          <cell r="K707">
            <v>0</v>
          </cell>
        </row>
        <row r="708">
          <cell r="F708">
            <v>-8732</v>
          </cell>
          <cell r="G708">
            <v>0</v>
          </cell>
          <cell r="H708">
            <v>-8732</v>
          </cell>
          <cell r="I708">
            <v>0</v>
          </cell>
          <cell r="J708">
            <v>-8732</v>
          </cell>
          <cell r="K708">
            <v>0</v>
          </cell>
        </row>
        <row r="709">
          <cell r="F709">
            <v>-31631</v>
          </cell>
          <cell r="G709">
            <v>0</v>
          </cell>
          <cell r="H709">
            <v>-31631</v>
          </cell>
          <cell r="I709">
            <v>0</v>
          </cell>
          <cell r="J709">
            <v>-31631</v>
          </cell>
          <cell r="K709">
            <v>0</v>
          </cell>
        </row>
        <row r="710">
          <cell r="F710">
            <v>-274956</v>
          </cell>
          <cell r="G710">
            <v>0</v>
          </cell>
          <cell r="H710">
            <v>-274956</v>
          </cell>
          <cell r="I710">
            <v>0</v>
          </cell>
          <cell r="J710">
            <v>-274956</v>
          </cell>
          <cell r="K710">
            <v>-182259</v>
          </cell>
        </row>
        <row r="711">
          <cell r="F711">
            <v>-180335</v>
          </cell>
          <cell r="G711">
            <v>0</v>
          </cell>
          <cell r="H711">
            <v>-180335</v>
          </cell>
          <cell r="I711">
            <v>0</v>
          </cell>
          <cell r="J711">
            <v>-180335</v>
          </cell>
          <cell r="K711">
            <v>-93214</v>
          </cell>
        </row>
        <row r="712">
          <cell r="F712">
            <v>-26371</v>
          </cell>
          <cell r="G712">
            <v>0</v>
          </cell>
          <cell r="H712">
            <v>-26371</v>
          </cell>
          <cell r="I712">
            <v>0</v>
          </cell>
          <cell r="J712">
            <v>-26371</v>
          </cell>
          <cell r="K712">
            <v>-114766</v>
          </cell>
        </row>
        <row r="713">
          <cell r="F713">
            <v>-71586</v>
          </cell>
          <cell r="G713">
            <v>0</v>
          </cell>
          <cell r="H713">
            <v>-71586</v>
          </cell>
          <cell r="I713">
            <v>0</v>
          </cell>
          <cell r="J713">
            <v>-71586</v>
          </cell>
          <cell r="K713">
            <v>-47515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</row>
        <row r="720">
          <cell r="F720">
            <v>-321057</v>
          </cell>
          <cell r="G720">
            <v>0</v>
          </cell>
          <cell r="H720">
            <v>-321057</v>
          </cell>
          <cell r="I720">
            <v>0</v>
          </cell>
          <cell r="J720">
            <v>-321057</v>
          </cell>
          <cell r="K720">
            <v>-85799</v>
          </cell>
        </row>
        <row r="721">
          <cell r="F721">
            <v>-57693</v>
          </cell>
          <cell r="G721">
            <v>0</v>
          </cell>
          <cell r="H721">
            <v>-57693</v>
          </cell>
          <cell r="I721">
            <v>0</v>
          </cell>
          <cell r="J721">
            <v>-57693</v>
          </cell>
          <cell r="K721">
            <v>0</v>
          </cell>
        </row>
        <row r="722">
          <cell r="F722">
            <v>-12820</v>
          </cell>
          <cell r="G722">
            <v>0</v>
          </cell>
          <cell r="H722">
            <v>-12820</v>
          </cell>
          <cell r="I722">
            <v>0</v>
          </cell>
          <cell r="J722">
            <v>-12820</v>
          </cell>
          <cell r="K722">
            <v>-12820</v>
          </cell>
        </row>
        <row r="723">
          <cell r="F723">
            <v>-259300</v>
          </cell>
          <cell r="G723">
            <v>0</v>
          </cell>
          <cell r="H723">
            <v>-259300</v>
          </cell>
          <cell r="I723">
            <v>0</v>
          </cell>
          <cell r="J723">
            <v>-259300</v>
          </cell>
          <cell r="K723">
            <v>-88090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-12820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F727">
            <v>-292958</v>
          </cell>
          <cell r="G727">
            <v>0</v>
          </cell>
          <cell r="H727">
            <v>-292958</v>
          </cell>
          <cell r="I727">
            <v>0</v>
          </cell>
          <cell r="J727">
            <v>-292958</v>
          </cell>
          <cell r="K727">
            <v>-217100</v>
          </cell>
        </row>
        <row r="728">
          <cell r="F728">
            <v>-12820</v>
          </cell>
          <cell r="G728">
            <v>0</v>
          </cell>
          <cell r="H728">
            <v>-12820</v>
          </cell>
          <cell r="I728">
            <v>0</v>
          </cell>
          <cell r="J728">
            <v>-12820</v>
          </cell>
          <cell r="K728">
            <v>-22440</v>
          </cell>
        </row>
        <row r="729">
          <cell r="F729">
            <v>-205245</v>
          </cell>
          <cell r="G729">
            <v>0</v>
          </cell>
          <cell r="H729">
            <v>-205245</v>
          </cell>
          <cell r="I729">
            <v>0</v>
          </cell>
          <cell r="J729">
            <v>-205245</v>
          </cell>
          <cell r="K729">
            <v>-141922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-12820</v>
          </cell>
        </row>
        <row r="733">
          <cell r="F733">
            <v>-97967</v>
          </cell>
          <cell r="G733">
            <v>0</v>
          </cell>
          <cell r="H733">
            <v>-97967</v>
          </cell>
          <cell r="I733">
            <v>0</v>
          </cell>
          <cell r="J733">
            <v>-97967</v>
          </cell>
          <cell r="K733">
            <v>-102369</v>
          </cell>
        </row>
        <row r="734">
          <cell r="F734">
            <v>-63185</v>
          </cell>
          <cell r="G734">
            <v>0</v>
          </cell>
          <cell r="H734">
            <v>-63185</v>
          </cell>
          <cell r="I734">
            <v>0</v>
          </cell>
          <cell r="J734">
            <v>-63185</v>
          </cell>
          <cell r="K734">
            <v>-101793</v>
          </cell>
        </row>
        <row r="735">
          <cell r="F735">
            <v>-171977</v>
          </cell>
          <cell r="G735">
            <v>0</v>
          </cell>
          <cell r="H735">
            <v>-171977</v>
          </cell>
          <cell r="I735">
            <v>0</v>
          </cell>
          <cell r="J735">
            <v>-171977</v>
          </cell>
          <cell r="K735">
            <v>-122439</v>
          </cell>
        </row>
        <row r="736">
          <cell r="F736">
            <v>-45729</v>
          </cell>
          <cell r="G736">
            <v>0</v>
          </cell>
          <cell r="H736">
            <v>-45729</v>
          </cell>
          <cell r="I736">
            <v>0</v>
          </cell>
          <cell r="J736">
            <v>-45729</v>
          </cell>
          <cell r="K736">
            <v>-45435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F740">
            <v>-29139</v>
          </cell>
          <cell r="G740">
            <v>0</v>
          </cell>
          <cell r="H740">
            <v>-29139</v>
          </cell>
          <cell r="I740">
            <v>0</v>
          </cell>
          <cell r="J740">
            <v>-29139</v>
          </cell>
          <cell r="K740">
            <v>-40757</v>
          </cell>
        </row>
        <row r="741">
          <cell r="F741">
            <v>-232111</v>
          </cell>
          <cell r="G741">
            <v>0</v>
          </cell>
          <cell r="H741">
            <v>-232111</v>
          </cell>
          <cell r="I741">
            <v>0</v>
          </cell>
          <cell r="J741">
            <v>-232111</v>
          </cell>
          <cell r="K741">
            <v>-207656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F744">
            <v>-63671</v>
          </cell>
          <cell r="G744">
            <v>0</v>
          </cell>
          <cell r="H744">
            <v>-63671</v>
          </cell>
          <cell r="I744">
            <v>0</v>
          </cell>
          <cell r="J744">
            <v>-63671</v>
          </cell>
          <cell r="K744">
            <v>-51357</v>
          </cell>
        </row>
        <row r="745">
          <cell r="F745">
            <v>-251000</v>
          </cell>
          <cell r="G745">
            <v>0</v>
          </cell>
          <cell r="H745">
            <v>-251000</v>
          </cell>
          <cell r="I745">
            <v>0</v>
          </cell>
          <cell r="J745">
            <v>-251000</v>
          </cell>
          <cell r="K745">
            <v>-55395</v>
          </cell>
        </row>
        <row r="746">
          <cell r="F746">
            <v>-144935</v>
          </cell>
          <cell r="G746">
            <v>0</v>
          </cell>
          <cell r="H746">
            <v>-144935</v>
          </cell>
          <cell r="I746">
            <v>0</v>
          </cell>
          <cell r="J746">
            <v>-144935</v>
          </cell>
          <cell r="K746">
            <v>-191352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-1</v>
          </cell>
        </row>
        <row r="748">
          <cell r="F748">
            <v>-137539</v>
          </cell>
          <cell r="G748">
            <v>0</v>
          </cell>
          <cell r="H748">
            <v>-137539</v>
          </cell>
          <cell r="I748">
            <v>0</v>
          </cell>
          <cell r="J748">
            <v>-137539</v>
          </cell>
          <cell r="K748">
            <v>-64907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F751">
            <v>-168532</v>
          </cell>
          <cell r="G751">
            <v>0</v>
          </cell>
          <cell r="H751">
            <v>-168532</v>
          </cell>
          <cell r="I751">
            <v>0</v>
          </cell>
          <cell r="J751">
            <v>-168532</v>
          </cell>
          <cell r="K751">
            <v>-82516</v>
          </cell>
        </row>
        <row r="752">
          <cell r="F752">
            <v>-39932</v>
          </cell>
          <cell r="G752">
            <v>0</v>
          </cell>
          <cell r="H752">
            <v>-39932</v>
          </cell>
          <cell r="I752">
            <v>0</v>
          </cell>
          <cell r="J752">
            <v>-39932</v>
          </cell>
          <cell r="K752">
            <v>-53703</v>
          </cell>
        </row>
        <row r="753">
          <cell r="F753">
            <v>-17808</v>
          </cell>
          <cell r="G753">
            <v>0</v>
          </cell>
          <cell r="H753">
            <v>-17808</v>
          </cell>
          <cell r="I753">
            <v>0</v>
          </cell>
          <cell r="J753">
            <v>-17808</v>
          </cell>
          <cell r="K753">
            <v>0</v>
          </cell>
        </row>
        <row r="754">
          <cell r="F754">
            <v>-47631</v>
          </cell>
          <cell r="G754">
            <v>0</v>
          </cell>
          <cell r="H754">
            <v>-47631</v>
          </cell>
          <cell r="I754">
            <v>0</v>
          </cell>
          <cell r="J754">
            <v>-47631</v>
          </cell>
          <cell r="K754">
            <v>-21716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-58493</v>
          </cell>
        </row>
        <row r="756">
          <cell r="F756">
            <v>-191987</v>
          </cell>
          <cell r="G756">
            <v>0</v>
          </cell>
          <cell r="H756">
            <v>-191987</v>
          </cell>
          <cell r="I756">
            <v>0</v>
          </cell>
          <cell r="J756">
            <v>-191987</v>
          </cell>
          <cell r="K756">
            <v>-163206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F762">
            <v>-32107</v>
          </cell>
          <cell r="G762">
            <v>0</v>
          </cell>
          <cell r="H762">
            <v>-32107</v>
          </cell>
          <cell r="I762">
            <v>0</v>
          </cell>
          <cell r="J762">
            <v>-32107</v>
          </cell>
          <cell r="K762">
            <v>-64635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-12115</v>
          </cell>
        </row>
        <row r="764">
          <cell r="F764">
            <v>-51487</v>
          </cell>
          <cell r="G764">
            <v>0</v>
          </cell>
          <cell r="H764">
            <v>-51487</v>
          </cell>
          <cell r="I764">
            <v>0</v>
          </cell>
          <cell r="J764">
            <v>-51487</v>
          </cell>
          <cell r="K764">
            <v>-45628</v>
          </cell>
        </row>
        <row r="765">
          <cell r="F765">
            <v>-128309</v>
          </cell>
          <cell r="G765">
            <v>0</v>
          </cell>
          <cell r="H765">
            <v>-128309</v>
          </cell>
          <cell r="I765">
            <v>0</v>
          </cell>
          <cell r="J765">
            <v>-128309</v>
          </cell>
          <cell r="K765">
            <v>-158355</v>
          </cell>
        </row>
        <row r="766">
          <cell r="F766">
            <v>-94067</v>
          </cell>
          <cell r="G766">
            <v>0</v>
          </cell>
          <cell r="H766">
            <v>-94067</v>
          </cell>
          <cell r="I766">
            <v>0</v>
          </cell>
          <cell r="J766">
            <v>-94067</v>
          </cell>
          <cell r="K766">
            <v>-143857</v>
          </cell>
        </row>
        <row r="767">
          <cell r="F767">
            <v>475584</v>
          </cell>
          <cell r="G767">
            <v>0</v>
          </cell>
          <cell r="H767">
            <v>475584</v>
          </cell>
          <cell r="I767">
            <v>0</v>
          </cell>
          <cell r="J767">
            <v>475584</v>
          </cell>
          <cell r="K767">
            <v>475584</v>
          </cell>
        </row>
        <row r="768">
          <cell r="F768">
            <v>2286256</v>
          </cell>
          <cell r="G768">
            <v>0</v>
          </cell>
          <cell r="H768">
            <v>2286256</v>
          </cell>
          <cell r="I768">
            <v>0</v>
          </cell>
          <cell r="J768">
            <v>2286256</v>
          </cell>
          <cell r="K768">
            <v>2117888</v>
          </cell>
        </row>
        <row r="769">
          <cell r="F769">
            <v>316987</v>
          </cell>
          <cell r="G769">
            <v>0</v>
          </cell>
          <cell r="H769">
            <v>316987</v>
          </cell>
          <cell r="I769">
            <v>0</v>
          </cell>
          <cell r="J769">
            <v>316987</v>
          </cell>
          <cell r="K769">
            <v>316987</v>
          </cell>
        </row>
        <row r="770">
          <cell r="F770">
            <v>4047800</v>
          </cell>
          <cell r="G770">
            <v>0</v>
          </cell>
          <cell r="H770">
            <v>4047800</v>
          </cell>
          <cell r="I770">
            <v>0</v>
          </cell>
          <cell r="J770">
            <v>4047800</v>
          </cell>
          <cell r="K770">
            <v>4047800</v>
          </cell>
        </row>
        <row r="771">
          <cell r="F771">
            <v>2582350</v>
          </cell>
          <cell r="G771">
            <v>0</v>
          </cell>
          <cell r="H771">
            <v>2582350</v>
          </cell>
          <cell r="I771">
            <v>0</v>
          </cell>
          <cell r="J771">
            <v>2582350</v>
          </cell>
          <cell r="K771">
            <v>2627350</v>
          </cell>
        </row>
        <row r="772">
          <cell r="F772">
            <v>946300</v>
          </cell>
          <cell r="G772">
            <v>0</v>
          </cell>
          <cell r="H772">
            <v>946300</v>
          </cell>
          <cell r="I772">
            <v>0</v>
          </cell>
          <cell r="J772">
            <v>946300</v>
          </cell>
          <cell r="K772">
            <v>946300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-22</v>
          </cell>
        </row>
        <row r="774">
          <cell r="F774">
            <v>1175800</v>
          </cell>
          <cell r="G774">
            <v>0</v>
          </cell>
          <cell r="H774">
            <v>1175800</v>
          </cell>
          <cell r="I774">
            <v>0</v>
          </cell>
          <cell r="J774">
            <v>1175800</v>
          </cell>
          <cell r="K774">
            <v>1175800</v>
          </cell>
        </row>
        <row r="775">
          <cell r="F775">
            <v>100000</v>
          </cell>
          <cell r="G775">
            <v>0</v>
          </cell>
          <cell r="H775">
            <v>100000</v>
          </cell>
          <cell r="I775">
            <v>0</v>
          </cell>
          <cell r="J775">
            <v>100000</v>
          </cell>
          <cell r="K775">
            <v>100000</v>
          </cell>
        </row>
        <row r="776">
          <cell r="F776">
            <v>1852694</v>
          </cell>
          <cell r="G776">
            <v>0</v>
          </cell>
          <cell r="H776">
            <v>1852694</v>
          </cell>
          <cell r="I776">
            <v>0</v>
          </cell>
          <cell r="J776">
            <v>1852694</v>
          </cell>
          <cell r="K776">
            <v>1852694</v>
          </cell>
        </row>
        <row r="777">
          <cell r="F777">
            <v>874100</v>
          </cell>
          <cell r="G777">
            <v>0</v>
          </cell>
          <cell r="H777">
            <v>874100</v>
          </cell>
          <cell r="I777">
            <v>0</v>
          </cell>
          <cell r="J777">
            <v>874100</v>
          </cell>
          <cell r="K777">
            <v>874100</v>
          </cell>
        </row>
        <row r="778">
          <cell r="F778">
            <v>563400</v>
          </cell>
          <cell r="G778">
            <v>0</v>
          </cell>
          <cell r="H778">
            <v>563400</v>
          </cell>
          <cell r="I778">
            <v>0</v>
          </cell>
          <cell r="J778">
            <v>563400</v>
          </cell>
          <cell r="K778">
            <v>563400</v>
          </cell>
        </row>
        <row r="779">
          <cell r="F779">
            <v>13059476</v>
          </cell>
          <cell r="G779">
            <v>0</v>
          </cell>
          <cell r="H779">
            <v>13059476</v>
          </cell>
          <cell r="I779">
            <v>0</v>
          </cell>
          <cell r="J779">
            <v>13059476</v>
          </cell>
          <cell r="K779">
            <v>15304711</v>
          </cell>
        </row>
        <row r="781">
          <cell r="F781">
            <v>-1131219</v>
          </cell>
          <cell r="G781">
            <v>0</v>
          </cell>
          <cell r="H781">
            <v>-1131219</v>
          </cell>
          <cell r="I781">
            <v>0</v>
          </cell>
          <cell r="J781">
            <v>-1131219</v>
          </cell>
          <cell r="K781">
            <v>-1236438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135789</v>
          </cell>
        </row>
        <row r="783">
          <cell r="F783">
            <v>-1131219</v>
          </cell>
          <cell r="G783">
            <v>0</v>
          </cell>
          <cell r="H783">
            <v>-1131219</v>
          </cell>
          <cell r="I783">
            <v>0</v>
          </cell>
          <cell r="J783">
            <v>-1131219</v>
          </cell>
          <cell r="K783">
            <v>-1100649</v>
          </cell>
        </row>
        <row r="785">
          <cell r="F785">
            <v>-438062</v>
          </cell>
          <cell r="G785">
            <v>0</v>
          </cell>
          <cell r="H785">
            <v>-438062</v>
          </cell>
          <cell r="I785">
            <v>0</v>
          </cell>
          <cell r="J785">
            <v>-438062</v>
          </cell>
          <cell r="K785">
            <v>-62967</v>
          </cell>
        </row>
        <row r="786">
          <cell r="F786">
            <v>-35675</v>
          </cell>
          <cell r="G786">
            <v>0</v>
          </cell>
          <cell r="H786">
            <v>-35675</v>
          </cell>
          <cell r="I786">
            <v>0</v>
          </cell>
          <cell r="J786">
            <v>-35675</v>
          </cell>
          <cell r="K786">
            <v>-40000</v>
          </cell>
        </row>
        <row r="787">
          <cell r="F787">
            <v>-473737</v>
          </cell>
          <cell r="G787">
            <v>0</v>
          </cell>
          <cell r="H787">
            <v>-473737</v>
          </cell>
          <cell r="I787">
            <v>0</v>
          </cell>
          <cell r="J787">
            <v>-473737</v>
          </cell>
          <cell r="K787">
            <v>-102967</v>
          </cell>
        </row>
        <row r="789">
          <cell r="F789">
            <v>-962214</v>
          </cell>
          <cell r="G789">
            <v>0</v>
          </cell>
          <cell r="H789">
            <v>-962214</v>
          </cell>
          <cell r="I789">
            <v>0</v>
          </cell>
          <cell r="J789">
            <v>-962214</v>
          </cell>
          <cell r="K789">
            <v>-719551</v>
          </cell>
        </row>
        <row r="790">
          <cell r="F790">
            <v>-105207</v>
          </cell>
          <cell r="G790">
            <v>0</v>
          </cell>
          <cell r="H790">
            <v>-105207</v>
          </cell>
          <cell r="I790">
            <v>0</v>
          </cell>
          <cell r="J790">
            <v>-105207</v>
          </cell>
          <cell r="K790">
            <v>-114868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-18900</v>
          </cell>
        </row>
        <row r="792">
          <cell r="F792">
            <v>-1067421</v>
          </cell>
          <cell r="G792">
            <v>0</v>
          </cell>
          <cell r="H792">
            <v>-1067421</v>
          </cell>
          <cell r="I792">
            <v>0</v>
          </cell>
          <cell r="J792">
            <v>-1067421</v>
          </cell>
          <cell r="K792">
            <v>-853319</v>
          </cell>
        </row>
        <row r="794">
          <cell r="F794">
            <v>-54276</v>
          </cell>
          <cell r="G794">
            <v>0</v>
          </cell>
          <cell r="H794">
            <v>-54276</v>
          </cell>
          <cell r="I794">
            <v>0</v>
          </cell>
          <cell r="J794">
            <v>-54276</v>
          </cell>
          <cell r="K794">
            <v>0</v>
          </cell>
        </row>
        <row r="795">
          <cell r="F795">
            <v>-1034253</v>
          </cell>
          <cell r="G795">
            <v>0</v>
          </cell>
          <cell r="H795">
            <v>-1034253</v>
          </cell>
          <cell r="I795">
            <v>0</v>
          </cell>
          <cell r="J795">
            <v>-1034253</v>
          </cell>
          <cell r="K795">
            <v>0</v>
          </cell>
        </row>
        <row r="796">
          <cell r="F796">
            <v>-1088529</v>
          </cell>
          <cell r="G796">
            <v>0</v>
          </cell>
          <cell r="H796">
            <v>-1088529</v>
          </cell>
          <cell r="I796">
            <v>0</v>
          </cell>
          <cell r="J796">
            <v>-1088529</v>
          </cell>
          <cell r="K796">
            <v>0</v>
          </cell>
        </row>
        <row r="798">
          <cell r="F798">
            <v>-275247000</v>
          </cell>
          <cell r="G798">
            <v>0</v>
          </cell>
          <cell r="H798">
            <v>-275247000</v>
          </cell>
          <cell r="I798">
            <v>0</v>
          </cell>
          <cell r="J798">
            <v>-275247000</v>
          </cell>
          <cell r="K798">
            <v>-275247000</v>
          </cell>
        </row>
        <row r="799">
          <cell r="F799">
            <v>-275247000</v>
          </cell>
          <cell r="G799">
            <v>0</v>
          </cell>
          <cell r="H799">
            <v>-275247000</v>
          </cell>
          <cell r="I799">
            <v>0</v>
          </cell>
          <cell r="J799">
            <v>-275247000</v>
          </cell>
          <cell r="K799">
            <v>-275247000</v>
          </cell>
        </row>
        <row r="801">
          <cell r="F801">
            <v>-39321000</v>
          </cell>
          <cell r="G801">
            <v>0</v>
          </cell>
          <cell r="H801">
            <v>-39321000</v>
          </cell>
          <cell r="I801">
            <v>0</v>
          </cell>
          <cell r="J801">
            <v>-39321000</v>
          </cell>
          <cell r="K801">
            <v>-39321000</v>
          </cell>
        </row>
        <row r="802">
          <cell r="F802">
            <v>-39321000</v>
          </cell>
          <cell r="G802">
            <v>0</v>
          </cell>
          <cell r="H802">
            <v>-39321000</v>
          </cell>
          <cell r="I802">
            <v>0</v>
          </cell>
          <cell r="J802">
            <v>-39321000</v>
          </cell>
          <cell r="K802">
            <v>-39321000</v>
          </cell>
        </row>
        <row r="804">
          <cell r="F804">
            <v>-39321000</v>
          </cell>
          <cell r="G804">
            <v>0</v>
          </cell>
          <cell r="H804">
            <v>-39321000</v>
          </cell>
          <cell r="I804">
            <v>0</v>
          </cell>
          <cell r="J804">
            <v>-39321000</v>
          </cell>
          <cell r="K804">
            <v>-39321000</v>
          </cell>
        </row>
        <row r="805">
          <cell r="F805">
            <v>-39321000</v>
          </cell>
          <cell r="G805">
            <v>0</v>
          </cell>
          <cell r="H805">
            <v>-39321000</v>
          </cell>
          <cell r="I805">
            <v>0</v>
          </cell>
          <cell r="J805">
            <v>-39321000</v>
          </cell>
          <cell r="K805">
            <v>-39321000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</row>
        <row r="812">
          <cell r="F812">
            <v>-19661000</v>
          </cell>
          <cell r="G812">
            <v>0</v>
          </cell>
          <cell r="H812">
            <v>-19661000</v>
          </cell>
          <cell r="I812">
            <v>0</v>
          </cell>
          <cell r="J812">
            <v>-19661000</v>
          </cell>
          <cell r="K812">
            <v>-19661000</v>
          </cell>
        </row>
        <row r="813">
          <cell r="F813">
            <v>-19661000</v>
          </cell>
          <cell r="G813">
            <v>0</v>
          </cell>
          <cell r="H813">
            <v>-19661000</v>
          </cell>
          <cell r="I813">
            <v>0</v>
          </cell>
          <cell r="J813">
            <v>-19661000</v>
          </cell>
          <cell r="K813">
            <v>-19661000</v>
          </cell>
        </row>
        <row r="815">
          <cell r="F815">
            <v>-7864000</v>
          </cell>
          <cell r="G815">
            <v>0</v>
          </cell>
          <cell r="H815">
            <v>-7864000</v>
          </cell>
          <cell r="I815">
            <v>0</v>
          </cell>
          <cell r="J815">
            <v>-7864000</v>
          </cell>
          <cell r="K815">
            <v>-7864000</v>
          </cell>
        </row>
        <row r="816">
          <cell r="F816">
            <v>-7864000</v>
          </cell>
          <cell r="G816">
            <v>0</v>
          </cell>
          <cell r="H816">
            <v>-7864000</v>
          </cell>
          <cell r="I816">
            <v>0</v>
          </cell>
          <cell r="J816">
            <v>-7864000</v>
          </cell>
          <cell r="K816">
            <v>-7864000</v>
          </cell>
        </row>
        <row r="818">
          <cell r="F818">
            <v>-11796000</v>
          </cell>
          <cell r="G818">
            <v>0</v>
          </cell>
          <cell r="H818">
            <v>-11796000</v>
          </cell>
          <cell r="I818">
            <v>0</v>
          </cell>
          <cell r="J818">
            <v>-11796000</v>
          </cell>
          <cell r="K818">
            <v>-11796000</v>
          </cell>
        </row>
        <row r="819">
          <cell r="F819">
            <v>-11796000</v>
          </cell>
          <cell r="G819">
            <v>0</v>
          </cell>
          <cell r="H819">
            <v>-11796000</v>
          </cell>
          <cell r="I819">
            <v>0</v>
          </cell>
          <cell r="J819">
            <v>-11796000</v>
          </cell>
          <cell r="K819">
            <v>-11796000</v>
          </cell>
        </row>
        <row r="821">
          <cell r="F821">
            <v>31707783</v>
          </cell>
          <cell r="G821">
            <v>0</v>
          </cell>
          <cell r="H821">
            <v>31707783</v>
          </cell>
          <cell r="I821">
            <v>0</v>
          </cell>
          <cell r="J821">
            <v>31707783</v>
          </cell>
          <cell r="K821">
            <v>31707783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</row>
        <row r="823">
          <cell r="F823">
            <v>31707783</v>
          </cell>
          <cell r="G823">
            <v>0</v>
          </cell>
          <cell r="H823">
            <v>31707783</v>
          </cell>
          <cell r="I823">
            <v>0</v>
          </cell>
          <cell r="J823">
            <v>31707783</v>
          </cell>
          <cell r="K823">
            <v>31707783</v>
          </cell>
        </row>
        <row r="825">
          <cell r="F825">
            <v>2847</v>
          </cell>
          <cell r="G825">
            <v>0</v>
          </cell>
          <cell r="H825">
            <v>2847</v>
          </cell>
          <cell r="I825">
            <v>0</v>
          </cell>
          <cell r="J825">
            <v>2847</v>
          </cell>
          <cell r="K825">
            <v>2847</v>
          </cell>
        </row>
        <row r="826">
          <cell r="F826">
            <v>9043</v>
          </cell>
          <cell r="G826">
            <v>0</v>
          </cell>
          <cell r="H826">
            <v>9043</v>
          </cell>
          <cell r="I826">
            <v>0</v>
          </cell>
          <cell r="J826">
            <v>9043</v>
          </cell>
          <cell r="K826">
            <v>9043</v>
          </cell>
        </row>
        <row r="827">
          <cell r="F827">
            <v>-252368985</v>
          </cell>
          <cell r="G827">
            <v>0</v>
          </cell>
          <cell r="H827">
            <v>-252368985</v>
          </cell>
          <cell r="I827">
            <v>0</v>
          </cell>
          <cell r="J827">
            <v>-252368985</v>
          </cell>
          <cell r="K827">
            <v>-182535573</v>
          </cell>
        </row>
        <row r="828">
          <cell r="F828">
            <v>-38568706</v>
          </cell>
          <cell r="G828">
            <v>0</v>
          </cell>
          <cell r="H828">
            <v>-38568706</v>
          </cell>
          <cell r="I828">
            <v>0</v>
          </cell>
          <cell r="J828">
            <v>-38568706</v>
          </cell>
          <cell r="K828">
            <v>-32511032</v>
          </cell>
        </row>
        <row r="829">
          <cell r="F829">
            <v>-18905820</v>
          </cell>
          <cell r="G829">
            <v>0</v>
          </cell>
          <cell r="H829">
            <v>-18905820</v>
          </cell>
          <cell r="I829">
            <v>0</v>
          </cell>
          <cell r="J829">
            <v>-18905820</v>
          </cell>
          <cell r="K829">
            <v>-14145921</v>
          </cell>
        </row>
        <row r="830">
          <cell r="F830">
            <v>-226511</v>
          </cell>
          <cell r="G830">
            <v>0</v>
          </cell>
          <cell r="H830">
            <v>-226511</v>
          </cell>
          <cell r="I830">
            <v>0</v>
          </cell>
          <cell r="J830">
            <v>-226511</v>
          </cell>
          <cell r="K830">
            <v>0</v>
          </cell>
        </row>
        <row r="831">
          <cell r="F831">
            <v>-310058132</v>
          </cell>
          <cell r="G831">
            <v>0</v>
          </cell>
          <cell r="H831">
            <v>-310058132</v>
          </cell>
          <cell r="I831">
            <v>0</v>
          </cell>
          <cell r="J831">
            <v>-310058132</v>
          </cell>
          <cell r="K831">
            <v>-229180636</v>
          </cell>
        </row>
        <row r="833">
          <cell r="F833">
            <v>-5061684</v>
          </cell>
          <cell r="G833">
            <v>0</v>
          </cell>
          <cell r="H833">
            <v>-5061684</v>
          </cell>
          <cell r="I833">
            <v>0</v>
          </cell>
          <cell r="J833">
            <v>-5061684</v>
          </cell>
          <cell r="K833">
            <v>-3518427</v>
          </cell>
        </row>
        <row r="834">
          <cell r="F834">
            <v>-8644771</v>
          </cell>
          <cell r="G834">
            <v>0</v>
          </cell>
          <cell r="H834">
            <v>-8644771</v>
          </cell>
          <cell r="I834">
            <v>0</v>
          </cell>
          <cell r="J834">
            <v>-8644771</v>
          </cell>
          <cell r="K834">
            <v>-5587843</v>
          </cell>
        </row>
        <row r="835">
          <cell r="F835">
            <v>-16770618</v>
          </cell>
          <cell r="G835">
            <v>0</v>
          </cell>
          <cell r="H835">
            <v>-16770618</v>
          </cell>
          <cell r="I835">
            <v>0</v>
          </cell>
          <cell r="J835">
            <v>-16770618</v>
          </cell>
          <cell r="K835">
            <v>-12223687</v>
          </cell>
        </row>
        <row r="836">
          <cell r="F836">
            <v>-8819503</v>
          </cell>
          <cell r="G836">
            <v>0</v>
          </cell>
          <cell r="H836">
            <v>-8819503</v>
          </cell>
          <cell r="I836">
            <v>0</v>
          </cell>
          <cell r="J836">
            <v>-8819503</v>
          </cell>
          <cell r="K836">
            <v>-6432993</v>
          </cell>
        </row>
        <row r="837">
          <cell r="F837">
            <v>-1963031</v>
          </cell>
          <cell r="G837">
            <v>0</v>
          </cell>
          <cell r="H837">
            <v>-1963031</v>
          </cell>
          <cell r="I837">
            <v>0</v>
          </cell>
          <cell r="J837">
            <v>-1963031</v>
          </cell>
          <cell r="K837">
            <v>-1722018</v>
          </cell>
        </row>
        <row r="838">
          <cell r="F838">
            <v>-419326</v>
          </cell>
          <cell r="G838">
            <v>0</v>
          </cell>
          <cell r="H838">
            <v>-419326</v>
          </cell>
          <cell r="I838">
            <v>0</v>
          </cell>
          <cell r="J838">
            <v>-419326</v>
          </cell>
          <cell r="K838">
            <v>-299503</v>
          </cell>
        </row>
        <row r="839">
          <cell r="F839">
            <v>-1891833</v>
          </cell>
          <cell r="G839">
            <v>0</v>
          </cell>
          <cell r="H839">
            <v>-1891833</v>
          </cell>
          <cell r="I839">
            <v>0</v>
          </cell>
          <cell r="J839">
            <v>-1891833</v>
          </cell>
          <cell r="K839">
            <v>-804579</v>
          </cell>
        </row>
        <row r="840">
          <cell r="F840">
            <v>-43570766</v>
          </cell>
          <cell r="G840">
            <v>0</v>
          </cell>
          <cell r="H840">
            <v>-43570766</v>
          </cell>
          <cell r="I840">
            <v>0</v>
          </cell>
          <cell r="J840">
            <v>-43570766</v>
          </cell>
          <cell r="K840">
            <v>-30589050</v>
          </cell>
        </row>
        <row r="842">
          <cell r="F842">
            <v>-396135</v>
          </cell>
          <cell r="G842">
            <v>0</v>
          </cell>
          <cell r="H842">
            <v>-396135</v>
          </cell>
          <cell r="I842">
            <v>0</v>
          </cell>
          <cell r="J842">
            <v>-396135</v>
          </cell>
          <cell r="K842">
            <v>-331675</v>
          </cell>
        </row>
        <row r="843">
          <cell r="F843">
            <v>-25304</v>
          </cell>
          <cell r="G843">
            <v>0</v>
          </cell>
          <cell r="H843">
            <v>-25304</v>
          </cell>
          <cell r="I843">
            <v>0</v>
          </cell>
          <cell r="J843">
            <v>-25304</v>
          </cell>
          <cell r="K843">
            <v>-20304</v>
          </cell>
        </row>
        <row r="844">
          <cell r="F844">
            <v>-33660</v>
          </cell>
          <cell r="G844">
            <v>0</v>
          </cell>
          <cell r="H844">
            <v>-33660</v>
          </cell>
          <cell r="I844">
            <v>0</v>
          </cell>
          <cell r="J844">
            <v>-33660</v>
          </cell>
          <cell r="K844">
            <v>-7920</v>
          </cell>
        </row>
        <row r="845">
          <cell r="F845">
            <v>-21539452</v>
          </cell>
          <cell r="G845">
            <v>0</v>
          </cell>
          <cell r="H845">
            <v>-21539452</v>
          </cell>
          <cell r="I845">
            <v>0</v>
          </cell>
          <cell r="J845">
            <v>-21539452</v>
          </cell>
          <cell r="K845">
            <v>-17778657</v>
          </cell>
        </row>
        <row r="846">
          <cell r="F846">
            <v>-97305</v>
          </cell>
          <cell r="G846">
            <v>0</v>
          </cell>
          <cell r="H846">
            <v>-97305</v>
          </cell>
          <cell r="I846">
            <v>0</v>
          </cell>
          <cell r="J846">
            <v>-97305</v>
          </cell>
          <cell r="K846">
            <v>-97305</v>
          </cell>
        </row>
        <row r="847">
          <cell r="F847">
            <v>-431654</v>
          </cell>
          <cell r="G847">
            <v>0</v>
          </cell>
          <cell r="H847">
            <v>-431654</v>
          </cell>
          <cell r="I847">
            <v>0</v>
          </cell>
          <cell r="J847">
            <v>-431654</v>
          </cell>
          <cell r="K847">
            <v>-436061</v>
          </cell>
        </row>
        <row r="848">
          <cell r="F848">
            <v>-22523510</v>
          </cell>
          <cell r="G848">
            <v>0</v>
          </cell>
          <cell r="H848">
            <v>-22523510</v>
          </cell>
          <cell r="I848">
            <v>0</v>
          </cell>
          <cell r="J848">
            <v>-22523510</v>
          </cell>
          <cell r="K848">
            <v>-18671922</v>
          </cell>
        </row>
        <row r="850">
          <cell r="F850">
            <v>-2426683</v>
          </cell>
          <cell r="G850">
            <v>0</v>
          </cell>
          <cell r="H850">
            <v>-2426683</v>
          </cell>
          <cell r="I850">
            <v>0</v>
          </cell>
          <cell r="J850">
            <v>-2426683</v>
          </cell>
          <cell r="K850">
            <v>-1917368</v>
          </cell>
        </row>
        <row r="851">
          <cell r="F851">
            <v>-271569</v>
          </cell>
          <cell r="G851">
            <v>0</v>
          </cell>
          <cell r="H851">
            <v>-271569</v>
          </cell>
          <cell r="I851">
            <v>0</v>
          </cell>
          <cell r="J851">
            <v>-271569</v>
          </cell>
          <cell r="K851">
            <v>0</v>
          </cell>
        </row>
        <row r="852">
          <cell r="F852">
            <v>-352388</v>
          </cell>
          <cell r="G852">
            <v>0</v>
          </cell>
          <cell r="H852">
            <v>-352388</v>
          </cell>
          <cell r="I852">
            <v>0</v>
          </cell>
          <cell r="J852">
            <v>-352388</v>
          </cell>
          <cell r="K852">
            <v>-172829</v>
          </cell>
        </row>
        <row r="853">
          <cell r="F853">
            <v>-173502</v>
          </cell>
          <cell r="G853">
            <v>0</v>
          </cell>
          <cell r="H853">
            <v>-173502</v>
          </cell>
          <cell r="I853">
            <v>0</v>
          </cell>
          <cell r="J853">
            <v>-173502</v>
          </cell>
          <cell r="K853">
            <v>-163394</v>
          </cell>
        </row>
        <row r="854">
          <cell r="F854">
            <v>-3224142</v>
          </cell>
          <cell r="G854">
            <v>0</v>
          </cell>
          <cell r="H854">
            <v>-3224142</v>
          </cell>
          <cell r="I854">
            <v>0</v>
          </cell>
          <cell r="J854">
            <v>-3224142</v>
          </cell>
          <cell r="K854">
            <v>-2253591</v>
          </cell>
        </row>
        <row r="856">
          <cell r="F856">
            <v>-702983</v>
          </cell>
          <cell r="G856">
            <v>0</v>
          </cell>
          <cell r="H856">
            <v>-702983</v>
          </cell>
          <cell r="I856">
            <v>0</v>
          </cell>
          <cell r="J856">
            <v>-702983</v>
          </cell>
          <cell r="K856">
            <v>-1387</v>
          </cell>
        </row>
        <row r="857">
          <cell r="F857">
            <v>-702983</v>
          </cell>
          <cell r="G857">
            <v>0</v>
          </cell>
          <cell r="H857">
            <v>-702983</v>
          </cell>
          <cell r="I857">
            <v>0</v>
          </cell>
          <cell r="J857">
            <v>-702983</v>
          </cell>
          <cell r="K857">
            <v>-1387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-307</v>
          </cell>
        </row>
        <row r="860">
          <cell r="F860">
            <v>-21127</v>
          </cell>
          <cell r="G860">
            <v>0</v>
          </cell>
          <cell r="H860">
            <v>-21127</v>
          </cell>
          <cell r="I860">
            <v>0</v>
          </cell>
          <cell r="J860">
            <v>-21127</v>
          </cell>
          <cell r="K860">
            <v>-10633</v>
          </cell>
        </row>
        <row r="861">
          <cell r="F861">
            <v>-863</v>
          </cell>
          <cell r="G861">
            <v>0</v>
          </cell>
          <cell r="H861">
            <v>-863</v>
          </cell>
          <cell r="I861">
            <v>0</v>
          </cell>
          <cell r="J861">
            <v>-3.2010449080432447E-65</v>
          </cell>
          <cell r="K861">
            <v>0</v>
          </cell>
        </row>
        <row r="862">
          <cell r="F862">
            <v>-119453</v>
          </cell>
          <cell r="G862">
            <v>0</v>
          </cell>
          <cell r="H862">
            <v>-119453</v>
          </cell>
          <cell r="I862">
            <v>0</v>
          </cell>
          <cell r="J862">
            <v>-119453</v>
          </cell>
          <cell r="K862">
            <v>-115794</v>
          </cell>
        </row>
        <row r="863">
          <cell r="F863">
            <v>-141443</v>
          </cell>
          <cell r="G863">
            <v>0</v>
          </cell>
          <cell r="H863">
            <v>-141443</v>
          </cell>
          <cell r="I863">
            <v>0</v>
          </cell>
          <cell r="J863">
            <v>-141443</v>
          </cell>
          <cell r="K863">
            <v>-127397</v>
          </cell>
        </row>
        <row r="865">
          <cell r="F865">
            <v>-671814</v>
          </cell>
          <cell r="G865">
            <v>0</v>
          </cell>
          <cell r="H865">
            <v>-671814</v>
          </cell>
          <cell r="I865">
            <v>0</v>
          </cell>
          <cell r="J865">
            <v>-671814</v>
          </cell>
          <cell r="K865">
            <v>-442885</v>
          </cell>
        </row>
        <row r="866">
          <cell r="F866">
            <v>-905625</v>
          </cell>
          <cell r="G866">
            <v>0</v>
          </cell>
          <cell r="H866">
            <v>-905625</v>
          </cell>
          <cell r="I866">
            <v>0</v>
          </cell>
          <cell r="J866">
            <v>-905625</v>
          </cell>
          <cell r="K866">
            <v>-519078</v>
          </cell>
        </row>
        <row r="867">
          <cell r="F867">
            <v>-1103430</v>
          </cell>
          <cell r="G867">
            <v>0</v>
          </cell>
          <cell r="H867">
            <v>-1103430</v>
          </cell>
          <cell r="I867">
            <v>0</v>
          </cell>
          <cell r="J867">
            <v>-1103430</v>
          </cell>
          <cell r="K867">
            <v>-804544</v>
          </cell>
        </row>
        <row r="868">
          <cell r="F868">
            <v>-650000</v>
          </cell>
          <cell r="G868">
            <v>0</v>
          </cell>
          <cell r="H868">
            <v>-650000</v>
          </cell>
          <cell r="I868">
            <v>0</v>
          </cell>
          <cell r="J868">
            <v>-650000</v>
          </cell>
          <cell r="K868">
            <v>-480544</v>
          </cell>
        </row>
        <row r="869">
          <cell r="F869">
            <v>-3054137</v>
          </cell>
          <cell r="G869">
            <v>0</v>
          </cell>
          <cell r="H869">
            <v>-3054137</v>
          </cell>
          <cell r="I869">
            <v>0</v>
          </cell>
          <cell r="J869">
            <v>-3054137</v>
          </cell>
          <cell r="K869">
            <v>-1853956</v>
          </cell>
        </row>
        <row r="870">
          <cell r="F870">
            <v>-884433</v>
          </cell>
          <cell r="G870">
            <v>0</v>
          </cell>
          <cell r="H870">
            <v>-884433</v>
          </cell>
          <cell r="I870">
            <v>0</v>
          </cell>
          <cell r="J870">
            <v>-884433</v>
          </cell>
          <cell r="K870">
            <v>-516631</v>
          </cell>
        </row>
        <row r="871">
          <cell r="F871">
            <v>-707729</v>
          </cell>
          <cell r="G871">
            <v>0</v>
          </cell>
          <cell r="H871">
            <v>-707729</v>
          </cell>
          <cell r="I871">
            <v>0</v>
          </cell>
          <cell r="J871">
            <v>-707729</v>
          </cell>
          <cell r="K871">
            <v>-482983</v>
          </cell>
        </row>
        <row r="872">
          <cell r="F872">
            <v>-657724</v>
          </cell>
          <cell r="G872">
            <v>0</v>
          </cell>
          <cell r="H872">
            <v>-657724</v>
          </cell>
          <cell r="I872">
            <v>0</v>
          </cell>
          <cell r="J872">
            <v>-657724</v>
          </cell>
          <cell r="K872">
            <v>-340022</v>
          </cell>
        </row>
        <row r="873">
          <cell r="F873">
            <v>-8634892</v>
          </cell>
          <cell r="G873">
            <v>0</v>
          </cell>
          <cell r="H873">
            <v>-8634892</v>
          </cell>
          <cell r="I873">
            <v>0</v>
          </cell>
          <cell r="J873">
            <v>-8634892</v>
          </cell>
          <cell r="K873">
            <v>-5440643</v>
          </cell>
        </row>
        <row r="875">
          <cell r="F875">
            <v>-1476473</v>
          </cell>
          <cell r="G875">
            <v>0</v>
          </cell>
          <cell r="H875">
            <v>-1476473</v>
          </cell>
          <cell r="I875">
            <v>0</v>
          </cell>
          <cell r="J875">
            <v>-1476473</v>
          </cell>
          <cell r="K875">
            <v>-612117</v>
          </cell>
        </row>
        <row r="876">
          <cell r="F876">
            <v>-1476473</v>
          </cell>
          <cell r="G876">
            <v>0</v>
          </cell>
          <cell r="H876">
            <v>-1476473</v>
          </cell>
          <cell r="I876">
            <v>0</v>
          </cell>
          <cell r="J876">
            <v>-1476473</v>
          </cell>
          <cell r="K876">
            <v>-612117</v>
          </cell>
        </row>
        <row r="878">
          <cell r="F878">
            <v>-109773</v>
          </cell>
          <cell r="G878">
            <v>0</v>
          </cell>
          <cell r="H878">
            <v>-109773</v>
          </cell>
          <cell r="I878">
            <v>0</v>
          </cell>
          <cell r="J878">
            <v>-109773</v>
          </cell>
          <cell r="K878">
            <v>-66236</v>
          </cell>
        </row>
        <row r="879">
          <cell r="F879">
            <v>-109773</v>
          </cell>
          <cell r="G879">
            <v>0</v>
          </cell>
          <cell r="H879">
            <v>-109773</v>
          </cell>
          <cell r="I879">
            <v>0</v>
          </cell>
          <cell r="J879">
            <v>-109773</v>
          </cell>
          <cell r="K879">
            <v>-66236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3">
          <cell r="F883">
            <v>59333066</v>
          </cell>
          <cell r="G883">
            <v>0</v>
          </cell>
          <cell r="H883">
            <v>59333066</v>
          </cell>
          <cell r="I883">
            <v>0</v>
          </cell>
          <cell r="J883">
            <v>59333066</v>
          </cell>
          <cell r="K883">
            <v>48736635</v>
          </cell>
        </row>
        <row r="884">
          <cell r="F884">
            <v>6238747</v>
          </cell>
          <cell r="G884">
            <v>0</v>
          </cell>
          <cell r="H884">
            <v>6238747</v>
          </cell>
          <cell r="I884">
            <v>0</v>
          </cell>
          <cell r="J884">
            <v>6238747</v>
          </cell>
          <cell r="K884">
            <v>4848346</v>
          </cell>
        </row>
        <row r="885">
          <cell r="F885">
            <v>-3203646</v>
          </cell>
          <cell r="G885">
            <v>0</v>
          </cell>
          <cell r="H885">
            <v>-3203646</v>
          </cell>
          <cell r="I885">
            <v>0</v>
          </cell>
          <cell r="J885">
            <v>-3203646</v>
          </cell>
          <cell r="K885">
            <v>-12697102</v>
          </cell>
        </row>
        <row r="886">
          <cell r="F886">
            <v>5815892</v>
          </cell>
          <cell r="G886">
            <v>0</v>
          </cell>
          <cell r="H886">
            <v>5815892</v>
          </cell>
          <cell r="I886">
            <v>0</v>
          </cell>
          <cell r="J886">
            <v>5815892</v>
          </cell>
          <cell r="K886">
            <v>11986314</v>
          </cell>
        </row>
        <row r="887">
          <cell r="F887">
            <v>68184059</v>
          </cell>
          <cell r="G887">
            <v>0</v>
          </cell>
          <cell r="H887">
            <v>68184059</v>
          </cell>
          <cell r="I887">
            <v>0</v>
          </cell>
          <cell r="J887">
            <v>68184059</v>
          </cell>
          <cell r="K887">
            <v>52874193</v>
          </cell>
        </row>
        <row r="889">
          <cell r="F889">
            <v>12697102</v>
          </cell>
          <cell r="G889">
            <v>0</v>
          </cell>
          <cell r="H889">
            <v>12697102</v>
          </cell>
          <cell r="I889">
            <v>0</v>
          </cell>
          <cell r="J889">
            <v>12697102</v>
          </cell>
          <cell r="K889">
            <v>0</v>
          </cell>
        </row>
        <row r="890">
          <cell r="F890">
            <v>12697102</v>
          </cell>
          <cell r="G890">
            <v>0</v>
          </cell>
          <cell r="H890">
            <v>12697102</v>
          </cell>
          <cell r="I890">
            <v>0</v>
          </cell>
          <cell r="J890">
            <v>12697102</v>
          </cell>
          <cell r="K890">
            <v>0</v>
          </cell>
        </row>
        <row r="892">
          <cell r="F892">
            <v>10917357</v>
          </cell>
          <cell r="G892">
            <v>0</v>
          </cell>
          <cell r="H892">
            <v>10917357</v>
          </cell>
          <cell r="I892">
            <v>0</v>
          </cell>
          <cell r="J892">
            <v>10917357</v>
          </cell>
          <cell r="K892">
            <v>8763187</v>
          </cell>
        </row>
        <row r="893">
          <cell r="F893">
            <v>4194365</v>
          </cell>
          <cell r="G893">
            <v>0</v>
          </cell>
          <cell r="H893">
            <v>4194365</v>
          </cell>
          <cell r="I893">
            <v>0</v>
          </cell>
          <cell r="J893">
            <v>4194365</v>
          </cell>
          <cell r="K893">
            <v>3152659</v>
          </cell>
        </row>
        <row r="894">
          <cell r="F894">
            <v>15111722</v>
          </cell>
          <cell r="G894">
            <v>0</v>
          </cell>
          <cell r="H894">
            <v>15111722</v>
          </cell>
          <cell r="I894">
            <v>0</v>
          </cell>
          <cell r="J894">
            <v>15111722</v>
          </cell>
          <cell r="K894">
            <v>11915846</v>
          </cell>
        </row>
        <row r="896">
          <cell r="F896">
            <v>12292681</v>
          </cell>
          <cell r="G896">
            <v>0</v>
          </cell>
          <cell r="H896">
            <v>12292681</v>
          </cell>
          <cell r="I896">
            <v>0</v>
          </cell>
          <cell r="J896">
            <v>12292681</v>
          </cell>
          <cell r="K896">
            <v>8848221</v>
          </cell>
        </row>
        <row r="897">
          <cell r="F897">
            <v>5074970</v>
          </cell>
          <cell r="G897">
            <v>0</v>
          </cell>
          <cell r="H897">
            <v>5074970</v>
          </cell>
          <cell r="I897">
            <v>0</v>
          </cell>
          <cell r="J897">
            <v>5074970</v>
          </cell>
          <cell r="K897">
            <v>3734986</v>
          </cell>
        </row>
        <row r="898">
          <cell r="F898">
            <v>3381490</v>
          </cell>
          <cell r="G898">
            <v>0</v>
          </cell>
          <cell r="H898">
            <v>3381490</v>
          </cell>
          <cell r="I898">
            <v>0</v>
          </cell>
          <cell r="J898">
            <v>3381490</v>
          </cell>
          <cell r="K898">
            <v>2439689</v>
          </cell>
        </row>
        <row r="899">
          <cell r="F899">
            <v>3385104</v>
          </cell>
          <cell r="G899">
            <v>0</v>
          </cell>
          <cell r="H899">
            <v>3385104</v>
          </cell>
          <cell r="I899">
            <v>0</v>
          </cell>
          <cell r="J899">
            <v>3385104</v>
          </cell>
          <cell r="K899">
            <v>2160123</v>
          </cell>
        </row>
        <row r="900">
          <cell r="F900">
            <v>2915520</v>
          </cell>
          <cell r="G900">
            <v>0</v>
          </cell>
          <cell r="H900">
            <v>2915520</v>
          </cell>
          <cell r="I900">
            <v>0</v>
          </cell>
          <cell r="J900">
            <v>2915520</v>
          </cell>
          <cell r="K900">
            <v>1954227</v>
          </cell>
        </row>
        <row r="901">
          <cell r="F901">
            <v>1855474</v>
          </cell>
          <cell r="G901">
            <v>0</v>
          </cell>
          <cell r="H901">
            <v>1855474</v>
          </cell>
          <cell r="I901">
            <v>0</v>
          </cell>
          <cell r="J901">
            <v>1855474</v>
          </cell>
          <cell r="K901">
            <v>1285252</v>
          </cell>
        </row>
        <row r="902">
          <cell r="F902">
            <v>2159266</v>
          </cell>
          <cell r="G902">
            <v>0</v>
          </cell>
          <cell r="H902">
            <v>2159266</v>
          </cell>
          <cell r="I902">
            <v>0</v>
          </cell>
          <cell r="J902">
            <v>2159266</v>
          </cell>
          <cell r="K902">
            <v>1541738</v>
          </cell>
        </row>
        <row r="903">
          <cell r="F903">
            <v>1302737</v>
          </cell>
          <cell r="G903">
            <v>0</v>
          </cell>
          <cell r="H903">
            <v>1302737</v>
          </cell>
          <cell r="I903">
            <v>0</v>
          </cell>
          <cell r="J903">
            <v>1302737</v>
          </cell>
          <cell r="K903">
            <v>928688</v>
          </cell>
        </row>
        <row r="904">
          <cell r="F904">
            <v>765878</v>
          </cell>
          <cell r="G904">
            <v>0</v>
          </cell>
          <cell r="H904">
            <v>765878</v>
          </cell>
          <cell r="I904">
            <v>0</v>
          </cell>
          <cell r="J904">
            <v>765878</v>
          </cell>
          <cell r="K904">
            <v>528156</v>
          </cell>
        </row>
        <row r="905">
          <cell r="F905">
            <v>1053260</v>
          </cell>
          <cell r="G905">
            <v>0</v>
          </cell>
          <cell r="H905">
            <v>1053260</v>
          </cell>
          <cell r="I905">
            <v>0</v>
          </cell>
          <cell r="J905">
            <v>1053260</v>
          </cell>
          <cell r="K905">
            <v>683103</v>
          </cell>
        </row>
        <row r="906">
          <cell r="F906">
            <v>927592</v>
          </cell>
          <cell r="G906">
            <v>0</v>
          </cell>
          <cell r="H906">
            <v>927592</v>
          </cell>
          <cell r="I906">
            <v>0</v>
          </cell>
          <cell r="J906">
            <v>927592</v>
          </cell>
          <cell r="K906">
            <v>661139</v>
          </cell>
        </row>
        <row r="907">
          <cell r="F907">
            <v>1310312</v>
          </cell>
          <cell r="G907">
            <v>0</v>
          </cell>
          <cell r="H907">
            <v>1310312</v>
          </cell>
          <cell r="I907">
            <v>0</v>
          </cell>
          <cell r="J907">
            <v>1310312</v>
          </cell>
          <cell r="K907">
            <v>980023</v>
          </cell>
        </row>
        <row r="908">
          <cell r="F908">
            <v>141540</v>
          </cell>
          <cell r="G908">
            <v>0</v>
          </cell>
          <cell r="H908">
            <v>141540</v>
          </cell>
          <cell r="I908">
            <v>0</v>
          </cell>
          <cell r="J908">
            <v>141540</v>
          </cell>
          <cell r="K908">
            <v>141540</v>
          </cell>
        </row>
        <row r="909">
          <cell r="F909">
            <v>653890</v>
          </cell>
          <cell r="G909">
            <v>0</v>
          </cell>
          <cell r="H909">
            <v>653890</v>
          </cell>
          <cell r="I909">
            <v>0</v>
          </cell>
          <cell r="J909">
            <v>653890</v>
          </cell>
          <cell r="K909">
            <v>653890</v>
          </cell>
        </row>
        <row r="910">
          <cell r="F910">
            <v>325407</v>
          </cell>
          <cell r="G910">
            <v>0</v>
          </cell>
          <cell r="H910">
            <v>325407</v>
          </cell>
          <cell r="I910">
            <v>0</v>
          </cell>
          <cell r="J910">
            <v>325407</v>
          </cell>
          <cell r="K910">
            <v>325407</v>
          </cell>
        </row>
        <row r="911">
          <cell r="F911">
            <v>3813630</v>
          </cell>
          <cell r="G911">
            <v>0</v>
          </cell>
          <cell r="H911">
            <v>3813630</v>
          </cell>
          <cell r="I911">
            <v>0</v>
          </cell>
          <cell r="J911">
            <v>3813630</v>
          </cell>
          <cell r="K911">
            <v>3207832</v>
          </cell>
        </row>
        <row r="912">
          <cell r="F912">
            <v>5531761</v>
          </cell>
          <cell r="G912">
            <v>0</v>
          </cell>
          <cell r="H912">
            <v>5531761</v>
          </cell>
          <cell r="I912">
            <v>0</v>
          </cell>
          <cell r="J912">
            <v>5531761</v>
          </cell>
          <cell r="K912">
            <v>5531761</v>
          </cell>
        </row>
        <row r="913">
          <cell r="F913">
            <v>22631</v>
          </cell>
          <cell r="G913">
            <v>0</v>
          </cell>
          <cell r="H913">
            <v>22631</v>
          </cell>
          <cell r="I913">
            <v>0</v>
          </cell>
          <cell r="J913">
            <v>22631</v>
          </cell>
          <cell r="K913">
            <v>0</v>
          </cell>
        </row>
        <row r="914">
          <cell r="F914">
            <v>46913143</v>
          </cell>
          <cell r="G914">
            <v>0</v>
          </cell>
          <cell r="H914">
            <v>46913143</v>
          </cell>
          <cell r="I914">
            <v>0</v>
          </cell>
          <cell r="J914">
            <v>46913143</v>
          </cell>
          <cell r="K914">
            <v>35605775</v>
          </cell>
        </row>
        <row r="916">
          <cell r="F916">
            <v>4839630</v>
          </cell>
          <cell r="G916">
            <v>0</v>
          </cell>
          <cell r="H916">
            <v>4839630</v>
          </cell>
          <cell r="I916">
            <v>0</v>
          </cell>
          <cell r="J916">
            <v>4839630</v>
          </cell>
          <cell r="K916">
            <v>1381632</v>
          </cell>
        </row>
        <row r="917">
          <cell r="F917">
            <v>1421208</v>
          </cell>
          <cell r="G917">
            <v>0</v>
          </cell>
          <cell r="H917">
            <v>1421208</v>
          </cell>
          <cell r="I917">
            <v>0</v>
          </cell>
          <cell r="J917">
            <v>1421208</v>
          </cell>
          <cell r="K917">
            <v>320426</v>
          </cell>
        </row>
        <row r="918">
          <cell r="F918">
            <v>2287551</v>
          </cell>
          <cell r="G918">
            <v>0</v>
          </cell>
          <cell r="H918">
            <v>2287551</v>
          </cell>
          <cell r="I918">
            <v>0</v>
          </cell>
          <cell r="J918">
            <v>2287551</v>
          </cell>
          <cell r="K918">
            <v>779677</v>
          </cell>
        </row>
        <row r="919">
          <cell r="F919">
            <v>2019264</v>
          </cell>
          <cell r="G919">
            <v>0</v>
          </cell>
          <cell r="H919">
            <v>2019264</v>
          </cell>
          <cell r="I919">
            <v>0</v>
          </cell>
          <cell r="J919">
            <v>2019264</v>
          </cell>
          <cell r="K919">
            <v>624420</v>
          </cell>
        </row>
        <row r="920">
          <cell r="F920">
            <v>393078</v>
          </cell>
          <cell r="G920">
            <v>0</v>
          </cell>
          <cell r="H920">
            <v>393078</v>
          </cell>
          <cell r="I920">
            <v>0</v>
          </cell>
          <cell r="J920">
            <v>393078</v>
          </cell>
          <cell r="K920">
            <v>94934</v>
          </cell>
        </row>
        <row r="921">
          <cell r="F921">
            <v>792214</v>
          </cell>
          <cell r="G921">
            <v>0</v>
          </cell>
          <cell r="H921">
            <v>792214</v>
          </cell>
          <cell r="I921">
            <v>0</v>
          </cell>
          <cell r="J921">
            <v>792214</v>
          </cell>
          <cell r="K921">
            <v>203150</v>
          </cell>
        </row>
        <row r="922">
          <cell r="F922">
            <v>1064941</v>
          </cell>
          <cell r="G922">
            <v>0</v>
          </cell>
          <cell r="H922">
            <v>1064941</v>
          </cell>
          <cell r="I922">
            <v>0</v>
          </cell>
          <cell r="J922">
            <v>1064941</v>
          </cell>
          <cell r="K922">
            <v>450504</v>
          </cell>
        </row>
        <row r="923">
          <cell r="F923">
            <v>746306</v>
          </cell>
          <cell r="G923">
            <v>0</v>
          </cell>
          <cell r="H923">
            <v>746306</v>
          </cell>
          <cell r="I923">
            <v>0</v>
          </cell>
          <cell r="J923">
            <v>746306</v>
          </cell>
          <cell r="K923">
            <v>253454</v>
          </cell>
        </row>
        <row r="924">
          <cell r="F924">
            <v>421153</v>
          </cell>
          <cell r="G924">
            <v>0</v>
          </cell>
          <cell r="H924">
            <v>421153</v>
          </cell>
          <cell r="I924">
            <v>0</v>
          </cell>
          <cell r="J924">
            <v>421153</v>
          </cell>
          <cell r="K924">
            <v>105234</v>
          </cell>
        </row>
        <row r="925">
          <cell r="F925">
            <v>800374</v>
          </cell>
          <cell r="G925">
            <v>0</v>
          </cell>
          <cell r="H925">
            <v>800374</v>
          </cell>
          <cell r="I925">
            <v>0</v>
          </cell>
          <cell r="J925">
            <v>800374</v>
          </cell>
          <cell r="K925">
            <v>137898</v>
          </cell>
        </row>
        <row r="926">
          <cell r="F926">
            <v>244366</v>
          </cell>
          <cell r="G926">
            <v>0</v>
          </cell>
          <cell r="H926">
            <v>244366</v>
          </cell>
          <cell r="I926">
            <v>0</v>
          </cell>
          <cell r="J926">
            <v>244366</v>
          </cell>
          <cell r="K926">
            <v>67606</v>
          </cell>
        </row>
        <row r="927">
          <cell r="F927">
            <v>664756</v>
          </cell>
          <cell r="G927">
            <v>0</v>
          </cell>
          <cell r="H927">
            <v>664756</v>
          </cell>
          <cell r="I927">
            <v>0</v>
          </cell>
          <cell r="J927">
            <v>664756</v>
          </cell>
          <cell r="K927">
            <v>265281</v>
          </cell>
        </row>
        <row r="928">
          <cell r="F928">
            <v>14100</v>
          </cell>
          <cell r="G928">
            <v>0</v>
          </cell>
          <cell r="H928">
            <v>14100</v>
          </cell>
          <cell r="I928">
            <v>0</v>
          </cell>
          <cell r="J928">
            <v>14100</v>
          </cell>
          <cell r="K928">
            <v>14100</v>
          </cell>
        </row>
        <row r="929">
          <cell r="F929">
            <v>142518</v>
          </cell>
          <cell r="G929">
            <v>0</v>
          </cell>
          <cell r="H929">
            <v>142518</v>
          </cell>
          <cell r="I929">
            <v>0</v>
          </cell>
          <cell r="J929">
            <v>142518</v>
          </cell>
          <cell r="K929">
            <v>142518</v>
          </cell>
        </row>
        <row r="930">
          <cell r="F930">
            <v>15851459</v>
          </cell>
          <cell r="G930">
            <v>0</v>
          </cell>
          <cell r="H930">
            <v>15851459</v>
          </cell>
          <cell r="I930">
            <v>0</v>
          </cell>
          <cell r="J930">
            <v>15851459</v>
          </cell>
          <cell r="K930">
            <v>4840834</v>
          </cell>
        </row>
        <row r="932">
          <cell r="F932">
            <v>2002416</v>
          </cell>
          <cell r="G932">
            <v>0</v>
          </cell>
          <cell r="H932">
            <v>2002416</v>
          </cell>
          <cell r="I932">
            <v>0</v>
          </cell>
          <cell r="J932">
            <v>2002416</v>
          </cell>
          <cell r="K932">
            <v>1583416</v>
          </cell>
        </row>
        <row r="933">
          <cell r="F933">
            <v>-4700</v>
          </cell>
          <cell r="G933">
            <v>0</v>
          </cell>
          <cell r="H933">
            <v>-4700</v>
          </cell>
          <cell r="I933">
            <v>0</v>
          </cell>
          <cell r="J933">
            <v>-4700</v>
          </cell>
          <cell r="K933">
            <v>0</v>
          </cell>
        </row>
        <row r="934">
          <cell r="F934">
            <v>212181</v>
          </cell>
          <cell r="G934">
            <v>0</v>
          </cell>
          <cell r="H934">
            <v>212181</v>
          </cell>
          <cell r="I934">
            <v>0</v>
          </cell>
          <cell r="J934">
            <v>212181</v>
          </cell>
          <cell r="K934">
            <v>139231</v>
          </cell>
        </row>
        <row r="935">
          <cell r="F935">
            <v>2209897</v>
          </cell>
          <cell r="G935">
            <v>0</v>
          </cell>
          <cell r="H935">
            <v>2209897</v>
          </cell>
          <cell r="I935">
            <v>0</v>
          </cell>
          <cell r="J935">
            <v>2209897</v>
          </cell>
          <cell r="K935">
            <v>1722647</v>
          </cell>
        </row>
        <row r="937">
          <cell r="F937">
            <v>4296216</v>
          </cell>
          <cell r="G937">
            <v>0</v>
          </cell>
          <cell r="H937">
            <v>4296216</v>
          </cell>
          <cell r="I937">
            <v>0</v>
          </cell>
          <cell r="J937">
            <v>4296216</v>
          </cell>
          <cell r="K937">
            <v>3103233</v>
          </cell>
        </row>
        <row r="938">
          <cell r="F938">
            <v>1320989</v>
          </cell>
          <cell r="G938">
            <v>0</v>
          </cell>
          <cell r="H938">
            <v>1320989</v>
          </cell>
          <cell r="I938">
            <v>0</v>
          </cell>
          <cell r="J938">
            <v>1320989</v>
          </cell>
          <cell r="K938">
            <v>1054492</v>
          </cell>
        </row>
        <row r="939">
          <cell r="F939">
            <v>71317</v>
          </cell>
          <cell r="G939">
            <v>0</v>
          </cell>
          <cell r="H939">
            <v>71317</v>
          </cell>
          <cell r="I939">
            <v>0</v>
          </cell>
          <cell r="J939">
            <v>71317</v>
          </cell>
          <cell r="K939">
            <v>51350</v>
          </cell>
        </row>
        <row r="940">
          <cell r="F940">
            <v>3250917</v>
          </cell>
          <cell r="G940">
            <v>0</v>
          </cell>
          <cell r="H940">
            <v>3250917</v>
          </cell>
          <cell r="I940">
            <v>0</v>
          </cell>
          <cell r="J940">
            <v>3250917</v>
          </cell>
          <cell r="K940">
            <v>3250917</v>
          </cell>
        </row>
        <row r="941">
          <cell r="F941">
            <v>8939439</v>
          </cell>
          <cell r="G941">
            <v>0</v>
          </cell>
          <cell r="H941">
            <v>8939439</v>
          </cell>
          <cell r="I941">
            <v>0</v>
          </cell>
          <cell r="J941">
            <v>8939439</v>
          </cell>
          <cell r="K941">
            <v>7459992</v>
          </cell>
        </row>
        <row r="943">
          <cell r="F943">
            <v>-9493456</v>
          </cell>
          <cell r="G943">
            <v>0</v>
          </cell>
          <cell r="H943">
            <v>-9493456</v>
          </cell>
          <cell r="I943">
            <v>0</v>
          </cell>
          <cell r="J943">
            <v>-9493456</v>
          </cell>
          <cell r="K943">
            <v>0</v>
          </cell>
        </row>
        <row r="944">
          <cell r="F944">
            <v>3701961</v>
          </cell>
          <cell r="G944">
            <v>0</v>
          </cell>
          <cell r="H944">
            <v>3701961</v>
          </cell>
          <cell r="I944">
            <v>0</v>
          </cell>
          <cell r="J944">
            <v>3701961</v>
          </cell>
          <cell r="K944">
            <v>2775000</v>
          </cell>
        </row>
        <row r="945">
          <cell r="F945">
            <v>-5791495</v>
          </cell>
          <cell r="G945">
            <v>0</v>
          </cell>
          <cell r="H945">
            <v>-5791495</v>
          </cell>
          <cell r="I945">
            <v>0</v>
          </cell>
          <cell r="J945">
            <v>-5791495</v>
          </cell>
          <cell r="K945">
            <v>2775000</v>
          </cell>
        </row>
        <row r="947">
          <cell r="F947">
            <v>2209250</v>
          </cell>
          <cell r="G947">
            <v>0</v>
          </cell>
          <cell r="H947">
            <v>2209250</v>
          </cell>
          <cell r="I947">
            <v>0</v>
          </cell>
          <cell r="J947">
            <v>2209250</v>
          </cell>
          <cell r="K947">
            <v>1816250</v>
          </cell>
        </row>
        <row r="948">
          <cell r="F948">
            <v>23223484</v>
          </cell>
          <cell r="G948">
            <v>0</v>
          </cell>
          <cell r="H948">
            <v>23223484</v>
          </cell>
          <cell r="I948">
            <v>0</v>
          </cell>
          <cell r="J948">
            <v>23223484</v>
          </cell>
          <cell r="K948">
            <v>16967779</v>
          </cell>
        </row>
        <row r="949">
          <cell r="F949">
            <v>22586668</v>
          </cell>
          <cell r="G949">
            <v>0</v>
          </cell>
          <cell r="H949">
            <v>22586668</v>
          </cell>
          <cell r="I949">
            <v>0</v>
          </cell>
          <cell r="J949">
            <v>22586668</v>
          </cell>
          <cell r="K949">
            <v>15901612</v>
          </cell>
        </row>
        <row r="950">
          <cell r="F950">
            <v>5704281</v>
          </cell>
          <cell r="G950">
            <v>0</v>
          </cell>
          <cell r="H950">
            <v>5704281</v>
          </cell>
          <cell r="I950">
            <v>0</v>
          </cell>
          <cell r="J950">
            <v>5704281</v>
          </cell>
          <cell r="K950">
            <v>2956850</v>
          </cell>
        </row>
        <row r="951">
          <cell r="F951">
            <v>2757078</v>
          </cell>
          <cell r="G951">
            <v>0</v>
          </cell>
          <cell r="H951">
            <v>2757078</v>
          </cell>
          <cell r="I951">
            <v>0</v>
          </cell>
          <cell r="J951">
            <v>2757078</v>
          </cell>
          <cell r="K951">
            <v>1970743</v>
          </cell>
        </row>
        <row r="952">
          <cell r="F952">
            <v>5631717</v>
          </cell>
          <cell r="G952">
            <v>0</v>
          </cell>
          <cell r="H952">
            <v>5631717</v>
          </cell>
          <cell r="I952">
            <v>0</v>
          </cell>
          <cell r="J952">
            <v>5631717</v>
          </cell>
          <cell r="K952">
            <v>3728436</v>
          </cell>
        </row>
        <row r="953">
          <cell r="F953">
            <v>517775</v>
          </cell>
          <cell r="G953">
            <v>0</v>
          </cell>
          <cell r="H953">
            <v>517775</v>
          </cell>
          <cell r="I953">
            <v>0</v>
          </cell>
          <cell r="J953">
            <v>517775</v>
          </cell>
          <cell r="K953">
            <v>60000</v>
          </cell>
        </row>
        <row r="954">
          <cell r="F954">
            <v>62630253</v>
          </cell>
          <cell r="G954">
            <v>0</v>
          </cell>
          <cell r="H954">
            <v>62630253</v>
          </cell>
          <cell r="I954">
            <v>0</v>
          </cell>
          <cell r="J954">
            <v>62630253</v>
          </cell>
          <cell r="K954">
            <v>43401670</v>
          </cell>
        </row>
        <row r="956">
          <cell r="F956">
            <v>1098011</v>
          </cell>
          <cell r="G956">
            <v>0</v>
          </cell>
          <cell r="H956">
            <v>1098011</v>
          </cell>
          <cell r="I956">
            <v>0</v>
          </cell>
          <cell r="J956">
            <v>1098011</v>
          </cell>
          <cell r="K956">
            <v>760081</v>
          </cell>
        </row>
        <row r="957">
          <cell r="F957">
            <v>3442668</v>
          </cell>
          <cell r="G957">
            <v>0</v>
          </cell>
          <cell r="H957">
            <v>3442668</v>
          </cell>
          <cell r="I957">
            <v>0</v>
          </cell>
          <cell r="J957">
            <v>3442668</v>
          </cell>
          <cell r="K957">
            <v>2698525</v>
          </cell>
        </row>
        <row r="958">
          <cell r="F958">
            <v>1551925</v>
          </cell>
          <cell r="G958">
            <v>0</v>
          </cell>
          <cell r="H958">
            <v>1551925</v>
          </cell>
          <cell r="I958">
            <v>0</v>
          </cell>
          <cell r="J958">
            <v>1551925</v>
          </cell>
          <cell r="K958">
            <v>552753</v>
          </cell>
        </row>
        <row r="959">
          <cell r="F959">
            <v>6092604</v>
          </cell>
          <cell r="G959">
            <v>0</v>
          </cell>
          <cell r="H959">
            <v>6092604</v>
          </cell>
          <cell r="I959">
            <v>0</v>
          </cell>
          <cell r="J959">
            <v>6092604</v>
          </cell>
          <cell r="K959">
            <v>4011359</v>
          </cell>
        </row>
        <row r="961">
          <cell r="F961">
            <v>731917</v>
          </cell>
          <cell r="G961">
            <v>0</v>
          </cell>
          <cell r="H961">
            <v>731917</v>
          </cell>
          <cell r="I961">
            <v>0</v>
          </cell>
          <cell r="J961">
            <v>731917</v>
          </cell>
          <cell r="K961">
            <v>482917</v>
          </cell>
        </row>
        <row r="962">
          <cell r="F962">
            <v>731917</v>
          </cell>
          <cell r="G962">
            <v>0</v>
          </cell>
          <cell r="H962">
            <v>731917</v>
          </cell>
          <cell r="I962">
            <v>0</v>
          </cell>
          <cell r="J962">
            <v>731917</v>
          </cell>
          <cell r="K962">
            <v>482917</v>
          </cell>
        </row>
        <row r="964">
          <cell r="F964">
            <v>60915</v>
          </cell>
          <cell r="G964">
            <v>0</v>
          </cell>
          <cell r="H964">
            <v>60915</v>
          </cell>
          <cell r="I964">
            <v>0</v>
          </cell>
          <cell r="J964">
            <v>60915</v>
          </cell>
          <cell r="K964">
            <v>60915</v>
          </cell>
        </row>
        <row r="965">
          <cell r="F965">
            <v>60915</v>
          </cell>
          <cell r="G965">
            <v>0</v>
          </cell>
          <cell r="H965">
            <v>60915</v>
          </cell>
          <cell r="I965">
            <v>0</v>
          </cell>
          <cell r="J965">
            <v>60915</v>
          </cell>
          <cell r="K965">
            <v>60915</v>
          </cell>
        </row>
        <row r="967">
          <cell r="F967">
            <v>448380</v>
          </cell>
          <cell r="G967">
            <v>0</v>
          </cell>
          <cell r="H967">
            <v>448380</v>
          </cell>
          <cell r="I967">
            <v>0</v>
          </cell>
          <cell r="J967">
            <v>448380</v>
          </cell>
          <cell r="K967">
            <v>300180</v>
          </cell>
        </row>
        <row r="968">
          <cell r="F968">
            <v>1650971</v>
          </cell>
          <cell r="G968">
            <v>0</v>
          </cell>
          <cell r="H968">
            <v>1650971</v>
          </cell>
          <cell r="I968">
            <v>0</v>
          </cell>
          <cell r="J968">
            <v>1650971</v>
          </cell>
          <cell r="K968">
            <v>911472</v>
          </cell>
        </row>
        <row r="969">
          <cell r="F969">
            <v>2099351</v>
          </cell>
          <cell r="G969">
            <v>0</v>
          </cell>
          <cell r="H969">
            <v>2099351</v>
          </cell>
          <cell r="I969">
            <v>0</v>
          </cell>
          <cell r="J969">
            <v>2099351</v>
          </cell>
          <cell r="K969">
            <v>1211652</v>
          </cell>
        </row>
        <row r="971">
          <cell r="F971">
            <v>1406281</v>
          </cell>
          <cell r="G971">
            <v>0</v>
          </cell>
          <cell r="H971">
            <v>1406281</v>
          </cell>
          <cell r="I971">
            <v>0</v>
          </cell>
          <cell r="J971">
            <v>1406281</v>
          </cell>
          <cell r="K971">
            <v>503091</v>
          </cell>
        </row>
        <row r="972">
          <cell r="F972">
            <v>1406281</v>
          </cell>
          <cell r="G972">
            <v>0</v>
          </cell>
          <cell r="H972">
            <v>1406281</v>
          </cell>
          <cell r="I972">
            <v>0</v>
          </cell>
          <cell r="J972">
            <v>1406281</v>
          </cell>
          <cell r="K972">
            <v>503091</v>
          </cell>
        </row>
        <row r="974">
          <cell r="F974">
            <v>1091986</v>
          </cell>
          <cell r="G974">
            <v>0</v>
          </cell>
          <cell r="H974">
            <v>1091986</v>
          </cell>
          <cell r="I974">
            <v>0</v>
          </cell>
          <cell r="J974">
            <v>1091986</v>
          </cell>
          <cell r="K974">
            <v>494365</v>
          </cell>
        </row>
        <row r="975">
          <cell r="F975">
            <v>1091986</v>
          </cell>
          <cell r="G975">
            <v>0</v>
          </cell>
          <cell r="H975">
            <v>1091986</v>
          </cell>
          <cell r="I975">
            <v>0</v>
          </cell>
          <cell r="J975">
            <v>1091986</v>
          </cell>
          <cell r="K975">
            <v>494365</v>
          </cell>
        </row>
        <row r="977">
          <cell r="F977">
            <v>432110</v>
          </cell>
          <cell r="G977">
            <v>0</v>
          </cell>
          <cell r="H977">
            <v>432110</v>
          </cell>
          <cell r="I977">
            <v>0</v>
          </cell>
          <cell r="J977">
            <v>432110</v>
          </cell>
          <cell r="K977">
            <v>223070</v>
          </cell>
        </row>
        <row r="978">
          <cell r="F978">
            <v>432110</v>
          </cell>
          <cell r="G978">
            <v>0</v>
          </cell>
          <cell r="H978">
            <v>432110</v>
          </cell>
          <cell r="I978">
            <v>0</v>
          </cell>
          <cell r="J978">
            <v>432110</v>
          </cell>
          <cell r="K978">
            <v>223070</v>
          </cell>
        </row>
        <row r="980">
          <cell r="F980">
            <v>1932938</v>
          </cell>
          <cell r="G980">
            <v>0</v>
          </cell>
          <cell r="H980">
            <v>1932938</v>
          </cell>
          <cell r="I980">
            <v>0</v>
          </cell>
          <cell r="J980">
            <v>1932938</v>
          </cell>
          <cell r="K980">
            <v>1932938</v>
          </cell>
        </row>
        <row r="981">
          <cell r="F981">
            <v>1932938</v>
          </cell>
          <cell r="G981">
            <v>0</v>
          </cell>
          <cell r="H981">
            <v>1932938</v>
          </cell>
          <cell r="I981">
            <v>0</v>
          </cell>
          <cell r="J981">
            <v>1932938</v>
          </cell>
          <cell r="K981">
            <v>1932938</v>
          </cell>
        </row>
        <row r="983">
          <cell r="F983">
            <v>6200</v>
          </cell>
          <cell r="G983">
            <v>0</v>
          </cell>
          <cell r="H983">
            <v>6200</v>
          </cell>
          <cell r="I983">
            <v>0</v>
          </cell>
          <cell r="J983">
            <v>6200</v>
          </cell>
          <cell r="K983">
            <v>6200</v>
          </cell>
        </row>
        <row r="984">
          <cell r="F984">
            <v>6200</v>
          </cell>
          <cell r="G984">
            <v>0</v>
          </cell>
          <cell r="H984">
            <v>6200</v>
          </cell>
          <cell r="I984">
            <v>0</v>
          </cell>
          <cell r="J984">
            <v>6200</v>
          </cell>
          <cell r="K984">
            <v>6200</v>
          </cell>
        </row>
        <row r="986">
          <cell r="F986">
            <v>681316</v>
          </cell>
          <cell r="G986">
            <v>0</v>
          </cell>
          <cell r="H986">
            <v>681316</v>
          </cell>
          <cell r="I986">
            <v>0</v>
          </cell>
          <cell r="J986">
            <v>681316</v>
          </cell>
          <cell r="K986">
            <v>458700</v>
          </cell>
        </row>
        <row r="987">
          <cell r="F987">
            <v>29369</v>
          </cell>
          <cell r="G987">
            <v>0</v>
          </cell>
          <cell r="H987">
            <v>29369</v>
          </cell>
          <cell r="I987">
            <v>0</v>
          </cell>
          <cell r="J987">
            <v>29369</v>
          </cell>
          <cell r="K987">
            <v>11119</v>
          </cell>
        </row>
        <row r="988">
          <cell r="F988">
            <v>11133254</v>
          </cell>
          <cell r="G988">
            <v>0</v>
          </cell>
          <cell r="H988">
            <v>11133254</v>
          </cell>
          <cell r="I988">
            <v>0</v>
          </cell>
          <cell r="J988">
            <v>11133254</v>
          </cell>
          <cell r="K988">
            <v>7581897</v>
          </cell>
        </row>
        <row r="989">
          <cell r="F989">
            <v>1797624</v>
          </cell>
          <cell r="G989">
            <v>0</v>
          </cell>
          <cell r="H989">
            <v>1797624</v>
          </cell>
          <cell r="I989">
            <v>0</v>
          </cell>
          <cell r="J989">
            <v>1797624</v>
          </cell>
          <cell r="K989">
            <v>1353821</v>
          </cell>
        </row>
        <row r="990">
          <cell r="F990">
            <v>56645</v>
          </cell>
          <cell r="G990">
            <v>0</v>
          </cell>
          <cell r="H990">
            <v>56645</v>
          </cell>
          <cell r="I990">
            <v>0</v>
          </cell>
          <cell r="J990">
            <v>56645</v>
          </cell>
          <cell r="K990">
            <v>56645</v>
          </cell>
        </row>
        <row r="991">
          <cell r="F991">
            <v>13698208</v>
          </cell>
          <cell r="G991">
            <v>0</v>
          </cell>
          <cell r="H991">
            <v>13698208</v>
          </cell>
          <cell r="I991">
            <v>0</v>
          </cell>
          <cell r="J991">
            <v>13698208</v>
          </cell>
          <cell r="K991">
            <v>9462182</v>
          </cell>
        </row>
        <row r="993">
          <cell r="F993">
            <v>3413484</v>
          </cell>
          <cell r="G993">
            <v>0</v>
          </cell>
          <cell r="H993">
            <v>3413484</v>
          </cell>
          <cell r="I993">
            <v>0</v>
          </cell>
          <cell r="J993">
            <v>3413484</v>
          </cell>
          <cell r="K993">
            <v>2495029</v>
          </cell>
        </row>
        <row r="994">
          <cell r="F994">
            <v>703823</v>
          </cell>
          <cell r="G994">
            <v>0</v>
          </cell>
          <cell r="H994">
            <v>703823</v>
          </cell>
          <cell r="I994">
            <v>0</v>
          </cell>
          <cell r="J994">
            <v>703823</v>
          </cell>
          <cell r="K994">
            <v>466477</v>
          </cell>
        </row>
        <row r="995">
          <cell r="F995">
            <v>2500</v>
          </cell>
          <cell r="G995">
            <v>0</v>
          </cell>
          <cell r="H995">
            <v>2500</v>
          </cell>
          <cell r="I995">
            <v>0</v>
          </cell>
          <cell r="J995">
            <v>2500</v>
          </cell>
          <cell r="K995">
            <v>2500</v>
          </cell>
        </row>
        <row r="996">
          <cell r="F996">
            <v>2000</v>
          </cell>
          <cell r="G996">
            <v>0</v>
          </cell>
          <cell r="H996">
            <v>2000</v>
          </cell>
          <cell r="I996">
            <v>0</v>
          </cell>
          <cell r="J996">
            <v>2000</v>
          </cell>
          <cell r="K996">
            <v>2000</v>
          </cell>
        </row>
        <row r="997">
          <cell r="F997">
            <v>2500</v>
          </cell>
          <cell r="G997">
            <v>0</v>
          </cell>
          <cell r="H997">
            <v>2500</v>
          </cell>
          <cell r="I997">
            <v>0</v>
          </cell>
          <cell r="J997">
            <v>2500</v>
          </cell>
          <cell r="K997">
            <v>2500</v>
          </cell>
        </row>
        <row r="998">
          <cell r="F998">
            <v>3500</v>
          </cell>
          <cell r="G998">
            <v>0</v>
          </cell>
          <cell r="H998">
            <v>3500</v>
          </cell>
          <cell r="I998">
            <v>0</v>
          </cell>
          <cell r="J998">
            <v>3500</v>
          </cell>
          <cell r="K998">
            <v>3500</v>
          </cell>
        </row>
        <row r="999">
          <cell r="F999">
            <v>4700</v>
          </cell>
          <cell r="G999">
            <v>0</v>
          </cell>
          <cell r="H999">
            <v>4700</v>
          </cell>
          <cell r="I999">
            <v>0</v>
          </cell>
          <cell r="J999">
            <v>4700</v>
          </cell>
          <cell r="K999">
            <v>0</v>
          </cell>
        </row>
        <row r="1000">
          <cell r="F1000">
            <v>-373011</v>
          </cell>
          <cell r="G1000">
            <v>0</v>
          </cell>
          <cell r="H1000">
            <v>-373011</v>
          </cell>
          <cell r="I1000">
            <v>0</v>
          </cell>
          <cell r="J1000">
            <v>-373011</v>
          </cell>
          <cell r="K1000">
            <v>-436842</v>
          </cell>
        </row>
        <row r="1001">
          <cell r="F1001">
            <v>-703823</v>
          </cell>
          <cell r="G1001">
            <v>0</v>
          </cell>
          <cell r="H1001">
            <v>-703823</v>
          </cell>
          <cell r="I1001">
            <v>0</v>
          </cell>
          <cell r="J1001">
            <v>-703823</v>
          </cell>
          <cell r="K1001">
            <v>-466477</v>
          </cell>
        </row>
        <row r="1002">
          <cell r="F1002">
            <v>-2500</v>
          </cell>
          <cell r="G1002">
            <v>0</v>
          </cell>
          <cell r="H1002">
            <v>-2500</v>
          </cell>
          <cell r="I1002">
            <v>0</v>
          </cell>
          <cell r="J1002">
            <v>-2500</v>
          </cell>
          <cell r="K1002">
            <v>-2500</v>
          </cell>
        </row>
        <row r="1003">
          <cell r="F1003">
            <v>-2000</v>
          </cell>
          <cell r="G1003">
            <v>0</v>
          </cell>
          <cell r="H1003">
            <v>-2000</v>
          </cell>
          <cell r="I1003">
            <v>0</v>
          </cell>
          <cell r="J1003">
            <v>-2000</v>
          </cell>
          <cell r="K1003">
            <v>-2000</v>
          </cell>
        </row>
        <row r="1004">
          <cell r="F1004">
            <v>-2500</v>
          </cell>
          <cell r="G1004">
            <v>0</v>
          </cell>
          <cell r="H1004">
            <v>-2500</v>
          </cell>
          <cell r="I1004">
            <v>0</v>
          </cell>
          <cell r="J1004">
            <v>-2500</v>
          </cell>
          <cell r="K1004">
            <v>-2500</v>
          </cell>
        </row>
        <row r="1005">
          <cell r="F1005">
            <v>-3500</v>
          </cell>
          <cell r="G1005">
            <v>0</v>
          </cell>
          <cell r="H1005">
            <v>-3500</v>
          </cell>
          <cell r="I1005">
            <v>0</v>
          </cell>
          <cell r="J1005">
            <v>-3500</v>
          </cell>
          <cell r="K1005">
            <v>-3500</v>
          </cell>
        </row>
        <row r="1006">
          <cell r="F1006">
            <v>3045173</v>
          </cell>
          <cell r="G1006">
            <v>0</v>
          </cell>
          <cell r="H1006">
            <v>3045173</v>
          </cell>
          <cell r="I1006">
            <v>0</v>
          </cell>
          <cell r="J1006">
            <v>3045173</v>
          </cell>
          <cell r="K1006">
            <v>2058187</v>
          </cell>
        </row>
        <row r="1008">
          <cell r="F1008">
            <v>244050</v>
          </cell>
          <cell r="G1008">
            <v>0</v>
          </cell>
          <cell r="H1008">
            <v>244050</v>
          </cell>
          <cell r="I1008">
            <v>0</v>
          </cell>
          <cell r="J1008">
            <v>244050</v>
          </cell>
          <cell r="K1008">
            <v>244050</v>
          </cell>
        </row>
        <row r="1009">
          <cell r="F1009">
            <v>62800</v>
          </cell>
          <cell r="G1009">
            <v>0</v>
          </cell>
          <cell r="H1009">
            <v>62800</v>
          </cell>
          <cell r="I1009">
            <v>0</v>
          </cell>
          <cell r="J1009">
            <v>62800</v>
          </cell>
          <cell r="K1009">
            <v>28800</v>
          </cell>
        </row>
        <row r="1010">
          <cell r="F1010">
            <v>1106750</v>
          </cell>
          <cell r="G1010">
            <v>0</v>
          </cell>
          <cell r="H1010">
            <v>1106750</v>
          </cell>
          <cell r="I1010">
            <v>0</v>
          </cell>
          <cell r="J1010">
            <v>1106750</v>
          </cell>
          <cell r="K1010">
            <v>1006000</v>
          </cell>
        </row>
        <row r="1011">
          <cell r="F1011">
            <v>10000</v>
          </cell>
          <cell r="G1011">
            <v>0</v>
          </cell>
          <cell r="H1011">
            <v>10000</v>
          </cell>
          <cell r="I1011">
            <v>0</v>
          </cell>
          <cell r="J1011">
            <v>10000</v>
          </cell>
          <cell r="K1011">
            <v>10000</v>
          </cell>
        </row>
        <row r="1012">
          <cell r="F1012">
            <v>82500</v>
          </cell>
          <cell r="G1012">
            <v>0</v>
          </cell>
          <cell r="H1012">
            <v>82500</v>
          </cell>
          <cell r="I1012">
            <v>0</v>
          </cell>
          <cell r="J1012">
            <v>82500</v>
          </cell>
          <cell r="K1012">
            <v>69600</v>
          </cell>
        </row>
        <row r="1013">
          <cell r="F1013">
            <v>4800</v>
          </cell>
          <cell r="G1013">
            <v>0</v>
          </cell>
          <cell r="H1013">
            <v>4800</v>
          </cell>
          <cell r="I1013">
            <v>0</v>
          </cell>
          <cell r="J1013">
            <v>4800</v>
          </cell>
          <cell r="K1013">
            <v>3200</v>
          </cell>
        </row>
        <row r="1014">
          <cell r="F1014">
            <v>1510900</v>
          </cell>
          <cell r="G1014">
            <v>0</v>
          </cell>
          <cell r="H1014">
            <v>1510900</v>
          </cell>
          <cell r="I1014">
            <v>0</v>
          </cell>
          <cell r="J1014">
            <v>1510900</v>
          </cell>
          <cell r="K1014">
            <v>1361650</v>
          </cell>
        </row>
        <row r="1016">
          <cell r="F1016">
            <v>1500</v>
          </cell>
          <cell r="G1016">
            <v>0</v>
          </cell>
          <cell r="H1016">
            <v>1500</v>
          </cell>
          <cell r="I1016">
            <v>0</v>
          </cell>
          <cell r="J1016">
            <v>1500</v>
          </cell>
          <cell r="K1016">
            <v>1500</v>
          </cell>
        </row>
        <row r="1017">
          <cell r="F1017">
            <v>103650</v>
          </cell>
          <cell r="G1017">
            <v>0</v>
          </cell>
          <cell r="H1017">
            <v>103650</v>
          </cell>
          <cell r="I1017">
            <v>0</v>
          </cell>
          <cell r="J1017">
            <v>103650</v>
          </cell>
          <cell r="K1017">
            <v>3000</v>
          </cell>
        </row>
        <row r="1018">
          <cell r="F1018">
            <v>15299</v>
          </cell>
          <cell r="G1018">
            <v>0</v>
          </cell>
          <cell r="H1018">
            <v>15299</v>
          </cell>
          <cell r="I1018">
            <v>0</v>
          </cell>
          <cell r="J1018">
            <v>15299</v>
          </cell>
          <cell r="K1018">
            <v>12298</v>
          </cell>
        </row>
        <row r="1019">
          <cell r="F1019">
            <v>369346</v>
          </cell>
          <cell r="G1019">
            <v>0</v>
          </cell>
          <cell r="H1019">
            <v>369346</v>
          </cell>
          <cell r="I1019">
            <v>0</v>
          </cell>
          <cell r="J1019">
            <v>369346</v>
          </cell>
          <cell r="K1019">
            <v>315606</v>
          </cell>
        </row>
        <row r="1020">
          <cell r="F1020">
            <v>322293</v>
          </cell>
          <cell r="G1020">
            <v>0</v>
          </cell>
          <cell r="H1020">
            <v>322293</v>
          </cell>
          <cell r="I1020">
            <v>0</v>
          </cell>
          <cell r="J1020">
            <v>322293</v>
          </cell>
          <cell r="K1020">
            <v>205293</v>
          </cell>
        </row>
        <row r="1021">
          <cell r="F1021">
            <v>98777</v>
          </cell>
          <cell r="G1021">
            <v>0</v>
          </cell>
          <cell r="H1021">
            <v>98777</v>
          </cell>
          <cell r="I1021">
            <v>0</v>
          </cell>
          <cell r="J1021">
            <v>98777</v>
          </cell>
          <cell r="K1021">
            <v>29200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23800</v>
          </cell>
        </row>
        <row r="1023">
          <cell r="F1023">
            <v>1199660</v>
          </cell>
          <cell r="G1023">
            <v>0</v>
          </cell>
          <cell r="H1023">
            <v>1199660</v>
          </cell>
          <cell r="I1023">
            <v>0</v>
          </cell>
          <cell r="J1023">
            <v>1199660</v>
          </cell>
          <cell r="K1023">
            <v>0</v>
          </cell>
        </row>
        <row r="1024">
          <cell r="F1024">
            <v>2110525</v>
          </cell>
          <cell r="G1024">
            <v>0</v>
          </cell>
          <cell r="H1024">
            <v>2110525</v>
          </cell>
          <cell r="I1024">
            <v>0</v>
          </cell>
          <cell r="J1024">
            <v>2110525</v>
          </cell>
          <cell r="K1024">
            <v>590697</v>
          </cell>
        </row>
        <row r="1026">
          <cell r="F1026">
            <v>175271</v>
          </cell>
          <cell r="G1026">
            <v>0</v>
          </cell>
          <cell r="H1026">
            <v>175271</v>
          </cell>
          <cell r="I1026">
            <v>0</v>
          </cell>
          <cell r="J1026">
            <v>175271</v>
          </cell>
          <cell r="K1026">
            <v>145633</v>
          </cell>
        </row>
        <row r="1027">
          <cell r="F1027">
            <v>175271</v>
          </cell>
          <cell r="G1027">
            <v>0</v>
          </cell>
          <cell r="H1027">
            <v>175271</v>
          </cell>
          <cell r="I1027">
            <v>0</v>
          </cell>
          <cell r="J1027">
            <v>175271</v>
          </cell>
          <cell r="K1027">
            <v>145633</v>
          </cell>
        </row>
        <row r="1029">
          <cell r="F1029">
            <v>3499706</v>
          </cell>
          <cell r="G1029">
            <v>0</v>
          </cell>
          <cell r="H1029">
            <v>3499706</v>
          </cell>
          <cell r="I1029">
            <v>0</v>
          </cell>
          <cell r="J1029">
            <v>3499706</v>
          </cell>
          <cell r="K1029">
            <v>1447600</v>
          </cell>
        </row>
        <row r="1030">
          <cell r="F1030">
            <v>2226357</v>
          </cell>
          <cell r="G1030">
            <v>0</v>
          </cell>
          <cell r="H1030">
            <v>2226357</v>
          </cell>
          <cell r="I1030">
            <v>0</v>
          </cell>
          <cell r="J1030">
            <v>2226357</v>
          </cell>
          <cell r="K1030">
            <v>1836357</v>
          </cell>
        </row>
        <row r="1031">
          <cell r="F1031">
            <v>124000</v>
          </cell>
          <cell r="G1031">
            <v>0</v>
          </cell>
          <cell r="H1031">
            <v>124000</v>
          </cell>
          <cell r="I1031">
            <v>0</v>
          </cell>
          <cell r="J1031">
            <v>124000</v>
          </cell>
          <cell r="K1031">
            <v>15000</v>
          </cell>
        </row>
        <row r="1032">
          <cell r="F1032">
            <v>3331936</v>
          </cell>
          <cell r="G1032">
            <v>0</v>
          </cell>
          <cell r="H1032">
            <v>3331936</v>
          </cell>
          <cell r="I1032">
            <v>0</v>
          </cell>
          <cell r="J1032">
            <v>3331936</v>
          </cell>
          <cell r="K1032">
            <v>2398331</v>
          </cell>
        </row>
        <row r="1033">
          <cell r="F1033">
            <v>9181999</v>
          </cell>
          <cell r="G1033">
            <v>0</v>
          </cell>
          <cell r="H1033">
            <v>9181999</v>
          </cell>
          <cell r="I1033">
            <v>0</v>
          </cell>
          <cell r="J1033">
            <v>9181999</v>
          </cell>
          <cell r="K1033">
            <v>5697288</v>
          </cell>
        </row>
        <row r="1035">
          <cell r="F1035">
            <v>6305329</v>
          </cell>
          <cell r="G1035">
            <v>0</v>
          </cell>
          <cell r="H1035">
            <v>6305329</v>
          </cell>
          <cell r="I1035">
            <v>0</v>
          </cell>
          <cell r="J1035">
            <v>6305329</v>
          </cell>
          <cell r="K1035">
            <v>4505000</v>
          </cell>
        </row>
        <row r="1036">
          <cell r="F1036">
            <v>478286</v>
          </cell>
          <cell r="G1036">
            <v>0</v>
          </cell>
          <cell r="H1036">
            <v>478286</v>
          </cell>
          <cell r="I1036">
            <v>0</v>
          </cell>
          <cell r="J1036">
            <v>478286</v>
          </cell>
          <cell r="K1036">
            <v>259000</v>
          </cell>
        </row>
        <row r="1037">
          <cell r="F1037">
            <v>1610303</v>
          </cell>
          <cell r="G1037">
            <v>0</v>
          </cell>
          <cell r="H1037">
            <v>1610303</v>
          </cell>
          <cell r="I1037">
            <v>0</v>
          </cell>
          <cell r="J1037">
            <v>1610303</v>
          </cell>
          <cell r="K1037">
            <v>1200000</v>
          </cell>
        </row>
        <row r="1038">
          <cell r="F1038">
            <v>4542967</v>
          </cell>
          <cell r="G1038">
            <v>0</v>
          </cell>
          <cell r="H1038">
            <v>4542967</v>
          </cell>
          <cell r="I1038">
            <v>0</v>
          </cell>
          <cell r="J1038">
            <v>4542967</v>
          </cell>
          <cell r="K1038">
            <v>1777000</v>
          </cell>
        </row>
        <row r="1039">
          <cell r="F1039">
            <v>150000</v>
          </cell>
          <cell r="G1039">
            <v>0</v>
          </cell>
          <cell r="H1039">
            <v>150000</v>
          </cell>
          <cell r="I1039">
            <v>0</v>
          </cell>
          <cell r="J1039">
            <v>150000</v>
          </cell>
          <cell r="K1039">
            <v>150000</v>
          </cell>
        </row>
        <row r="1040">
          <cell r="F1040">
            <v>48900</v>
          </cell>
          <cell r="G1040">
            <v>0</v>
          </cell>
          <cell r="H1040">
            <v>48900</v>
          </cell>
          <cell r="I1040">
            <v>0</v>
          </cell>
          <cell r="J1040">
            <v>48900</v>
          </cell>
          <cell r="K1040">
            <v>0</v>
          </cell>
        </row>
        <row r="1041">
          <cell r="F1041">
            <v>-73347</v>
          </cell>
          <cell r="G1041">
            <v>0</v>
          </cell>
          <cell r="H1041">
            <v>-73347</v>
          </cell>
          <cell r="I1041">
            <v>0</v>
          </cell>
          <cell r="J1041">
            <v>-73347</v>
          </cell>
          <cell r="K1041">
            <v>0</v>
          </cell>
        </row>
        <row r="1042">
          <cell r="F1042">
            <v>13062438</v>
          </cell>
          <cell r="G1042">
            <v>0</v>
          </cell>
          <cell r="H1042">
            <v>13062438</v>
          </cell>
          <cell r="I1042">
            <v>0</v>
          </cell>
          <cell r="J1042">
            <v>13062438</v>
          </cell>
          <cell r="K1042">
            <v>7891000</v>
          </cell>
        </row>
        <row r="1044">
          <cell r="F1044">
            <v>33255629</v>
          </cell>
          <cell r="G1044">
            <v>0</v>
          </cell>
          <cell r="H1044">
            <v>33255629</v>
          </cell>
          <cell r="I1044">
            <v>0</v>
          </cell>
          <cell r="J1044">
            <v>33255629</v>
          </cell>
          <cell r="K1044">
            <v>23564723</v>
          </cell>
        </row>
        <row r="1045">
          <cell r="F1045">
            <v>12190412</v>
          </cell>
          <cell r="G1045">
            <v>0</v>
          </cell>
          <cell r="H1045">
            <v>12190412</v>
          </cell>
          <cell r="I1045">
            <v>0</v>
          </cell>
          <cell r="J1045">
            <v>12190412</v>
          </cell>
          <cell r="K1045">
            <v>9255361</v>
          </cell>
        </row>
        <row r="1046">
          <cell r="F1046">
            <v>261936</v>
          </cell>
          <cell r="G1046">
            <v>0</v>
          </cell>
          <cell r="H1046">
            <v>261936</v>
          </cell>
          <cell r="I1046">
            <v>0</v>
          </cell>
          <cell r="J1046">
            <v>261936</v>
          </cell>
          <cell r="K1046">
            <v>248041</v>
          </cell>
        </row>
        <row r="1047">
          <cell r="F1047">
            <v>230960</v>
          </cell>
          <cell r="G1047">
            <v>0</v>
          </cell>
          <cell r="H1047">
            <v>230960</v>
          </cell>
          <cell r="I1047">
            <v>0</v>
          </cell>
          <cell r="J1047">
            <v>230960</v>
          </cell>
          <cell r="K1047">
            <v>215120</v>
          </cell>
        </row>
        <row r="1048">
          <cell r="F1048">
            <v>560821</v>
          </cell>
          <cell r="G1048">
            <v>0</v>
          </cell>
          <cell r="H1048">
            <v>560821</v>
          </cell>
          <cell r="I1048">
            <v>0</v>
          </cell>
          <cell r="J1048">
            <v>560821</v>
          </cell>
          <cell r="K1048">
            <v>300021</v>
          </cell>
        </row>
        <row r="1049">
          <cell r="F1049">
            <v>46499758</v>
          </cell>
          <cell r="G1049">
            <v>0</v>
          </cell>
          <cell r="H1049">
            <v>46499758</v>
          </cell>
          <cell r="I1049">
            <v>0</v>
          </cell>
          <cell r="J1049">
            <v>46499758</v>
          </cell>
          <cell r="K1049">
            <v>33583266</v>
          </cell>
        </row>
        <row r="1051">
          <cell r="F1051">
            <v>931907</v>
          </cell>
          <cell r="G1051">
            <v>0</v>
          </cell>
          <cell r="H1051">
            <v>931907</v>
          </cell>
          <cell r="I1051">
            <v>0</v>
          </cell>
          <cell r="J1051">
            <v>931907</v>
          </cell>
          <cell r="K1051">
            <v>664684</v>
          </cell>
        </row>
        <row r="1052">
          <cell r="F1052">
            <v>2365914</v>
          </cell>
          <cell r="G1052">
            <v>0</v>
          </cell>
          <cell r="H1052">
            <v>2365914</v>
          </cell>
          <cell r="I1052">
            <v>0</v>
          </cell>
          <cell r="J1052">
            <v>2365914</v>
          </cell>
          <cell r="K1052">
            <v>1936065</v>
          </cell>
        </row>
        <row r="1053">
          <cell r="F1053">
            <v>48266</v>
          </cell>
          <cell r="G1053">
            <v>0</v>
          </cell>
          <cell r="H1053">
            <v>48266</v>
          </cell>
          <cell r="I1053">
            <v>0</v>
          </cell>
          <cell r="J1053">
            <v>48266</v>
          </cell>
          <cell r="K1053">
            <v>40596</v>
          </cell>
        </row>
        <row r="1054">
          <cell r="F1054">
            <v>2654290</v>
          </cell>
          <cell r="G1054">
            <v>0</v>
          </cell>
          <cell r="H1054">
            <v>2654290</v>
          </cell>
          <cell r="I1054">
            <v>0</v>
          </cell>
          <cell r="J1054">
            <v>2654290</v>
          </cell>
          <cell r="K1054">
            <v>613196</v>
          </cell>
        </row>
        <row r="1055">
          <cell r="F1055">
            <v>6000377</v>
          </cell>
          <cell r="G1055">
            <v>0</v>
          </cell>
          <cell r="H1055">
            <v>6000377</v>
          </cell>
          <cell r="I1055">
            <v>0</v>
          </cell>
          <cell r="J1055">
            <v>6000377</v>
          </cell>
          <cell r="K1055">
            <v>3254541</v>
          </cell>
        </row>
        <row r="1057">
          <cell r="F1057">
            <v>1434995</v>
          </cell>
          <cell r="G1057">
            <v>0</v>
          </cell>
          <cell r="H1057">
            <v>1434995</v>
          </cell>
          <cell r="I1057">
            <v>0</v>
          </cell>
          <cell r="J1057">
            <v>1434995</v>
          </cell>
          <cell r="K1057">
            <v>938722</v>
          </cell>
        </row>
        <row r="1058">
          <cell r="F1058">
            <v>57102</v>
          </cell>
          <cell r="G1058">
            <v>0</v>
          </cell>
          <cell r="H1058">
            <v>57102</v>
          </cell>
          <cell r="I1058">
            <v>0</v>
          </cell>
          <cell r="J1058">
            <v>57102</v>
          </cell>
          <cell r="K1058">
            <v>36797</v>
          </cell>
        </row>
        <row r="1059">
          <cell r="F1059">
            <v>281073</v>
          </cell>
          <cell r="G1059">
            <v>0</v>
          </cell>
          <cell r="H1059">
            <v>281073</v>
          </cell>
          <cell r="I1059">
            <v>0</v>
          </cell>
          <cell r="J1059">
            <v>281073</v>
          </cell>
          <cell r="K1059">
            <v>252957</v>
          </cell>
        </row>
        <row r="1060">
          <cell r="F1060">
            <v>1773170</v>
          </cell>
          <cell r="G1060">
            <v>0</v>
          </cell>
          <cell r="H1060">
            <v>1773170</v>
          </cell>
          <cell r="I1060">
            <v>0</v>
          </cell>
          <cell r="J1060">
            <v>1773170</v>
          </cell>
          <cell r="K1060">
            <v>1228476</v>
          </cell>
        </row>
        <row r="1062">
          <cell r="F1062">
            <v>176555</v>
          </cell>
          <cell r="G1062">
            <v>0</v>
          </cell>
          <cell r="H1062">
            <v>176555</v>
          </cell>
          <cell r="I1062">
            <v>0</v>
          </cell>
          <cell r="J1062">
            <v>176555</v>
          </cell>
          <cell r="K1062">
            <v>126555</v>
          </cell>
        </row>
        <row r="1063">
          <cell r="F1063">
            <v>667160</v>
          </cell>
          <cell r="G1063">
            <v>0</v>
          </cell>
          <cell r="H1063">
            <v>667160</v>
          </cell>
          <cell r="I1063">
            <v>0</v>
          </cell>
          <cell r="J1063">
            <v>667160</v>
          </cell>
          <cell r="K1063">
            <v>498710</v>
          </cell>
        </row>
        <row r="1064">
          <cell r="F1064">
            <v>843715</v>
          </cell>
          <cell r="G1064">
            <v>0</v>
          </cell>
          <cell r="H1064">
            <v>843715</v>
          </cell>
          <cell r="I1064">
            <v>0</v>
          </cell>
          <cell r="J1064">
            <v>843715</v>
          </cell>
          <cell r="K1064">
            <v>625265</v>
          </cell>
        </row>
        <row r="1066">
          <cell r="F1066">
            <v>805441</v>
          </cell>
          <cell r="G1066">
            <v>0</v>
          </cell>
          <cell r="H1066">
            <v>805441</v>
          </cell>
          <cell r="I1066">
            <v>0</v>
          </cell>
          <cell r="J1066">
            <v>805441</v>
          </cell>
          <cell r="K1066">
            <v>555848</v>
          </cell>
        </row>
        <row r="1067">
          <cell r="F1067">
            <v>212398</v>
          </cell>
          <cell r="G1067">
            <v>0</v>
          </cell>
          <cell r="H1067">
            <v>212398</v>
          </cell>
          <cell r="I1067">
            <v>0</v>
          </cell>
          <cell r="J1067">
            <v>212398</v>
          </cell>
          <cell r="K1067">
            <v>160177</v>
          </cell>
        </row>
        <row r="1068">
          <cell r="F1068">
            <v>45984</v>
          </cell>
          <cell r="G1068">
            <v>0</v>
          </cell>
          <cell r="H1068">
            <v>45984</v>
          </cell>
          <cell r="I1068">
            <v>0</v>
          </cell>
          <cell r="J1068">
            <v>45984</v>
          </cell>
          <cell r="K1068">
            <v>28118</v>
          </cell>
        </row>
        <row r="1069">
          <cell r="F1069">
            <v>197853</v>
          </cell>
          <cell r="G1069">
            <v>0</v>
          </cell>
          <cell r="H1069">
            <v>197853</v>
          </cell>
          <cell r="I1069">
            <v>0</v>
          </cell>
          <cell r="J1069">
            <v>197853</v>
          </cell>
          <cell r="K1069">
            <v>126264</v>
          </cell>
        </row>
        <row r="1070">
          <cell r="F1070">
            <v>81010</v>
          </cell>
          <cell r="G1070">
            <v>0</v>
          </cell>
          <cell r="H1070">
            <v>81010</v>
          </cell>
          <cell r="I1070">
            <v>0</v>
          </cell>
          <cell r="J1070">
            <v>81010</v>
          </cell>
          <cell r="K1070">
            <v>34734</v>
          </cell>
        </row>
        <row r="1071">
          <cell r="F1071">
            <v>384630</v>
          </cell>
          <cell r="G1071">
            <v>0</v>
          </cell>
          <cell r="H1071">
            <v>384630</v>
          </cell>
          <cell r="I1071">
            <v>0</v>
          </cell>
          <cell r="J1071">
            <v>384630</v>
          </cell>
          <cell r="K1071">
            <v>189234</v>
          </cell>
        </row>
        <row r="1072">
          <cell r="F1072">
            <v>218885</v>
          </cell>
          <cell r="G1072">
            <v>0</v>
          </cell>
          <cell r="H1072">
            <v>218885</v>
          </cell>
          <cell r="I1072">
            <v>0</v>
          </cell>
          <cell r="J1072">
            <v>218885</v>
          </cell>
          <cell r="K1072">
            <v>218885</v>
          </cell>
        </row>
        <row r="1073">
          <cell r="F1073">
            <v>349248</v>
          </cell>
          <cell r="G1073">
            <v>0</v>
          </cell>
          <cell r="H1073">
            <v>349248</v>
          </cell>
          <cell r="I1073">
            <v>0</v>
          </cell>
          <cell r="J1073">
            <v>349248</v>
          </cell>
          <cell r="K1073">
            <v>272947</v>
          </cell>
        </row>
        <row r="1074">
          <cell r="F1074">
            <v>307</v>
          </cell>
          <cell r="G1074">
            <v>0</v>
          </cell>
          <cell r="H1074">
            <v>307</v>
          </cell>
          <cell r="I1074">
            <v>0</v>
          </cell>
          <cell r="J1074">
            <v>307</v>
          </cell>
          <cell r="K1074">
            <v>0</v>
          </cell>
        </row>
        <row r="1075">
          <cell r="F1075">
            <v>678686</v>
          </cell>
          <cell r="G1075">
            <v>0</v>
          </cell>
          <cell r="H1075">
            <v>678686</v>
          </cell>
          <cell r="I1075">
            <v>0</v>
          </cell>
          <cell r="J1075">
            <v>678686</v>
          </cell>
          <cell r="K1075">
            <v>449214</v>
          </cell>
        </row>
        <row r="1076">
          <cell r="F1076">
            <v>29118</v>
          </cell>
          <cell r="G1076">
            <v>0</v>
          </cell>
          <cell r="H1076">
            <v>29118</v>
          </cell>
          <cell r="I1076">
            <v>0</v>
          </cell>
          <cell r="J1076">
            <v>29118</v>
          </cell>
          <cell r="K1076">
            <v>27368</v>
          </cell>
        </row>
        <row r="1077">
          <cell r="F1077">
            <v>98638</v>
          </cell>
          <cell r="G1077">
            <v>0</v>
          </cell>
          <cell r="H1077">
            <v>98638</v>
          </cell>
          <cell r="I1077">
            <v>0</v>
          </cell>
          <cell r="J1077">
            <v>98638</v>
          </cell>
          <cell r="K1077">
            <v>73939</v>
          </cell>
        </row>
        <row r="1078">
          <cell r="F1078">
            <v>1428</v>
          </cell>
          <cell r="G1078">
            <v>0</v>
          </cell>
          <cell r="H1078">
            <v>1428</v>
          </cell>
          <cell r="I1078">
            <v>0</v>
          </cell>
          <cell r="J1078">
            <v>1428</v>
          </cell>
          <cell r="K1078">
            <v>1428</v>
          </cell>
        </row>
        <row r="1079">
          <cell r="F1079">
            <v>3532</v>
          </cell>
          <cell r="G1079">
            <v>0</v>
          </cell>
          <cell r="H1079">
            <v>3532</v>
          </cell>
          <cell r="I1079">
            <v>0</v>
          </cell>
          <cell r="J1079">
            <v>3532</v>
          </cell>
          <cell r="K1079">
            <v>1176</v>
          </cell>
        </row>
        <row r="1080">
          <cell r="F1080">
            <v>43866</v>
          </cell>
          <cell r="G1080">
            <v>0</v>
          </cell>
          <cell r="H1080">
            <v>43866</v>
          </cell>
          <cell r="I1080">
            <v>0</v>
          </cell>
          <cell r="J1080">
            <v>43866</v>
          </cell>
          <cell r="K1080">
            <v>30581</v>
          </cell>
        </row>
        <row r="1081">
          <cell r="F1081">
            <v>22344</v>
          </cell>
          <cell r="G1081">
            <v>0</v>
          </cell>
          <cell r="H1081">
            <v>22344</v>
          </cell>
          <cell r="I1081">
            <v>0</v>
          </cell>
          <cell r="J1081">
            <v>22344</v>
          </cell>
          <cell r="K1081">
            <v>1344</v>
          </cell>
        </row>
        <row r="1082">
          <cell r="F1082">
            <v>87158</v>
          </cell>
          <cell r="G1082">
            <v>0</v>
          </cell>
          <cell r="H1082">
            <v>87158</v>
          </cell>
          <cell r="I1082">
            <v>0</v>
          </cell>
          <cell r="J1082">
            <v>87158</v>
          </cell>
          <cell r="K1082">
            <v>50089</v>
          </cell>
        </row>
        <row r="1083">
          <cell r="F1083">
            <v>39984</v>
          </cell>
          <cell r="G1083">
            <v>0</v>
          </cell>
          <cell r="H1083">
            <v>39984</v>
          </cell>
          <cell r="I1083">
            <v>0</v>
          </cell>
          <cell r="J1083">
            <v>39984</v>
          </cell>
          <cell r="K1083">
            <v>20214</v>
          </cell>
        </row>
        <row r="1084">
          <cell r="F1084">
            <v>385551</v>
          </cell>
          <cell r="G1084">
            <v>0</v>
          </cell>
          <cell r="H1084">
            <v>385551</v>
          </cell>
          <cell r="I1084">
            <v>0</v>
          </cell>
          <cell r="J1084">
            <v>385551</v>
          </cell>
          <cell r="K1084">
            <v>324571</v>
          </cell>
        </row>
        <row r="1085">
          <cell r="F1085">
            <v>45500</v>
          </cell>
          <cell r="G1085">
            <v>0</v>
          </cell>
          <cell r="H1085">
            <v>45500</v>
          </cell>
          <cell r="I1085">
            <v>0</v>
          </cell>
          <cell r="J1085">
            <v>45500</v>
          </cell>
          <cell r="K1085">
            <v>45500</v>
          </cell>
        </row>
        <row r="1086">
          <cell r="F1086">
            <v>70280</v>
          </cell>
          <cell r="G1086">
            <v>0</v>
          </cell>
          <cell r="H1086">
            <v>70280</v>
          </cell>
          <cell r="I1086">
            <v>0</v>
          </cell>
          <cell r="J1086">
            <v>70280</v>
          </cell>
          <cell r="K1086">
            <v>59782</v>
          </cell>
        </row>
        <row r="1087">
          <cell r="F1087">
            <v>3024892</v>
          </cell>
          <cell r="G1087">
            <v>0</v>
          </cell>
          <cell r="H1087">
            <v>3024892</v>
          </cell>
          <cell r="I1087">
            <v>0</v>
          </cell>
          <cell r="J1087">
            <v>3024892</v>
          </cell>
          <cell r="K1087">
            <v>11656</v>
          </cell>
        </row>
        <row r="1088">
          <cell r="F1088">
            <v>6826733</v>
          </cell>
          <cell r="G1088">
            <v>0</v>
          </cell>
          <cell r="H1088">
            <v>6826733</v>
          </cell>
          <cell r="I1088">
            <v>0</v>
          </cell>
          <cell r="J1088">
            <v>6826733</v>
          </cell>
          <cell r="K1088">
            <v>2683069</v>
          </cell>
        </row>
        <row r="1089">
          <cell r="F1089">
            <v>1</v>
          </cell>
          <cell r="G1089">
            <v>0</v>
          </cell>
          <cell r="H1089">
            <v>1</v>
          </cell>
          <cell r="I1089">
            <v>0</v>
          </cell>
          <cell r="J1089">
            <v>1</v>
          </cell>
          <cell r="K1089">
            <v>6</v>
          </cell>
        </row>
      </sheetData>
      <sheetData sheetId="2" refreshError="1"/>
      <sheetData sheetId="3" refreshError="1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CFT%20Bilanci%20dhe%20pasqyrat%20financiare%20viti%20202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gi Peti" refreshedDate="44686.4463525463" createdVersion="7" refreshedVersion="7" minRefreshableVersion="3" recordCount="617" xr:uid="{0BEC6599-D0A3-4CAC-B533-BEFC243EA57B}">
  <cacheSource type="worksheet">
    <worksheetSource ref="A4:Q631" sheet="Trial Balance" r:id="rId2"/>
  </cacheSource>
  <cacheFields count="21">
    <cacheField name="Lead" numFmtId="164">
      <sharedItems containsBlank="1" containsMixedTypes="1" containsNumber="1" containsInteger="1" minValue="0" maxValue="0" count="21">
        <s v="DA"/>
        <s v="J"/>
        <s v="DZ"/>
        <s v="P"/>
        <s v="C"/>
        <s v="M"/>
        <s v="GZ"/>
        <s v="N"/>
        <s v="FZ"/>
        <s v="BZ"/>
        <s v="LZ"/>
        <n v="0"/>
        <s v="E"/>
        <s v="OZ"/>
        <s v="GA"/>
        <s v="H"/>
        <s v="IA"/>
        <s v="OA"/>
        <s v="LA"/>
        <s v="BA"/>
        <m/>
      </sharedItems>
    </cacheField>
    <cacheField name="FS code CY" numFmtId="0">
      <sharedItems containsString="0" containsBlank="1" containsNumber="1" containsInteger="1" minValue="1001" maxValue="5007" count="35">
        <n v="5003"/>
        <n v="3001"/>
        <n v="3004"/>
        <n v="3005"/>
        <n v="1011"/>
        <n v="1014"/>
        <n v="1015"/>
        <n v="1012"/>
        <n v="1010"/>
        <n v="1005"/>
        <n v="1003"/>
        <n v="2011"/>
        <n v="2015"/>
        <n v="1002"/>
        <n v="2012"/>
        <n v="1013"/>
        <n v="1004"/>
        <n v="1006"/>
        <n v="2014"/>
        <n v="2013"/>
        <n v="2017"/>
        <n v="2007"/>
        <n v="2004"/>
        <n v="2016"/>
        <m/>
        <n v="1001"/>
        <n v="5004"/>
        <n v="5001"/>
        <n v="5002"/>
        <n v="5005"/>
        <n v="5006"/>
        <n v="4003"/>
        <n v="5007"/>
        <n v="4001"/>
        <n v="2010" u="1"/>
      </sharedItems>
    </cacheField>
    <cacheField name="FS code PY" numFmtId="0">
      <sharedItems containsString="0" containsBlank="1" containsNumber="1" containsInteger="1" minValue="1001" maxValue="5007"/>
    </cacheField>
    <cacheField name="Note Code CY" numFmtId="0">
      <sharedItems containsString="0" containsBlank="1" containsNumber="1" containsInteger="1" minValue="0" maxValue="500603"/>
    </cacheField>
    <cacheField name="Note code PY" numFmtId="0">
      <sharedItems containsString="0" containsBlank="1" containsNumber="1" containsInteger="1" minValue="0" maxValue="500603"/>
    </cacheField>
    <cacheField name="Acc.no" numFmtId="0">
      <sharedItems containsMixedTypes="1" containsNumber="1" containsInteger="1" minValue="108" maxValue="40111111140" count="617">
        <s v="2x"/>
        <n v="10111"/>
        <n v="10114"/>
        <n v="1078"/>
        <n v="108"/>
        <n v="20501"/>
        <n v="20502"/>
        <n v="208"/>
        <n v="212001"/>
        <n v="212002"/>
        <n v="212003"/>
        <n v="212004"/>
        <n v="212006"/>
        <n v="212007"/>
        <n v="212008"/>
        <n v="212009"/>
        <n v="212010"/>
        <n v="212011"/>
        <n v="212012"/>
        <n v="212013"/>
        <n v="21311"/>
        <n v="21313"/>
        <n v="21314"/>
        <n v="21315"/>
        <n v="21317"/>
        <n v="21318"/>
        <n v="21320"/>
        <n v="21321"/>
        <n v="21322"/>
        <n v="21323"/>
        <n v="21324"/>
        <n v="21325"/>
        <n v="21327"/>
        <n v="21328"/>
        <n v="21329"/>
        <n v="21501"/>
        <n v="21502"/>
        <n v="21503"/>
        <n v="21504"/>
        <n v="21505"/>
        <n v="21507"/>
        <n v="21508"/>
        <n v="21509"/>
        <n v="21512"/>
        <n v="21513"/>
        <n v="21515"/>
        <n v="218101"/>
        <n v="218105"/>
        <n v="218106"/>
        <n v="218107"/>
        <n v="218108"/>
        <n v="218109"/>
        <n v="218110"/>
        <n v="218111"/>
        <n v="218112"/>
        <n v="218113"/>
        <n v="218114"/>
        <n v="218115"/>
        <n v="218116"/>
        <n v="218118"/>
        <n v="218120"/>
        <n v="218122"/>
        <n v="218201"/>
        <n v="218203"/>
        <n v="218204"/>
        <n v="218205"/>
        <n v="218207"/>
        <n v="218208"/>
        <n v="218209"/>
        <n v="218210"/>
        <n v="218211"/>
        <n v="218212"/>
        <n v="218213"/>
        <n v="218215"/>
        <n v="218216"/>
        <n v="218218"/>
        <n v="218219"/>
        <n v="280501"/>
        <n v="2808"/>
        <n v="2812001"/>
        <n v="2812002"/>
        <n v="2812003"/>
        <n v="2812004"/>
        <n v="2812006"/>
        <n v="2812007"/>
        <n v="2812008"/>
        <n v="2812009"/>
        <n v="2812010"/>
        <n v="2812011"/>
        <n v="2812012"/>
        <n v="2812013"/>
        <n v="281313"/>
        <n v="281314"/>
        <n v="281315"/>
        <n v="281317"/>
        <n v="281318"/>
        <n v="281320"/>
        <n v="281321"/>
        <n v="281322"/>
        <n v="281323"/>
        <n v="281324"/>
        <n v="281325"/>
        <n v="281328"/>
        <n v="281331"/>
        <n v="281501"/>
        <n v="281502"/>
        <n v="281503"/>
        <n v="281504"/>
        <n v="281505"/>
        <n v="281507"/>
        <n v="281508"/>
        <n v="281509"/>
        <n v="281512"/>
        <n v="281513"/>
        <n v="281514"/>
        <n v="281515"/>
        <n v="281801"/>
        <n v="281806"/>
        <n v="2818101"/>
        <n v="2818102"/>
        <n v="2818103"/>
        <n v="2818104"/>
        <n v="2818105"/>
        <n v="2818106"/>
        <n v="2818107"/>
        <n v="2818108"/>
        <n v="2818109"/>
        <n v="2818110"/>
        <n v="2818111"/>
        <n v="2818112"/>
        <n v="2818113"/>
        <n v="2818114"/>
        <n v="2818116"/>
        <n v="2818119"/>
        <n v="2818201"/>
        <n v="2818202"/>
        <n v="2818203"/>
        <n v="2818205"/>
        <n v="2818206"/>
        <n v="2818207"/>
        <n v="2818208"/>
        <n v="2818209"/>
        <n v="2818210"/>
        <n v="2818211"/>
        <n v="2818212"/>
        <n v="2818213"/>
        <n v="2818214"/>
        <n v="2818215"/>
        <n v="2818219"/>
        <n v="21516"/>
        <n v="21518"/>
        <n v="218121"/>
        <n v="281316"/>
        <n v="281326"/>
        <n v="281330"/>
        <n v="281516"/>
        <n v="281518"/>
        <n v="2818217"/>
        <n v="327"/>
        <n v="35113"/>
        <n v="35114"/>
        <n v="35116"/>
        <n v="40101"/>
        <n v="40102"/>
        <n v="4010003"/>
        <n v="4010010"/>
        <n v="4010028"/>
        <n v="4010040"/>
        <n v="4010050"/>
        <n v="4010051"/>
        <n v="4010068"/>
        <n v="4010648"/>
        <n v="4010760"/>
        <n v="4010071"/>
        <n v="4010072"/>
        <n v="4010087"/>
        <n v="4010094"/>
        <n v="4010122"/>
        <n v="4010190"/>
        <n v="4010243"/>
        <n v="4010247"/>
        <n v="4010249"/>
        <n v="4010261"/>
        <n v="4010262"/>
        <n v="4010279"/>
        <n v="4010283"/>
        <n v="4010287"/>
        <n v="4010291"/>
        <n v="4010303"/>
        <n v="4010304"/>
        <n v="4010325"/>
        <n v="4010343"/>
        <n v="4010344"/>
        <n v="4010348"/>
        <n v="4010351"/>
        <n v="4010387"/>
        <n v="4010399"/>
        <n v="4010415"/>
        <n v="4010419"/>
        <n v="4010425"/>
        <n v="4010437"/>
        <n v="4010466"/>
        <n v="4010471"/>
        <n v="4010486"/>
        <n v="4010488"/>
        <n v="4010499"/>
        <n v="4010501"/>
        <n v="4010512"/>
        <n v="4010521"/>
        <n v="4010526"/>
        <n v="4010561"/>
        <n v="4010563"/>
        <n v="4010564"/>
        <n v="4010565"/>
        <n v="4010579"/>
        <n v="4010580"/>
        <n v="4010592"/>
        <n v="4010607"/>
        <n v="4010608"/>
        <n v="4010629"/>
        <n v="4010640"/>
        <n v="4010643"/>
        <n v="4010649"/>
        <n v="4010674"/>
        <n v="4010691"/>
        <n v="4010694"/>
        <n v="4010706"/>
        <n v="4010733"/>
        <n v="4010734"/>
        <n v="4010735"/>
        <n v="4010737"/>
        <n v="4010744"/>
        <n v="4010745"/>
        <n v="4010757"/>
        <n v="4010759"/>
        <n v="4010768"/>
        <n v="4010769"/>
        <n v="4010783"/>
        <n v="4010784"/>
        <n v="4010791"/>
        <n v="4010792"/>
        <n v="4010940"/>
        <n v="4010954"/>
        <n v="4010961"/>
        <n v="4010962"/>
        <n v="4010971"/>
        <n v="4011006"/>
        <n v="4011013"/>
        <n v="4011018"/>
        <n v="4011021"/>
        <n v="4011022"/>
        <n v="4011029"/>
        <n v="4011048"/>
        <n v="4011049"/>
        <n v="4011050"/>
        <n v="4011051"/>
        <n v="4011052"/>
        <n v="4011053"/>
        <n v="4011054"/>
        <n v="4011055"/>
        <n v="4011056"/>
        <n v="4011060"/>
        <n v="4011063"/>
        <n v="4011064"/>
        <n v="4011065"/>
        <n v="4011068"/>
        <n v="4011111174"/>
        <n v="4011111175"/>
        <n v="4011111176"/>
        <n v="401111177"/>
        <n v="401111206"/>
        <n v="401111208"/>
        <n v="40115"/>
        <n v="401583"/>
        <n v="401729"/>
        <n v="401744"/>
        <n v="408"/>
        <n v="409001"/>
        <n v="40911"/>
        <n v="40914"/>
        <n v="40921"/>
        <n v="40922"/>
        <n v="40904"/>
        <n v="409003"/>
        <n v="40923"/>
        <n v="40924"/>
        <n v="40925"/>
        <n v="40906"/>
        <n v="40908"/>
        <n v="40909"/>
        <n v="411"/>
        <n v="4110"/>
        <n v="41823"/>
        <n v="41824"/>
        <n v="411882"/>
        <n v="411883"/>
        <n v="411885"/>
        <n v="411732"/>
        <n v="4110001"/>
        <n v="4110003"/>
        <n v="4110008"/>
        <n v="4110017"/>
        <n v="4110019"/>
        <n v="4110022"/>
        <n v="4110025"/>
        <n v="4110029"/>
        <n v="4110034"/>
        <n v="4110055"/>
        <n v="4110083"/>
        <n v="4110103"/>
        <n v="4110112"/>
        <n v="4110114"/>
        <n v="4110116"/>
        <n v="4110160"/>
        <n v="4110180"/>
        <n v="4110187"/>
        <n v="4110188"/>
        <n v="4110195"/>
        <n v="4110202"/>
        <n v="4110222"/>
        <n v="4110254"/>
        <n v="4110258"/>
        <n v="4110358"/>
        <n v="4110728"/>
        <n v="4110730"/>
        <n v="4110938"/>
        <n v="4111472"/>
        <n v="4111478"/>
        <n v="4111508"/>
        <n v="4111560"/>
        <n v="4111659"/>
        <n v="4111873"/>
        <n v="4111879"/>
        <n v="4111902"/>
        <n v="4111946"/>
        <n v="4111983"/>
        <n v="4112069"/>
        <n v="4112081"/>
        <n v="467205"/>
        <n v="467206"/>
        <n v="41805"/>
        <n v="41814"/>
        <n v="421"/>
        <n v="431"/>
        <n v="442"/>
        <n v="444"/>
        <n v="4453"/>
        <n v="4456"/>
        <n v="4457"/>
        <n v="449"/>
        <n v="45501"/>
        <n v="45701"/>
        <n v="45504"/>
        <n v="460001"/>
        <n v="460002"/>
        <n v="460003"/>
        <n v="460004"/>
        <n v="460006"/>
        <n v="460007"/>
        <n v="460008"/>
        <n v="460009"/>
        <n v="460010"/>
        <n v="460011"/>
        <n v="460012"/>
        <n v="460013"/>
        <s v="4x"/>
        <n v="467203"/>
        <n v="46703"/>
        <n v="46705"/>
        <n v="467204"/>
        <n v="467201"/>
        <n v="4811"/>
        <s v="491x"/>
        <n v="491"/>
        <n v="4010342"/>
        <n v="4010824"/>
        <n v="40111078"/>
        <n v="40111081"/>
        <n v="4010077"/>
        <n v="40111090"/>
        <n v="401111092"/>
        <n v="401111094"/>
        <n v="401111095"/>
        <n v="4011111102"/>
        <n v="4011111108"/>
        <n v="4011111110"/>
        <n v="40111111118"/>
        <n v="40111111124"/>
        <n v="411363"/>
        <n v="41819"/>
        <n v="41820"/>
        <n v="40912"/>
        <n v="4110236"/>
        <n v="4113158"/>
        <n v="41818"/>
        <n v="40111111137"/>
        <n v="40111111140"/>
        <n v="4011111143"/>
        <n v="4011111150"/>
        <n v="4011111160"/>
        <n v="4011111162"/>
        <n v="4011111163"/>
        <n v="4011111164"/>
        <n v="4011111165"/>
        <n v="4011111170"/>
        <n v="401111180"/>
        <n v="401111183"/>
        <n v="401111186"/>
        <n v="401111193"/>
        <n v="401111200"/>
        <n v="401111202"/>
        <n v="401111179"/>
        <n v="4110186"/>
        <n v="4110453"/>
        <n v="411636"/>
        <n v="48701"/>
        <n v="481"/>
        <n v="512101"/>
        <n v="512107"/>
        <n v="512108"/>
        <n v="512114"/>
        <n v="512401"/>
        <n v="512407"/>
        <n v="512408"/>
        <n v="531101"/>
        <n v="531102"/>
        <n v="531103"/>
        <n v="531104"/>
        <n v="531105"/>
        <n v="531110"/>
        <n v="531111"/>
        <n v="531116"/>
        <n v="531118"/>
        <n v="531119"/>
        <n v="531121"/>
        <n v="531122"/>
        <n v="531124"/>
        <n v="531125"/>
        <n v="531127"/>
        <n v="531128"/>
        <n v="531130"/>
        <n v="531131"/>
        <n v="531133"/>
        <n v="531135"/>
        <n v="531141"/>
        <n v="531142"/>
        <n v="531143"/>
        <n v="531149"/>
        <n v="531150"/>
        <n v="531151"/>
        <n v="531152"/>
        <n v="531153"/>
        <n v="531154"/>
        <n v="581"/>
        <n v="5812"/>
        <n v="58137"/>
        <n v="58101"/>
        <n v="58102"/>
        <n v="58107"/>
        <n v="58108"/>
        <n v="58115"/>
        <n v="58117"/>
        <n v="58118"/>
        <n v="58130"/>
        <n v="58131"/>
        <n v="58133"/>
        <n v="58134"/>
        <n v="58136"/>
        <n v="58143"/>
        <n v="58144"/>
        <n v="58145"/>
        <n v="58149"/>
        <n v="58150"/>
        <n v="58153"/>
        <n v="58154"/>
        <n v="58155"/>
        <n v="531155"/>
        <n v="531156"/>
        <n v="531157"/>
        <n v="58156"/>
        <n v="58157"/>
        <n v="512117"/>
        <n v="512417"/>
        <n v="531158"/>
        <n v="531159"/>
        <n v="531160"/>
        <n v="53141"/>
        <n v="58158"/>
        <n v="58159"/>
        <n v="601241"/>
        <n v="601242"/>
        <n v="601271"/>
        <n v="601272"/>
        <n v="601275"/>
        <n v="601276"/>
        <n v="601277"/>
        <n v="601278"/>
        <n v="601279"/>
        <n v="603"/>
        <n v="60421"/>
        <n v="60422"/>
        <n v="60502"/>
        <n v="60504"/>
        <n v="60506"/>
        <n v="60508"/>
        <n v="60512"/>
        <n v="605121"/>
        <n v="60514"/>
        <n v="60516"/>
        <n v="60518"/>
        <n v="60520"/>
        <n v="60522"/>
        <n v="60523"/>
        <n v="60524"/>
        <n v="60526"/>
        <n v="60529"/>
        <n v="60532"/>
        <n v="60533"/>
        <n v="60534"/>
        <n v="60804"/>
        <n v="6133"/>
        <n v="61323"/>
        <n v="61326"/>
        <n v="61328"/>
        <n v="61332"/>
        <n v="61334"/>
        <n v="61335"/>
        <n v="61333"/>
        <n v="61338"/>
        <n v="61320"/>
        <n v="61321"/>
        <n v="61322"/>
        <n v="61324"/>
        <n v="61327"/>
        <n v="613292"/>
        <n v="61336"/>
        <n v="61341"/>
        <n v="61343"/>
        <n v="61347"/>
        <n v="61348"/>
        <n v="61349"/>
        <n v="61350"/>
        <n v="61351"/>
        <n v="61521"/>
        <n v="61522"/>
        <n v="615241"/>
        <n v="615242"/>
        <n v="615243"/>
        <n v="615244"/>
        <n v="615245"/>
        <n v="615246"/>
        <n v="61525"/>
        <n v="61526"/>
        <n v="61527"/>
        <n v="61528"/>
        <n v="6162"/>
        <n v="6164"/>
        <n v="6181"/>
        <n v="6182"/>
        <n v="6183"/>
        <n v="6184"/>
        <n v="6186"/>
        <n v="6187"/>
        <n v="6253"/>
        <n v="626"/>
        <n v="6262"/>
        <n v="6263"/>
        <n v="627"/>
        <n v="62701"/>
        <n v="6272"/>
        <n v="628"/>
        <n v="6281"/>
        <n v="6313"/>
        <n v="634"/>
        <n v="636"/>
        <n v="637"/>
        <n v="6321"/>
        <n v="641"/>
        <n v="6412"/>
        <n v="6413"/>
        <n v="6442"/>
        <n v="6443"/>
        <n v="64801"/>
        <n v="6481"/>
        <n v="654"/>
        <n v="655"/>
        <n v="656"/>
        <n v="657"/>
        <n v="66701"/>
        <n v="6674"/>
        <n v="669"/>
        <n v="672"/>
        <n v="6683"/>
        <n v="680"/>
        <n v="681"/>
        <n v="686"/>
        <n v="6221"/>
        <n v="61337"/>
        <n v="6134"/>
        <n v="6812"/>
        <s v="694x"/>
        <n v="70501"/>
        <n v="70502"/>
        <n v="70504"/>
        <n v="70507"/>
        <n v="7081"/>
        <n v="751"/>
        <n v="7674"/>
        <n v="7683"/>
        <n v="769"/>
        <n v="772"/>
        <n v="7056"/>
        <n v="708201"/>
        <n v="768"/>
        <n v="705031"/>
        <n v="7088"/>
        <n v="890"/>
      </sharedItems>
    </cacheField>
    <cacheField name="Acc.name" numFmtId="164">
      <sharedItems count="1280">
        <s v="Rimarrje kuotash"/>
        <s v="KAPITALI NENSHKRUAR C.ADRIATICO NGA 34% NE 12%"/>
        <s v="KAPITALI NENSHKRUAR L.LEKA NGA 33% NE 55% NE 88%"/>
        <s v="Rezerva te tjera"/>
        <s v="Fitimi/Humbja e pashpërndarë"/>
        <s v="LICENS SOFTUERESH ME KOHE E PACAKTUAR 15%"/>
        <s v="LICENS SOFTUERESH ME KOHE TE PERCAKTUAR 15%"/>
        <s v="Të tjera AA jomateriale"/>
        <s v="NDERTESA STA"/>
        <s v="NDERTESA BLV"/>
        <s v="NDERTESA TOP"/>
        <s v="NDERTESA FR"/>
        <s v="NDERTESA ETC"/>
        <s v="NDERTESA DAR"/>
        <s v="NDERTESA SEL"/>
        <s v="NDERTESA VL"/>
        <s v="NDERTESA ART"/>
        <s v="NDERTESA LI"/>
        <s v="NDERTESA LI2"/>
        <s v="NDERTESA DURRES"/>
        <s v="INVESTIME NE AMBJENTE ME QERA TOPTANI SHOPPING CENTER 19.09.2016+10 VJET"/>
        <s v="INVESTIME NE AMBJENTE ME QERA ETC  01.08.16 + 5 VJET"/>
        <s v="INVESTIME NE AMBJENTE ME QERA STA 08.02.2007+10+5 VJET"/>
        <s v="INVESTIME NE AMBJENTE ME QERA ART 01.03.16+ 10 VJET"/>
        <s v="INVESTIME NE AMBJENTE ME QERA CIT 01.01.2016 + 6 VJET"/>
        <s v="INVESTIME NE AMBJENTE ME QERA RIN 22.05.2015+10 VJET"/>
        <s v="INVESTIME NE AMBJENTE ME QERA DAR 01.07.16+5 VJET"/>
        <s v="INVESTIME NE AMBJENTE ME QERA FR 11.05.15+5 VJET"/>
        <s v="INVESTIME NE AMBJENTE ME QERA VL 25.11.2011+5+5 VJET"/>
        <s v="INVESTIME NE AMBJENTE ME QERA LU 12.05.10 +6+6 VJET"/>
        <s v="INVESTIME NE AMBJENTE ME QERA CITY PARK 28.02.2017"/>
        <s v="INVESTIME NE AMBJENTE ME QERA SEL 23.04.13+5+5 VJET"/>
        <s v="INVESTIME NE AMBIENTE ME QERA MIN"/>
        <s v="INVESTIME NE AMBIENTE ME QERA BLV ZOG 1 22.02.2017+10VJET"/>
        <s v="INVESTIME NE AMBIENTE ME QERA LI 2"/>
        <s v="AUTOVETURA DHE AUTOMJETE 20%"/>
        <s v="AUTOMJETE PER TRANSPORT MALLI 20%"/>
        <s v="MJETE PER LEVIZJEN E BRENDSHME TE MALLIT ETC 20%"/>
        <s v="MJETE PER LEVIZJEN E BRENDSHME TE MALLIT STA 20%"/>
        <s v="MJETE PER LEVIZJEN E BRENDSHME TE MALLIT SEL 20%"/>
        <s v="MJETE PER LEVIZJEN E BRENDSHME TE MALLIT DAR 20%"/>
        <s v="MJETE PER LEVIZJEN E BRENDSHME TE MALLIT RIN 20%"/>
        <s v="MJETE PER LEVIZJEN E BRENDSHME TE MALLIT CIT 20%"/>
        <s v="MJETE PER LEVIZJEN E BRENDSHME TE MALLIT FR 20%"/>
        <s v="MJETE PER LEVIZJEN E BRENDSHME TE MALLIT VL 20%"/>
        <s v="MJETE PER LEVIZJEN E BRENDSHME TE MALLIT ART 20%"/>
        <s v="MOBILIM AMBIENTE TE ZYRAVE 20%"/>
        <s v="MOBILIM DHE ARREDIM AMBJENT ETC 20 %"/>
        <s v="MOBILIM DHE ARREDIM AMBJENT STA 20 %"/>
        <s v="MOBILIM DHE ARREDIM AMBJENT CIT 20 %"/>
        <s v="MOBILIM DHE ARREDIM AMBJENT CP 20 %"/>
        <s v="MOBILIM DHE ARREDIM AMBJENT RIN 20 %"/>
        <s v="MOBILIM DHE ARREDIM AMBJENT DAR 20 %"/>
        <s v="MOBILIM DHE ARREDIM AMBJENT ART 20 %"/>
        <s v="MOBILIM DHE ARREDIM AMBJENT LI 20 %"/>
        <s v="MOBILIM DHE ARREDIM AMBJENT LU 20 %"/>
        <s v="MOBILIM DHE ARREDIM AMBJENT FR 20 %"/>
        <s v="MOBILIM DHE ARREDIM AMBJENT VL 20 %"/>
        <s v="MOBILIM DHE ARREDIM AMBJENT TOP 20 %"/>
        <s v="MOBILIM DHE ARREDIM AMBJENT SEL 20 %"/>
        <s v="MOBILIM DHE ARREDIM AMBJENT BLV ZOGU I 1 20 %"/>
        <s v="MOBILIM DHE ARREDIM AMBJENT LI2  20 %"/>
        <s v="PAISJE ELEKTRONIKE DHE INFORMATIVE ZYRA 25%"/>
        <s v="PAJISJE ELEKTRONIKE DHE INFORMATIVE ETC 25%"/>
        <s v="PAJISJE ELEKTRONIKE DHE INFORMATIVE STA 25%"/>
        <s v="PAJISJE ELEKTRONIKE DHE INFORMATIVE SEL 25%"/>
        <s v="PAJISJE ELEKTRONIKE DHE INFORMATIVE DAR 25%"/>
        <s v="PAJISJE ELEKTRONIKE DHE INFORMATIVE RIN 25%"/>
        <s v="PAJISJE ELEKTRONIKE DHE INFORMATIVE CIT 25%"/>
        <s v="PAJISJE ELEKTRONIKE DHE INFORMATIVE CP 25%"/>
        <s v="PAJISJE ELEKTRONIKE DHE INFORMATIVE LU 25%"/>
        <s v="PAJISJE ELEKTRONIKE DHE INFORMATIVE FR 25%"/>
        <s v="PAJISJE ELEKTRONIKE DHE INFORMATIVE VL 25%"/>
        <s v="PAJISJE ELEKTRONIKE DHE INFORMATIVE ART 25%"/>
        <s v="PAJISJE ELEKTRONIKE DHE INFORMATIVE TOP 25%"/>
        <s v="PAJISJE ELEKTRONIKE DHE INFORMATIVE BLV ZOG 1 25%"/>
        <s v="PAJISJE ELEKTRONIKE DHE INFORMATIVE LI 2 25%"/>
        <s v="FONDI I AMORTIZIMIT PER LICENSA ME KOHE TE PAPERCAKTUAR"/>
        <s v="Për të tjera AA jomateriale"/>
        <s v="FD AMORTIZIME NDERTESA STA"/>
        <s v="FD AMORTIZIME NDERTESA BLV"/>
        <s v="FD AMORTIZIME NDERTESA TOP"/>
        <s v="FD AMORTIZIME NDERTESA FR"/>
        <s v="FD AMORTIZIME NDERTESA ETC"/>
        <s v="FD AMORTIZIME NDERTESA DAR"/>
        <s v="FD AMORTIZIME NDERTESA SEL"/>
        <s v="FD AMORTIZIME NDERTESA VL"/>
        <s v="FD AMORTIZIME NDERTESA ART"/>
        <s v="FD AMORTIZIME NDERTESA LI"/>
        <s v="FD AMORTIZIME NDERTESA LI2"/>
        <s v="FD AMORTIZIME NDERTESA DURRES"/>
        <s v="RRIMARRJE KUOTA INVESTIMI NE ETC"/>
        <s v="RRIMARRJE KUOTA INVESTIMI NE STA"/>
        <s v="RRIMARRJE KUOTA INVESTIMI NE ART"/>
        <s v="RRIMARRJE KUOTA INVESTIMI NE CIT"/>
        <s v="RRIMARRJE KUOTA INVESTIMI NE RIN"/>
        <s v="RRIMARRJE KUOTA INVESTIMI NE DAR"/>
        <s v="RRIMARRJE KUOTA INVESTIMI NE FR"/>
        <s v="RRIMARRJE KUOTA INVESTIMI NE VL"/>
        <s v="RRIMARRJE KUOTA INVESTIMI NE LU"/>
        <s v="RRIMARRJE KUOTA INVESTIMI NE CP"/>
        <s v="RRIMARRJE KUOTA INVESTIMI NE SEL"/>
        <s v="RRIMARRJE KUOTA INVESTIMI NE MIN"/>
        <s v="RRIMARRJE KUOTA INVESTIMI NE LI 2"/>
        <s v="FONDI I AMORTIZIMIT PER AUTOVETURA &amp; MOTOMJETE 20%"/>
        <s v="FONDI I AMORTIZIMIT PER AUTOMJETET E TRANSPORTIT TE MALLRAVE 20%"/>
        <s v="FD I AMM PER MJETET E TRANSPORTIT TE BRENDSHEM ETC 20%"/>
        <s v="FD I AMM PER MJETET E TRANSPORTIT TE BRENDSHEM STA 20%"/>
        <s v="FD I AMM PER MJETET E TRANSPORTIT TE BRENDSHEM SEL 20%"/>
        <s v="FD I AMM PER MJETET E TRANSPORTIT TE BRENDSHEM DAR 20%"/>
        <s v="FD I AMM PER MJETET E TRANSPORTIT TE BRENDSHEM RIN 20%"/>
        <s v="FD I AMM PER MJETET E TRANSPORTIT TE BRENDSHEM CIT 20%"/>
        <s v="FD I AMM PER MJETET E TRANSPORTIT TE BRENDSHEM FR 20%"/>
        <s v="FD I AMM PER MJETET E TRANSPORTIT TE BRENDSHEM VL 20%"/>
        <s v="FD I AMM PER MJETET E TRANSPORTIT TE BRENDSHEM LI 20%"/>
        <s v="FD I AMM PER MJETET E TRANSPORTIT TE BRENDSHEM ART 20%"/>
        <s v="FD AMM MOBILIM DHE ARREDIM ZYRA 20%"/>
        <s v="FONDI I AMORTIZIMIT PER INV. E IMET"/>
        <s v="FD AMM MOBILIM DHE ARREDIM AMBJENT ETC 20%"/>
        <s v="FD AMM MOBILIM DHE ARREDIM AMBJENT STA 20%"/>
        <s v="FD AMM MOBILIM DHE ARREDIM AMBJENT SEL 20%"/>
        <s v="FD AMM MOBILIM DHE ARREDIM AMBJENT DIB 20%"/>
        <s v="FD AMM MOBILIM DHE ARREDIM AMBJENT DAR 20%"/>
        <s v="FD AMM MOBILIM DHE ARREDIM AMBJENT RIN 20%"/>
        <s v="FD AMM MOBILIM DHE ARREDIM AMBJENT CIT 20%"/>
        <s v="FD AMM MOBILIM DHE ARREDIM AMBJENT CP 20%"/>
        <s v="FD AMM MOBILIM DHE ARREDIM AMBJENT LU 20%"/>
        <s v="FD AMM MOBILIM DHE ARREDIM AMBJENT FR 20%"/>
        <s v="FD AMM MOBILIM DHE ARREDIM AMBJENT VL 20%"/>
        <s v="FD AMM MOBILIM DHE ARREDIM AMBJENT LI 20%"/>
        <s v="FD AMM MOBILIM DHE ARREDIM AMBJENT ART 20%"/>
        <s v="FD AMM MOBILIM DHE ARREDIM AMBJENT TOP 20%"/>
        <s v="FD AMM MOBILIM DHE ARREDIM AMBJENT BLV1 20%"/>
        <s v="FD AMM MOBILIM DHE ARREDIM AMBJENT LI2"/>
        <s v="FD AMM PAJISJE INFORMATIVE DHE ELEKTRONIKE ETC 25%"/>
        <s v="FD AMM PAJISJE INFORMATIVE DHE ELEKTRONIKE STA 25%"/>
        <s v="FD AMM PAJISJE INFORMATIVE DHE ELEKTRONIKE SEL 25%"/>
        <s v="FD AMM PAJISJE INFORMATIVE DHE ELEKTRONIKE DAR 25%"/>
        <s v="FD AMM PAJISJE INFORMATIVE DHE ELEKTRONIKE RIN 25%"/>
        <s v="FD AMM PAJISJE INFORMATIVE DHE ELEKTRONIKE CIT 25%"/>
        <s v="FD AMM PAJISJE INFORMATIVE DHE ELEKTRONIKE CP 25%"/>
        <s v="FD AMM PAJISJE INFORMATIVE DHE ELEKTRONIKE LU 25%"/>
        <s v="FD AMM PAJISJE INFORMATIVE DHE ELEKTRONIKE FR 25%"/>
        <s v="FD AMM PAJISJE INFORMATIVE DHE ELEKTRONIKE VL 25%"/>
        <s v="FD AMM PAJISJE INFORMATIVE DHE ELEKTRONIKE LI 25%"/>
        <s v="FD AMM PAJISJE INFORMATIVE DHE ELEKTRONIKE ART 25%"/>
        <s v="FD AMM PAJISJE INFORMATIVE DHE ELEKTRONIKE TOP 25%"/>
        <s v="FD AMM PAJISJE INFORMATIVE DHE ELEKTRONIKE ZYRA 25%"/>
        <s v="FD AMM PAJISJE INFORMATIVE DHE ELEKTRONIKE  LI2  25%"/>
        <s v="MJETE PER LEVIZJEN E BRENDSHME TE MALLIT TOP 20%"/>
        <s v="MJETE PER LEVIZJEN E BRENDSHME TE MALLIT BLV 20%"/>
        <s v="MOBILIM DHE ARREDIM AMBJENT 20 %"/>
        <s v="RRIMARRJE KUOTA INVESTIMI NE LI"/>
        <s v="RRIMARRJE KUOTA INVESTIMI NE TOP"/>
        <s v="RRIMARRJE KUOTA INVESTIMI NE ZG1"/>
        <s v="FD I AMM PER MJETET E TRANSPORTIT TE BRENDSHEM TOP 20%"/>
        <s v="FD I AMM PER MJETET E TRANSPORTIT TE BRENDSHEM ZGI 20%"/>
        <s v="FD AMM PAJISJE INFORMATIVE DHE ELEKTRONIKE   BLV 25%"/>
        <s v="Inventar i imet 50%"/>
        <s v="INVENTAR GJENDJE PRODUKTE"/>
        <s v="INVENTAR GJENDJE AMBALAZHET"/>
        <s v="INVENTAR GJENDJE AKSIZA ITALI"/>
        <s v="Vendors"/>
        <s v="Furnitore te Huaj"/>
        <s v="BASHKIA TIRANE"/>
        <s v="STUDIO ARREDO SPA"/>
        <s v="ADRIAN KONI"/>
        <s v="INFOSOFT OFFICE"/>
        <s v="EHW GMBH"/>
        <s v="TOBACCO HOLDING GROUP"/>
        <s v="VALTERINA SHPK"/>
        <s v="ALB - SALE - VLORA"/>
        <s v="KID ZONE SHPK"/>
        <s v="LA MOZZARELLA"/>
        <s v="TELEKOM ALBANIA SHA"/>
        <s v="PASTICERI VENEZIA"/>
        <s v="UKT UJESJELLES KANALIZIME SHA"/>
        <s v="EVEREST I.E"/>
        <s v="GECO2003 SHPK"/>
        <s v="FERRA &amp; CO"/>
        <s v="INTER DISTRIBUTION SERVICES"/>
        <s v="YLLI RAKIPI"/>
        <s v="ADRION LTD"/>
        <s v="SKENDERI G SHPK"/>
        <s v="ALBANIA. MOTORS. COMPANY"/>
        <s v="PRIMALL SHPK"/>
        <s v="AGROFRUTI SHPK"/>
        <s v="SIGAL SHA"/>
        <s v="INTERBRANDS"/>
        <s v="TI LUX SHPK"/>
        <s v="TEUTA DURRES"/>
        <s v="IN FOOD"/>
        <s v="AVEX SHPK"/>
        <s v="MULLIRI I VJETER SHPK"/>
        <s v="D &amp; L ADMINISTRIM"/>
        <s v="ET SHPK"/>
        <s v="SH LO SHPK"/>
        <s v="A E DISTRIBUTION SHPK"/>
        <s v="INTER TRADE &amp; DISTRIBUTION SHPK"/>
        <s v="PASTRIME SILVIO"/>
        <s v="POWER SHPK"/>
        <s v="KOSMOTE FOODS SHPK"/>
        <s v="GJERGJI KOMPJUTER SHPK"/>
        <s v="MINI INVEST ALBANIA"/>
        <s v="CAPITAL RESOURCES"/>
        <s v="LUFRA SHPK"/>
        <s v="OSHEE OPERATORI I SHPERNDARJES ENERGJISE ELEKTRIKE"/>
        <s v="EUGEN SKERMO SHPK"/>
        <s v="COSM &amp; FARM (ENKELEJD XOXE)"/>
        <s v="ALBANIAN SATELLITE COM SHPK 2011"/>
        <s v="SIGI SHPK"/>
        <s v="TRING TV SHA"/>
        <s v="ARTEG SHPK"/>
        <s v="SIDI GROUP"/>
        <s v="SHTEPIA BOTUESE LIBRIT SHKOLLOR"/>
        <s v="DARVIL SHPK"/>
        <s v="CONAD ALBANIA SHPK"/>
        <s v="BEST SHPK"/>
        <s v="ALPEN PULITO SHPK"/>
        <s v="GESTIAMO SHPK"/>
        <s v="UJESJELLESI VLORE SHA"/>
        <s v="GAZMIR LLANAJ"/>
        <s v="SI SI AL SHPK"/>
        <s v="UJESJELLES KANALIZIME SHA FIER"/>
        <s v="AGROTEK ALB"/>
        <s v="AQUILA GROUP"/>
        <s v="DAJTI KONSTRUKSION"/>
        <s v="ELKA SA"/>
        <s v="PRO MILK AL SHPK"/>
        <s v="A M G SHPK"/>
        <s v="ALBETON 5 SHPK"/>
        <s v="ANSIG SHA"/>
        <s v="JOHANA BANO SHPK"/>
        <s v="FREDI A SHPK"/>
        <s v="RENI SHPK"/>
        <s v="FMREKLAMA SHPK"/>
        <s v="FRAL-2000 SHPK"/>
        <s v="ALBANIAN DISTRIBUTION &amp; DEVELOPMENT"/>
        <s v="DMAX EXPERT"/>
        <s v="BIZ AL SHPK"/>
        <s v="LAJTHIZA INVEST SHA"/>
        <s v="GEDEN SHPK"/>
        <s v="FERKO 2007 SHPK"/>
        <s v="METANI SHPK"/>
        <s v="SIMPLEX DISTRIBUTION"/>
        <s v="MSA KONSTRUKSION SHPK"/>
        <s v="FRIGOBOX"/>
        <s v="SINTEZA CO SHPK"/>
        <s v="SEIT BARJAMI"/>
        <s v="BOSEP"/>
        <s v="OKTAPUS SECURITY"/>
        <s v="GENER 2 SHPK"/>
        <s v="TEUTA TIRANA"/>
        <s v="SOTIR NDREKA"/>
        <s v="ARDIAN ASLLANI"/>
        <s v="NIKOLLA NDREKA"/>
        <s v="NADJA HAXHI"/>
        <s v="ANITA RADHESHI"/>
        <s v="FLUTURA GOLASHI"/>
        <s v="REAS SHPK"/>
        <s v="GENER 2 SHPK EURO"/>
        <s v="AIBA SHA"/>
        <s v="MERCURI"/>
        <s v="NATYRAL ATC"/>
        <s v="ALBANIAN TELECOMMUNICATION UNION"/>
        <s v="SAFE SECURITY ALBANIA SHPK"/>
        <s v="BEATA"/>
        <s v="BALCAN ZOO FARM - 2014"/>
        <s v="KRISTI KOTE"/>
        <s v="ARB-SECURITY"/>
        <s v="GENIUS LAB"/>
        <s v="INTEL"/>
        <s v="ELLINIKON SHPK"/>
        <s v="ARREDO FAB STUDIO"/>
        <s v="FRIGO BEAIR TECHNOLOGY"/>
        <s v="LIVING ALBANIA"/>
        <s v="Furnitore per fatura te pamberritura"/>
        <s v="PARAPAGIME TE ARKETUARA ANTEA CEMENT SHA"/>
        <s v="PARADHENIE ANTEA CEMENT SHA"/>
        <s v="PARADHENIE BGP PRODUCT SWITZERLAND GMBH"/>
        <s v="PARADHENIE FOND SAVE THE CHILDREN"/>
        <s v="PARADHENIE KLUBI I FUTBOLLIT TIRANA"/>
        <s v="GARANCIA PER KONTRATEN E QERASE SELITA"/>
        <s v="PARAPAG TE ARKETUARA BGP PRODUCT SWITZERLAND GMBH"/>
        <s v="PARADHENIE INTERMED"/>
        <s v="PARADHENIE SHELL UPSTREAM  ALBANIA"/>
        <s v="PARADHENIE DOCTOR HAIL  ROMANIA"/>
        <s v="PARADHENIE TE NDRYSHME"/>
        <s v="PARADHENIE SHTEPIA BOTUESE LIBRIT SHKOLLOR"/>
        <s v="PARADHENIE DARVIL"/>
        <s v="Klientë për mallra, produkte e shërbime"/>
        <s v="llogari Test"/>
        <s v="PARAPAGIME TE DHENA ALKEA"/>
        <s v="PARAPAGIME TE DHENA GEDEN ( AVENIR KIKA ) 7,200€"/>
        <s v="SHOQATA &quot;UJI I GJALLE&quot;"/>
        <s v="BANKA EUROPIANE PER NDERTIM DHE ZHVILLIM"/>
        <s v="ERJOL &amp; A SHPK"/>
        <s v="FAX MEDIA NEWS SHA"/>
        <s v="KLIENTE TE NDRYSHEM"/>
        <s v="EDIL CENTRO SHPK"/>
        <s v="GOLDEN EAGLE SHPK"/>
        <s v="TIRANA INTERNATIONAL AIRPORT"/>
        <s v="AMBASADA SUEDESE"/>
        <s v="ALFA ZET SHPK"/>
        <s v="MAK ALBANIA"/>
        <s v="JURREI SHPK"/>
        <s v="DONIANNA ADELCHE SHPK"/>
        <s v="PHILIP MORIS ALBANIA"/>
        <s v="IDA SHA"/>
        <s v="STEFANI &amp; CO"/>
        <s v="HAKO SHPK"/>
        <s v="A.S.C. SHPK"/>
        <s v="ALFA SHA"/>
        <s v="VERONA 03 SHPK"/>
        <s v="SARA SHPK"/>
        <s v="INTER BRANDS"/>
        <s v="KLAR &amp; COFFEE SHPK"/>
        <s v="VL MARKETING&amp;DISTRIBUTION SHPK"/>
        <s v="PRO CONSULTING SHPK"/>
        <s v="INFO SHOP SHPK"/>
        <s v="FLORA DEMIRI"/>
        <s v="APPIA 95"/>
        <s v="DELIART ASSOCIATION"/>
        <s v="ILIR DUSHKAJ"/>
        <s v="THE PLAZA TIRANA HOTEL"/>
        <s v="VADOFRA"/>
        <s v="ALBSIG SHA"/>
        <s v="KLIENTE NDRYSHEM 2"/>
        <s v="AMERICAN CAPITAL SHPK"/>
        <s v="IUTE CREDIT ALBANIA"/>
        <s v="EVIS KORITARI"/>
        <s v="DEPOZITE GARANCIE PER KONTRATEN E QERASE CONAD RING CENTER ( MSA KONSTRUKSION SHPK ) 33,000€"/>
        <s v="DEPOZIT GARANC KONTR QERA GEDEN(AVENIR KIKA)7200€"/>
        <s v="GARANCI PER KONTRATEN E QERASE FIER (VASIL NDREKO)"/>
        <s v="PARAPAGIME TE DHENA AGRON TUKU"/>
        <s v="Paga dhe shpërblime"/>
        <s v="Sigurime shoqërore dhe shëndetsore"/>
        <s v="Tatim mbi të ardhurat personale"/>
        <s v="Tatim mbi fitimin"/>
        <s v="Shteti- TVSh për tu paguar"/>
        <s v="Shteti  TVSH e zbritshme"/>
        <s v="Shteti  TVSH e pagueshme"/>
        <s v="Tatimi në burim"/>
        <s v="CONAD ADRIATICO BORXHE ORTAKUT"/>
        <s v="DIVIDENTE PER TU PAGUAR LUAN LEKA 88%"/>
        <s v="LUAN LEKA BORXHE ORTAKUT"/>
        <s v="IFRS 16 QIRA FINANCIARE STA"/>
        <s v="IFRS 16 QIRA FINANCIARE BLV"/>
        <s v="IFRS 16 QIRA FINANCIARE TOP"/>
        <s v="IFRS 16 QIRA FINANCIARE FR"/>
        <s v="IFRS 16 QIRA FINANCIARE ETC"/>
        <s v="IFRS 16 QIRA FINANCIARE DAR"/>
        <s v="IFRS 16 QIRA FINANCIARE SEL"/>
        <s v="IFRS 16 QIRA FINANCIARE VL"/>
        <s v="IFRS 16 QIRA FINANCIARE ART"/>
        <s v="IFRS 16 QIRA FINANCIARE LI"/>
        <s v="IFRS 16 QIRA FINANCIARE LI2"/>
        <s v="IFRS 16 QIRA FINANCIARE DURRES"/>
        <s v="Qera financiare ASH"/>
        <s v="DEPOZITE GARANCIE PER KONTRATEN E QERASE CONAD AKADEMIA (NIKOLLA NDREKA)"/>
        <s v="PAGESA E RAPORTEVE PER BARRELINDJE &amp; PAAFTESI"/>
        <s v="FONDE CASSA ( VJEDHJE ) NE PRITJE PER RIMBURSIM"/>
        <s v="DEPOZITE GARANCIE PER KONTRATEN E QERASE CONAD LIQENI ( SAG SHPK )"/>
        <s v="DEPOZITE GARANCIE DOGANA"/>
        <s v="SHPENZIME PER T'U SHPERNDARE NE DISA USHTRIME"/>
        <s v="Zhvlerësim i të drejtave ndaj klienteve"/>
        <s v="Zhvlerësim i të drejtave"/>
        <s v="ZUNA SHPK"/>
        <s v="GREEN RECYCLING"/>
        <s v="ALBFLOWER SHPK"/>
        <s v="GJIROFARMA"/>
        <s v="ALKEA"/>
        <s v="FREDI SHPK"/>
        <s v="ERJON SARACI"/>
        <s v="LUAN LEKA"/>
        <s v="FRUIT CO"/>
        <s v="CINI 2009"/>
        <s v="KLERIS TRADE"/>
        <s v="BESNIK MECI (DBD GROUP)"/>
        <s v="SALVATORE GALLO"/>
        <s v="JETMIR MERRUKO"/>
        <s v="PARAPAGIME TE DHENA GENER 2 (TOPTANI CENTER ,STUDIO MODERNA)"/>
        <s v="PARAPAGIME TE DHENA ARREDO FAB"/>
        <s v="PARADHENIE AMBASADA SUEDEZE"/>
        <s v="BANCA CREDINS SHA"/>
        <s v="PARAPAGIME TE DHENA ARIF DUSHAJ"/>
        <s v="OMNIFACTOR SHPK"/>
        <s v="OKTAPUS 1 SECURITY"/>
        <s v="OKTAPUS SHPK"/>
        <s v="PAB TIRANA"/>
        <s v="GJOVALIN KOLNDREKAJ"/>
        <s v="BOTA E VERES"/>
        <s v="ALBANIAN WINE SPIRIT DISTRIBUTION"/>
        <s v="ILIRIA FOODS"/>
        <s v="SHAKA BOBOSHTICE"/>
        <s v="ARNA SHPK"/>
        <s v="KOMBINATI MISHIT"/>
        <s v="NEXT ALBANIA"/>
        <s v="(FSHU)FURNIZUESI I SHËRBIMIT UNIVERSAL"/>
        <s v="UNITED TRANSPORT SHPK"/>
        <s v="INTERMEDICA CENTER SHPK"/>
        <s v="RESTAURANT AMOR"/>
        <s v="MINERVA YZEIRI"/>
        <s v="MULLIRI I VJETER"/>
        <s v="SOCIETE GENERALE ALBANIA"/>
        <s v="AR - BI SERVISI SHPK"/>
        <s v="FATURA PER TU BERE"/>
        <s v="Shpenzime të llogaritura"/>
        <s v="INTESA SAN PAOLO ETC LEKE"/>
        <s v="BKT LEKE"/>
        <s v="RAIFFEISEN BANK LEKE"/>
        <s v="ALPHA BANK LEKE"/>
        <s v="INTESA SAN PAOLO EURO ETC"/>
        <s v="BKT EURO"/>
        <s v="RAIFFEISEN EURO"/>
        <s v="ARKE QENDRORE"/>
        <s v="ARKA ETC"/>
        <s v="KASAFORTA ETC"/>
        <s v="ARKA STADIO"/>
        <s v="KASAFORTA STADIO"/>
        <s v="ARKA POS ETC"/>
        <s v="ARKA POS STADIO"/>
        <s v="ARKA POS DAR"/>
        <s v="ARKA POS CASA ITALIA"/>
        <s v="ARKA POS VLORE"/>
        <s v="ARKA POS FIER"/>
        <s v="ARKA DAR + SH.B.L.SH"/>
        <s v="ARKA CASA ITALIA"/>
        <s v="ARKA VLORE"/>
        <s v="ARKA FIER"/>
        <s v="KASAFORTA DAR + SHBLSH"/>
        <s v="KASAFORTA CIT"/>
        <s v="KASAFORTA VL"/>
        <s v="KASAFORTA FR"/>
        <s v="ARKA POS CITY PARK"/>
        <s v="ARKA POS RING CENTER"/>
        <s v="ARKA RING CENTER"/>
        <s v="KASAFORTA RING CENTER"/>
        <s v="ARKA POS CONAD AKADEMIA E ARTEVE"/>
        <s v="ARKA CONAD AKADEMIA E ARTEVE"/>
        <s v="KASAFORTA CONAD AKADEMIA E ARTEVE"/>
        <s v="ARKA POS CONAD TOPTANI CENTER"/>
        <s v="ARKA CONAD TOPTANI CENTER"/>
        <s v="KASAFORTA CONAD TOPTANI CENTER"/>
        <s v="Xhirime të brendëshme"/>
        <s v="XHIRIME TE BRENDSHME NE EURO"/>
        <s v="LLOGARI E BRENDSHME ILIRIA 98"/>
        <s v="LLOGARI E BRENDSHME NGA ARKA NE BANKE ETC"/>
        <s v="LLOGARI E BRENDSHME NGA ARKA NE  BANKE STA"/>
        <s v="LLOGARI E BRENDSHME DIFERENCAT E ARKES ETC"/>
        <s v="LLOGARI E BRENDSHME DIFERENCAT E ARKES STADIO"/>
        <s v="LLOGARI E BRENDSHME NGA ARKA NE BANKE DAR + SH.B.L.SH"/>
        <s v="LLOGARI E BRENDSHME NGA ARKA NE BANKE CASA ITALIA"/>
        <s v="LLOGARI E BRENDSHME NGA ARKA NE BANKE VLORE"/>
        <s v="LLOGARI E BRENDSHME NGA ARKA NE BANKE FIER"/>
        <s v="LLOGARI E BRENDSHME DIFERENCAT E ARKES DAR + SH.B.L.SH"/>
        <s v="LLOGARI E BRENDSHME DIFERENCAT E ARKES CASA ITALIA"/>
        <s v="LLOGARI E BRENDSHME DIFERENCAT E ARKES VLORE"/>
        <s v="LLOGARI E BRENDSHME DIFERENCAT E ARKES FIER"/>
        <s v="LLOGARI E BRENDSHME SISTEMIME POS"/>
        <s v="LLOGARI E BRENDSHME NGA ARKA NE BANKE RING CENTER"/>
        <s v="LLOGARI E BRENDSHME DIFERENCAT E ARKES RING CENTER"/>
        <s v="LLOGARI E BRENDSHME DIFERENCAT E ARKES CONAD LIQENI"/>
        <s v="LLOGARI E BRENDSHME NGA ARKA NE BANKE CONAD AKADEMIA E ARTEVE"/>
        <s v="LLOGARI E BRENDSHME DIFERENCAT E ARKES CONAD AKADEMIA"/>
        <s v="LLOGARI E BRENDSHME NGA ARKA NE BANKE CONAD TOPTANI CENTER"/>
        <s v="LLOGARI E BRENDSHME DIFERENCAT E ARKES CONAD TOPTANI CENTER"/>
        <s v="ARKA POS CONAD BULEVARDI ZOGU I"/>
        <s v="ARKA CONAD BULEVARDI ZOGU I"/>
        <s v="KASAFORTA CONAD BULEVARDI ZOGU I"/>
        <s v="LLOGARI E BRENDSHME NGA ARKA NE BANKE CONAD BULVERDI ZOGU I"/>
        <s v="LLOGARI E BRENDSHME DIFERENCAT E ARKES CONAD BULEVARDI ZOGU I"/>
        <s v="OTP BANK LEKE"/>
        <s v="OTP BANK EURO"/>
        <s v="ARKA POS CONAD LIQENI 2"/>
        <s v="ARKA CONAD LIQENI 2"/>
        <s v="KASAFORTA CONAD LIQENI 2"/>
        <s v="ARKA EURO"/>
        <s v="LLOGARI E BRENDSHME NGA ARKA NE BANKE CONAD LIQENI 2"/>
        <s v="LLOGARI E BRENDSHME DIFERENCAT E ARKES CONAD LIQENI 2"/>
        <s v="LENDE DJEGESE PER GJENERATORE"/>
        <s v="LENDE DJEGESE PER AUTOMJETE"/>
        <s v="MATERIALE ELEKTRIKE"/>
        <s v="MATERIALE HIDRAULIKE"/>
        <s v="MATERIALE TE TJERA"/>
        <s v="MATERIALE KONSUMI TE BRENDSHEM"/>
        <s v="KANCELARI TE NDRYSHME"/>
        <s v="QSHKE X KASAT FISKALE"/>
        <s v="MATERIALE KONSUMI (ECONOMATO)"/>
        <s v="Ndryshim gjendje inventari"/>
        <s v="ENERGJI ELEKTRIKE OSSH"/>
        <s v=" UJI"/>
        <s v="BUKE PASTICERIA / AL"/>
        <s v="TE KRIPURA / AL"/>
        <s v="LENGJE / AL"/>
        <s v="EMBELSIRA / AL"/>
        <s v="VETSHERBIM DJATHRA &amp; SALLAMERI / AL"/>
        <s v="DJATHRA &amp; SALLAMERI E ASISTUAR  / AL"/>
        <s v="GASTRONOMIA / AL"/>
        <s v="TE NGRIRA / AL"/>
        <s v="FRUTA PERIME / AL"/>
        <s v="JO USHQIMORE / AL"/>
        <s v="PARFUMERIA / AL"/>
        <s v="BOTIME &amp; REVISTA"/>
        <s v="CIGARE"/>
        <s v="MISHI / AL"/>
        <s v="BLERJE CONAD MALLRA"/>
        <s v="DETERGJENCA / AL"/>
        <s v="SKONTO PER BLERJE MALLI NGA FURNITORE"/>
        <s v="MALLRA PER NXJERRJE JASHTE PERDORIMIT"/>
        <s v="BLERJE PER PIKAT E SHITJES"/>
        <s v="Qira për administratën"/>
        <s v="QERA SELITA"/>
        <s v="QERA DARVIL SHPK + SH BLSH"/>
        <s v="QERA CASA ITALIA"/>
        <s v="QERA RING CENTER"/>
        <s v="QERA AKADEMIA E ARTEVE"/>
        <s v="QERA TOPTANI CENTER"/>
        <s v="QERA CONAD LIQENI"/>
        <s v="QERA AVENIR KIKA "/>
        <s v="QERA FIER"/>
        <s v="QERA ETC"/>
        <s v="QERA STADIUMI"/>
        <s v="QERA TE NDRYSHME"/>
        <s v="QERA VLORE"/>
        <s v="QERA CONAD KINEMA"/>
        <s v="QERA BLV ZOGU I PARE"/>
        <s v="SHPENZIME ADMINISTRIMI ETC"/>
        <s v="SHPENZIME ADMINISTRIMI CASA ITALIA"/>
        <s v="SHPENZIME ADMINISTRIMI RING CENTER"/>
        <s v="QERA PAISJE INFORMATIKE"/>
        <s v="SHPENZIME ADMINISTRIMI TOPTANI CENTER"/>
        <s v="SHPENZIME ADMINISTRIMI LIQEN1 2"/>
        <s v="SHPENZIME ADMINISTRIMI SHTEPIA BOTUESE E LIBRIT"/>
        <s v="MIREMBAJTJE KASA FISKALE"/>
        <s v="MIREMBAJTJE HARDWARE &amp; SOFTWARE"/>
        <s v="M/R  SISTEMI ALARMIT"/>
        <s v="M/R SISTEMI ELEKTRIK (NDRICIMI)"/>
        <s v="M/R. SISTEMI I FRIGORIFEREVE"/>
        <s v="M/R. ASHENSORI"/>
        <s v="M/R. E PESHOREVE"/>
        <s v="M/R TRANSPALETA (PIRUNJ ELEKTRIKE )"/>
        <s v="MIRMBAJTJE E AUTOMJETEVE"/>
        <s v="M/R GJENERATORE"/>
        <s v="MR SISTEM KONDICIONIMI"/>
        <s v="MIREMBAJTJE TE NDRYSHME"/>
        <s v="Sigurime njësi shitje, shpërndarje, marketim"/>
        <s v="SIGURIME PER AUTOMJETE"/>
        <s v="NOTERI AVOKATI"/>
        <s v="KONSULENCE PROFESIONALE -TEKNIKE"/>
        <s v="PASTRIMI"/>
        <s v="SIGURIA  E  RUAJTJES  FIZIKE"/>
        <s v="ASGJESIMI I MBETURINAVE"/>
        <s v="DESINFEKTIM"/>
        <s v="Transferime, udhëtime, dieta për administratën"/>
        <s v="Shpenzime postare dhe telekomunikimi"/>
        <s v="TELEFONIA CELULARE"/>
        <s v="INTERNET"/>
        <s v="Shpenzime transpoti"/>
        <s v="TRANSPORT VLERASH"/>
        <s v="TRANSPORT PER SHITJE"/>
        <s v="Shpenzime për shërbimet bankare"/>
        <s v="KOMISIONE POS"/>
        <s v="ANALIZA  D.R.  E  HIGJENES"/>
        <s v="Taksa dhe tarifa vendore"/>
        <s v="TAKSA VJETORE  E  PESHOREVE"/>
        <s v="TAKSE E QARKULLIMIT TE AUTOMJETEVE"/>
        <s v="TAKSE DOGANORE"/>
        <s v="Pagat dhe shpërblimet e personelit"/>
        <s v="Pagat ... për personelin e shpërndarjes, shitjes"/>
        <s v="Pagat ... për personelin e administratës"/>
        <s v="Sigurimet ... për personelin e shpërndarjes, shitjes"/>
        <s v="Sigurimet ... për personelin e administratës"/>
        <s v="SHERBIM TAXI PER PER PERSONELIN"/>
        <s v="UNIFORMAT E PUNONJESVE"/>
        <s v="Shpenzime për pritje dhe përfaqësime"/>
        <s v="SHPENZIME TE PA ZBRITSHME"/>
        <s v="SHPENZIME TE NDRYSHME"/>
        <s v="Gjoba dhe dëmshpërblime"/>
        <s v="IFRS 16 INTERESA QIRA FINANCIARE"/>
        <s v="INTERESA PASIVE BANKARE"/>
        <s v="Humbje nga këmbimet dhe perkthimet valutore"/>
        <s v="Vlera kontabel e aktive afatgjata te shitura"/>
        <s v="DIFERENCA  PASIVE"/>
        <s v="Shpenzim amortizimi i AA Jomateriale"/>
        <s v="Amortizimet e aktiveve afatgjatë"/>
        <s v="Provizione për zhvlerësimin e aktiveve financiare"/>
        <s v="KONSULENCE-KONTABEL/ PAGASH/ FISKALE"/>
        <s v="QERA LIQEN 2"/>
        <s v="SHPENZIME ADMINISTRIMI"/>
        <s v="Shpenzim amortizimi për ndërtesat"/>
        <s v="Shpenzim i tatimit mbi fitimin"/>
        <s v="SHITJE  KLIENTE  TE  NDRYSHEM"/>
        <s v="SHITJE NDAJ TE TRETEVE"/>
        <s v="SHITJE  CIGARE"/>
        <s v="SHITJE TE TJERA"/>
        <s v="Qira"/>
        <s v="DIFERENCA POZITIVE"/>
        <s v="INTERESA AKTIVE BANKARE"/>
        <s v="DIFERENCA AKTIVE"/>
        <s v="Fitim nga kembimet valutore"/>
        <s v="Të ardhura nga shitja e aktiveve afatgjatë"/>
        <s v="BONUS KLIENTE PARASHIKUAR NE KONTRATE"/>
        <s v="KOMISIONE TE PERFITUARA NGA FURNITORE"/>
        <s v="Të ardhura të tjera financiare"/>
        <s v="SHITJE  LIBRA ( 6% )"/>
        <s v="Te tjera"/>
        <s v="Bilanci i Çeljes"/>
        <s v="YELLOW MOOD" u="1"/>
        <s v="AMG" u="1"/>
        <s v="OSMAN MALOKU" u="1"/>
        <s v="NONA SHPK" u="1"/>
        <s v="AMBASADA E MALIT TE ZI" u="1"/>
        <s v="ILDA PERDHIKU" u="1"/>
        <s v="CRCA SHQIPERI" u="1"/>
        <s v="BANKA E TIRANES" u="1"/>
        <s v="EUROMED SHPK" u="1"/>
        <s v="EGES MADHI" u="1"/>
        <s v="BIOMEDICA ALBANIA DISTRIBUTION" u="1"/>
        <s v="DREJT. E PERGJ.METROLOGJISE E KALIBRIMIT" u="1"/>
        <s v="FONDI BESA SHA" u="1"/>
        <s v="AUTO MASTER SHPK" u="1"/>
        <s v="EUROGRES SHPK" u="1"/>
        <s v="ADORA NUREDINI" u="1"/>
        <s v="MALNA TEX SHPK" u="1"/>
        <s v="KLINIKA GJERMANE E SYRIT" u="1"/>
        <s v="VENETO ETC EURO" u="1"/>
        <s v="BISTRO TECH" u="1"/>
        <s v="RGR GROUP SHPK" u="1"/>
        <s v="TRITICUM FOOD" u="1"/>
        <s v="ENERGIA GAS AND POWER ALBANIA" u="1"/>
        <s v="AL NAIR TRADING SHPK" u="1"/>
        <s v="AMBASADA ARABIA SAUDITE" u="1"/>
        <s v="AURELA CAMER" u="1"/>
        <s v="AMBASADA BRAZILIANE" u="1"/>
        <s v="CIT" u="1"/>
        <s v="LEAN SRL BORXHE ORTAKUT" u="1"/>
        <s v="NIRAS IC SP" u="1"/>
        <s v="JONI PECI STORE" u="1"/>
        <s v="SERVICE FACTORY" u="1"/>
        <s v="ISIDA KORA" u="1"/>
        <s v="BE SO SHPK" u="1"/>
        <s v="FEDOS SHPK" u="1"/>
        <s v="ELVA KORRA" u="1"/>
        <s v="OPTI STORE" u="1"/>
        <s v="Të ardhura nga shtije te tjera" u="1"/>
        <s v="SKONTO DHE SHPERBLIME NGA FURNITORET" u="1"/>
        <s v="ONLINE MARKETING  ACADEMY (OMA)" u="1"/>
        <s v="QENDRA TREGTARE E ZHVILLIMIT KULTUROR" u="1"/>
        <s v="ORBICO SHPK" u="1"/>
        <s v="SIGMA SHA" u="1"/>
        <s v="K.M.K" u="1"/>
        <s v="VENETO ETC LEKE" u="1"/>
        <s v="CIELO CONSULTANCY" u="1"/>
        <s v="AKADEMIA E SHKENCAVE E.R.SH" u="1"/>
        <s v="CONAD LIQENI" u="1"/>
        <s v="ZALL HERR ENERGJI 2011" u="1"/>
        <s v="GREEN HOUSE" u="1"/>
        <s v="ADRIAN DULAKU BORXHE ORTAKUT" u="1"/>
        <s v="SPICE &amp; PACK" u="1"/>
        <s v="LD STANDARTIS SHPK" u="1"/>
        <s v="SPIK SHPK" u="1"/>
        <s v="TESLA" u="1"/>
        <s v="BUFE(REDI PANARITI)" u="1"/>
        <s v="QENDRA E BURIMORE E MJEDISIT" u="1"/>
        <s v="EDMOND GURI" u="1"/>
        <s v="ARDIAN KORI" u="1"/>
        <s v="DAS OIL SHPK" u="1"/>
        <s v="IVA ELEKTRONIK" u="1"/>
        <s v="AGJENSIA ALBA AUTOR" u="1"/>
        <s v="COCA COLA BOTTLING ALBANIA SHPK" u="1"/>
        <s v="INTELLIGENT SYSTEM ALBANIA" u="1"/>
        <s v="AIR ALBANIA SHPK" u="1"/>
        <s v="ORGANIZATA &quot;DHVGJ''" u="1"/>
        <s v="MASCARPONE SHPK" u="1"/>
        <s v="FARMA VLORA" u="1"/>
        <s v="LULJETA GJIZA" u="1"/>
        <s v="MEDUZA KAFE" u="1"/>
        <s v="LANDESLEASE" u="1"/>
        <s v="EVEREST I.E SHPK" u="1"/>
        <s v="Rezerva ligjore" u="1"/>
        <s v="AGRO LINE" u="1"/>
        <s v="CILTUG ISI SANAYI VE TICARET" u="1"/>
        <s v="AMBASADA ALERGJISE" u="1"/>
        <s v="AMERICAN BANK OF INVESTMENTS SA EURO" u="1"/>
        <s v="FERDINAND BREGU" u="1"/>
        <s v="LLOGARI E BRENDSHME DIFERENCAT E ARKES MINE PEZA" u="1"/>
        <s v="BDS CONSULTING ENGINEERS" u="1"/>
        <s v="EDVIN PRIFTI" u="1"/>
        <s v="EIBAL GROUP SHPK" u="1"/>
        <s v="VILA L SHPK" u="1"/>
        <s v="ARIEL MECAJ" u="1"/>
        <s v="COAST TO COAST" u="1"/>
        <s v="5A SHPK" u="1"/>
        <s v="2HH" u="1"/>
        <s v="MI.DI.STRIBUTION" u="1"/>
        <s v="TV KLAN SHA" u="1"/>
        <s v="LIKA COMPANY" u="1"/>
        <s v="IN SPORT SHPK" u="1"/>
        <s v="XHEMAL BURRELI" u="1"/>
        <s v="A S I E SH P K" u="1"/>
        <s v="VELLEZERIT TAFA SAIT" u="1"/>
        <s v="VENIS AUDIT FINANCE" u="1"/>
        <s v="MEDUZA" u="1"/>
        <s v="BANKERS PETROLEUM ALBANIA LTD" u="1"/>
        <s v="AAIP SHA" u="1"/>
        <s v="PERFECT FASHION" u="1"/>
        <s v="Akciza" u="1"/>
        <s v="BY BEST DUTY FREE" u="1"/>
        <s v="XHOVAN ZIU" u="1"/>
        <s v="ORTHO TARGET" u="1"/>
        <s v="SWIMMING POOL TAGAN" u="1"/>
        <s v="BYLIS DC" u="1"/>
        <s v="STATUS SHPK" u="1"/>
        <s v="HOTEL MILLENIUM SHPK" u="1"/>
        <s v="ART TEAM BAR SHPK" u="1"/>
        <s v="LC WAIKIKI RETAIL AL SHPK" u="1"/>
        <s v="ILIR LEKA" u="1"/>
        <s v="QERIM REKA" u="1"/>
        <s v="STILJAN JANKULLA" u="1"/>
        <s v="FIRST SHPK" u="1"/>
        <s v="ERJO SHUNDI" u="1"/>
        <s v="KLIENTE TE NDRYSHEM 3" u="1"/>
        <s v="INSIG SHA" u="1"/>
        <s v="VENETO DIBRES EURO" u="1"/>
        <s v="FONDI BALLKANI PERENDIMOR" u="1"/>
        <s v="A A SECURITY SURVEY SHPK" u="1"/>
        <s v="MBROJTJA KUNDER ZJARRIT (PMNZH)" u="1"/>
        <s v="ALVOGEN PHARM ALBANIA" u="1"/>
        <s v="THE INDEPENDENT MEDIA GROUP" u="1"/>
        <s v="DEPOZITE GARANCIE PER KONTRATEN E QERASE CONAD LIQENI (SOKOL AGOVIKU)" u="1"/>
        <s v="CLEAN FAST" u="1"/>
        <s v="IRENA GRIBIZI" u="1"/>
        <s v="GEZIM MUSLIAKA" u="1"/>
        <s v="SGS AUTOMOTIVE ALBANIA" u="1"/>
        <s v="INTERSIG VIG SHA" u="1"/>
        <s v="BKT KREDI EURO" u="1"/>
        <s v="YAN WANG" u="1"/>
        <s v="WAN" u="1"/>
        <s v="A G S" u="1"/>
        <s v="BENIAN" u="1"/>
        <s v="INITALY RISTO&amp;GUSTO" u="1"/>
        <s v="MEGATEK SHA" u="1"/>
        <s v="VATANMED ALBANIA" u="1"/>
        <s v="PASTRIME SILVIO SHPK" u="1"/>
        <s v="GLOBAL FAST FOOD ALBANIA" u="1"/>
        <s v="RESTORANT AMOR" u="1"/>
        <s v="OPINGS" u="1"/>
        <s v="ARBEN KACOLLARI" u="1"/>
        <s v="STEK" u="1"/>
        <s v="HYNDAI AUTO ALBANIA" u="1"/>
        <s v="HEAT" u="1"/>
        <s v="EURO LINES" u="1"/>
        <s v="HIST" u="1"/>
        <s v="SKY NET LOGISTIC" u="1"/>
        <s v="FONDACIONI FRYMA E DASHURISE" u="1"/>
        <s v="QENDRA MARREDHENIE" u="1"/>
        <s v="PRENA PJETRI" u="1"/>
        <s v="MEDICAMENTA" u="1"/>
        <s v="TOP CHANNEL" u="1"/>
        <s v="FONDACIONI ZOJA KESHILLIT MIRE" u="1"/>
        <s v="GR ALBANIA SHPK" u="1"/>
        <s v="HEP 2012" u="1"/>
        <s v="NEW MOMENT" u="1"/>
        <s v="FLOGA SHPK" u="1"/>
        <s v="VERSO SHPK" u="1"/>
        <s v="LING -PENG" u="1"/>
        <s v="KLUBI FUTBOLLIT LAÇI" u="1"/>
        <s v="RODI 2012" u="1"/>
        <s v="JB COMPANY" u="1"/>
        <s v="FORWARD" u="1"/>
        <s v="ARMALINDO PETRITAJ" u="1"/>
        <s v="ALPHA BANK EURO" u="1"/>
        <s v="T.O.V 2019" u="1"/>
        <s v="ILMIR ABAZI" u="1"/>
        <s v="AMBASADA TURKE" u="1"/>
        <s v="UNION BANK" u="1"/>
        <s v="DIVISION 5" u="1"/>
        <s v="UTS 01 SHPK" u="1"/>
        <s v="HYPAR GROUP" u="1"/>
        <s v="ALBAXHEM SHPK" u="1"/>
        <s v="TRAVEL SERVICES" u="1"/>
        <s v="BA 02 SHA" u="1"/>
        <s v="TEGOLA EDIL CENTRO" u="1"/>
        <s v="COWORKING HUB ALBANIA" u="1"/>
        <s v="ARBA" u="1"/>
        <s v="VASIL NDREKO (FIER)" u="1"/>
        <s v="AMBASADA POLAKE" u="1"/>
        <s v="BEAUTY" u="1"/>
        <s v="FILARI  INC.BS" u="1"/>
        <s v="MIMOZA MANAJ" u="1"/>
        <s v="SHOQ E MOTRAVE TE URDHERIT TE MARISE" u="1"/>
        <s v="ERVIN LEKA" u="1"/>
        <s v="FONDACIONI SHOQERIA E HAPUR PER SHQIPERINE" u="1"/>
        <s v="MAZARS" u="1"/>
        <s v="ANDONETA GOCI" u="1"/>
        <s v="Shteti  TVSH për tu rregulluar" u="1"/>
        <s v="CST-AL" u="1"/>
        <s v="VORTEK SHPK" u="1"/>
        <s v="BROAD 2019" u="1"/>
        <s v="T &amp; D SHPK" u="1"/>
        <s v="ADI PROFESIONAL" u="1"/>
        <s v="MOVEO ALBANIA TECHNOLOGY" u="1"/>
        <s v="AMBASADA RUSE" u="1"/>
        <s v="DIFERENCA NEGATIVE" u="1"/>
        <s v="ALE BROKERAGE" u="1"/>
        <s v="ROZALIO CONSULTING" u="1"/>
        <s v="DELICIOUS SHPK" u="1"/>
        <s v="Detyrimi per dividendet- L.Leka" u="1"/>
        <s v="BASHKIM MADANI" u="1"/>
        <s v="C1 SHPK" u="1"/>
        <s v="FOOD TRADE SHPK I" u="1"/>
        <s v="EUROPA TRAVEL &amp; TOURS" u="1"/>
        <s v="LEONORA JAHO" u="1"/>
        <s v="MISCOM" u="1"/>
        <s v="SOKOL RACA" u="1"/>
        <s v="PARAPAGIME TE DHENA EUROSISTEM ALBANIA SHPK" u="1"/>
        <s v="MIRANDA SPAHIU" u="1"/>
        <s v="PESPA ALBANIA- ALUMIN" u="1"/>
        <s v="RINA ALBANIA SHPK" u="1"/>
        <s v="PRESPA INVEST" u="1"/>
        <s v="AMBASADA SERBISE" u="1"/>
        <s v="ALB BUILDING SHPK" u="1"/>
        <s v="TUNNEL FILM" u="1"/>
        <s v="GERTA TUZI (PUBLIC BEER)" u="1"/>
        <s v="IRCA" u="1"/>
        <s v="AA materiale" u="1"/>
        <s v="EAGLE SECURITY" u="1"/>
        <s v="KOMAS AS TIRANE" u="1"/>
        <s v="SHKELQIMI 07 SHPK" u="1"/>
        <s v="QENDER AKTIV SALESIANE" u="1"/>
        <s v="DRITAN MEMUSHAJ" u="1"/>
        <s v="AMBASADA E SELISE SE SHENJTE" u="1"/>
        <s v="AMBASADA KINEZE" u="1"/>
        <s v="TIRANA 2020 (MASTER KEBAP)" u="1"/>
        <s v="ELVIRA TOSKA" u="1"/>
        <s v="MAGISTRAVINI" u="1"/>
        <s v="ENVER SHEMBITRAKU" u="1"/>
        <s v="GREEN ON REPEAT" u="1"/>
        <s v="ANTEA CEMENT SHA" u="1"/>
        <s v="SUN IMPEX" u="1"/>
        <s v="ALB TIR SHPK" u="1"/>
        <s v="HADIR KAPLLANI" u="1"/>
        <s v="PERXHOLA SHPK" u="1"/>
        <s v="KRISTIN COFFE-MORE" u="1"/>
        <s v="SELMANI SHPK" u="1"/>
        <s v="ALBANIAN CONTRACTING" u="1"/>
        <s v="AMBASADA KUWAITIANE" u="1"/>
        <s v="WORLD VISION ALBANIA" u="1"/>
        <s v="CHICKEN FARM" u="1"/>
        <s v="SARA BINERI" u="1"/>
        <s v="MANILLA SHPK" u="1"/>
        <s v="FONDACIONI CONROD EDENOUR" u="1"/>
        <s v="SUD ARREDAMENTI SRL" u="1"/>
        <s v="COLIS  2008 SHPK" u="1"/>
        <s v="BKT TODIS LEKE" u="1"/>
        <s v="ITD SHPK" u="1"/>
        <s v="FRYMA E RE DEMOKRATIKE" u="1"/>
        <s v="VASO - SECURITY" u="1"/>
        <s v="STREHEZA" u="1"/>
        <s v="AD PASCUCCI CAFFE" u="1"/>
        <s v="EDAL GENERAL" u="1"/>
        <s v="BIO DERMA KLINIK" u="1"/>
        <s v="ECO TIRANA" u="1"/>
        <s v="ELION RRUDHO" u="1"/>
        <s v="HERJOL XHAGOLLI" u="1"/>
        <s v="HILL INTERNATIONAL N.V." u="1"/>
        <s v="HPS ALBANIA" u="1"/>
        <s v="ERDAT LURA SHPK" u="1"/>
        <s v="HELIOS SYSTEMS SHPK" u="1"/>
        <s v="AMBASADA JAPONEZE" u="1"/>
        <s v="T.A.L.I.S  SHPK" u="1"/>
        <s v="IMMAGINE &amp; STILE" u="1"/>
        <s v="LORENC DUNI" u="1"/>
        <s v="BASHKIA VLORE" u="1"/>
        <s v="AMBASADA AMERIKANE" u="1"/>
        <s v="MONDIAL TRANS SHPK" u="1"/>
        <s v="GENTI DODBIBA" u="1"/>
        <s v="SCUOLA ITALIANA A TIRANA" u="1"/>
        <s v="GFI ALBANIA" u="1"/>
        <s v="INSTITUTI I MODELIMEVE NE BISNES" u="1"/>
        <s v="BANKA E BASHKUAR E SHQIPERISE" u="1"/>
        <s v="ALBTURIST - VLORE" u="1"/>
        <s v="YOUR GYM SHPK" u="1"/>
        <s v="IFA ALBANIA" u="1"/>
        <s v="YAMATO" u="1"/>
        <s v="FELEQI SHPK" u="1"/>
        <s v="MAGI BALKANS" u="1"/>
        <s v="NRG SHPK" u="1"/>
        <s v="BALKAN SPORT SHPK" u="1"/>
        <s v="INTERALBANIAN SHA" u="1"/>
        <s v="KITO SHPK" u="1"/>
        <s v="DELJANA NEBIU" u="1"/>
        <s v="AGRON TUKU" u="1"/>
        <s v="EURO TEOREMA PEQIN SHPK" u="1"/>
        <s v="HATIXHE BUSHI" u="1"/>
        <s v="GLOBAL LOGISTIC SHPK" u="1"/>
        <s v="AT CONSULTING" u="1"/>
        <s v="COLACEM ALBANIA SHPK" u="1"/>
        <s v="TL-08 SHPK" u="1"/>
        <s v="ERA 2000 SHPK" u="1"/>
        <s v="PAPADHIMITRI FILM PRODUCTION" u="1"/>
        <s v="SHKELQIM DERVISHI" u="1"/>
        <s v="SHKEY" u="1"/>
        <s v="ALTIN SIMONI" u="1"/>
        <s v="SHOQATA GJYSEM HENA E KUQE" u="1"/>
        <s v="BUCAJ INTERNATIONAL" u="1"/>
        <s v="S2 ALBANIA SHPK" u="1"/>
        <s v="MOMENTO PUGLIA SHPK" u="1"/>
        <s v="T.F.A" u="1"/>
        <s v="SOFTICS DATA SCIENCE" u="1"/>
        <s v="ENTELA MATI" u="1"/>
        <s v="FAH&amp;KLO" u="1"/>
        <s v="YOUTH FOR SCHOOL CHANGES" u="1"/>
        <s v="KREDIA VEN X STA" u="1"/>
        <s v="BALKAN MASTER SHPK" u="1"/>
        <s v="WISKY BAR EVENT" u="1"/>
        <s v="ALPHA STRATEGY CONSULTING" u="1"/>
        <s v="VENETO BANKA STADIUM EURO" u="1"/>
        <s v="SOFIJE KUMI" u="1"/>
        <s v="AMBASADA CEKE" u="1"/>
        <s v="MONTESSORI TIRANA" u="1"/>
        <s v="ROMA VERSITAS ALBANIA" u="1"/>
        <s v="TOSCANA A TIRANA SHPK" u="1"/>
        <s v="ENUAR MERKO" u="1"/>
        <s v="HYSENBELLIU SHPK" u="1"/>
        <s v="ROFIX SHPK" u="1"/>
        <s v="MIRAMAR" u="1"/>
        <s v="AON" u="1"/>
        <s v="EUROSIG SHA" u="1"/>
        <s v="ARTUR BOÇOVA" u="1"/>
        <s v="LICAJ SHPK" u="1"/>
        <s v="MARCHAL" u="1"/>
        <s v="ARCHEA ALBANIA" u="1"/>
        <s v="ALBANIA GREEN ENERGY" u="1"/>
        <s v="KARAJA CONSULTING" u="1"/>
        <s v="UNHCK (PABLO ZAPATO)" u="1"/>
        <s v="MIKEL SHABANI" u="1"/>
        <s v="KLAUDIO CARCANI" u="1"/>
        <s v="KASTRATI SHPK" u="1"/>
        <s v="O.E.S DISTRIMED" u="1"/>
        <s v="DA VINCI" u="1"/>
        <s v="FRIGO FOOD SHPK" u="1"/>
        <s v="MARSHALL SHPK" u="1"/>
        <s v="AMBASADA PALESTINEZE" u="1"/>
        <s v="OLG PROJEKT" u="1"/>
        <s v="AMBASADA ITALIANE" u="1"/>
        <s v="AUTO VISION AL" u="1"/>
        <s v="ALBIT CONSULTING" u="1"/>
        <s v="ALTEREA SHPK" u="1"/>
        <s v="SPRINT DISTRIBUTION" u="1"/>
        <s v="SHKOLLA E LARTE LUARASI" u="1"/>
        <s v="PASTICERI LIKA" u="1"/>
        <s v="LENGO GROUP" u="1"/>
        <s v="QENDRA STREHA" u="1"/>
        <s v="SWISS APPROVAL ALBANIA" u="1"/>
        <s v="CUNAT TONE" u="1"/>
        <s v="OZ PRODUCTIONS" u="1"/>
        <s v="ACA" u="1"/>
        <s v="MOVING MEDIA" u="1"/>
        <s v="FRANCESKA SHPK" u="1"/>
        <s v="LINDA ENJOY SHPK" u="1"/>
        <s v="AMBASADA RUMUNE" u="1"/>
        <s v="HYSA GROUP SHPK" u="1"/>
        <s v="KRISTINA  AHMETAJ" u="1"/>
        <s v="ALL BALCANS CORPORATION SHA" u="1"/>
        <s v="MON AMOUR" u="1"/>
        <s v="AXE REGISTER" u="1"/>
        <s v="ERANDA LAB" u="1"/>
        <s v="KERRI SHPK" u="1"/>
        <s v="ELIDA MEBELLI" u="1"/>
        <s v="AGROMEL SHPK" u="1"/>
        <s v="TRUMAN TRADING" u="1"/>
        <s v="GALLERY ALBANIA RESORT" u="1"/>
        <s v="ALFONS SPAHI" u="1"/>
        <s v="BESIAN HASHORVA" u="1"/>
        <s v="ALBA ELETTRICA" u="1"/>
        <s v="GO TECH SHPK" u="1"/>
        <s v="KRESHNIK GREMI" u="1"/>
        <s v="QAFA ASSOCIATES" u="1"/>
        <s v="SHELL UPSTREAM  ALBANIA  B.V" u="1"/>
        <s v="SOS FSHATI I FEMIJEVE SHQIPERI" u="1"/>
        <s v="QENDER PER EDUKIMIN KULINAR" u="1"/>
        <s v="FAIK VELIU" u="1"/>
        <s v="ANA LUCIA  RAMAZZINI  GARCIA" u="1"/>
        <s v="FEM" u="1"/>
        <s v="CREATIVE BUSINESS SOLUTIONS" u="1"/>
        <s v="DORINA GJOCA" u="1"/>
        <s v="CONCORD INVESTMENT" u="1"/>
        <s v="IBERIC DRESS STYLE" u="1"/>
        <s v="ADRIAN ZENELAJ" u="1"/>
        <s v="DESIONA DHIMA" u="1"/>
        <s v="GRANDJEAN HUBERT" u="1"/>
        <s v="VEGA SHPK" u="1"/>
        <s v="CFO PHARMA" u="1"/>
        <s v="ALBAGASTRO" u="1"/>
        <s v="EURON ENERGY GROUP" u="1"/>
        <s v="QAFSHTAMA SHPK (DILO SHPK)" u="1"/>
        <s v="ARTEL" u="1"/>
        <s v="DRITA PONE" u="1"/>
        <s v="S.AG SHPK" u="1"/>
        <s v="KUPONA ( FRANCHISE ) PER RIFATURIM (60801)" u="1"/>
        <s v="KUPONA ( FRANCHISE ) PER RIFATURIM (70801)" u="1"/>
        <s v="INVEG" u="1"/>
        <s v="RRIMARRJE KUOTA INVESTIMI NE DIB" u="1"/>
        <s v="DRIZA" u="1"/>
        <s v="HAP" u="1"/>
        <s v="ENKELEIDA FERROLLARI (QENDER DIETIKE" u="1"/>
        <s v="LINDER BULGARIA EOOD" u="1"/>
        <s v="RUDINA SHPK" u="1"/>
        <s v="LLOGARI E BRENDSHME NGA ARKA NE BANKE MINE PEZA" u="1"/>
        <s v="KOSTURR KROMI" u="1"/>
        <s v="CASA BRUNES SHPK" u="1"/>
        <s v="ERJON MARKU" u="1"/>
        <s v="DIGITALB SHA" u="1"/>
        <s v="TRANS ALBANIA SHPK" u="1"/>
        <s v="TENZOR SHPK" u="1"/>
        <s v="SIMPLICITEX SHPK" u="1"/>
        <s v="SOURCE ONE SHPK" u="1"/>
        <s v="AMBASADA HUNGAREZE" u="1"/>
        <s v="IZO GRUP SHPK" u="1"/>
        <s v="FATBARDHA AJDARI" u="1"/>
        <s v="ETLEVA MAZREKU" u="1"/>
        <s v="ORGANIZATA NDERKOMBETARE PER EMIGRACION" u="1"/>
        <s v="AMS SHPK" u="1"/>
        <s v="VIRTUAL ASSISTANTS" u="1"/>
        <s v="KASTRATI SHPK VLORE" u="1"/>
        <s v="NOIR CORP 2" u="1"/>
        <s v="A BI ESSE SHPK" u="1"/>
        <s v="REALE ITALIA" u="1"/>
        <s v="GIULIA SHOES" u="1"/>
        <s v="TSU IADSA" u="1"/>
        <s v="SHRMMNSH" u="1"/>
        <s v="N D ALBANIA" u="1"/>
        <s v="GREEN PANEL SHPK" u="1"/>
        <s v="TIRANA AUTO" u="1"/>
        <s v="ERVIN LUZI" u="1"/>
        <s v="ELEKTRO CENTER PETEK" u="1"/>
        <s v="HOSPITALITY HOLDINGS" u="1"/>
        <s v="AMBASADA E KOMISIONIT EUROPIAN" u="1"/>
        <s v="DONGSHI OILFIELD SERVICE" u="1"/>
        <s v="SHPENZIME ADMINISTRIMI SELITA" u="1"/>
        <s v="SUPERIOR LUBRICANTS" u="1"/>
        <s v="EUROSISTEM ALBANIA SHPK" u="1"/>
        <s v="EURO GROUP THEMELE SPECIALE" u="1"/>
        <s v="MATTEO COLANGELI" u="1"/>
        <s v="POSEIDON SHPK" u="1"/>
        <s v="GLEN DEDA" u="1"/>
        <s v="BRAMAC SHPK" u="1"/>
        <s v="FATMIR ZERALIU" u="1"/>
        <s v="ENEA RISTANI" u="1"/>
        <s v="ABITA SHPK" u="1"/>
        <s v="ALSA SHPK" u="1"/>
        <s v="STUDIO PUSTINA" u="1"/>
        <s v="AMICI DEI BAMBINI DI MOLLAS" u="1"/>
        <s v="ZYRA TREGTARE AUSTRIAKE" u="1"/>
        <s v="MSC ALBANIA" u="1"/>
        <s v="ADRIAN KORI" u="1"/>
        <s v="CONAD ADRIATICO S.COOP.R.L." u="1"/>
        <s v="LLOGARI E BRENDSHME DIFERENCAT E ARKES SELITE" u="1"/>
        <s v="AQIF TOSKA" u="1"/>
        <s v="INTESA SANPAOLO ETC EURO (ISH VENETO)" u="1"/>
        <s v="PUBLIC ACCOUNTING SERVICE UNION AND TRUST" u="1"/>
        <s v="DONIKA GJINI" u="1"/>
        <s v="INTERESA PASIVE" u="1"/>
        <s v="TOLA SOFTWARE SERVICES" u="1"/>
        <s v="BRITISH AMERICAN TOBACCO ALBANIA SHPK" u="1"/>
        <s v="TTA ALBA SHPK" u="1"/>
        <s v="AGBES SHPK" u="1"/>
        <s v="ALBA STOJKU" u="1"/>
        <s v="KASTRATI HOTELS TOWER SHPK" u="1"/>
        <s v="PRODATA SHPK" u="1"/>
        <s v="BEAIR TECHNOLOGY" u="1"/>
        <s v="ELTON DOMA" u="1"/>
        <s v="EMR GLOBAL SHPK" u="1"/>
        <s v="FIBANK" u="1"/>
        <s v="ARTE HOTEL" u="1"/>
        <s v="RMSA" u="1"/>
        <s v="PRINCE COFFE SHOP SHPK" u="1"/>
        <s v="BASHKIA FIER" u="1"/>
        <s v="ALESSANDRA FRONTORI" u="1"/>
        <s v="PRODUKTE TE DEMTUARA" u="1"/>
        <s v="PROPER PIZZA PRODUCTION" u="1"/>
        <s v="GENT ALB STUDIO" u="1"/>
        <s v="ALGAN SHPK" u="1"/>
        <s v="SALUS TIRANA" u="1"/>
        <s v="INSTITUTI SHQIPTAR I SHKENCAVE" u="1"/>
        <s v="QENDER AGS" u="1"/>
        <s v="KOTONI SHPK" u="1"/>
        <s v="HOTEL VICTORIA" u="1"/>
        <s v="KAEXH SHPK" u="1"/>
        <s v="SPECTRUM ENGINEERING CONSULTANS SHPK" u="1"/>
        <s v="ALMA MEHMETI" u="1"/>
        <s v="CREDIT AGRICOLE BANK ALBANIA  EURO" u="1"/>
        <s v="CASA ITALIA TIRANA SHPK" u="1"/>
        <s v="NOVAMAT SHPK" u="1"/>
        <s v="KOMISION X OVERDRAFT" u="1"/>
        <s v="EURO KARTONI SHPK" u="1"/>
        <s v="ALMA BAZE" u="1"/>
        <s v="KREDIA BKT" u="1"/>
        <s v="KUBIK ALBANIA" u="1"/>
        <s v="TE BIRRA STELA" u="1"/>
        <s v="SICRED SHA" u="1"/>
        <s v="DHIONISIOS  ALFRED BELERI" u="1"/>
        <s v="SOKOL AGOVIKU" u="1"/>
        <s v="SH.SH.M.N &quot;DOKO&quot;" u="1"/>
        <s v="NEW IRISH" u="1"/>
        <s v="EUROFAST GLOBAL" u="1"/>
        <s v="PROFRAMA SHA" u="1"/>
        <s v="KAMZA BASKETBOLL" u="1"/>
        <s v="XHEKO SHPK" u="1"/>
        <s v="DL COMMUNICATION &amp; COMMERCE" u="1"/>
        <s v="AQUADROM TIRANA" u="1"/>
        <s v="TSL CONTACT" u="1"/>
        <s v="ALB CRTV" u="1"/>
        <s v="90 PRODUCTION" u="1"/>
        <s v="TIRANA EURO HOTEL" u="1"/>
        <s v="CITY PARK SHPK" u="1"/>
        <s v="GTZ - PROJECT" u="1"/>
        <s v="INISIATIVA HIDROELEKTRIKE SHQIPTARE" u="1"/>
        <s v="BENIAN SHPK" u="1"/>
        <s v="MICRO CREDIT ALBANIA" u="1"/>
        <s v="IRENT SHPK" u="1"/>
        <s v="LORENCO&amp;CO" u="1"/>
        <s v="SANISERVICE" u="1"/>
        <s v="MERI OIL" u="1"/>
        <s v="MCCANN ERICKSON TIRANA" u="1"/>
        <s v="OSCE" u="1"/>
        <s v="Pajisje informative" u="1"/>
        <s v="PARADHENIE IBERIC DRESS STYLE" u="1"/>
        <s v="TECH - INSPECT" u="1"/>
        <s v="MARA GARDEN CITY HOTEL AND RESIDENCES" u="1"/>
        <s v="Detyrimi per dividendet Conad Adriatico" u="1"/>
        <s v="LINDITA RABIJA" u="1"/>
        <s v="BESNIK PALUCA" u="1"/>
        <s v="ERVIN MANUSHI" u="1"/>
        <s v="COMPANI RIVIERO 2008 SHPK" u="1"/>
        <s v="DETYRIME DREJT RAIFFAISEN LEASING" u="1"/>
        <s v="GASTRO ORGANIC" u="1"/>
        <s v="ARLA CLEANING SERVICES" u="1"/>
        <s v="PETRIT SYLA" u="1"/>
        <s v="INTER ALBANIA SHPK" u="1"/>
        <s v="GECO 2003 SHPK" u="1"/>
        <s v="GLOBAL RECOURCE TRADING" u="1"/>
        <s v="GSM KLIMAIRE SHPK" u="1"/>
        <s v="ITM" u="1"/>
        <s v="GJERGJ LAJMERI" u="1"/>
        <s v="GENTLI ALBANIA" u="1"/>
        <s v="LINEA STYLE" u="1"/>
        <s v="EDMOND MERKAJ" u="1"/>
        <s v="APEX AL SHA" u="1"/>
        <s v="RADIO FREQUENCY&amp;ADVANCE ENGINEERING" u="1"/>
        <s v="PRESPA INVEST SHPK" u="1"/>
        <s v="BDS SERVICES TIRANA" u="1"/>
        <s v="ALCA" u="1"/>
        <s v="DIGITAL LEARNING" u="1"/>
        <s v="ARBA - EDITIONS" u="1"/>
        <s v="SAN SHPK" u="1"/>
        <s v="BRAKA SHPK" u="1"/>
        <s v="INGRID XHAJA" u="1"/>
        <s v="ARBA SHIPPING AGENCY" u="1"/>
        <s v="SHOQ.NDERKOMBETARE E SOLDARITETIT" u="1"/>
        <s v="SUZANA PILKATI" u="1"/>
        <s v="AMBASADA GREKE" u="1"/>
        <s v="DALINA HYSENAJ" u="1"/>
        <s v="IMMAU FESTIVALI I FILMIT DEA" u="1"/>
        <s v="ADRIATEX SHPK" u="1"/>
        <s v="SHITJE  BOTIME  E  REVISTA" u="1"/>
        <s v="EMME CO" u="1"/>
        <s v="KJL &amp; CO" u="1"/>
        <s v="MIRENA DEVA" u="1"/>
        <s v="SWISSMED" u="1"/>
        <s v="SEVEN CONSULTING" u="1"/>
        <s v="AMBASADA ZVICERANE" u="1"/>
        <s v="QENDRA RAJONALE MJEDISIT REC" u="1"/>
        <s v="BGP PRODUCT SWITZERLAND GMBH" u="1"/>
        <s v="GO LOGISTICS ALBANIA" u="1"/>
        <s v="PARADHENIE AIR ALBANIA" u="1"/>
        <s v="VIND" u="1"/>
        <s v="&quot;GEOPOWER &quot;  SHPK" u="1"/>
        <s v="ARTUR CEPELE" u="1"/>
        <s v="OLJON KASO" u="1"/>
        <s v="IL PUNTO SHPK" u="1"/>
        <s v="TE ARDHURA NGA RIVLERESIMI I TAKSAVE VENDORE (BASHKIA)" u="1"/>
        <s v="Rezultati i ushtrimit" u="1"/>
        <s v="NOVO NORDISK A/S" u="1"/>
        <s v="R B S" u="1"/>
        <s v="ILIR SHKOZA" u="1"/>
        <s v="INTREX ALBANIA SHPK" u="1"/>
        <s v="VETRO FUSIONE GJOKA" u="1"/>
        <s v="FONDACIONI ALEXANDRITE" u="1"/>
        <s v="ADMIR BEZHANI" u="1"/>
        <s v="SINOHYDRO CORPORATION LIMITED ALBANIA BRANCH" u="1"/>
        <s v="COKO SHPK" u="1"/>
        <s v="ALBANIAN SHOES COORPORATION 2" u="1"/>
        <s v="ALTION TUCI" u="1"/>
        <s v="ARNIDA CAPI" u="1"/>
        <s v="ARMAND AGOLLARI" u="1"/>
        <s v="ENO DAKAJ" u="1"/>
        <s v="PASTA MIA" u="1"/>
        <s v="PHARMAWEST" u="1"/>
        <s v="DIVIDENTE PER TU PAGUAR CONAD ADRIATICO SRL 12%" u="1"/>
        <s v="ARRLO" u="1"/>
        <s v="FONDACIONI SAVE THE CHILDREN" u="1"/>
        <s v="AMBASADA IZRAELITE" u="1"/>
        <s v="ANIO OIL&amp;GAS" u="1"/>
        <s v="DE FACTO" u="1"/>
        <s v="ALDI HAZIZI" u="1"/>
        <s v="LOLOCI &amp; ASSOCIATES  SHPK" u="1"/>
        <s v="YAPS" u="1"/>
        <s v="QENDRA E MONITORIMIT TE MJEDISIT" u="1"/>
        <s v="ANXHELA GRAMO" u="1"/>
        <s v="FACILIZATION" u="1"/>
        <s v="LLOGARI E BRENDSHME NGA SEL NE ETC NE BANKE" u="1"/>
        <s v="TRITEX" u="1"/>
        <s v="GLOBE SHOPS" u="1"/>
        <s v="ARBEN RRELI" u="1"/>
        <s v="HERTA BASHA" u="1"/>
        <s v="DILO SHPK" u="1"/>
        <s v="ISUFI" u="1"/>
        <s v="AFC SHPK" u="1"/>
        <s v="MUSTAJ GRANIT" u="1"/>
        <s v="ILIR QENDRO" u="1"/>
        <s v="PTM DIGITAL" u="1"/>
        <s v="MEGAWAT SHPK" u="1"/>
        <s v="RIKELD SULEJMANI" u="1"/>
        <s v="ANGJELINA PISTOLI" u="1"/>
        <s v="AGIM PROSHKA" u="1"/>
        <s v="ZYRA PËRMBARIMORE PRIVATE REAL BAILIFF SERVICE" u="1"/>
        <s v="GIANROCCO DI BUSSOLO" u="1"/>
        <s v="CAFE MOMUS" u="1"/>
        <s v="KOMITETI" u="1"/>
        <s v="FONDACIONI KRISTIAN NDERKOMBETAR" u="1"/>
        <s v="NELSON RUCI" u="1"/>
        <s v="BLETA" u="1"/>
        <s v="ANILA KACUPI" u="1"/>
        <s v="ARMEND MUSAJ" u="1"/>
        <s v="AMBASADA E REPUBLIKES SE SLLOVAKISE" u="1"/>
        <s v="ENKELEDA XHEMALI" u="1"/>
        <s v="JOSHUA CENTER" u="1"/>
        <s v="QENDRA PER STUDIMETE AVANCUARA" u="1"/>
        <s v="UNIONI AMARO DRAM" u="1"/>
        <s v="MARGALINA DAUTI" u="1"/>
        <s v="SHEND E VERE" u="1"/>
        <s v="GIZ OFFICE TIRANA" u="1"/>
        <s v="COMMUNICATION PROGRESS" u="1"/>
        <s v="SILVA STUDIO" u="1"/>
        <s v="JONI 5" u="1"/>
        <s v="NUCCEUS ALBANIA" u="1"/>
        <s v="DOWN SYNDROME ALBANIA" u="1"/>
        <s v="PAPARISTO TOURS &amp; TRAVEL" u="1"/>
        <s v="LANDMARK TECHNOLOGIES" u="1"/>
        <s v="EBG SHPK" u="1"/>
        <s v="ALPEN PULITO" u="1"/>
        <s v="EXPRESS - MANUFACTURING" u="1"/>
        <s v="GJO SPA POWER SHPK" u="1"/>
        <s v="GRETA LAZAJ" u="1"/>
        <s v="QENDRA SUADA" u="1"/>
        <s v="SMART &amp; FAST" u="1"/>
        <s v="CLASSIC SHPK" u="1"/>
        <s v="LEDIA PESHKOPIA" u="1"/>
        <s v="ALLURE BEAUTY CENTER" u="1"/>
        <s v="SEJEGA SHPK" u="1"/>
        <s v="FONDACIONI VBVKVSH" u="1"/>
        <s v="INTERESA KREDIA SOCIETE GENERALE ALBANIA" u="1"/>
        <s v="EMPORIO - ENA SHPK" u="1"/>
        <s v="DIEZELA" u="1"/>
        <s v="BIO PARAPHARMACIA FRANCEZE" u="1"/>
        <s v="AMBASADA E SHTETIT TE KATARIT" u="1"/>
        <s v="Publicitet, reklama" u="1"/>
        <s v="PIANO BAR ELYSEE" u="1"/>
        <s v="H2015 SHPK" u="1"/>
        <s v="WOLF THEISS SHPK" u="1"/>
        <s v="BANKA KOMBETARE TREGTARE" u="1"/>
        <s v="LLOGARI E BRENDSHME NGA ARKA NE BANKE CITY PARK" u="1"/>
        <s v="KRYQI KUQ VLORE" u="1"/>
        <s v="ATELIER 4" u="1"/>
        <s v="KLOARS" u="1"/>
        <s v="DEJVIS QALLIU" u="1"/>
        <s v="DV GROUP SHPK" u="1"/>
      </sharedItems>
    </cacheField>
    <cacheField name="Ccy" numFmtId="164">
      <sharedItems containsBlank="1" containsMixedTypes="1" containsNumber="1" containsInteger="1" minValue="0" maxValue="0"/>
    </cacheField>
    <cacheField name="Opening Balance" numFmtId="164">
      <sharedItems containsSemiMixedTypes="0" containsString="0" containsNumber="1" minValue="-295237408.45999998" maxValue="590829797.36000001"/>
    </cacheField>
    <cacheField name="Debit " numFmtId="164">
      <sharedItems containsSemiMixedTypes="0" containsString="0" containsNumber="1" minValue="0" maxValue="4045099372.7399998"/>
    </cacheField>
    <cacheField name="Credit" numFmtId="164">
      <sharedItems containsSemiMixedTypes="0" containsString="0" containsNumber="1" minValue="0" maxValue="4014028488.5900002"/>
    </cacheField>
    <cacheField name="Closing balance" numFmtId="164">
      <sharedItems containsSemiMixedTypes="0" containsString="0" containsNumber="1" minValue="-2948030429.75" maxValue="2140750994.4200001"/>
    </cacheField>
    <cacheField name="Adjustements" numFmtId="164">
      <sharedItems containsSemiMixedTypes="0" containsString="0" containsNumber="1" containsInteger="1" minValue="-590829797" maxValue="494004768"/>
    </cacheField>
    <cacheField name="Closing balance adjusted" numFmtId="164">
      <sharedItems containsSemiMixedTypes="0" containsString="0" containsNumber="1" containsInteger="1" minValue="-2948030430" maxValue="2140750994"/>
    </cacheField>
    <cacheField name="Closing balance PY" numFmtId="164">
      <sharedItems containsString="0" containsBlank="1" containsNumber="1" minValue="-2862524136" maxValue="2044344486.1700001"/>
    </cacheField>
    <cacheField name="Adjustements PY" numFmtId="164">
      <sharedItems containsString="0" containsBlank="1" containsNumber="1" containsInteger="1" minValue="-103275005" maxValue="103275005"/>
    </cacheField>
    <cacheField name="Adjusted Closing balance PY" numFmtId="164">
      <sharedItems containsString="0" containsBlank="1" containsNumber="1" containsInteger="1" minValue="-2862524136" maxValue="2044344486"/>
    </cacheField>
    <cacheField name="Field1" numFmtId="0" formula="'Closing balance adjusted'-'Closing balance PY'" databaseField="0"/>
    <cacheField name="Nominal Variance" numFmtId="0" formula="'Closing balance adjusted'-'Closing balance PY'" databaseField="0"/>
    <cacheField name="Field2" numFmtId="0" formula="'Nominal Variance'/'Closing balance PY'" databaseField="0"/>
    <cacheField name="Variance in %" numFmtId="0" formula="'Nominal Variance'/'Closing balance PY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7">
  <r>
    <x v="0"/>
    <x v="0"/>
    <n v="5003"/>
    <n v="500303"/>
    <n v="500303"/>
    <x v="0"/>
    <x v="0"/>
    <m/>
    <n v="0"/>
    <n v="0"/>
    <n v="0"/>
    <n v="0"/>
    <n v="0"/>
    <n v="0"/>
    <n v="0"/>
    <n v="19160551"/>
    <n v="19160551"/>
  </r>
  <r>
    <x v="1"/>
    <x v="1"/>
    <n v="3001"/>
    <n v="0"/>
    <n v="0"/>
    <x v="1"/>
    <x v="1"/>
    <s v="LEK"/>
    <n v="-17875620"/>
    <n v="0"/>
    <n v="0"/>
    <n v="-17875620"/>
    <n v="0"/>
    <n v="-17875620"/>
    <n v="-17875620"/>
    <n v="0"/>
    <n v="-17875620"/>
  </r>
  <r>
    <x v="1"/>
    <x v="1"/>
    <n v="3001"/>
    <n v="0"/>
    <n v="0"/>
    <x v="2"/>
    <x v="2"/>
    <s v="LEK"/>
    <n v="-131087878"/>
    <n v="0"/>
    <n v="0"/>
    <n v="-131087878"/>
    <n v="-2"/>
    <n v="-131087880"/>
    <n v="-131087878"/>
    <n v="-2"/>
    <n v="-131087880"/>
  </r>
  <r>
    <x v="1"/>
    <x v="2"/>
    <n v="3004"/>
    <m/>
    <m/>
    <x v="3"/>
    <x v="3"/>
    <s v="LEK"/>
    <n v="-13378279"/>
    <n v="0"/>
    <n v="8993843"/>
    <n v="-22372122"/>
    <n v="0"/>
    <n v="-22372122"/>
    <n v="-13378279"/>
    <n v="0"/>
    <n v="-13378279"/>
  </r>
  <r>
    <x v="1"/>
    <x v="3"/>
    <n v="3005"/>
    <n v="0"/>
    <n v="0"/>
    <x v="4"/>
    <x v="4"/>
    <s v="LEK"/>
    <n v="-295237408.45999998"/>
    <n v="8993843"/>
    <n v="0"/>
    <n v="-286243565.45999998"/>
    <n v="11"/>
    <n v="-286243554"/>
    <n v="-115360537.45999999"/>
    <n v="1"/>
    <n v="-115360536"/>
  </r>
  <r>
    <x v="2"/>
    <x v="4"/>
    <n v="1011"/>
    <n v="0"/>
    <n v="0"/>
    <x v="5"/>
    <x v="5"/>
    <s v="LEK"/>
    <n v="0"/>
    <n v="0"/>
    <n v="0"/>
    <n v="0"/>
    <n v="15257755"/>
    <n v="15257755"/>
    <n v="15257755.220000001"/>
    <n v="0"/>
    <n v="15257755"/>
  </r>
  <r>
    <x v="2"/>
    <x v="4"/>
    <n v="1011"/>
    <m/>
    <m/>
    <x v="6"/>
    <x v="6"/>
    <m/>
    <n v="0"/>
    <n v="1021525.97"/>
    <n v="859991.71"/>
    <n v="161534.26"/>
    <n v="0"/>
    <n v="161534"/>
    <n v="0"/>
    <n v="0"/>
    <n v="0"/>
  </r>
  <r>
    <x v="2"/>
    <x v="4"/>
    <n v="1011"/>
    <n v="0"/>
    <n v="0"/>
    <x v="7"/>
    <x v="7"/>
    <s v="LEK"/>
    <n v="0"/>
    <n v="0"/>
    <n v="0"/>
    <n v="0"/>
    <n v="116818721"/>
    <n v="116818721"/>
    <n v="116818721"/>
    <n v="0"/>
    <n v="116818721"/>
  </r>
  <r>
    <x v="2"/>
    <x v="5"/>
    <n v="1014"/>
    <n v="0"/>
    <n v="0"/>
    <x v="8"/>
    <x v="8"/>
    <s v="LEK"/>
    <n v="0"/>
    <n v="0"/>
    <n v="0"/>
    <n v="0"/>
    <n v="89043726"/>
    <n v="89043726"/>
    <n v="89043725.519999996"/>
    <n v="0"/>
    <n v="89043726"/>
  </r>
  <r>
    <x v="2"/>
    <x v="5"/>
    <n v="1014"/>
    <n v="0"/>
    <n v="0"/>
    <x v="9"/>
    <x v="9"/>
    <s v="LEK"/>
    <n v="0"/>
    <n v="0"/>
    <n v="0"/>
    <n v="0"/>
    <n v="57244664"/>
    <n v="57244664"/>
    <n v="57244664.399999999"/>
    <n v="0"/>
    <n v="57244664"/>
  </r>
  <r>
    <x v="2"/>
    <x v="5"/>
    <n v="1014"/>
    <n v="0"/>
    <n v="0"/>
    <x v="10"/>
    <x v="10"/>
    <s v="LEK"/>
    <n v="0"/>
    <n v="0"/>
    <n v="0"/>
    <n v="0"/>
    <n v="72149481"/>
    <n v="72149481"/>
    <n v="72149480.700000003"/>
    <n v="0"/>
    <n v="72149481"/>
  </r>
  <r>
    <x v="2"/>
    <x v="5"/>
    <n v="1014"/>
    <n v="0"/>
    <n v="0"/>
    <x v="11"/>
    <x v="11"/>
    <s v="LEK"/>
    <n v="0"/>
    <n v="0"/>
    <n v="0"/>
    <n v="0"/>
    <n v="40238862"/>
    <n v="40238862"/>
    <n v="40238861.519999996"/>
    <n v="0"/>
    <n v="40238862"/>
  </r>
  <r>
    <x v="2"/>
    <x v="5"/>
    <n v="1014"/>
    <n v="0"/>
    <n v="0"/>
    <x v="12"/>
    <x v="12"/>
    <s v="LEK"/>
    <n v="0"/>
    <n v="38247470.799999997"/>
    <n v="0"/>
    <n v="38247470.799999997"/>
    <n v="33711309"/>
    <n v="71958780"/>
    <n v="33711309.060000002"/>
    <n v="0"/>
    <n v="33711309"/>
  </r>
  <r>
    <x v="2"/>
    <x v="5"/>
    <n v="1014"/>
    <n v="0"/>
    <n v="0"/>
    <x v="13"/>
    <x v="13"/>
    <s v="LEK"/>
    <n v="0"/>
    <n v="0"/>
    <n v="0"/>
    <n v="0"/>
    <n v="75269187"/>
    <n v="75269187"/>
    <n v="75269187.120000005"/>
    <n v="0"/>
    <n v="75269187"/>
  </r>
  <r>
    <x v="2"/>
    <x v="5"/>
    <n v="1014"/>
    <n v="0"/>
    <n v="0"/>
    <x v="14"/>
    <x v="14"/>
    <s v="LEK"/>
    <n v="0"/>
    <n v="6712077"/>
    <n v="0"/>
    <n v="6712077"/>
    <n v="55910901"/>
    <n v="62622978"/>
    <n v="55910901"/>
    <n v="0"/>
    <n v="55910901"/>
  </r>
  <r>
    <x v="2"/>
    <x v="5"/>
    <n v="1014"/>
    <n v="0"/>
    <n v="0"/>
    <x v="15"/>
    <x v="15"/>
    <s v="LEK"/>
    <n v="0"/>
    <n v="0"/>
    <n v="0"/>
    <n v="0"/>
    <n v="49797008"/>
    <n v="49797008"/>
    <n v="49797007.920000002"/>
    <n v="0"/>
    <n v="49797008"/>
  </r>
  <r>
    <x v="2"/>
    <x v="5"/>
    <n v="1014"/>
    <n v="0"/>
    <n v="0"/>
    <x v="16"/>
    <x v="16"/>
    <s v="LEK"/>
    <n v="0"/>
    <n v="0"/>
    <n v="0"/>
    <n v="0"/>
    <n v="6366868"/>
    <n v="6366868"/>
    <n v="6366867.54"/>
    <n v="0"/>
    <n v="6366868"/>
  </r>
  <r>
    <x v="2"/>
    <x v="5"/>
    <n v="1014"/>
    <n v="0"/>
    <n v="0"/>
    <x v="17"/>
    <x v="17"/>
    <s v="LEK"/>
    <n v="0"/>
    <n v="0"/>
    <n v="0"/>
    <n v="0"/>
    <n v="7190696"/>
    <n v="7190696"/>
    <n v="7190696.04"/>
    <n v="0"/>
    <n v="7190696"/>
  </r>
  <r>
    <x v="2"/>
    <x v="5"/>
    <n v="1014"/>
    <n v="0"/>
    <n v="0"/>
    <x v="18"/>
    <x v="18"/>
    <s v="LEK"/>
    <n v="0"/>
    <n v="0"/>
    <n v="0"/>
    <n v="0"/>
    <n v="87346886"/>
    <n v="87346886"/>
    <n v="87346886.280000001"/>
    <n v="0"/>
    <n v="87346886"/>
  </r>
  <r>
    <x v="2"/>
    <x v="6"/>
    <n v="1015"/>
    <n v="0"/>
    <n v="0"/>
    <x v="19"/>
    <x v="19"/>
    <s v="LEK"/>
    <n v="0"/>
    <n v="0"/>
    <n v="0"/>
    <n v="0"/>
    <n v="28520524"/>
    <n v="28520524"/>
    <n v="28520524.276200004"/>
    <n v="0"/>
    <n v="28520524"/>
  </r>
  <r>
    <x v="3"/>
    <x v="7"/>
    <n v="1012"/>
    <n v="101201"/>
    <n v="101201"/>
    <x v="20"/>
    <x v="20"/>
    <s v="LEK"/>
    <n v="0"/>
    <n v="0"/>
    <n v="0"/>
    <n v="0"/>
    <n v="10632455"/>
    <n v="10632455"/>
    <n v="10632454.874900002"/>
    <n v="0"/>
    <n v="10632455"/>
  </r>
  <r>
    <x v="3"/>
    <x v="7"/>
    <n v="1012"/>
    <n v="101201"/>
    <n v="101201"/>
    <x v="21"/>
    <x v="21"/>
    <s v="LEK"/>
    <n v="0"/>
    <n v="0"/>
    <n v="0"/>
    <n v="0"/>
    <n v="10913768"/>
    <n v="10913768"/>
    <n v="10913767.991699999"/>
    <n v="0"/>
    <n v="10913768"/>
  </r>
  <r>
    <x v="3"/>
    <x v="7"/>
    <n v="1012"/>
    <n v="101201"/>
    <n v="101201"/>
    <x v="22"/>
    <x v="22"/>
    <s v="LEK"/>
    <n v="0"/>
    <n v="0"/>
    <n v="0"/>
    <n v="0"/>
    <n v="12971448"/>
    <n v="12971448"/>
    <n v="12971448.300000001"/>
    <n v="0"/>
    <n v="12971448"/>
  </r>
  <r>
    <x v="3"/>
    <x v="7"/>
    <n v="1012"/>
    <n v="101201"/>
    <n v="101201"/>
    <x v="23"/>
    <x v="23"/>
    <s v="LEK"/>
    <n v="0"/>
    <n v="328562.68"/>
    <n v="0"/>
    <n v="328562.68"/>
    <n v="5799190"/>
    <n v="6127753"/>
    <n v="5799189.5"/>
    <n v="0"/>
    <n v="5799190"/>
  </r>
  <r>
    <x v="3"/>
    <x v="7"/>
    <n v="1012"/>
    <n v="101201"/>
    <n v="101201"/>
    <x v="24"/>
    <x v="24"/>
    <s v="LEK"/>
    <n v="0"/>
    <n v="0"/>
    <n v="0"/>
    <n v="0"/>
    <n v="23478476"/>
    <n v="23478476"/>
    <n v="23478476"/>
    <n v="0"/>
    <n v="23478476"/>
  </r>
  <r>
    <x v="3"/>
    <x v="7"/>
    <n v="1012"/>
    <n v="101201"/>
    <n v="101201"/>
    <x v="25"/>
    <x v="25"/>
    <s v="LEK"/>
    <n v="0"/>
    <n v="0"/>
    <n v="0"/>
    <n v="0"/>
    <n v="13098305"/>
    <n v="13098305"/>
    <n v="13098304.579399996"/>
    <n v="0"/>
    <n v="13098305"/>
  </r>
  <r>
    <x v="3"/>
    <x v="7"/>
    <n v="1012"/>
    <n v="101201"/>
    <n v="101201"/>
    <x v="26"/>
    <x v="26"/>
    <s v="LEK"/>
    <n v="0"/>
    <n v="0"/>
    <n v="0"/>
    <n v="0"/>
    <n v="12888608"/>
    <n v="12888608"/>
    <n v="12888607.5"/>
    <n v="0"/>
    <n v="12888608"/>
  </r>
  <r>
    <x v="3"/>
    <x v="7"/>
    <n v="1012"/>
    <n v="101201"/>
    <n v="101201"/>
    <x v="27"/>
    <x v="27"/>
    <s v="LEK"/>
    <n v="0"/>
    <n v="0"/>
    <n v="0"/>
    <n v="0"/>
    <n v="10947356"/>
    <n v="10947356"/>
    <n v="10947356.001599999"/>
    <n v="0"/>
    <n v="10947356"/>
  </r>
  <r>
    <x v="3"/>
    <x v="7"/>
    <n v="1012"/>
    <n v="101201"/>
    <n v="101201"/>
    <x v="28"/>
    <x v="28"/>
    <s v="LEK"/>
    <n v="0"/>
    <n v="0"/>
    <n v="0"/>
    <n v="0"/>
    <n v="18467057"/>
    <n v="18467057"/>
    <n v="18467057.348000001"/>
    <n v="0"/>
    <n v="18467057"/>
  </r>
  <r>
    <x v="3"/>
    <x v="7"/>
    <n v="1012"/>
    <n v="101201"/>
    <n v="101201"/>
    <x v="29"/>
    <x v="29"/>
    <s v="LEK"/>
    <n v="0"/>
    <n v="0"/>
    <n v="0"/>
    <n v="0"/>
    <n v="6157956"/>
    <n v="6157956"/>
    <n v="6157956"/>
    <n v="0"/>
    <n v="6157956"/>
  </r>
  <r>
    <x v="3"/>
    <x v="7"/>
    <n v="1012"/>
    <n v="101201"/>
    <n v="101201"/>
    <x v="30"/>
    <x v="30"/>
    <s v="LEK"/>
    <n v="0"/>
    <n v="0"/>
    <n v="0"/>
    <n v="0"/>
    <n v="2343415"/>
    <n v="2343415"/>
    <n v="2343415"/>
    <n v="0"/>
    <n v="2343415"/>
  </r>
  <r>
    <x v="3"/>
    <x v="7"/>
    <n v="1012"/>
    <n v="101201"/>
    <n v="101201"/>
    <x v="31"/>
    <x v="31"/>
    <s v="LEK"/>
    <n v="0"/>
    <n v="0"/>
    <n v="0"/>
    <n v="0"/>
    <n v="21493410"/>
    <n v="21493410"/>
    <n v="21493410.470000003"/>
    <n v="0"/>
    <n v="21493410"/>
  </r>
  <r>
    <x v="3"/>
    <x v="7"/>
    <n v="1012"/>
    <n v="101201"/>
    <n v="101201"/>
    <x v="32"/>
    <x v="32"/>
    <s v="LEK"/>
    <n v="0"/>
    <n v="0"/>
    <n v="0"/>
    <n v="0"/>
    <n v="14069899"/>
    <n v="14069899"/>
    <n v="14069899"/>
    <n v="0"/>
    <n v="14069899"/>
  </r>
  <r>
    <x v="3"/>
    <x v="7"/>
    <n v="1012"/>
    <n v="101201"/>
    <n v="101201"/>
    <x v="33"/>
    <x v="33"/>
    <s v="LEK"/>
    <n v="0"/>
    <n v="0"/>
    <n v="0"/>
    <n v="0"/>
    <n v="12753600"/>
    <n v="12753600"/>
    <n v="12753600.189999999"/>
    <n v="0"/>
    <n v="12753600"/>
  </r>
  <r>
    <x v="3"/>
    <x v="7"/>
    <n v="1012"/>
    <n v="101201"/>
    <n v="101201"/>
    <x v="34"/>
    <x v="34"/>
    <s v="LEK"/>
    <n v="0"/>
    <n v="397800"/>
    <n v="0"/>
    <n v="397800"/>
    <n v="7021891"/>
    <n v="7419691"/>
    <n v="7021890.5536000002"/>
    <n v="0"/>
    <n v="7021891"/>
  </r>
  <r>
    <x v="2"/>
    <x v="8"/>
    <n v="1010"/>
    <n v="0"/>
    <n v="0"/>
    <x v="35"/>
    <x v="35"/>
    <s v="LEK"/>
    <n v="0"/>
    <n v="0"/>
    <n v="0"/>
    <n v="0"/>
    <n v="9223689"/>
    <n v="9223689"/>
    <n v="9223689.3499999996"/>
    <n v="0"/>
    <n v="9223689"/>
  </r>
  <r>
    <x v="2"/>
    <x v="8"/>
    <n v="1010"/>
    <n v="0"/>
    <n v="0"/>
    <x v="36"/>
    <x v="36"/>
    <s v="LEK"/>
    <n v="0"/>
    <n v="0"/>
    <n v="0"/>
    <n v="0"/>
    <n v="4462717"/>
    <n v="4462717"/>
    <n v="4462717.2522329995"/>
    <n v="0"/>
    <n v="4462717"/>
  </r>
  <r>
    <x v="2"/>
    <x v="8"/>
    <n v="1010"/>
    <n v="0"/>
    <n v="0"/>
    <x v="37"/>
    <x v="37"/>
    <s v="LEK"/>
    <n v="0"/>
    <n v="0"/>
    <n v="0"/>
    <n v="0"/>
    <n v="608043"/>
    <n v="608043"/>
    <n v="608042.68000000005"/>
    <n v="0"/>
    <n v="608043"/>
  </r>
  <r>
    <x v="2"/>
    <x v="8"/>
    <n v="1010"/>
    <n v="0"/>
    <n v="0"/>
    <x v="38"/>
    <x v="38"/>
    <s v="LEK"/>
    <n v="0"/>
    <n v="0"/>
    <n v="0"/>
    <n v="0"/>
    <n v="1131862"/>
    <n v="1131862"/>
    <n v="1131862"/>
    <n v="0"/>
    <n v="1131862"/>
  </r>
  <r>
    <x v="2"/>
    <x v="8"/>
    <n v="1010"/>
    <n v="0"/>
    <n v="0"/>
    <x v="39"/>
    <x v="39"/>
    <s v="LEK"/>
    <n v="0"/>
    <n v="0"/>
    <n v="0"/>
    <n v="0"/>
    <n v="90555"/>
    <n v="90555"/>
    <n v="90555"/>
    <n v="0"/>
    <n v="90555"/>
  </r>
  <r>
    <x v="2"/>
    <x v="8"/>
    <n v="1010"/>
    <n v="0"/>
    <n v="0"/>
    <x v="40"/>
    <x v="40"/>
    <s v="LEK"/>
    <n v="0"/>
    <n v="0"/>
    <n v="0"/>
    <n v="0"/>
    <n v="157736"/>
    <n v="157736"/>
    <n v="157736"/>
    <n v="0"/>
    <n v="157736"/>
  </r>
  <r>
    <x v="2"/>
    <x v="8"/>
    <n v="1010"/>
    <n v="0"/>
    <n v="0"/>
    <x v="41"/>
    <x v="41"/>
    <s v="LEK"/>
    <n v="0"/>
    <n v="0"/>
    <n v="0"/>
    <n v="0"/>
    <n v="347150"/>
    <n v="347150"/>
    <n v="347150"/>
    <n v="0"/>
    <n v="347150"/>
  </r>
  <r>
    <x v="2"/>
    <x v="8"/>
    <n v="1010"/>
    <n v="0"/>
    <n v="0"/>
    <x v="42"/>
    <x v="42"/>
    <s v="LEK"/>
    <n v="0"/>
    <n v="0"/>
    <n v="0"/>
    <n v="0"/>
    <n v="1951028"/>
    <n v="1951028"/>
    <n v="1951028"/>
    <n v="0"/>
    <n v="1951028"/>
  </r>
  <r>
    <x v="2"/>
    <x v="8"/>
    <n v="1010"/>
    <n v="0"/>
    <n v="0"/>
    <x v="43"/>
    <x v="43"/>
    <s v="LEK"/>
    <n v="0"/>
    <n v="0"/>
    <n v="0"/>
    <n v="0"/>
    <n v="193592"/>
    <n v="193592"/>
    <n v="193592"/>
    <n v="0"/>
    <n v="193592"/>
  </r>
  <r>
    <x v="2"/>
    <x v="8"/>
    <n v="1010"/>
    <n v="0"/>
    <n v="0"/>
    <x v="44"/>
    <x v="44"/>
    <s v="LEK"/>
    <n v="0"/>
    <n v="336147.88"/>
    <n v="0"/>
    <n v="336147.88"/>
    <n v="399249"/>
    <n v="735397"/>
    <n v="399249"/>
    <n v="0"/>
    <n v="399249"/>
  </r>
  <r>
    <x v="2"/>
    <x v="8"/>
    <n v="1010"/>
    <n v="0"/>
    <n v="0"/>
    <x v="45"/>
    <x v="45"/>
    <s v="LEK"/>
    <n v="0"/>
    <n v="0"/>
    <n v="0"/>
    <n v="0"/>
    <n v="103718"/>
    <n v="103718"/>
    <n v="103718"/>
    <n v="0"/>
    <n v="103718"/>
  </r>
  <r>
    <x v="2"/>
    <x v="8"/>
    <n v="1010"/>
    <n v="0"/>
    <n v="0"/>
    <x v="46"/>
    <x v="46"/>
    <s v="LEK"/>
    <n v="0"/>
    <n v="190210"/>
    <n v="0"/>
    <n v="190210"/>
    <n v="958379"/>
    <n v="1148589"/>
    <n v="958379.29189989984"/>
    <n v="0"/>
    <n v="958379"/>
  </r>
  <r>
    <x v="2"/>
    <x v="8"/>
    <n v="1010"/>
    <n v="0"/>
    <n v="0"/>
    <x v="47"/>
    <x v="47"/>
    <s v="LEK"/>
    <n v="0"/>
    <n v="509880"/>
    <n v="0"/>
    <n v="509880"/>
    <n v="52758811"/>
    <n v="53268691"/>
    <n v="52758810.511000015"/>
    <n v="0"/>
    <n v="52758811"/>
  </r>
  <r>
    <x v="2"/>
    <x v="8"/>
    <n v="1010"/>
    <n v="0"/>
    <n v="0"/>
    <x v="48"/>
    <x v="48"/>
    <s v="LEK"/>
    <n v="0"/>
    <n v="9500.01"/>
    <n v="0"/>
    <n v="9500.01"/>
    <n v="67858308"/>
    <n v="67867808"/>
    <n v="67858307.784999996"/>
    <n v="0"/>
    <n v="67858308"/>
  </r>
  <r>
    <x v="2"/>
    <x v="8"/>
    <n v="1010"/>
    <n v="0"/>
    <n v="0"/>
    <x v="49"/>
    <x v="49"/>
    <s v="LEK"/>
    <n v="0"/>
    <n v="956346.58"/>
    <n v="0"/>
    <n v="956346.58"/>
    <n v="43281967"/>
    <n v="44238314"/>
    <n v="43281967.116999999"/>
    <n v="0"/>
    <n v="43281967"/>
  </r>
  <r>
    <x v="2"/>
    <x v="8"/>
    <n v="1010"/>
    <n v="0"/>
    <n v="0"/>
    <x v="50"/>
    <x v="50"/>
    <s v="LEK"/>
    <n v="0"/>
    <n v="0"/>
    <n v="0"/>
    <n v="0"/>
    <n v="4835199"/>
    <n v="4835199"/>
    <n v="4835199"/>
    <n v="0"/>
    <n v="4835199"/>
  </r>
  <r>
    <x v="2"/>
    <x v="8"/>
    <n v="1010"/>
    <n v="0"/>
    <n v="0"/>
    <x v="51"/>
    <x v="51"/>
    <s v="LEK"/>
    <n v="0"/>
    <n v="68498.92"/>
    <n v="0"/>
    <n v="68498.92"/>
    <n v="39607864"/>
    <n v="39676363"/>
    <n v="39607863.559999995"/>
    <n v="0"/>
    <n v="39607864"/>
  </r>
  <r>
    <x v="2"/>
    <x v="8"/>
    <n v="1010"/>
    <n v="0"/>
    <n v="0"/>
    <x v="52"/>
    <x v="52"/>
    <s v="LEK"/>
    <n v="0"/>
    <n v="137573.32999999999"/>
    <n v="0"/>
    <n v="137573.32999999999"/>
    <n v="33924469"/>
    <n v="34062042"/>
    <n v="33924469.478400007"/>
    <n v="0"/>
    <n v="33924469"/>
  </r>
  <r>
    <x v="2"/>
    <x v="8"/>
    <n v="1010"/>
    <n v="0"/>
    <n v="0"/>
    <x v="53"/>
    <x v="53"/>
    <s v="LEK"/>
    <n v="0"/>
    <n v="2469609.21"/>
    <n v="0"/>
    <n v="2469609.21"/>
    <n v="18962060"/>
    <n v="21431669"/>
    <n v="18962060.441599999"/>
    <n v="0"/>
    <n v="18962060"/>
  </r>
  <r>
    <x v="2"/>
    <x v="8"/>
    <n v="1010"/>
    <n v="0"/>
    <n v="0"/>
    <x v="54"/>
    <x v="54"/>
    <s v="LEK"/>
    <n v="0"/>
    <n v="0"/>
    <n v="0"/>
    <n v="0"/>
    <n v="10428"/>
    <n v="10428"/>
    <n v="10428.044999899999"/>
    <n v="0"/>
    <n v="10428"/>
  </r>
  <r>
    <x v="2"/>
    <x v="8"/>
    <n v="1010"/>
    <n v="0"/>
    <n v="0"/>
    <x v="55"/>
    <x v="55"/>
    <s v="LEK"/>
    <n v="0"/>
    <n v="0"/>
    <n v="0"/>
    <n v="0"/>
    <n v="11227224"/>
    <n v="11227224"/>
    <n v="11227223.800000001"/>
    <n v="0"/>
    <n v="11227224"/>
  </r>
  <r>
    <x v="2"/>
    <x v="8"/>
    <n v="1010"/>
    <n v="0"/>
    <n v="0"/>
    <x v="56"/>
    <x v="56"/>
    <s v="LEK"/>
    <n v="0"/>
    <n v="0"/>
    <n v="0"/>
    <n v="0"/>
    <n v="24414618"/>
    <n v="24414618"/>
    <n v="24414618.467599999"/>
    <n v="0"/>
    <n v="24414618"/>
  </r>
  <r>
    <x v="2"/>
    <x v="8"/>
    <n v="1010"/>
    <n v="0"/>
    <n v="0"/>
    <x v="57"/>
    <x v="57"/>
    <s v="LEK"/>
    <n v="0"/>
    <n v="192186.42"/>
    <n v="1"/>
    <n v="192185.42"/>
    <n v="34269671"/>
    <n v="34461856"/>
    <n v="34269670.8266"/>
    <n v="0"/>
    <n v="34269671"/>
  </r>
  <r>
    <x v="2"/>
    <x v="8"/>
    <n v="1010"/>
    <n v="0"/>
    <n v="0"/>
    <x v="58"/>
    <x v="58"/>
    <s v="LEK"/>
    <n v="0"/>
    <n v="3040263.61"/>
    <n v="49082.92"/>
    <n v="2991180.69"/>
    <n v="19062121"/>
    <n v="22053302"/>
    <n v="19062121.396500006"/>
    <n v="0"/>
    <n v="19062121"/>
  </r>
  <r>
    <x v="2"/>
    <x v="8"/>
    <n v="1010"/>
    <n v="0"/>
    <n v="0"/>
    <x v="59"/>
    <x v="59"/>
    <s v="LEK"/>
    <n v="0"/>
    <n v="1179167.8"/>
    <n v="0"/>
    <n v="1179167.8"/>
    <n v="63279031"/>
    <n v="64458199"/>
    <n v="63279031.414999999"/>
    <n v="0"/>
    <n v="63279031"/>
  </r>
  <r>
    <x v="2"/>
    <x v="8"/>
    <n v="1010"/>
    <n v="0"/>
    <n v="0"/>
    <x v="60"/>
    <x v="60"/>
    <s v="LEK"/>
    <n v="0"/>
    <n v="24353.33"/>
    <n v="0"/>
    <n v="24353.33"/>
    <n v="16906179"/>
    <n v="16930532"/>
    <n v="16906179.478199996"/>
    <n v="0"/>
    <n v="16906179"/>
  </r>
  <r>
    <x v="2"/>
    <x v="8"/>
    <n v="1010"/>
    <n v="0"/>
    <n v="0"/>
    <x v="61"/>
    <x v="61"/>
    <s v="LEK"/>
    <n v="0"/>
    <n v="359875.83"/>
    <n v="0"/>
    <n v="359875.83"/>
    <n v="54567981"/>
    <n v="54927857"/>
    <n v="54567981.331000015"/>
    <n v="0"/>
    <n v="54567981"/>
  </r>
  <r>
    <x v="2"/>
    <x v="8"/>
    <n v="1010"/>
    <n v="0"/>
    <n v="0"/>
    <x v="62"/>
    <x v="62"/>
    <s v="LEK"/>
    <n v="0"/>
    <n v="116166.67"/>
    <n v="0"/>
    <n v="116166.67"/>
    <n v="2603265"/>
    <n v="2719432"/>
    <n v="2603265.1782000004"/>
    <n v="0"/>
    <n v="2603265"/>
  </r>
  <r>
    <x v="2"/>
    <x v="8"/>
    <n v="1010"/>
    <n v="0"/>
    <n v="0"/>
    <x v="63"/>
    <x v="63"/>
    <s v="LEK"/>
    <n v="0"/>
    <n v="349075.17"/>
    <n v="5583.33"/>
    <n v="343491.83999999997"/>
    <n v="2412287"/>
    <n v="2755779"/>
    <n v="2412287"/>
    <n v="0"/>
    <n v="2412287"/>
  </r>
  <r>
    <x v="2"/>
    <x v="8"/>
    <n v="1010"/>
    <n v="0"/>
    <n v="0"/>
    <x v="64"/>
    <x v="64"/>
    <s v="LEK"/>
    <n v="0"/>
    <n v="434876.41"/>
    <n v="47250"/>
    <n v="387626.41"/>
    <n v="1726952"/>
    <n v="2114578"/>
    <n v="1726952"/>
    <n v="0"/>
    <n v="1726952"/>
  </r>
  <r>
    <x v="2"/>
    <x v="8"/>
    <n v="1010"/>
    <n v="0"/>
    <n v="0"/>
    <x v="65"/>
    <x v="65"/>
    <s v="LEK"/>
    <n v="0"/>
    <n v="138450"/>
    <n v="0"/>
    <n v="138450"/>
    <n v="2832415"/>
    <n v="2970865"/>
    <n v="2832415"/>
    <n v="0"/>
    <n v="2832415"/>
  </r>
  <r>
    <x v="2"/>
    <x v="8"/>
    <n v="1010"/>
    <n v="0"/>
    <n v="0"/>
    <x v="66"/>
    <x v="66"/>
    <s v="LEK"/>
    <n v="0"/>
    <n v="190691.83"/>
    <n v="5583.33"/>
    <n v="185108.5"/>
    <n v="1901952"/>
    <n v="2087061"/>
    <n v="1901952"/>
    <n v="0"/>
    <n v="1901952"/>
  </r>
  <r>
    <x v="2"/>
    <x v="8"/>
    <n v="1010"/>
    <n v="0"/>
    <n v="0"/>
    <x v="67"/>
    <x v="67"/>
    <s v="LEK"/>
    <n v="0"/>
    <n v="418575.16"/>
    <n v="0"/>
    <n v="418575.16"/>
    <n v="2808786"/>
    <n v="3227361"/>
    <n v="2808786"/>
    <n v="0"/>
    <n v="2808786"/>
  </r>
  <r>
    <x v="2"/>
    <x v="8"/>
    <n v="1010"/>
    <n v="0"/>
    <n v="0"/>
    <x v="68"/>
    <x v="68"/>
    <s v="LEK"/>
    <n v="0"/>
    <n v="281166.67"/>
    <n v="5583.34"/>
    <n v="275583.32999999996"/>
    <n v="3893721"/>
    <n v="4169304"/>
    <n v="3893721"/>
    <n v="0"/>
    <n v="3893721"/>
  </r>
  <r>
    <x v="2"/>
    <x v="8"/>
    <n v="1010"/>
    <n v="0"/>
    <n v="0"/>
    <x v="69"/>
    <x v="69"/>
    <s v="LEK"/>
    <n v="0"/>
    <n v="0"/>
    <n v="0"/>
    <n v="0"/>
    <n v="2300352"/>
    <n v="2300352"/>
    <n v="2300352"/>
    <n v="0"/>
    <n v="2300352"/>
  </r>
  <r>
    <x v="2"/>
    <x v="8"/>
    <n v="1010"/>
    <n v="0"/>
    <n v="0"/>
    <x v="70"/>
    <x v="70"/>
    <s v="LEK"/>
    <n v="0"/>
    <n v="0"/>
    <n v="0"/>
    <n v="0"/>
    <n v="1469571"/>
    <n v="1469571"/>
    <n v="1469571"/>
    <n v="0"/>
    <n v="1469571"/>
  </r>
  <r>
    <x v="2"/>
    <x v="8"/>
    <n v="1010"/>
    <n v="0"/>
    <n v="0"/>
    <x v="71"/>
    <x v="71"/>
    <s v="LEK"/>
    <n v="0"/>
    <n v="253019.03"/>
    <n v="5583.34"/>
    <n v="247435.69"/>
    <n v="2838472"/>
    <n v="3085908"/>
    <n v="2838471.6878"/>
    <n v="0"/>
    <n v="2838472"/>
  </r>
  <r>
    <x v="2"/>
    <x v="8"/>
    <n v="1010"/>
    <n v="0"/>
    <n v="0"/>
    <x v="72"/>
    <x v="72"/>
    <s v="LEK"/>
    <n v="0"/>
    <n v="532575.15"/>
    <n v="5583.33"/>
    <n v="526991.82000000007"/>
    <n v="2870962"/>
    <n v="3397954"/>
    <n v="2870961.99"/>
    <n v="0"/>
    <n v="2870962"/>
  </r>
  <r>
    <x v="2"/>
    <x v="8"/>
    <n v="1010"/>
    <n v="0"/>
    <n v="0"/>
    <x v="73"/>
    <x v="73"/>
    <s v="LEK"/>
    <n v="0"/>
    <n v="232358.5"/>
    <n v="5583.33"/>
    <n v="226775.17"/>
    <n v="840544"/>
    <n v="1067319"/>
    <n v="840544"/>
    <n v="0"/>
    <n v="840544"/>
  </r>
  <r>
    <x v="2"/>
    <x v="8"/>
    <n v="1010"/>
    <n v="0"/>
    <n v="0"/>
    <x v="74"/>
    <x v="74"/>
    <s v="LEK"/>
    <n v="0"/>
    <n v="391190.96"/>
    <n v="5583.33"/>
    <n v="385607.63"/>
    <n v="1128203"/>
    <n v="1513811"/>
    <n v="1128203"/>
    <n v="0"/>
    <n v="1128203"/>
  </r>
  <r>
    <x v="2"/>
    <x v="8"/>
    <n v="1010"/>
    <n v="0"/>
    <n v="0"/>
    <x v="75"/>
    <x v="75"/>
    <s v="LEK"/>
    <n v="0"/>
    <n v="99025.16"/>
    <n v="5583.33"/>
    <n v="93441.83"/>
    <n v="1977428"/>
    <n v="2070870"/>
    <n v="1977427.63"/>
    <n v="0"/>
    <n v="1977428"/>
  </r>
  <r>
    <x v="2"/>
    <x v="8"/>
    <n v="1010"/>
    <n v="0"/>
    <n v="0"/>
    <x v="76"/>
    <x v="76"/>
    <s v="LEK"/>
    <n v="0"/>
    <n v="235951.86"/>
    <n v="5583.34"/>
    <n v="230368.52"/>
    <n v="234593"/>
    <n v="464962"/>
    <n v="234592.97"/>
    <n v="0"/>
    <n v="234593"/>
  </r>
  <r>
    <x v="2"/>
    <x v="4"/>
    <n v="1011"/>
    <n v="0"/>
    <n v="0"/>
    <x v="77"/>
    <x v="77"/>
    <s v="LEK"/>
    <n v="0"/>
    <n v="0"/>
    <n v="0"/>
    <n v="0"/>
    <n v="-15262031"/>
    <n v="-15262031"/>
    <n v="-15257755"/>
    <n v="0"/>
    <n v="-15257755"/>
  </r>
  <r>
    <x v="2"/>
    <x v="4"/>
    <n v="1011"/>
    <n v="0"/>
    <n v="0"/>
    <x v="78"/>
    <x v="78"/>
    <s v="LEK"/>
    <n v="0"/>
    <n v="0"/>
    <n v="0"/>
    <n v="0"/>
    <n v="-116818721"/>
    <n v="-116818721"/>
    <n v="-116818721"/>
    <n v="0"/>
    <n v="-116818721"/>
  </r>
  <r>
    <x v="2"/>
    <x v="5"/>
    <n v="1014"/>
    <n v="0"/>
    <n v="0"/>
    <x v="79"/>
    <x v="79"/>
    <s v="LEK"/>
    <n v="0"/>
    <n v="0"/>
    <n v="17808720.120000001"/>
    <n v="-17808720.120000001"/>
    <n v="-31270074"/>
    <n v="-49078794"/>
    <n v="-31270073.739999998"/>
    <n v="0"/>
    <n v="-31270074"/>
  </r>
  <r>
    <x v="2"/>
    <x v="5"/>
    <n v="1014"/>
    <n v="0"/>
    <n v="0"/>
    <x v="80"/>
    <x v="80"/>
    <s v="LEK"/>
    <n v="0"/>
    <n v="0"/>
    <n v="6801305.9400000004"/>
    <n v="-6801305.9400000004"/>
    <n v="-13602654"/>
    <n v="-20403960"/>
    <n v="-13602653.902799999"/>
    <n v="0"/>
    <n v="-13602654"/>
  </r>
  <r>
    <x v="2"/>
    <x v="5"/>
    <n v="1014"/>
    <n v="0"/>
    <n v="0"/>
    <x v="81"/>
    <x v="81"/>
    <s v="LEK"/>
    <n v="0"/>
    <n v="0"/>
    <n v="9951601.4399999995"/>
    <n v="-9951601.4399999995"/>
    <n v="-19903248"/>
    <n v="-29854849"/>
    <n v="-19903248.1054"/>
    <n v="0"/>
    <n v="-19903248"/>
  </r>
  <r>
    <x v="2"/>
    <x v="5"/>
    <n v="1014"/>
    <n v="0"/>
    <n v="0"/>
    <x v="82"/>
    <x v="82"/>
    <s v="LEK"/>
    <n v="0"/>
    <n v="0"/>
    <n v="5392382.5999999996"/>
    <n v="-5392382.5999999996"/>
    <n v="-11479195"/>
    <n v="-16871578"/>
    <n v="-11479195.457800001"/>
    <n v="0"/>
    <n v="-11479195"/>
  </r>
  <r>
    <x v="2"/>
    <x v="5"/>
    <n v="1014"/>
    <n v="0"/>
    <n v="0"/>
    <x v="83"/>
    <x v="83"/>
    <s v="LEK"/>
    <n v="0"/>
    <n v="0"/>
    <n v="12924337.58"/>
    <n v="-12924337.58"/>
    <n v="-26099096"/>
    <n v="-39023434"/>
    <n v="-26099095.833999999"/>
    <n v="0"/>
    <n v="-26099096"/>
  </r>
  <r>
    <x v="2"/>
    <x v="5"/>
    <n v="1014"/>
    <n v="0"/>
    <n v="0"/>
    <x v="84"/>
    <x v="84"/>
    <s v="LEK"/>
    <n v="0"/>
    <n v="0"/>
    <n v="11344868.699999999"/>
    <n v="-11344868.699999999"/>
    <n v="-21380871"/>
    <n v="-32725740"/>
    <n v="-21380871.419600002"/>
    <n v="0"/>
    <n v="-21380871"/>
  </r>
  <r>
    <x v="2"/>
    <x v="5"/>
    <n v="1014"/>
    <n v="0"/>
    <n v="0"/>
    <x v="85"/>
    <x v="85"/>
    <s v="LEK"/>
    <n v="0"/>
    <n v="0"/>
    <n v="14616761"/>
    <n v="-14616761"/>
    <n v="-25318144"/>
    <n v="-39934905"/>
    <n v="-25318144"/>
    <n v="0"/>
    <n v="-25318144"/>
  </r>
  <r>
    <x v="2"/>
    <x v="5"/>
    <n v="1014"/>
    <n v="0"/>
    <n v="0"/>
    <x v="86"/>
    <x v="86"/>
    <s v="LEK"/>
    <n v="0"/>
    <n v="0"/>
    <n v="9959500.3200000003"/>
    <n v="-9959500.3200000003"/>
    <n v="-19918882"/>
    <n v="-29878382"/>
    <n v="-19918881.836800002"/>
    <n v="0"/>
    <n v="-19918882"/>
  </r>
  <r>
    <x v="2"/>
    <x v="5"/>
    <n v="1014"/>
    <n v="0"/>
    <n v="0"/>
    <x v="87"/>
    <x v="87"/>
    <s v="LEK"/>
    <n v="0"/>
    <n v="0"/>
    <n v="888500.58"/>
    <n v="-888500.58"/>
    <n v="-1776903"/>
    <n v="-2665404"/>
    <n v="-1776903.0781999999"/>
    <n v="0"/>
    <n v="-1776903"/>
  </r>
  <r>
    <x v="2"/>
    <x v="5"/>
    <n v="1014"/>
    <n v="0"/>
    <n v="0"/>
    <x v="88"/>
    <x v="88"/>
    <s v="LEK"/>
    <n v="0"/>
    <n v="0"/>
    <n v="553168.43999999994"/>
    <n v="-553168.43999999994"/>
    <n v="-6637548"/>
    <n v="-7190716"/>
    <n v="-6637547.7814000007"/>
    <n v="0"/>
    <n v="-6637548"/>
  </r>
  <r>
    <x v="2"/>
    <x v="5"/>
    <n v="1014"/>
    <n v="0"/>
    <n v="0"/>
    <x v="89"/>
    <x v="89"/>
    <s v="LEK"/>
    <n v="0"/>
    <n v="0"/>
    <n v="17469328.600000001"/>
    <n v="-17469328.600000001"/>
    <n v="-23715119"/>
    <n v="-41184448"/>
    <n v="-23715118.8528"/>
    <n v="0"/>
    <n v="-23715119"/>
  </r>
  <r>
    <x v="2"/>
    <x v="6"/>
    <n v="1015"/>
    <n v="0"/>
    <n v="0"/>
    <x v="90"/>
    <x v="90"/>
    <s v="LEK"/>
    <n v="0"/>
    <n v="0"/>
    <n v="5265220.62"/>
    <n v="-5265220.62"/>
    <n v="-10530548"/>
    <n v="-15795769"/>
    <n v="-10530547.9954"/>
    <n v="0"/>
    <n v="-10530548"/>
  </r>
  <r>
    <x v="3"/>
    <x v="7"/>
    <n v="1012"/>
    <n v="101201"/>
    <n v="101201"/>
    <x v="91"/>
    <x v="91"/>
    <s v="LEK"/>
    <n v="0"/>
    <n v="0"/>
    <n v="0"/>
    <n v="0"/>
    <n v="-23997235"/>
    <n v="-23997235"/>
    <n v="-10089994"/>
    <n v="0"/>
    <n v="-10089994"/>
  </r>
  <r>
    <x v="3"/>
    <x v="7"/>
    <n v="1012"/>
    <n v="101201"/>
    <n v="101201"/>
    <x v="92"/>
    <x v="92"/>
    <s v="LEK"/>
    <n v="0"/>
    <n v="0"/>
    <n v="0"/>
    <n v="0"/>
    <n v="-10706133"/>
    <n v="-10706133"/>
    <n v="-10706133"/>
    <n v="0"/>
    <n v="-10706133"/>
  </r>
  <r>
    <x v="3"/>
    <x v="7"/>
    <n v="1012"/>
    <n v="101201"/>
    <n v="101201"/>
    <x v="93"/>
    <x v="93"/>
    <s v="LEK"/>
    <n v="0"/>
    <n v="0"/>
    <n v="0"/>
    <n v="0"/>
    <n v="-2534488"/>
    <n v="-2534488"/>
    <n v="-2534488"/>
    <n v="0"/>
    <n v="-2534488"/>
  </r>
  <r>
    <x v="3"/>
    <x v="7"/>
    <n v="1012"/>
    <n v="101201"/>
    <n v="101201"/>
    <x v="94"/>
    <x v="94"/>
    <s v="LEK"/>
    <n v="0"/>
    <n v="0"/>
    <n v="0"/>
    <n v="0"/>
    <n v="-22863574"/>
    <n v="-22863574"/>
    <n v="-22863574"/>
    <n v="0"/>
    <n v="-22863574"/>
  </r>
  <r>
    <x v="3"/>
    <x v="7"/>
    <n v="1012"/>
    <n v="101201"/>
    <n v="101201"/>
    <x v="95"/>
    <x v="95"/>
    <s v="LEK"/>
    <n v="0"/>
    <n v="0"/>
    <n v="0"/>
    <n v="0"/>
    <n v="-8886666"/>
    <n v="-8886666"/>
    <n v="-8886666"/>
    <n v="0"/>
    <n v="-8886666"/>
  </r>
  <r>
    <x v="3"/>
    <x v="7"/>
    <n v="1012"/>
    <n v="101201"/>
    <n v="101201"/>
    <x v="96"/>
    <x v="96"/>
    <s v="LEK"/>
    <n v="0"/>
    <n v="0"/>
    <n v="0"/>
    <n v="0"/>
    <n v="-11560209"/>
    <n v="-11560209"/>
    <n v="-11560209"/>
    <n v="0"/>
    <n v="-11560209"/>
  </r>
  <r>
    <x v="3"/>
    <x v="7"/>
    <n v="1012"/>
    <n v="101201"/>
    <n v="101201"/>
    <x v="97"/>
    <x v="97"/>
    <s v="LEK"/>
    <n v="0"/>
    <n v="0"/>
    <n v="0"/>
    <n v="0"/>
    <n v="-10947356"/>
    <n v="-10947356"/>
    <n v="-10947356"/>
    <n v="0"/>
    <n v="-10947356"/>
  </r>
  <r>
    <x v="3"/>
    <x v="7"/>
    <n v="1012"/>
    <n v="101201"/>
    <n v="101201"/>
    <x v="98"/>
    <x v="98"/>
    <s v="LEK"/>
    <n v="0"/>
    <n v="0"/>
    <n v="0"/>
    <n v="0"/>
    <n v="-15820488"/>
    <n v="-15820488"/>
    <n v="-15820488"/>
    <n v="0"/>
    <n v="-15820488"/>
  </r>
  <r>
    <x v="3"/>
    <x v="7"/>
    <n v="1012"/>
    <n v="101201"/>
    <n v="101201"/>
    <x v="99"/>
    <x v="99"/>
    <s v="LEK"/>
    <n v="0"/>
    <n v="0"/>
    <n v="0"/>
    <n v="0"/>
    <n v="-6157956"/>
    <n v="-6157956"/>
    <n v="-6157956"/>
    <n v="0"/>
    <n v="-6157956"/>
  </r>
  <r>
    <x v="3"/>
    <x v="7"/>
    <n v="1012"/>
    <n v="101201"/>
    <n v="101201"/>
    <x v="100"/>
    <x v="100"/>
    <s v="LEK"/>
    <n v="0"/>
    <n v="0"/>
    <n v="0"/>
    <n v="0"/>
    <n v="-2343415"/>
    <n v="-2343415"/>
    <n v="-2343415"/>
    <n v="0"/>
    <n v="-2343415"/>
  </r>
  <r>
    <x v="3"/>
    <x v="7"/>
    <n v="1012"/>
    <n v="101201"/>
    <n v="101201"/>
    <x v="101"/>
    <x v="101"/>
    <s v="LEK"/>
    <n v="0"/>
    <n v="0"/>
    <n v="0"/>
    <n v="0"/>
    <n v="-14983726"/>
    <n v="-14983726"/>
    <n v="-14983726"/>
    <n v="0"/>
    <n v="-14983726"/>
  </r>
  <r>
    <x v="3"/>
    <x v="7"/>
    <n v="1012"/>
    <n v="101201"/>
    <n v="101201"/>
    <x v="102"/>
    <x v="102"/>
    <s v="LEK"/>
    <n v="0"/>
    <n v="0"/>
    <n v="0"/>
    <n v="0"/>
    <n v="-14069899"/>
    <n v="-14069899"/>
    <n v="-14069899"/>
    <n v="0"/>
    <n v="-14069899"/>
  </r>
  <r>
    <x v="3"/>
    <x v="7"/>
    <n v="1012"/>
    <n v="101201"/>
    <n v="101201"/>
    <x v="103"/>
    <x v="103"/>
    <s v="LEK"/>
    <n v="0"/>
    <n v="0"/>
    <n v="0"/>
    <n v="0"/>
    <n v="-1000542"/>
    <n v="-1000542"/>
    <n v="-1000542"/>
    <n v="0"/>
    <n v="-1000542"/>
  </r>
  <r>
    <x v="2"/>
    <x v="8"/>
    <n v="1010"/>
    <n v="0"/>
    <n v="0"/>
    <x v="104"/>
    <x v="104"/>
    <s v="LEK"/>
    <n v="0"/>
    <n v="0"/>
    <n v="0"/>
    <n v="0"/>
    <n v="-8380207"/>
    <n v="-8380207"/>
    <n v="-7168995"/>
    <n v="0"/>
    <n v="-7168995"/>
  </r>
  <r>
    <x v="2"/>
    <x v="8"/>
    <n v="1010"/>
    <n v="0"/>
    <n v="0"/>
    <x v="105"/>
    <x v="105"/>
    <s v="LEK"/>
    <n v="0"/>
    <n v="0"/>
    <n v="0"/>
    <n v="0"/>
    <n v="-2212684"/>
    <n v="-2212684"/>
    <n v="-2212684"/>
    <n v="0"/>
    <n v="-2212684"/>
  </r>
  <r>
    <x v="2"/>
    <x v="8"/>
    <n v="1010"/>
    <n v="0"/>
    <n v="0"/>
    <x v="106"/>
    <x v="106"/>
    <s v="LEK"/>
    <n v="0"/>
    <n v="0"/>
    <n v="0"/>
    <n v="0"/>
    <n v="-466658"/>
    <n v="-466658"/>
    <n v="-466658"/>
    <n v="0"/>
    <n v="-466658"/>
  </r>
  <r>
    <x v="2"/>
    <x v="8"/>
    <n v="1010"/>
    <n v="0"/>
    <n v="0"/>
    <x v="107"/>
    <x v="107"/>
    <s v="LEK"/>
    <n v="0"/>
    <n v="0"/>
    <n v="0"/>
    <n v="0"/>
    <n v="-833524"/>
    <n v="-833524"/>
    <n v="-833524"/>
    <n v="0"/>
    <n v="-833524"/>
  </r>
  <r>
    <x v="2"/>
    <x v="8"/>
    <n v="1010"/>
    <n v="0"/>
    <n v="0"/>
    <x v="108"/>
    <x v="108"/>
    <s v="LEK"/>
    <n v="0"/>
    <n v="0"/>
    <n v="0"/>
    <n v="0"/>
    <n v="-60861"/>
    <n v="-60861"/>
    <n v="-60861"/>
    <n v="0"/>
    <n v="-60861"/>
  </r>
  <r>
    <x v="2"/>
    <x v="8"/>
    <n v="1010"/>
    <n v="0"/>
    <n v="0"/>
    <x v="109"/>
    <x v="109"/>
    <s v="LEK"/>
    <n v="0"/>
    <n v="0"/>
    <n v="0"/>
    <n v="0"/>
    <n v="-131398"/>
    <n v="-131398"/>
    <n v="-131398"/>
    <n v="0"/>
    <n v="-131398"/>
  </r>
  <r>
    <x v="2"/>
    <x v="8"/>
    <n v="1010"/>
    <n v="0"/>
    <n v="0"/>
    <x v="110"/>
    <x v="110"/>
    <s v="LEK"/>
    <n v="0"/>
    <n v="0"/>
    <n v="0"/>
    <n v="0"/>
    <n v="-277813"/>
    <n v="-277813"/>
    <n v="-277813"/>
    <n v="0"/>
    <n v="-277813"/>
  </r>
  <r>
    <x v="2"/>
    <x v="8"/>
    <n v="1010"/>
    <n v="0"/>
    <n v="0"/>
    <x v="111"/>
    <x v="111"/>
    <s v="LEK"/>
    <n v="0"/>
    <n v="0"/>
    <n v="0"/>
    <n v="0"/>
    <n v="-1697567"/>
    <n v="-1697567"/>
    <n v="-1697567"/>
    <n v="0"/>
    <n v="-1697567"/>
  </r>
  <r>
    <x v="2"/>
    <x v="8"/>
    <n v="1010"/>
    <n v="0"/>
    <n v="0"/>
    <x v="112"/>
    <x v="112"/>
    <s v="LEK"/>
    <n v="0"/>
    <n v="0"/>
    <n v="0"/>
    <n v="0"/>
    <n v="-163951"/>
    <n v="-163951"/>
    <n v="-163951"/>
    <n v="0"/>
    <n v="-163951"/>
  </r>
  <r>
    <x v="2"/>
    <x v="8"/>
    <n v="1010"/>
    <n v="0"/>
    <n v="0"/>
    <x v="113"/>
    <x v="113"/>
    <s v="LEK"/>
    <n v="0"/>
    <n v="0"/>
    <n v="0"/>
    <n v="0"/>
    <n v="-338906"/>
    <n v="-338906"/>
    <n v="-338906"/>
    <n v="0"/>
    <n v="-338906"/>
  </r>
  <r>
    <x v="2"/>
    <x v="8"/>
    <n v="1010"/>
    <n v="0"/>
    <n v="0"/>
    <x v="114"/>
    <x v="114"/>
    <s v="LEK"/>
    <n v="0"/>
    <n v="0"/>
    <n v="0"/>
    <n v="0"/>
    <n v="-2055"/>
    <n v="-2055"/>
    <n v="-2055"/>
    <n v="0"/>
    <n v="-2055"/>
  </r>
  <r>
    <x v="2"/>
    <x v="8"/>
    <n v="1010"/>
    <n v="0"/>
    <n v="0"/>
    <x v="115"/>
    <x v="115"/>
    <s v="LEK"/>
    <n v="0"/>
    <n v="0"/>
    <n v="0"/>
    <n v="0"/>
    <n v="-65268"/>
    <n v="-65268"/>
    <n v="-65268"/>
    <n v="0"/>
    <n v="-65268"/>
  </r>
  <r>
    <x v="2"/>
    <x v="8"/>
    <n v="1010"/>
    <n v="0"/>
    <n v="0"/>
    <x v="116"/>
    <x v="116"/>
    <s v="LEK"/>
    <n v="0"/>
    <n v="0"/>
    <n v="0"/>
    <n v="0"/>
    <n v="-2669537"/>
    <n v="-2669537"/>
    <n v="-2669537"/>
    <n v="0"/>
    <n v="-2669537"/>
  </r>
  <r>
    <x v="4"/>
    <x v="9"/>
    <n v="1005"/>
    <n v="100503"/>
    <n v="100503"/>
    <x v="117"/>
    <x v="117"/>
    <s v="LEK"/>
    <n v="0"/>
    <n v="0"/>
    <n v="0"/>
    <n v="0"/>
    <n v="-10187884"/>
    <n v="-10187884"/>
    <n v="-10187884"/>
    <n v="0"/>
    <n v="-10187884"/>
  </r>
  <r>
    <x v="2"/>
    <x v="8"/>
    <n v="1010"/>
    <n v="0"/>
    <n v="0"/>
    <x v="118"/>
    <x v="118"/>
    <s v="LEK"/>
    <n v="0"/>
    <n v="0"/>
    <n v="0"/>
    <n v="0"/>
    <n v="-74505159"/>
    <n v="-74505159"/>
    <n v="-40580547"/>
    <n v="0"/>
    <n v="-40580547"/>
  </r>
  <r>
    <x v="2"/>
    <x v="8"/>
    <n v="1010"/>
    <n v="0"/>
    <n v="0"/>
    <x v="119"/>
    <x v="119"/>
    <s v="LEK"/>
    <n v="0"/>
    <n v="0"/>
    <n v="0"/>
    <n v="0"/>
    <n v="-51342926"/>
    <n v="-51342926"/>
    <n v="-51342926"/>
    <n v="0"/>
    <n v="-51342926"/>
  </r>
  <r>
    <x v="2"/>
    <x v="8"/>
    <n v="1010"/>
    <n v="0"/>
    <n v="0"/>
    <x v="120"/>
    <x v="120"/>
    <s v="LEK"/>
    <n v="0"/>
    <n v="0"/>
    <n v="0"/>
    <n v="0"/>
    <n v="-49201290"/>
    <n v="-49201290"/>
    <n v="-49201290"/>
    <n v="0"/>
    <n v="-49201290"/>
  </r>
  <r>
    <x v="2"/>
    <x v="8"/>
    <n v="1010"/>
    <n v="0"/>
    <n v="0"/>
    <x v="121"/>
    <x v="121"/>
    <s v="LEK"/>
    <n v="0"/>
    <n v="0"/>
    <n v="0"/>
    <n v="0"/>
    <n v="-16097"/>
    <n v="-16097"/>
    <n v="-16097"/>
    <n v="0"/>
    <n v="-16097"/>
  </r>
  <r>
    <x v="2"/>
    <x v="8"/>
    <n v="1010"/>
    <n v="0"/>
    <n v="0"/>
    <x v="122"/>
    <x v="122"/>
    <s v="LEK"/>
    <n v="0"/>
    <n v="0"/>
    <n v="0"/>
    <n v="0"/>
    <n v="-25715414"/>
    <n v="-25715414"/>
    <n v="-25715414"/>
    <n v="0"/>
    <n v="-25715414"/>
  </r>
  <r>
    <x v="2"/>
    <x v="8"/>
    <n v="1010"/>
    <n v="0"/>
    <n v="0"/>
    <x v="123"/>
    <x v="123"/>
    <s v="LEK"/>
    <n v="0"/>
    <n v="0"/>
    <n v="0"/>
    <n v="0"/>
    <n v="-30005968"/>
    <n v="-30005968"/>
    <n v="-30005968"/>
    <n v="0"/>
    <n v="-30005968"/>
  </r>
  <r>
    <x v="2"/>
    <x v="8"/>
    <n v="1010"/>
    <n v="0"/>
    <n v="0"/>
    <x v="124"/>
    <x v="124"/>
    <s v="LEK"/>
    <n v="0"/>
    <n v="0"/>
    <n v="0"/>
    <n v="0"/>
    <n v="-32999331"/>
    <n v="-32999331"/>
    <n v="-32999331"/>
    <n v="0"/>
    <n v="-32999331"/>
  </r>
  <r>
    <x v="2"/>
    <x v="8"/>
    <n v="1010"/>
    <n v="0"/>
    <n v="0"/>
    <x v="125"/>
    <x v="125"/>
    <s v="LEK"/>
    <n v="0"/>
    <n v="0"/>
    <n v="0"/>
    <n v="0"/>
    <n v="-3606339"/>
    <n v="-3606339"/>
    <n v="-3606339"/>
    <n v="0"/>
    <n v="-3606339"/>
  </r>
  <r>
    <x v="2"/>
    <x v="8"/>
    <n v="1010"/>
    <n v="0"/>
    <n v="0"/>
    <x v="126"/>
    <x v="126"/>
    <s v="LEK"/>
    <n v="0"/>
    <n v="0"/>
    <n v="0"/>
    <n v="0"/>
    <n v="-8999259"/>
    <n v="-8999259"/>
    <n v="-8999259"/>
    <n v="0"/>
    <n v="-8999259"/>
  </r>
  <r>
    <x v="2"/>
    <x v="8"/>
    <n v="1010"/>
    <n v="0"/>
    <n v="0"/>
    <x v="127"/>
    <x v="127"/>
    <s v="LEK"/>
    <n v="0"/>
    <n v="0"/>
    <n v="0"/>
    <n v="0"/>
    <n v="-16675943"/>
    <n v="-16675943"/>
    <n v="-16675943"/>
    <n v="0"/>
    <n v="-16675943"/>
  </r>
  <r>
    <x v="2"/>
    <x v="8"/>
    <n v="1010"/>
    <n v="0"/>
    <n v="0"/>
    <x v="128"/>
    <x v="128"/>
    <s v="LEK"/>
    <n v="0"/>
    <n v="0"/>
    <n v="0"/>
    <n v="0"/>
    <n v="-25665059"/>
    <n v="-25665059"/>
    <n v="-25665059"/>
    <n v="0"/>
    <n v="-25665059"/>
  </r>
  <r>
    <x v="2"/>
    <x v="8"/>
    <n v="1010"/>
    <n v="0"/>
    <n v="0"/>
    <x v="129"/>
    <x v="129"/>
    <s v="LEK"/>
    <n v="0"/>
    <n v="0"/>
    <n v="0"/>
    <n v="0"/>
    <n v="34005"/>
    <n v="34005"/>
    <n v="34005"/>
    <n v="0"/>
    <n v="34005"/>
  </r>
  <r>
    <x v="2"/>
    <x v="8"/>
    <n v="1010"/>
    <n v="0"/>
    <n v="0"/>
    <x v="130"/>
    <x v="130"/>
    <s v="LEK"/>
    <n v="0"/>
    <n v="0"/>
    <n v="0"/>
    <n v="0"/>
    <n v="-11473293"/>
    <n v="-11473293"/>
    <n v="-11473293"/>
    <n v="0"/>
    <n v="-11473293"/>
  </r>
  <r>
    <x v="2"/>
    <x v="8"/>
    <n v="1010"/>
    <n v="0"/>
    <n v="0"/>
    <x v="131"/>
    <x v="131"/>
    <s v="LEK"/>
    <n v="0"/>
    <n v="0"/>
    <n v="0"/>
    <n v="0"/>
    <n v="-10629729"/>
    <n v="-10629729"/>
    <n v="-10629729"/>
    <n v="0"/>
    <n v="-10629729"/>
  </r>
  <r>
    <x v="2"/>
    <x v="8"/>
    <n v="1010"/>
    <n v="0"/>
    <n v="0"/>
    <x v="132"/>
    <x v="132"/>
    <s v="LEK"/>
    <n v="0"/>
    <n v="0"/>
    <n v="0"/>
    <n v="0"/>
    <n v="-8359990"/>
    <n v="-8359990"/>
    <n v="-8359990"/>
    <n v="0"/>
    <n v="-8359990"/>
  </r>
  <r>
    <x v="2"/>
    <x v="8"/>
    <n v="1010"/>
    <n v="0"/>
    <n v="0"/>
    <x v="133"/>
    <x v="133"/>
    <s v="LEK"/>
    <n v="0"/>
    <n v="0"/>
    <n v="0"/>
    <n v="0"/>
    <n v="-12835726"/>
    <n v="-12835726"/>
    <n v="-12835726"/>
    <n v="0"/>
    <n v="-12835726"/>
  </r>
  <r>
    <x v="2"/>
    <x v="8"/>
    <n v="1010"/>
    <n v="0"/>
    <n v="0"/>
    <x v="134"/>
    <x v="134"/>
    <s v="LEK"/>
    <n v="0"/>
    <n v="0"/>
    <n v="0"/>
    <n v="0"/>
    <n v="-2210768"/>
    <n v="-2210768"/>
    <n v="-2210768"/>
    <n v="0"/>
    <n v="-2210768"/>
  </r>
  <r>
    <x v="2"/>
    <x v="8"/>
    <n v="1010"/>
    <n v="0"/>
    <n v="0"/>
    <x v="135"/>
    <x v="135"/>
    <s v="LEK"/>
    <n v="0"/>
    <n v="0"/>
    <n v="0"/>
    <n v="0"/>
    <n v="-1550668"/>
    <n v="-1550668"/>
    <n v="-1550668"/>
    <n v="0"/>
    <n v="-1550668"/>
  </r>
  <r>
    <x v="2"/>
    <x v="8"/>
    <n v="1010"/>
    <n v="0"/>
    <n v="0"/>
    <x v="136"/>
    <x v="136"/>
    <s v="LEK"/>
    <n v="0"/>
    <n v="0"/>
    <n v="0"/>
    <n v="0"/>
    <n v="-1977579"/>
    <n v="-1977579"/>
    <n v="-1977579"/>
    <n v="0"/>
    <n v="-1977579"/>
  </r>
  <r>
    <x v="2"/>
    <x v="8"/>
    <n v="1010"/>
    <n v="0"/>
    <n v="0"/>
    <x v="137"/>
    <x v="137"/>
    <s v="LEK"/>
    <n v="0"/>
    <n v="0"/>
    <n v="0"/>
    <n v="0"/>
    <n v="-1691035"/>
    <n v="-1691035"/>
    <n v="-1691035"/>
    <n v="0"/>
    <n v="-1691035"/>
  </r>
  <r>
    <x v="2"/>
    <x v="8"/>
    <n v="1010"/>
    <n v="0"/>
    <n v="0"/>
    <x v="138"/>
    <x v="138"/>
    <s v="LEK"/>
    <n v="0"/>
    <n v="0"/>
    <n v="0"/>
    <n v="0"/>
    <n v="-2495931"/>
    <n v="-2495931"/>
    <n v="-2495931"/>
    <n v="0"/>
    <n v="-2495931"/>
  </r>
  <r>
    <x v="2"/>
    <x v="8"/>
    <n v="1010"/>
    <n v="0"/>
    <n v="0"/>
    <x v="139"/>
    <x v="139"/>
    <s v="LEK"/>
    <n v="0"/>
    <n v="0"/>
    <n v="0"/>
    <n v="0"/>
    <n v="-3458109"/>
    <n v="-3458109"/>
    <n v="-3458109"/>
    <n v="0"/>
    <n v="-3458109"/>
  </r>
  <r>
    <x v="2"/>
    <x v="8"/>
    <n v="1010"/>
    <n v="0"/>
    <n v="0"/>
    <x v="140"/>
    <x v="140"/>
    <s v="LEK"/>
    <n v="0"/>
    <n v="0"/>
    <n v="0"/>
    <n v="0"/>
    <n v="-2082558"/>
    <n v="-2082558"/>
    <n v="-2082558"/>
    <n v="0"/>
    <n v="-2082558"/>
  </r>
  <r>
    <x v="2"/>
    <x v="8"/>
    <n v="1010"/>
    <n v="0"/>
    <n v="0"/>
    <x v="141"/>
    <x v="141"/>
    <s v="LEK"/>
    <n v="0"/>
    <n v="0"/>
    <n v="0"/>
    <n v="0"/>
    <n v="-1309970"/>
    <n v="-1309970"/>
    <n v="-1309970"/>
    <n v="0"/>
    <n v="-1309970"/>
  </r>
  <r>
    <x v="2"/>
    <x v="8"/>
    <n v="1010"/>
    <n v="0"/>
    <n v="0"/>
    <x v="142"/>
    <x v="142"/>
    <s v="LEK"/>
    <n v="0"/>
    <n v="0"/>
    <n v="0"/>
    <n v="0"/>
    <n v="-2098719"/>
    <n v="-2098719"/>
    <n v="-2098719"/>
    <n v="0"/>
    <n v="-2098719"/>
  </r>
  <r>
    <x v="2"/>
    <x v="8"/>
    <n v="1010"/>
    <n v="0"/>
    <n v="0"/>
    <x v="143"/>
    <x v="143"/>
    <s v="LEK"/>
    <n v="0"/>
    <n v="0"/>
    <n v="0"/>
    <n v="0"/>
    <n v="-2360347"/>
    <n v="-2360347"/>
    <n v="-2360347"/>
    <n v="0"/>
    <n v="-2360347"/>
  </r>
  <r>
    <x v="2"/>
    <x v="8"/>
    <n v="1010"/>
    <n v="0"/>
    <n v="0"/>
    <x v="144"/>
    <x v="144"/>
    <s v="LEK"/>
    <n v="0"/>
    <n v="0"/>
    <n v="0"/>
    <n v="0"/>
    <n v="-561583"/>
    <n v="-561583"/>
    <n v="-561583"/>
    <n v="0"/>
    <n v="-561583"/>
  </r>
  <r>
    <x v="2"/>
    <x v="8"/>
    <n v="1010"/>
    <n v="0"/>
    <n v="0"/>
    <x v="145"/>
    <x v="145"/>
    <s v="LEK"/>
    <n v="0"/>
    <n v="0"/>
    <n v="0"/>
    <n v="0"/>
    <n v="-591896"/>
    <n v="-591896"/>
    <n v="-591896"/>
    <n v="0"/>
    <n v="-591896"/>
  </r>
  <r>
    <x v="2"/>
    <x v="8"/>
    <n v="1010"/>
    <n v="0"/>
    <n v="0"/>
    <x v="146"/>
    <x v="146"/>
    <s v="LEK"/>
    <n v="0"/>
    <n v="0"/>
    <n v="0"/>
    <n v="0"/>
    <n v="-760151"/>
    <n v="-760151"/>
    <n v="-760151"/>
    <n v="0"/>
    <n v="-760151"/>
  </r>
  <r>
    <x v="2"/>
    <x v="8"/>
    <n v="1010"/>
    <n v="0"/>
    <n v="0"/>
    <x v="147"/>
    <x v="147"/>
    <s v="LEK"/>
    <n v="0"/>
    <n v="0"/>
    <n v="0"/>
    <n v="0"/>
    <n v="-1600881"/>
    <n v="-1600881"/>
    <n v="-1600881"/>
    <n v="0"/>
    <n v="-1600881"/>
  </r>
  <r>
    <x v="2"/>
    <x v="8"/>
    <n v="1010"/>
    <n v="0"/>
    <n v="0"/>
    <x v="148"/>
    <x v="148"/>
    <s v="LEK"/>
    <n v="0"/>
    <n v="0"/>
    <n v="0"/>
    <n v="0"/>
    <n v="-104365"/>
    <n v="-104365"/>
    <n v="-104365"/>
    <n v="0"/>
    <n v="-104365"/>
  </r>
  <r>
    <x v="2"/>
    <x v="8"/>
    <n v="1010"/>
    <n v="0"/>
    <n v="0"/>
    <x v="149"/>
    <x v="149"/>
    <s v="LEK"/>
    <n v="0"/>
    <n v="0"/>
    <n v="0"/>
    <n v="0"/>
    <n v="1078006"/>
    <n v="1078006"/>
    <n v="1078006.3400000001"/>
    <n v="0"/>
    <n v="1078006"/>
  </r>
  <r>
    <x v="2"/>
    <x v="8"/>
    <n v="1010"/>
    <n v="0"/>
    <n v="0"/>
    <x v="150"/>
    <x v="150"/>
    <s v="LEK"/>
    <n v="0"/>
    <n v="0"/>
    <n v="0"/>
    <n v="0"/>
    <n v="58000"/>
    <n v="58000"/>
    <n v="58000"/>
    <n v="0"/>
    <n v="58000"/>
  </r>
  <r>
    <x v="2"/>
    <x v="8"/>
    <n v="1010"/>
    <n v="0"/>
    <n v="0"/>
    <x v="151"/>
    <x v="151"/>
    <e v="#N/A"/>
    <n v="0"/>
    <n v="0"/>
    <n v="0"/>
    <n v="0"/>
    <n v="458985"/>
    <n v="458985"/>
    <n v="458985"/>
    <n v="0"/>
    <n v="458985"/>
  </r>
  <r>
    <x v="3"/>
    <x v="7"/>
    <n v="1012"/>
    <n v="101201"/>
    <n v="101201"/>
    <x v="152"/>
    <x v="152"/>
    <s v="LEK"/>
    <n v="0"/>
    <n v="0"/>
    <n v="0"/>
    <n v="0"/>
    <n v="-108856"/>
    <n v="-108856"/>
    <n v="-108856"/>
    <n v="0"/>
    <n v="-108856"/>
  </r>
  <r>
    <x v="3"/>
    <x v="7"/>
    <n v="1012"/>
    <n v="101201"/>
    <n v="101201"/>
    <x v="153"/>
    <x v="153"/>
    <s v="LEK"/>
    <n v="0"/>
    <n v="0"/>
    <n v="0"/>
    <n v="0"/>
    <n v="-4000282"/>
    <n v="-4000282"/>
    <n v="-4000281.5"/>
    <n v="0"/>
    <n v="-4000282"/>
  </r>
  <r>
    <x v="3"/>
    <x v="7"/>
    <n v="1012"/>
    <n v="101201"/>
    <n v="101201"/>
    <x v="154"/>
    <x v="154"/>
    <s v="LEK"/>
    <n v="0"/>
    <n v="0"/>
    <n v="0"/>
    <n v="0"/>
    <n v="-4226228"/>
    <n v="-4226228"/>
    <n v="-4226228"/>
    <n v="0"/>
    <n v="-4226228"/>
  </r>
  <r>
    <x v="2"/>
    <x v="8"/>
    <n v="1010"/>
    <n v="0"/>
    <n v="0"/>
    <x v="155"/>
    <x v="155"/>
    <s v="LEK"/>
    <n v="0"/>
    <n v="0"/>
    <n v="0"/>
    <n v="0"/>
    <n v="-609191"/>
    <n v="-609191"/>
    <n v="-609191"/>
    <n v="0"/>
    <n v="-609191"/>
  </r>
  <r>
    <x v="2"/>
    <x v="8"/>
    <n v="1010"/>
    <n v="0"/>
    <n v="0"/>
    <x v="156"/>
    <x v="156"/>
    <s v="LEK"/>
    <n v="0"/>
    <n v="0"/>
    <n v="0"/>
    <n v="0"/>
    <n v="-29146"/>
    <n v="-29146"/>
    <n v="-29146"/>
    <n v="0"/>
    <n v="-29146"/>
  </r>
  <r>
    <x v="2"/>
    <x v="8"/>
    <n v="1010"/>
    <n v="0"/>
    <n v="0"/>
    <x v="157"/>
    <x v="157"/>
    <s v="LEK"/>
    <n v="0"/>
    <n v="0"/>
    <n v="0"/>
    <n v="0"/>
    <n v="-1183486"/>
    <n v="-1183486"/>
    <n v="-1183486"/>
    <n v="0"/>
    <n v="-1183486"/>
  </r>
  <r>
    <x v="4"/>
    <x v="9"/>
    <n v="1005"/>
    <n v="100502"/>
    <n v="100502"/>
    <x v="158"/>
    <x v="158"/>
    <s v="LEK"/>
    <n v="10187884"/>
    <n v="28326.9"/>
    <n v="0"/>
    <n v="10216210.9"/>
    <n v="0"/>
    <n v="10216211"/>
    <n v="10187883.515999999"/>
    <n v="0"/>
    <n v="10187884"/>
  </r>
  <r>
    <x v="4"/>
    <x v="9"/>
    <n v="1005"/>
    <n v="100501"/>
    <n v="100501"/>
    <x v="159"/>
    <x v="159"/>
    <s v="LEK"/>
    <n v="258383947"/>
    <n v="294746841"/>
    <n v="258383947"/>
    <n v="294746841"/>
    <n v="0"/>
    <n v="294746841"/>
    <n v="258383947"/>
    <n v="0"/>
    <n v="258383947"/>
  </r>
  <r>
    <x v="4"/>
    <x v="9"/>
    <n v="1005"/>
    <n v="100501"/>
    <n v="100501"/>
    <x v="160"/>
    <x v="160"/>
    <s v="LEK"/>
    <n v="3274175"/>
    <n v="2817606"/>
    <n v="3274175"/>
    <n v="2817606"/>
    <n v="0"/>
    <n v="2817606"/>
    <n v="3274175"/>
    <n v="0"/>
    <n v="3274175"/>
  </r>
  <r>
    <x v="5"/>
    <x v="10"/>
    <n v="1003"/>
    <n v="100301"/>
    <n v="100301"/>
    <x v="161"/>
    <x v="161"/>
    <s v="LEK"/>
    <n v="7072088"/>
    <n v="7072088"/>
    <n v="7072088"/>
    <n v="7072088"/>
    <n v="0"/>
    <n v="7072088"/>
    <n v="7072088"/>
    <n v="0"/>
    <n v="7072088"/>
  </r>
  <r>
    <x v="6"/>
    <x v="11"/>
    <m/>
    <n v="201101"/>
    <m/>
    <x v="162"/>
    <x v="162"/>
    <m/>
    <n v="-120505724.73"/>
    <n v="3058080496.9299998"/>
    <n v="3495511942.3299999"/>
    <n v="-557937170.13000011"/>
    <n v="494004768"/>
    <n v="-63932402"/>
    <n v="0"/>
    <n v="0"/>
    <n v="0"/>
  </r>
  <r>
    <x v="6"/>
    <x v="11"/>
    <m/>
    <n v="201101"/>
    <m/>
    <x v="163"/>
    <x v="163"/>
    <m/>
    <n v="-1907744.7"/>
    <n v="541468.78"/>
    <n v="522330.27"/>
    <n v="-1888606.19"/>
    <n v="0"/>
    <n v="-1888606"/>
    <n v="0"/>
    <n v="0"/>
    <n v="0"/>
  </r>
  <r>
    <x v="5"/>
    <x v="10"/>
    <n v="1003"/>
    <n v="100301"/>
    <n v="100301"/>
    <x v="164"/>
    <x v="164"/>
    <s v="LEK"/>
    <n v="0"/>
    <n v="0"/>
    <n v="0"/>
    <n v="0"/>
    <n v="0"/>
    <n v="0"/>
    <n v="-1482861.0999999996"/>
    <n v="0"/>
    <n v="-1482861"/>
  </r>
  <r>
    <x v="6"/>
    <x v="11"/>
    <n v="2011"/>
    <n v="201101"/>
    <n v="201101"/>
    <x v="165"/>
    <x v="165"/>
    <s v="EUR"/>
    <n v="0"/>
    <n v="0"/>
    <n v="0"/>
    <n v="0"/>
    <n v="0"/>
    <n v="0"/>
    <n v="-1907744.6990001998"/>
    <n v="0"/>
    <n v="-1907745"/>
  </r>
  <r>
    <x v="6"/>
    <x v="11"/>
    <n v="2011"/>
    <n v="201101"/>
    <n v="201101"/>
    <x v="166"/>
    <x v="166"/>
    <s v="LEK"/>
    <n v="0"/>
    <n v="0"/>
    <n v="0"/>
    <n v="0"/>
    <n v="0"/>
    <n v="0"/>
    <n v="-230131.71"/>
    <n v="0"/>
    <n v="-230132"/>
  </r>
  <r>
    <x v="5"/>
    <x v="10"/>
    <n v="1003"/>
    <n v="100301"/>
    <n v="100301"/>
    <x v="167"/>
    <x v="167"/>
    <s v="LEK"/>
    <n v="0"/>
    <n v="0"/>
    <n v="0"/>
    <n v="0"/>
    <n v="0"/>
    <n v="0"/>
    <n v="43586.7"/>
    <n v="0"/>
    <n v="43587"/>
  </r>
  <r>
    <x v="3"/>
    <x v="12"/>
    <n v="2015"/>
    <n v="201501"/>
    <n v="201501"/>
    <x v="168"/>
    <x v="168"/>
    <s v="LEK"/>
    <n v="0"/>
    <n v="0"/>
    <n v="0"/>
    <n v="0"/>
    <n v="-8014120"/>
    <n v="-8014120"/>
    <n v="-7926628.3449998051"/>
    <n v="0"/>
    <n v="-7926628"/>
  </r>
  <r>
    <x v="6"/>
    <x v="11"/>
    <n v="2011"/>
    <n v="201101"/>
    <n v="201101"/>
    <x v="169"/>
    <x v="169"/>
    <s v="LEK"/>
    <n v="0"/>
    <n v="0"/>
    <n v="0"/>
    <n v="0"/>
    <n v="0"/>
    <n v="0"/>
    <n v="-1441715.0399999991"/>
    <n v="0"/>
    <n v="-1441715"/>
  </r>
  <r>
    <x v="6"/>
    <x v="11"/>
    <n v="2011"/>
    <n v="201101"/>
    <n v="201101"/>
    <x v="170"/>
    <x v="170"/>
    <s v="LEK"/>
    <n v="0"/>
    <n v="0"/>
    <n v="0"/>
    <n v="0"/>
    <n v="0"/>
    <n v="0"/>
    <n v="-119911.34"/>
    <n v="0"/>
    <n v="-119911"/>
  </r>
  <r>
    <x v="6"/>
    <x v="11"/>
    <n v="2011"/>
    <n v="201101"/>
    <n v="201101"/>
    <x v="171"/>
    <x v="171"/>
    <s v="LEK"/>
    <n v="0"/>
    <n v="0"/>
    <n v="0"/>
    <n v="0"/>
    <n v="0"/>
    <n v="0"/>
    <n v="-2688"/>
    <n v="0"/>
    <n v="-2688"/>
  </r>
  <r>
    <x v="6"/>
    <x v="11"/>
    <n v="2011"/>
    <n v="201101"/>
    <n v="201101"/>
    <x v="172"/>
    <x v="172"/>
    <s v="LEK"/>
    <n v="0"/>
    <n v="0"/>
    <n v="0"/>
    <n v="0"/>
    <n v="0"/>
    <n v="0"/>
    <n v="3583"/>
    <n v="0"/>
    <n v="3583"/>
  </r>
  <r>
    <x v="6"/>
    <x v="11"/>
    <n v="2011"/>
    <n v="201101"/>
    <n v="201101"/>
    <x v="173"/>
    <x v="173"/>
    <s v="LEK"/>
    <n v="0"/>
    <n v="0"/>
    <n v="0"/>
    <n v="0"/>
    <n v="0"/>
    <n v="0"/>
    <n v="-63101.130000000005"/>
    <n v="0"/>
    <n v="-63101"/>
  </r>
  <r>
    <x v="6"/>
    <x v="11"/>
    <n v="2011"/>
    <n v="201101"/>
    <n v="201101"/>
    <x v="174"/>
    <x v="174"/>
    <s v="LEK"/>
    <n v="0"/>
    <n v="0"/>
    <n v="0"/>
    <n v="0"/>
    <n v="0"/>
    <n v="0"/>
    <n v="-317887.75000000006"/>
    <n v="0"/>
    <n v="-317888"/>
  </r>
  <r>
    <x v="6"/>
    <x v="11"/>
    <n v="2011"/>
    <n v="201101"/>
    <n v="201101"/>
    <x v="175"/>
    <x v="175"/>
    <s v="LEK"/>
    <n v="0"/>
    <n v="0"/>
    <n v="0"/>
    <n v="0"/>
    <n v="0"/>
    <n v="0"/>
    <n v="-30799.8"/>
    <n v="0"/>
    <n v="-30800"/>
  </r>
  <r>
    <x v="6"/>
    <x v="11"/>
    <n v="2011"/>
    <n v="201101"/>
    <n v="201101"/>
    <x v="176"/>
    <x v="176"/>
    <s v="LEK"/>
    <n v="0"/>
    <n v="0"/>
    <n v="0"/>
    <n v="0"/>
    <n v="0"/>
    <n v="0"/>
    <n v="-16718.529999899998"/>
    <n v="0"/>
    <n v="-16719"/>
  </r>
  <r>
    <x v="6"/>
    <x v="11"/>
    <n v="2011"/>
    <n v="201101"/>
    <n v="201101"/>
    <x v="177"/>
    <x v="177"/>
    <s v="LEK"/>
    <n v="0"/>
    <n v="0"/>
    <n v="0"/>
    <n v="0"/>
    <n v="0"/>
    <n v="0"/>
    <n v="-882425.79000000097"/>
    <n v="0"/>
    <n v="-882426"/>
  </r>
  <r>
    <x v="6"/>
    <x v="11"/>
    <n v="2011"/>
    <n v="201101"/>
    <n v="201101"/>
    <x v="178"/>
    <x v="178"/>
    <s v="LEK"/>
    <n v="0"/>
    <n v="0"/>
    <n v="0"/>
    <n v="0"/>
    <n v="0"/>
    <n v="0"/>
    <n v="-29999.640000000014"/>
    <n v="0"/>
    <n v="-30000"/>
  </r>
  <r>
    <x v="6"/>
    <x v="11"/>
    <n v="2011"/>
    <n v="201101"/>
    <n v="201101"/>
    <x v="179"/>
    <x v="179"/>
    <s v="LEK"/>
    <n v="0"/>
    <n v="0"/>
    <n v="0"/>
    <n v="0"/>
    <n v="0"/>
    <n v="0"/>
    <n v="-43648"/>
    <n v="0"/>
    <n v="-43648"/>
  </r>
  <r>
    <x v="6"/>
    <x v="11"/>
    <n v="2011"/>
    <n v="201101"/>
    <n v="201101"/>
    <x v="180"/>
    <x v="180"/>
    <s v="LEK"/>
    <n v="0"/>
    <n v="0"/>
    <n v="0"/>
    <n v="0"/>
    <n v="0"/>
    <n v="0"/>
    <n v="-6040193.2199999988"/>
    <n v="0"/>
    <n v="-6040193"/>
  </r>
  <r>
    <x v="6"/>
    <x v="11"/>
    <n v="2011"/>
    <n v="201101"/>
    <n v="201101"/>
    <x v="181"/>
    <x v="181"/>
    <s v="EUR"/>
    <n v="0"/>
    <n v="0"/>
    <n v="0"/>
    <n v="0"/>
    <n v="0"/>
    <n v="0"/>
    <n v="-1440174.7815999985"/>
    <n v="0"/>
    <n v="-1440175"/>
  </r>
  <r>
    <x v="5"/>
    <x v="13"/>
    <n v="1002"/>
    <n v="100201"/>
    <n v="100201"/>
    <x v="182"/>
    <x v="182"/>
    <s v="LEK"/>
    <n v="0"/>
    <n v="0"/>
    <n v="0"/>
    <n v="0"/>
    <n v="0"/>
    <n v="0"/>
    <n v="12026"/>
    <n v="0"/>
    <n v="12026"/>
  </r>
  <r>
    <x v="6"/>
    <x v="11"/>
    <n v="2011"/>
    <n v="201101"/>
    <n v="201101"/>
    <x v="183"/>
    <x v="183"/>
    <s v="LEK"/>
    <n v="0"/>
    <n v="0"/>
    <n v="0"/>
    <n v="0"/>
    <n v="0"/>
    <n v="0"/>
    <n v="-34540"/>
    <n v="0"/>
    <n v="-34540"/>
  </r>
  <r>
    <x v="6"/>
    <x v="11"/>
    <n v="2011"/>
    <n v="201101"/>
    <n v="201101"/>
    <x v="184"/>
    <x v="184"/>
    <s v="LEK"/>
    <n v="0"/>
    <n v="0"/>
    <n v="0"/>
    <n v="0"/>
    <n v="0"/>
    <n v="0"/>
    <n v="-6485.0023536998779"/>
    <n v="0"/>
    <n v="-6485"/>
  </r>
  <r>
    <x v="6"/>
    <x v="11"/>
    <n v="2011"/>
    <n v="201101"/>
    <n v="201101"/>
    <x v="185"/>
    <x v="185"/>
    <s v="LEK"/>
    <n v="0"/>
    <n v="0"/>
    <n v="0"/>
    <n v="0"/>
    <n v="0"/>
    <n v="0"/>
    <n v="-410369.5"/>
    <n v="0"/>
    <n v="-410370"/>
  </r>
  <r>
    <x v="6"/>
    <x v="11"/>
    <n v="2011"/>
    <n v="201101"/>
    <n v="201101"/>
    <x v="186"/>
    <x v="186"/>
    <s v="LEK"/>
    <n v="0"/>
    <n v="0"/>
    <n v="0"/>
    <n v="0"/>
    <n v="0"/>
    <n v="0"/>
    <n v="-35474.800000000003"/>
    <n v="0"/>
    <n v="-35475"/>
  </r>
  <r>
    <x v="6"/>
    <x v="11"/>
    <n v="2011"/>
    <n v="201101"/>
    <n v="201101"/>
    <x v="187"/>
    <x v="187"/>
    <s v="LEK"/>
    <n v="0"/>
    <n v="0"/>
    <n v="0"/>
    <n v="0"/>
    <n v="0"/>
    <n v="0"/>
    <n v="960865.25324860006"/>
    <n v="0"/>
    <n v="960865"/>
  </r>
  <r>
    <x v="6"/>
    <x v="11"/>
    <n v="2011"/>
    <n v="201101"/>
    <n v="201101"/>
    <x v="188"/>
    <x v="188"/>
    <s v="LEK"/>
    <n v="0"/>
    <n v="0"/>
    <n v="0"/>
    <n v="0"/>
    <n v="0"/>
    <n v="0"/>
    <n v="-182297.0499998997"/>
    <n v="0"/>
    <n v="-182297"/>
  </r>
  <r>
    <x v="6"/>
    <x v="11"/>
    <n v="2011"/>
    <n v="201101"/>
    <n v="201101"/>
    <x v="189"/>
    <x v="189"/>
    <s v="LEK"/>
    <n v="0"/>
    <n v="0"/>
    <n v="0"/>
    <n v="0"/>
    <n v="0"/>
    <n v="0"/>
    <n v="-1440179.08"/>
    <n v="0"/>
    <n v="-1440179"/>
  </r>
  <r>
    <x v="6"/>
    <x v="11"/>
    <n v="2011"/>
    <n v="201101"/>
    <n v="201101"/>
    <x v="190"/>
    <x v="190"/>
    <s v="LEK"/>
    <n v="0"/>
    <n v="0"/>
    <n v="0"/>
    <n v="0"/>
    <n v="0"/>
    <n v="0"/>
    <n v="-67650.650000000023"/>
    <n v="0"/>
    <n v="-67651"/>
  </r>
  <r>
    <x v="6"/>
    <x v="11"/>
    <n v="2011"/>
    <n v="201101"/>
    <n v="201101"/>
    <x v="191"/>
    <x v="191"/>
    <s v="LEK"/>
    <n v="0"/>
    <n v="0"/>
    <n v="0"/>
    <n v="0"/>
    <n v="0"/>
    <n v="0"/>
    <n v="-193812.36"/>
    <n v="0"/>
    <n v="-193812"/>
  </r>
  <r>
    <x v="6"/>
    <x v="11"/>
    <n v="2011"/>
    <n v="201101"/>
    <n v="201101"/>
    <x v="192"/>
    <x v="192"/>
    <s v="LEK"/>
    <n v="0"/>
    <n v="0"/>
    <n v="0"/>
    <n v="0"/>
    <n v="0"/>
    <n v="0"/>
    <n v="-366146.04"/>
    <n v="0"/>
    <n v="-366146"/>
  </r>
  <r>
    <x v="6"/>
    <x v="11"/>
    <n v="2011"/>
    <n v="201101"/>
    <n v="201101"/>
    <x v="193"/>
    <x v="193"/>
    <s v="LEK"/>
    <n v="0"/>
    <n v="0"/>
    <n v="0"/>
    <n v="0"/>
    <n v="0"/>
    <n v="0"/>
    <n v="-100631.15999999992"/>
    <n v="0"/>
    <n v="-100631"/>
  </r>
  <r>
    <x v="6"/>
    <x v="11"/>
    <n v="2011"/>
    <n v="201101"/>
    <n v="201101"/>
    <x v="194"/>
    <x v="194"/>
    <s v="LEK"/>
    <n v="0"/>
    <n v="0"/>
    <n v="0"/>
    <n v="0"/>
    <n v="0"/>
    <n v="0"/>
    <n v="-9437411.6014239006"/>
    <n v="0"/>
    <n v="-9437412"/>
  </r>
  <r>
    <x v="6"/>
    <x v="11"/>
    <n v="2011"/>
    <n v="201101"/>
    <n v="201101"/>
    <x v="195"/>
    <x v="195"/>
    <s v="LEK"/>
    <n v="0"/>
    <n v="0"/>
    <n v="0"/>
    <n v="0"/>
    <n v="0"/>
    <n v="0"/>
    <n v="-181788.07000000007"/>
    <n v="0"/>
    <n v="-181788"/>
  </r>
  <r>
    <x v="6"/>
    <x v="11"/>
    <n v="2011"/>
    <n v="201101"/>
    <n v="201101"/>
    <x v="196"/>
    <x v="196"/>
    <s v="LEK"/>
    <n v="0"/>
    <n v="0"/>
    <n v="0"/>
    <n v="0"/>
    <n v="0"/>
    <n v="0"/>
    <n v="-1309780.0499999989"/>
    <n v="0"/>
    <n v="-1309780"/>
  </r>
  <r>
    <x v="6"/>
    <x v="11"/>
    <n v="2011"/>
    <n v="201101"/>
    <n v="201101"/>
    <x v="197"/>
    <x v="197"/>
    <s v="LEK"/>
    <n v="0"/>
    <n v="0"/>
    <n v="0"/>
    <n v="0"/>
    <n v="0"/>
    <n v="0"/>
    <n v="-9176.3300000000745"/>
    <n v="0"/>
    <n v="-9176"/>
  </r>
  <r>
    <x v="6"/>
    <x v="11"/>
    <n v="2011"/>
    <n v="201101"/>
    <n v="201101"/>
    <x v="198"/>
    <x v="198"/>
    <s v="LEK"/>
    <n v="0"/>
    <n v="0"/>
    <n v="0"/>
    <n v="0"/>
    <n v="0"/>
    <n v="0"/>
    <n v="-4220205.3899998963"/>
    <n v="0"/>
    <n v="-4220205"/>
  </r>
  <r>
    <x v="6"/>
    <x v="11"/>
    <n v="2011"/>
    <n v="201101"/>
    <n v="201101"/>
    <x v="199"/>
    <x v="199"/>
    <s v="LEK"/>
    <n v="0"/>
    <n v="0"/>
    <n v="0"/>
    <n v="0"/>
    <n v="0"/>
    <n v="0"/>
    <n v="-1573691.790000001"/>
    <n v="0"/>
    <n v="-1573692"/>
  </r>
  <r>
    <x v="6"/>
    <x v="11"/>
    <n v="2011"/>
    <n v="201101"/>
    <n v="201101"/>
    <x v="200"/>
    <x v="200"/>
    <s v="LEK"/>
    <n v="0"/>
    <n v="0"/>
    <n v="0"/>
    <n v="0"/>
    <n v="0"/>
    <n v="0"/>
    <n v="-1064654.4000000004"/>
    <n v="0"/>
    <n v="-1064654"/>
  </r>
  <r>
    <x v="6"/>
    <x v="11"/>
    <n v="2011"/>
    <n v="201101"/>
    <n v="201101"/>
    <x v="201"/>
    <x v="201"/>
    <s v="LEK"/>
    <n v="0"/>
    <n v="0"/>
    <n v="0"/>
    <n v="0"/>
    <n v="0"/>
    <n v="0"/>
    <n v="-2252090.5599999987"/>
    <n v="0"/>
    <n v="-2252091"/>
  </r>
  <r>
    <x v="6"/>
    <x v="11"/>
    <n v="2011"/>
    <n v="201101"/>
    <n v="201101"/>
    <x v="202"/>
    <x v="202"/>
    <s v="LEK"/>
    <n v="0"/>
    <n v="0"/>
    <n v="0"/>
    <n v="0"/>
    <n v="0"/>
    <n v="0"/>
    <n v="-169146.5"/>
    <n v="0"/>
    <n v="-169147"/>
  </r>
  <r>
    <x v="6"/>
    <x v="11"/>
    <n v="2011"/>
    <n v="201101"/>
    <n v="201101"/>
    <x v="203"/>
    <x v="203"/>
    <s v="LEK"/>
    <n v="0"/>
    <n v="0"/>
    <n v="0"/>
    <n v="0"/>
    <n v="0"/>
    <n v="0"/>
    <n v="-1333962.4699999001"/>
    <n v="0"/>
    <n v="-1333962"/>
  </r>
  <r>
    <x v="6"/>
    <x v="11"/>
    <n v="2011"/>
    <n v="201101"/>
    <n v="201101"/>
    <x v="204"/>
    <x v="204"/>
    <s v="LEK"/>
    <n v="0"/>
    <n v="0"/>
    <n v="0"/>
    <n v="0"/>
    <n v="0"/>
    <n v="0"/>
    <n v="-430336.31999999983"/>
    <n v="0"/>
    <n v="-430336"/>
  </r>
  <r>
    <x v="6"/>
    <x v="11"/>
    <n v="2011"/>
    <n v="201101"/>
    <n v="201101"/>
    <x v="205"/>
    <x v="205"/>
    <s v="LEK"/>
    <n v="0"/>
    <n v="0"/>
    <n v="0"/>
    <n v="0"/>
    <n v="0"/>
    <n v="0"/>
    <n v="-1946071.3599999994"/>
    <n v="0"/>
    <n v="-1946071"/>
  </r>
  <r>
    <x v="6"/>
    <x v="11"/>
    <n v="2011"/>
    <n v="201101"/>
    <n v="201101"/>
    <x v="206"/>
    <x v="206"/>
    <s v="LEK"/>
    <n v="0"/>
    <n v="0"/>
    <n v="0"/>
    <n v="0"/>
    <n v="0"/>
    <n v="0"/>
    <n v="408425.13999969978"/>
    <n v="0"/>
    <n v="408425"/>
  </r>
  <r>
    <x v="6"/>
    <x v="11"/>
    <n v="2011"/>
    <n v="201101"/>
    <n v="201101"/>
    <x v="207"/>
    <x v="207"/>
    <s v="LEK"/>
    <n v="0"/>
    <n v="0"/>
    <n v="0"/>
    <n v="0"/>
    <n v="0"/>
    <n v="0"/>
    <n v="-226345.19999999995"/>
    <n v="0"/>
    <n v="-226345"/>
  </r>
  <r>
    <x v="6"/>
    <x v="11"/>
    <n v="2011"/>
    <n v="201101"/>
    <n v="201101"/>
    <x v="208"/>
    <x v="208"/>
    <s v="LEK"/>
    <n v="0"/>
    <n v="0"/>
    <n v="0"/>
    <n v="0"/>
    <n v="0"/>
    <n v="0"/>
    <n v="-319755.69"/>
    <n v="0"/>
    <n v="-319756"/>
  </r>
  <r>
    <x v="6"/>
    <x v="11"/>
    <n v="2011"/>
    <n v="201101"/>
    <n v="201101"/>
    <x v="209"/>
    <x v="209"/>
    <s v="LEK"/>
    <n v="0"/>
    <n v="0"/>
    <n v="0"/>
    <n v="0"/>
    <n v="0"/>
    <n v="0"/>
    <n v="-39968.656799899996"/>
    <n v="0"/>
    <n v="-39969"/>
  </r>
  <r>
    <x v="6"/>
    <x v="11"/>
    <n v="2011"/>
    <n v="201101"/>
    <n v="201101"/>
    <x v="210"/>
    <x v="210"/>
    <s v="LEK"/>
    <n v="0"/>
    <n v="0"/>
    <n v="0"/>
    <n v="0"/>
    <n v="0"/>
    <n v="0"/>
    <n v="-257958.65000000014"/>
    <n v="0"/>
    <n v="-257959"/>
  </r>
  <r>
    <x v="5"/>
    <x v="10"/>
    <n v="1003"/>
    <n v="100301"/>
    <n v="100301"/>
    <x v="211"/>
    <x v="211"/>
    <s v="LEK"/>
    <n v="0"/>
    <n v="0"/>
    <n v="0"/>
    <n v="0"/>
    <n v="0"/>
    <n v="0"/>
    <n v="294420.8"/>
    <n v="0"/>
    <n v="294421"/>
  </r>
  <r>
    <x v="6"/>
    <x v="11"/>
    <n v="2011"/>
    <n v="201101"/>
    <n v="201101"/>
    <x v="212"/>
    <x v="212"/>
    <s v="LEK"/>
    <n v="0"/>
    <n v="0"/>
    <n v="0"/>
    <n v="0"/>
    <n v="0"/>
    <n v="0"/>
    <n v="-4690"/>
    <n v="0"/>
    <n v="-4690"/>
  </r>
  <r>
    <x v="6"/>
    <x v="11"/>
    <n v="2011"/>
    <n v="201101"/>
    <n v="201101"/>
    <x v="213"/>
    <x v="213"/>
    <s v="LEK"/>
    <n v="0"/>
    <n v="0"/>
    <n v="0"/>
    <n v="0"/>
    <n v="0"/>
    <n v="0"/>
    <n v="-8338.4000000000015"/>
    <n v="0"/>
    <n v="-8338"/>
  </r>
  <r>
    <x v="6"/>
    <x v="11"/>
    <n v="2011"/>
    <n v="201101"/>
    <n v="201101"/>
    <x v="214"/>
    <x v="214"/>
    <s v="EUR"/>
    <n v="0"/>
    <n v="0"/>
    <n v="0"/>
    <n v="0"/>
    <n v="0"/>
    <n v="0"/>
    <n v="-453529.97518990003"/>
    <n v="0"/>
    <n v="-453530"/>
  </r>
  <r>
    <x v="6"/>
    <x v="11"/>
    <n v="2011"/>
    <n v="201101"/>
    <n v="201101"/>
    <x v="215"/>
    <x v="215"/>
    <s v="EUR"/>
    <n v="0"/>
    <n v="0"/>
    <n v="0"/>
    <n v="0"/>
    <n v="0"/>
    <n v="0"/>
    <n v="-675402.00080010109"/>
    <n v="0"/>
    <n v="-675402"/>
  </r>
  <r>
    <x v="3"/>
    <x v="12"/>
    <n v="2015"/>
    <n v="201503"/>
    <n v="201503"/>
    <x v="216"/>
    <x v="216"/>
    <s v="LEK"/>
    <n v="0"/>
    <n v="0"/>
    <n v="0"/>
    <n v="0"/>
    <n v="-486050238"/>
    <n v="-486050238"/>
    <n v="-46748623.596401215"/>
    <n v="0"/>
    <n v="-46748624"/>
  </r>
  <r>
    <x v="6"/>
    <x v="11"/>
    <n v="2011"/>
    <n v="201101"/>
    <n v="201101"/>
    <x v="217"/>
    <x v="217"/>
    <s v="LEK"/>
    <n v="0"/>
    <n v="0"/>
    <n v="0"/>
    <n v="0"/>
    <n v="0"/>
    <n v="0"/>
    <n v="-81461.320000000007"/>
    <n v="0"/>
    <n v="-81461"/>
  </r>
  <r>
    <x v="6"/>
    <x v="11"/>
    <n v="2011"/>
    <n v="201101"/>
    <n v="201101"/>
    <x v="218"/>
    <x v="218"/>
    <s v="LEK"/>
    <n v="0"/>
    <n v="0"/>
    <n v="0"/>
    <n v="0"/>
    <n v="0"/>
    <n v="0"/>
    <n v="-96000"/>
    <n v="0"/>
    <n v="-96000"/>
  </r>
  <r>
    <x v="6"/>
    <x v="11"/>
    <n v="2011"/>
    <n v="201101"/>
    <n v="201101"/>
    <x v="219"/>
    <x v="219"/>
    <s v="LEK"/>
    <n v="0"/>
    <n v="0"/>
    <n v="0"/>
    <n v="0"/>
    <n v="0"/>
    <n v="0"/>
    <n v="-1238610"/>
    <n v="0"/>
    <n v="-1238610"/>
  </r>
  <r>
    <x v="6"/>
    <x v="11"/>
    <n v="2011"/>
    <n v="201101"/>
    <n v="201101"/>
    <x v="220"/>
    <x v="220"/>
    <s v="LEK"/>
    <n v="0"/>
    <n v="0"/>
    <n v="0"/>
    <n v="0"/>
    <n v="0"/>
    <n v="0"/>
    <n v="2850"/>
    <n v="0"/>
    <n v="2850"/>
  </r>
  <r>
    <x v="6"/>
    <x v="11"/>
    <n v="2011"/>
    <n v="201101"/>
    <n v="201101"/>
    <x v="221"/>
    <x v="221"/>
    <s v="LEK"/>
    <n v="0"/>
    <n v="0"/>
    <n v="0"/>
    <n v="0"/>
    <n v="0"/>
    <n v="0"/>
    <n v="-41075.770000000019"/>
    <n v="0"/>
    <n v="-41076"/>
  </r>
  <r>
    <x v="6"/>
    <x v="11"/>
    <n v="2011"/>
    <n v="201101"/>
    <n v="201101"/>
    <x v="222"/>
    <x v="222"/>
    <s v="LEK"/>
    <n v="0"/>
    <n v="0"/>
    <n v="0"/>
    <n v="0"/>
    <n v="0"/>
    <n v="0"/>
    <n v="-41604.482199900005"/>
    <n v="0"/>
    <n v="-41604"/>
  </r>
  <r>
    <x v="6"/>
    <x v="11"/>
    <n v="2011"/>
    <n v="201101"/>
    <n v="201101"/>
    <x v="223"/>
    <x v="223"/>
    <s v="LEK"/>
    <n v="0"/>
    <n v="0"/>
    <n v="0"/>
    <n v="0"/>
    <n v="0"/>
    <n v="0"/>
    <n v="-3721"/>
    <n v="0"/>
    <n v="-3721"/>
  </r>
  <r>
    <x v="6"/>
    <x v="11"/>
    <n v="2011"/>
    <n v="201101"/>
    <n v="201101"/>
    <x v="224"/>
    <x v="224"/>
    <s v="LEK"/>
    <n v="0"/>
    <n v="0"/>
    <n v="0"/>
    <n v="0"/>
    <n v="0"/>
    <n v="0"/>
    <n v="-70516.339999999851"/>
    <n v="0"/>
    <n v="-70516"/>
  </r>
  <r>
    <x v="6"/>
    <x v="11"/>
    <n v="2011"/>
    <n v="201101"/>
    <n v="201101"/>
    <x v="225"/>
    <x v="225"/>
    <s v="LEK"/>
    <n v="0"/>
    <n v="0"/>
    <n v="0"/>
    <n v="0"/>
    <n v="0"/>
    <n v="0"/>
    <n v="-13631"/>
    <n v="0"/>
    <n v="-13631"/>
  </r>
  <r>
    <x v="6"/>
    <x v="11"/>
    <n v="2011"/>
    <n v="201101"/>
    <n v="201101"/>
    <x v="226"/>
    <x v="226"/>
    <s v="LEK"/>
    <n v="0"/>
    <n v="0"/>
    <n v="0"/>
    <n v="0"/>
    <n v="0"/>
    <n v="0"/>
    <n v="-9799.9956000000002"/>
    <n v="0"/>
    <n v="-9800"/>
  </r>
  <r>
    <x v="6"/>
    <x v="11"/>
    <n v="2011"/>
    <n v="201101"/>
    <n v="201101"/>
    <x v="227"/>
    <x v="227"/>
    <s v="LEK"/>
    <n v="0"/>
    <n v="0"/>
    <n v="0"/>
    <n v="0"/>
    <n v="0"/>
    <n v="0"/>
    <n v="-521035.54000000004"/>
    <n v="0"/>
    <n v="-521036"/>
  </r>
  <r>
    <x v="5"/>
    <x v="13"/>
    <n v="1002"/>
    <n v="100201"/>
    <n v="100201"/>
    <x v="228"/>
    <x v="228"/>
    <s v="LEK"/>
    <n v="0"/>
    <n v="0"/>
    <n v="0"/>
    <n v="0"/>
    <n v="0"/>
    <n v="0"/>
    <n v="10080"/>
    <n v="0"/>
    <n v="10080"/>
  </r>
  <r>
    <x v="6"/>
    <x v="11"/>
    <n v="2011"/>
    <n v="201101"/>
    <n v="201101"/>
    <x v="229"/>
    <x v="229"/>
    <s v="LEK"/>
    <n v="0"/>
    <n v="0"/>
    <n v="0"/>
    <n v="0"/>
    <n v="0"/>
    <n v="0"/>
    <n v="-617319.5"/>
    <n v="0"/>
    <n v="-617320"/>
  </r>
  <r>
    <x v="6"/>
    <x v="11"/>
    <n v="2011"/>
    <n v="201101"/>
    <n v="201101"/>
    <x v="230"/>
    <x v="230"/>
    <s v="LEK"/>
    <n v="0"/>
    <n v="0"/>
    <n v="0"/>
    <n v="0"/>
    <n v="0"/>
    <n v="0"/>
    <n v="-12750"/>
    <n v="0"/>
    <n v="-12750"/>
  </r>
  <r>
    <x v="5"/>
    <x v="10"/>
    <n v="1003"/>
    <n v="100301"/>
    <n v="100301"/>
    <x v="231"/>
    <x v="231"/>
    <s v="LEK"/>
    <n v="0"/>
    <n v="0"/>
    <n v="0"/>
    <n v="0"/>
    <n v="0"/>
    <n v="0"/>
    <n v="40125.9"/>
    <n v="0"/>
    <n v="40126"/>
  </r>
  <r>
    <x v="5"/>
    <x v="10"/>
    <n v="1003"/>
    <n v="100301"/>
    <n v="100301"/>
    <x v="232"/>
    <x v="232"/>
    <s v="LEK"/>
    <n v="0"/>
    <n v="0"/>
    <n v="0"/>
    <n v="0"/>
    <n v="0"/>
    <n v="0"/>
    <n v="150062"/>
    <n v="0"/>
    <n v="150062"/>
  </r>
  <r>
    <x v="6"/>
    <x v="11"/>
    <n v="2011"/>
    <n v="201101"/>
    <n v="201101"/>
    <x v="233"/>
    <x v="233"/>
    <s v="LEK"/>
    <n v="0"/>
    <n v="0"/>
    <n v="0"/>
    <n v="0"/>
    <n v="0"/>
    <n v="0"/>
    <n v="-7000"/>
    <n v="0"/>
    <n v="-7000"/>
  </r>
  <r>
    <x v="6"/>
    <x v="11"/>
    <n v="2011"/>
    <n v="201101"/>
    <n v="201101"/>
    <x v="234"/>
    <x v="234"/>
    <s v="LEK"/>
    <n v="0"/>
    <n v="0"/>
    <n v="0"/>
    <n v="0"/>
    <n v="0"/>
    <n v="0"/>
    <n v="-68995"/>
    <n v="0"/>
    <n v="-68995"/>
  </r>
  <r>
    <x v="6"/>
    <x v="11"/>
    <n v="2011"/>
    <n v="201101"/>
    <n v="201101"/>
    <x v="235"/>
    <x v="235"/>
    <s v="LEK"/>
    <n v="0"/>
    <n v="0"/>
    <n v="0"/>
    <n v="0"/>
    <n v="0"/>
    <n v="0"/>
    <n v="-188999.6399999999"/>
    <n v="0"/>
    <n v="-189000"/>
  </r>
  <r>
    <x v="6"/>
    <x v="11"/>
    <n v="2011"/>
    <n v="201101"/>
    <n v="201101"/>
    <x v="236"/>
    <x v="236"/>
    <s v="LEK"/>
    <n v="0"/>
    <n v="0"/>
    <n v="0"/>
    <n v="0"/>
    <n v="0"/>
    <n v="0"/>
    <n v="-70908.365079899973"/>
    <n v="0"/>
    <n v="-70908"/>
  </r>
  <r>
    <x v="6"/>
    <x v="11"/>
    <n v="2011"/>
    <n v="201101"/>
    <n v="201101"/>
    <x v="237"/>
    <x v="237"/>
    <s v="LEK"/>
    <n v="0"/>
    <n v="0"/>
    <n v="0"/>
    <n v="0"/>
    <n v="0"/>
    <n v="0"/>
    <n v="-725822.5899999002"/>
    <n v="0"/>
    <n v="-725823"/>
  </r>
  <r>
    <x v="6"/>
    <x v="11"/>
    <n v="2011"/>
    <n v="201101"/>
    <n v="201101"/>
    <x v="238"/>
    <x v="238"/>
    <s v="LEK"/>
    <n v="0"/>
    <n v="0"/>
    <n v="0"/>
    <n v="0"/>
    <n v="0"/>
    <n v="0"/>
    <n v="-461914.87999990006"/>
    <n v="0"/>
    <n v="-461915"/>
  </r>
  <r>
    <x v="5"/>
    <x v="10"/>
    <n v="1003"/>
    <n v="100301"/>
    <n v="100301"/>
    <x v="239"/>
    <x v="239"/>
    <s v="LEK"/>
    <n v="0"/>
    <n v="0"/>
    <n v="0"/>
    <n v="0"/>
    <n v="0"/>
    <n v="0"/>
    <n v="9887.0000999999975"/>
    <n v="0"/>
    <n v="9887"/>
  </r>
  <r>
    <x v="6"/>
    <x v="11"/>
    <n v="2011"/>
    <n v="201101"/>
    <n v="201101"/>
    <x v="240"/>
    <x v="240"/>
    <s v="LEK"/>
    <n v="0"/>
    <n v="0"/>
    <n v="0"/>
    <n v="0"/>
    <n v="0"/>
    <n v="0"/>
    <n v="-60480"/>
    <n v="0"/>
    <n v="-60480"/>
  </r>
  <r>
    <x v="6"/>
    <x v="11"/>
    <n v="2011"/>
    <n v="201101"/>
    <n v="201101"/>
    <x v="241"/>
    <x v="241"/>
    <s v="LEK"/>
    <n v="0"/>
    <n v="0"/>
    <n v="0"/>
    <n v="0"/>
    <n v="0"/>
    <n v="0"/>
    <n v="-137185"/>
    <n v="0"/>
    <n v="-137185"/>
  </r>
  <r>
    <x v="6"/>
    <x v="11"/>
    <n v="2011"/>
    <n v="201101"/>
    <n v="201101"/>
    <x v="242"/>
    <x v="242"/>
    <s v="LEK"/>
    <n v="0"/>
    <n v="0"/>
    <n v="0"/>
    <n v="0"/>
    <n v="0"/>
    <n v="0"/>
    <n v="-33627.729999999981"/>
    <n v="0"/>
    <n v="-33628"/>
  </r>
  <r>
    <x v="6"/>
    <x v="11"/>
    <n v="2011"/>
    <n v="201101"/>
    <n v="201101"/>
    <x v="243"/>
    <x v="243"/>
    <s v="LEK"/>
    <n v="0"/>
    <n v="0"/>
    <n v="0"/>
    <n v="0"/>
    <n v="0"/>
    <n v="0"/>
    <n v="-34565.861199999927"/>
    <n v="0"/>
    <n v="-34566"/>
  </r>
  <r>
    <x v="6"/>
    <x v="11"/>
    <n v="2011"/>
    <n v="201101"/>
    <n v="201101"/>
    <x v="244"/>
    <x v="244"/>
    <s v="LEK"/>
    <n v="0"/>
    <n v="0"/>
    <n v="0"/>
    <n v="0"/>
    <n v="0"/>
    <n v="0"/>
    <n v="-23745"/>
    <n v="0"/>
    <n v="-23745"/>
  </r>
  <r>
    <x v="6"/>
    <x v="11"/>
    <n v="2011"/>
    <n v="201101"/>
    <n v="201101"/>
    <x v="245"/>
    <x v="245"/>
    <s v="LEK"/>
    <n v="0"/>
    <n v="0"/>
    <n v="0"/>
    <n v="0"/>
    <n v="0"/>
    <n v="0"/>
    <n v="-368681.79999990016"/>
    <n v="0"/>
    <n v="-368682"/>
  </r>
  <r>
    <x v="5"/>
    <x v="13"/>
    <n v="1002"/>
    <n v="100201"/>
    <n v="100201"/>
    <x v="246"/>
    <x v="246"/>
    <s v="EUR"/>
    <n v="0"/>
    <n v="0"/>
    <n v="0"/>
    <n v="0"/>
    <n v="0"/>
    <n v="0"/>
    <n v="23019.335000100004"/>
    <n v="0"/>
    <n v="23019"/>
  </r>
  <r>
    <x v="6"/>
    <x v="11"/>
    <n v="2011"/>
    <n v="201101"/>
    <n v="201101"/>
    <x v="247"/>
    <x v="247"/>
    <s v="LEK"/>
    <n v="0"/>
    <n v="0"/>
    <n v="0"/>
    <n v="0"/>
    <n v="0"/>
    <n v="0"/>
    <n v="-61664.270000000019"/>
    <n v="0"/>
    <n v="-61664"/>
  </r>
  <r>
    <x v="6"/>
    <x v="11"/>
    <n v="2011"/>
    <n v="201101"/>
    <n v="201101"/>
    <x v="248"/>
    <x v="248"/>
    <s v="LEK"/>
    <n v="0"/>
    <n v="0"/>
    <n v="0"/>
    <n v="0"/>
    <n v="0"/>
    <n v="0"/>
    <n v="-1655423.8840000005"/>
    <n v="0"/>
    <n v="-1655424"/>
  </r>
  <r>
    <x v="6"/>
    <x v="11"/>
    <n v="2011"/>
    <n v="201101"/>
    <n v="201101"/>
    <x v="249"/>
    <x v="249"/>
    <s v="LEK"/>
    <n v="0"/>
    <n v="0"/>
    <n v="0"/>
    <n v="0"/>
    <n v="0"/>
    <n v="0"/>
    <n v="-2400"/>
    <n v="0"/>
    <n v="-2400"/>
  </r>
  <r>
    <x v="6"/>
    <x v="11"/>
    <n v="2011"/>
    <n v="201101"/>
    <n v="201101"/>
    <x v="250"/>
    <x v="250"/>
    <s v="LEK"/>
    <n v="0"/>
    <n v="0"/>
    <n v="0"/>
    <n v="0"/>
    <n v="0"/>
    <n v="0"/>
    <n v="-396000"/>
    <n v="0"/>
    <n v="-396000"/>
  </r>
  <r>
    <x v="6"/>
    <x v="11"/>
    <n v="2011"/>
    <n v="201101"/>
    <n v="201101"/>
    <x v="251"/>
    <x v="251"/>
    <s v="LEK"/>
    <n v="0"/>
    <n v="0"/>
    <n v="0"/>
    <n v="0"/>
    <n v="0"/>
    <n v="0"/>
    <n v="-1420997.7870000005"/>
    <n v="0"/>
    <n v="-1420998"/>
  </r>
  <r>
    <x v="6"/>
    <x v="11"/>
    <n v="2011"/>
    <n v="201101"/>
    <n v="201101"/>
    <x v="252"/>
    <x v="252"/>
    <s v="EUR"/>
    <n v="0"/>
    <n v="0"/>
    <n v="0"/>
    <n v="0"/>
    <n v="0"/>
    <n v="0"/>
    <n v="-21449.576000000001"/>
    <n v="0"/>
    <n v="-21450"/>
  </r>
  <r>
    <x v="6"/>
    <x v="11"/>
    <n v="2011"/>
    <n v="201101"/>
    <n v="201101"/>
    <x v="253"/>
    <x v="253"/>
    <s v="EUR"/>
    <n v="0"/>
    <n v="0"/>
    <n v="0"/>
    <n v="0"/>
    <n v="0"/>
    <n v="0"/>
    <n v="-11145.364910200005"/>
    <n v="0"/>
    <n v="-11145"/>
  </r>
  <r>
    <x v="6"/>
    <x v="11"/>
    <n v="2011"/>
    <n v="201101"/>
    <n v="201101"/>
    <x v="254"/>
    <x v="254"/>
    <s v="EUR"/>
    <n v="0"/>
    <n v="0"/>
    <n v="0"/>
    <n v="0"/>
    <n v="0"/>
    <n v="0"/>
    <n v="-280157.00259990059"/>
    <n v="0"/>
    <n v="-280157"/>
  </r>
  <r>
    <x v="6"/>
    <x v="11"/>
    <n v="2011"/>
    <n v="201101"/>
    <n v="201101"/>
    <x v="255"/>
    <x v="255"/>
    <s v="EUR"/>
    <n v="0"/>
    <n v="0"/>
    <n v="0"/>
    <n v="0"/>
    <n v="0"/>
    <n v="0"/>
    <n v="-21029.000020099978"/>
    <n v="0"/>
    <n v="-21029"/>
  </r>
  <r>
    <x v="6"/>
    <x v="11"/>
    <n v="2011"/>
    <n v="201101"/>
    <n v="201101"/>
    <x v="256"/>
    <x v="256"/>
    <s v="EUR"/>
    <n v="0"/>
    <n v="0"/>
    <n v="0"/>
    <n v="0"/>
    <n v="0"/>
    <n v="0"/>
    <n v="-49943.879999999976"/>
    <n v="0"/>
    <n v="-49944"/>
  </r>
  <r>
    <x v="6"/>
    <x v="11"/>
    <n v="2011"/>
    <n v="201101"/>
    <n v="201101"/>
    <x v="257"/>
    <x v="257"/>
    <s v="EUR"/>
    <n v="0"/>
    <n v="0"/>
    <n v="0"/>
    <n v="0"/>
    <n v="0"/>
    <n v="0"/>
    <n v="-105145"/>
    <n v="0"/>
    <n v="-105145"/>
  </r>
  <r>
    <x v="6"/>
    <x v="11"/>
    <n v="2011"/>
    <n v="201101"/>
    <n v="201101"/>
    <x v="258"/>
    <x v="258"/>
    <s v="EUR"/>
    <n v="0"/>
    <n v="0"/>
    <n v="0"/>
    <n v="0"/>
    <n v="0"/>
    <n v="0"/>
    <n v="-315435"/>
    <n v="0"/>
    <n v="-315435"/>
  </r>
  <r>
    <x v="6"/>
    <x v="11"/>
    <n v="2011"/>
    <n v="201101"/>
    <n v="201101"/>
    <x v="259"/>
    <x v="259"/>
    <s v="LEK"/>
    <n v="0"/>
    <n v="0"/>
    <n v="0"/>
    <n v="0"/>
    <n v="0"/>
    <n v="0"/>
    <n v="-613509.46999999974"/>
    <n v="0"/>
    <n v="-613509"/>
  </r>
  <r>
    <x v="6"/>
    <x v="11"/>
    <n v="2011"/>
    <n v="201101"/>
    <n v="201101"/>
    <x v="260"/>
    <x v="260"/>
    <s v="EUR"/>
    <n v="0"/>
    <n v="0"/>
    <n v="0"/>
    <n v="0"/>
    <n v="0"/>
    <n v="0"/>
    <n v="-1779005.1606413983"/>
    <n v="0"/>
    <n v="-1779005"/>
  </r>
  <r>
    <x v="6"/>
    <x v="11"/>
    <n v="2011"/>
    <n v="201101"/>
    <n v="201101"/>
    <x v="261"/>
    <x v="261"/>
    <s v="LEK"/>
    <n v="0"/>
    <n v="0"/>
    <n v="0"/>
    <n v="0"/>
    <n v="0"/>
    <n v="0"/>
    <n v="-331886.14999990026"/>
    <n v="0"/>
    <n v="-331886"/>
  </r>
  <r>
    <x v="6"/>
    <x v="11"/>
    <n v="2011"/>
    <n v="201101"/>
    <n v="201101"/>
    <x v="262"/>
    <x v="262"/>
    <s v="LEK"/>
    <n v="0"/>
    <n v="0"/>
    <n v="0"/>
    <n v="0"/>
    <n v="0"/>
    <n v="0"/>
    <n v="-30300"/>
    <n v="0"/>
    <n v="-30300"/>
  </r>
  <r>
    <x v="6"/>
    <x v="11"/>
    <n v="2011"/>
    <n v="201101"/>
    <n v="201101"/>
    <x v="263"/>
    <x v="263"/>
    <s v="LEK"/>
    <n v="0"/>
    <n v="0"/>
    <n v="0"/>
    <n v="0"/>
    <n v="0"/>
    <n v="0"/>
    <n v="-680188.08999999985"/>
    <n v="0"/>
    <n v="-680188"/>
  </r>
  <r>
    <x v="6"/>
    <x v="11"/>
    <n v="2011"/>
    <n v="201101"/>
    <n v="201101"/>
    <x v="264"/>
    <x v="264"/>
    <s v="EUR"/>
    <n v="0"/>
    <n v="0"/>
    <n v="0"/>
    <n v="0"/>
    <n v="0"/>
    <n v="0"/>
    <n v="-10390.805199899958"/>
    <n v="0"/>
    <n v="-10391"/>
  </r>
  <r>
    <x v="6"/>
    <x v="11"/>
    <n v="2011"/>
    <n v="201101"/>
    <n v="201101"/>
    <x v="265"/>
    <x v="265"/>
    <s v="LEK"/>
    <n v="0"/>
    <n v="0"/>
    <n v="0"/>
    <n v="0"/>
    <n v="0"/>
    <n v="0"/>
    <n v="-2089819.6499998011"/>
    <n v="0"/>
    <n v="-2089820"/>
  </r>
  <r>
    <x v="6"/>
    <x v="11"/>
    <n v="2011"/>
    <n v="201101"/>
    <n v="201101"/>
    <x v="266"/>
    <x v="266"/>
    <s v="LEK"/>
    <n v="0"/>
    <n v="0"/>
    <n v="0"/>
    <n v="0"/>
    <n v="0"/>
    <n v="0"/>
    <n v="-78088.929999999935"/>
    <n v="0"/>
    <n v="-78089"/>
  </r>
  <r>
    <x v="6"/>
    <x v="11"/>
    <n v="2011"/>
    <n v="201101"/>
    <n v="201101"/>
    <x v="267"/>
    <x v="267"/>
    <s v="LEK"/>
    <n v="0"/>
    <n v="0"/>
    <n v="0"/>
    <n v="0"/>
    <n v="0"/>
    <n v="0"/>
    <n v="-32049.540000000037"/>
    <n v="0"/>
    <n v="-32050"/>
  </r>
  <r>
    <x v="6"/>
    <x v="11"/>
    <n v="2011"/>
    <n v="201101"/>
    <n v="201101"/>
    <x v="268"/>
    <x v="268"/>
    <s v="LEK"/>
    <n v="0"/>
    <n v="0"/>
    <n v="0"/>
    <n v="0"/>
    <n v="0"/>
    <n v="0"/>
    <n v="-109270.33999999997"/>
    <n v="0"/>
    <n v="-109270"/>
  </r>
  <r>
    <x v="6"/>
    <x v="11"/>
    <n v="2011"/>
    <n v="201101"/>
    <n v="201101"/>
    <x v="269"/>
    <x v="269"/>
    <s v="LEK"/>
    <n v="0"/>
    <n v="0"/>
    <n v="0"/>
    <n v="0"/>
    <n v="0"/>
    <n v="0"/>
    <n v="-132000"/>
    <n v="0"/>
    <n v="-132000"/>
  </r>
  <r>
    <x v="6"/>
    <x v="11"/>
    <n v="2011"/>
    <n v="201101"/>
    <n v="201101"/>
    <x v="270"/>
    <x v="270"/>
    <m/>
    <n v="0"/>
    <n v="0"/>
    <n v="0"/>
    <n v="0"/>
    <n v="0"/>
    <n v="0"/>
    <n v="-56000"/>
    <n v="0"/>
    <n v="-56000"/>
  </r>
  <r>
    <x v="6"/>
    <x v="11"/>
    <n v="2011"/>
    <n v="201101"/>
    <n v="201101"/>
    <x v="271"/>
    <x v="271"/>
    <m/>
    <n v="0"/>
    <n v="0"/>
    <n v="0"/>
    <n v="0"/>
    <n v="0"/>
    <n v="0"/>
    <n v="35040"/>
    <n v="0"/>
    <n v="35040"/>
  </r>
  <r>
    <x v="6"/>
    <x v="11"/>
    <n v="2011"/>
    <n v="201101"/>
    <n v="201101"/>
    <x v="272"/>
    <x v="272"/>
    <s v="LEK"/>
    <n v="0"/>
    <n v="0"/>
    <n v="0"/>
    <n v="0"/>
    <n v="0"/>
    <n v="0"/>
    <n v="-1142460.7099999012"/>
    <n v="0"/>
    <n v="-1142461"/>
  </r>
  <r>
    <x v="6"/>
    <x v="11"/>
    <n v="2011"/>
    <n v="201101"/>
    <n v="201101"/>
    <x v="273"/>
    <x v="273"/>
    <s v="LEK"/>
    <n v="0"/>
    <n v="0"/>
    <n v="0"/>
    <n v="0"/>
    <n v="0"/>
    <n v="0"/>
    <n v="-302700.00319989957"/>
    <n v="0"/>
    <n v="-302700"/>
  </r>
  <r>
    <x v="6"/>
    <x v="11"/>
    <n v="2011"/>
    <n v="201101"/>
    <n v="201101"/>
    <x v="274"/>
    <x v="274"/>
    <s v="LEK"/>
    <n v="0"/>
    <n v="0"/>
    <n v="0"/>
    <n v="0"/>
    <n v="0"/>
    <n v="0"/>
    <n v="-507938.05259999988"/>
    <n v="0"/>
    <n v="-507938"/>
  </r>
  <r>
    <x v="6"/>
    <x v="11"/>
    <n v="2011"/>
    <n v="201101"/>
    <n v="201101"/>
    <x v="275"/>
    <x v="275"/>
    <s v="LEK"/>
    <n v="0"/>
    <n v="0"/>
    <n v="0"/>
    <n v="0"/>
    <n v="0"/>
    <n v="0"/>
    <n v="-350704"/>
    <n v="0"/>
    <n v="-350704"/>
  </r>
  <r>
    <x v="6"/>
    <x v="11"/>
    <n v="2011"/>
    <n v="201102"/>
    <n v="201102"/>
    <x v="276"/>
    <x v="276"/>
    <s v="LEK"/>
    <n v="-8414044.9700000007"/>
    <n v="9493766.0500000007"/>
    <n v="18173409.66"/>
    <n v="-17093688.579999998"/>
    <n v="0"/>
    <n v="-17093689"/>
    <n v="-8414044.9730000012"/>
    <n v="0"/>
    <n v="-8414045"/>
  </r>
  <r>
    <x v="7"/>
    <x v="14"/>
    <m/>
    <n v="201201"/>
    <m/>
    <x v="277"/>
    <x v="277"/>
    <m/>
    <n v="0"/>
    <n v="243750"/>
    <n v="243750"/>
    <n v="0"/>
    <n v="0"/>
    <n v="0"/>
    <n v="0"/>
    <n v="0"/>
    <n v="0"/>
  </r>
  <r>
    <x v="7"/>
    <x v="14"/>
    <m/>
    <n v="201201"/>
    <m/>
    <x v="278"/>
    <x v="278"/>
    <m/>
    <n v="0"/>
    <n v="0"/>
    <n v="33333.33"/>
    <n v="-33333.33"/>
    <n v="0"/>
    <n v="-33333"/>
    <n v="0"/>
    <n v="0"/>
    <n v="0"/>
  </r>
  <r>
    <x v="7"/>
    <x v="14"/>
    <m/>
    <n v="201201"/>
    <m/>
    <x v="279"/>
    <x v="279"/>
    <m/>
    <n v="0"/>
    <n v="0"/>
    <n v="11333.33"/>
    <n v="-11333.33"/>
    <n v="0"/>
    <n v="-11333"/>
    <n v="0"/>
    <n v="0"/>
    <n v="0"/>
  </r>
  <r>
    <x v="7"/>
    <x v="14"/>
    <m/>
    <n v="201201"/>
    <m/>
    <x v="280"/>
    <x v="280"/>
    <m/>
    <n v="0"/>
    <n v="28200"/>
    <n v="28200"/>
    <n v="0"/>
    <n v="0"/>
    <n v="0"/>
    <n v="0"/>
    <n v="0"/>
    <n v="0"/>
  </r>
  <r>
    <x v="7"/>
    <x v="14"/>
    <m/>
    <n v="201201"/>
    <m/>
    <x v="281"/>
    <x v="281"/>
    <m/>
    <n v="0"/>
    <n v="45833.33"/>
    <n v="45833.33"/>
    <n v="0"/>
    <n v="0"/>
    <n v="0"/>
    <n v="0"/>
    <n v="0"/>
    <n v="0"/>
  </r>
  <r>
    <x v="8"/>
    <x v="15"/>
    <n v="1013"/>
    <n v="101301"/>
    <n v="101301"/>
    <x v="282"/>
    <x v="282"/>
    <s v="LEK"/>
    <n v="1821330"/>
    <n v="0"/>
    <n v="0"/>
    <n v="1821330"/>
    <n v="0"/>
    <n v="1821330"/>
    <n v="1821330"/>
    <n v="0"/>
    <n v="1821330"/>
  </r>
  <r>
    <x v="7"/>
    <x v="14"/>
    <m/>
    <n v="201201"/>
    <m/>
    <x v="283"/>
    <x v="283"/>
    <m/>
    <n v="0"/>
    <n v="33000"/>
    <n v="33000"/>
    <n v="0"/>
    <n v="0"/>
    <n v="0"/>
    <n v="0"/>
    <n v="0"/>
    <n v="0"/>
  </r>
  <r>
    <x v="7"/>
    <x v="14"/>
    <m/>
    <n v="201201"/>
    <m/>
    <x v="284"/>
    <x v="284"/>
    <m/>
    <n v="0"/>
    <n v="220000"/>
    <n v="362500"/>
    <n v="-142500"/>
    <n v="0"/>
    <n v="-142500"/>
    <n v="0"/>
    <n v="0"/>
    <n v="0"/>
  </r>
  <r>
    <x v="7"/>
    <x v="14"/>
    <m/>
    <n v="201201"/>
    <m/>
    <x v="285"/>
    <x v="285"/>
    <m/>
    <n v="0"/>
    <n v="140000"/>
    <n v="175000"/>
    <n v="-35000"/>
    <n v="0"/>
    <n v="-35000"/>
    <n v="0"/>
    <n v="0"/>
    <n v="0"/>
  </r>
  <r>
    <x v="7"/>
    <x v="14"/>
    <m/>
    <n v="201201"/>
    <m/>
    <x v="286"/>
    <x v="286"/>
    <m/>
    <n v="0"/>
    <n v="70000"/>
    <n v="87500"/>
    <n v="-17500"/>
    <n v="0"/>
    <n v="-17500"/>
    <n v="0"/>
    <n v="0"/>
    <n v="0"/>
  </r>
  <r>
    <x v="5"/>
    <x v="13"/>
    <n v="1002"/>
    <n v="100201"/>
    <n v="100201"/>
    <x v="287"/>
    <x v="287"/>
    <s v="LEK"/>
    <n v="1235490"/>
    <n v="0"/>
    <n v="0"/>
    <n v="1235490"/>
    <n v="0"/>
    <n v="1235490"/>
    <n v="1235490"/>
    <n v="0"/>
    <n v="1235490"/>
  </r>
  <r>
    <x v="8"/>
    <x v="15"/>
    <n v="1013"/>
    <n v="101301"/>
    <n v="101301"/>
    <x v="288"/>
    <x v="288"/>
    <s v="EUR"/>
    <n v="507869"/>
    <n v="271882.75"/>
    <n v="0"/>
    <n v="779751.75"/>
    <n v="0"/>
    <n v="779752"/>
    <n v="507869"/>
    <n v="0"/>
    <n v="507869"/>
  </r>
  <r>
    <x v="8"/>
    <x v="15"/>
    <n v="1013"/>
    <n v="101301"/>
    <n v="101301"/>
    <x v="289"/>
    <x v="289"/>
    <s v="EUR"/>
    <n v="1672511"/>
    <n v="0"/>
    <n v="271882.75"/>
    <n v="1400628.25"/>
    <n v="0"/>
    <n v="1400628"/>
    <n v="1672511"/>
    <n v="0"/>
    <n v="1672511"/>
  </r>
  <r>
    <x v="9"/>
    <x v="16"/>
    <n v="1004"/>
    <n v="100401"/>
    <n v="100401"/>
    <x v="290"/>
    <x v="290"/>
    <m/>
    <n v="34338378.189999998"/>
    <n v="4045099372.7399998"/>
    <n v="4014028488.5900002"/>
    <n v="65409262.339999676"/>
    <n v="-7227"/>
    <n v="65402035"/>
    <n v="-284779"/>
    <n v="0"/>
    <n v="-284779"/>
  </r>
  <r>
    <x v="9"/>
    <x v="16"/>
    <m/>
    <n v="100401"/>
    <m/>
    <x v="291"/>
    <x v="291"/>
    <m/>
    <n v="87384291"/>
    <n v="43743849.600000001"/>
    <n v="26255997.100000001"/>
    <n v="104872143.5"/>
    <n v="-153484192"/>
    <n v="-48612049"/>
    <n v="0"/>
    <n v="0"/>
    <n v="0"/>
  </r>
  <r>
    <x v="5"/>
    <x v="13"/>
    <m/>
    <n v="100201"/>
    <m/>
    <x v="292"/>
    <x v="292"/>
    <m/>
    <n v="0"/>
    <n v="6517849"/>
    <n v="3080000"/>
    <n v="3437849"/>
    <n v="0"/>
    <n v="3437849"/>
    <n v="0"/>
    <n v="0"/>
    <n v="0"/>
  </r>
  <r>
    <x v="8"/>
    <x v="15"/>
    <m/>
    <n v="101301"/>
    <m/>
    <x v="293"/>
    <x v="293"/>
    <m/>
    <n v="0"/>
    <n v="875736"/>
    <n v="0"/>
    <n v="875736"/>
    <n v="0"/>
    <n v="875736"/>
    <n v="0"/>
    <n v="0"/>
    <n v="0"/>
  </r>
  <r>
    <x v="9"/>
    <x v="16"/>
    <n v="1004"/>
    <n v="100401"/>
    <n v="100401"/>
    <x v="294"/>
    <x v="294"/>
    <m/>
    <n v="0"/>
    <n v="0"/>
    <n v="0"/>
    <n v="0"/>
    <n v="0"/>
    <n v="0"/>
    <n v="5882"/>
    <n v="0"/>
    <n v="5882"/>
  </r>
  <r>
    <x v="9"/>
    <x v="16"/>
    <n v="1004"/>
    <n v="100401"/>
    <n v="100401"/>
    <x v="295"/>
    <x v="295"/>
    <m/>
    <n v="0"/>
    <n v="0"/>
    <n v="0"/>
    <n v="0"/>
    <n v="0"/>
    <n v="0"/>
    <n v="79276"/>
    <n v="0"/>
    <n v="79276"/>
  </r>
  <r>
    <x v="9"/>
    <x v="16"/>
    <n v="1004"/>
    <n v="100401"/>
    <n v="100401"/>
    <x v="296"/>
    <x v="296"/>
    <m/>
    <n v="0"/>
    <n v="0"/>
    <n v="0"/>
    <n v="0"/>
    <n v="0"/>
    <n v="0"/>
    <n v="199620"/>
    <n v="0"/>
    <n v="199620"/>
  </r>
  <r>
    <x v="9"/>
    <x v="16"/>
    <n v="1004"/>
    <n v="100401"/>
    <n v="100401"/>
    <x v="297"/>
    <x v="297"/>
    <s v="LEK"/>
    <n v="0"/>
    <n v="0"/>
    <n v="0"/>
    <n v="0"/>
    <n v="0"/>
    <n v="0"/>
    <n v="730000"/>
    <n v="0"/>
    <n v="730000"/>
  </r>
  <r>
    <x v="9"/>
    <x v="16"/>
    <n v="1004"/>
    <n v="100401"/>
    <n v="100401"/>
    <x v="298"/>
    <x v="298"/>
    <s v="LEK"/>
    <n v="0"/>
    <n v="0"/>
    <n v="0"/>
    <n v="0"/>
    <n v="0"/>
    <n v="0"/>
    <n v="-7223.9999990463257"/>
    <n v="0"/>
    <n v="-7224"/>
  </r>
  <r>
    <x v="7"/>
    <x v="14"/>
    <n v="2012"/>
    <n v="201201"/>
    <n v="201201"/>
    <x v="299"/>
    <x v="299"/>
    <s v="LEK"/>
    <n v="0"/>
    <n v="0"/>
    <n v="0"/>
    <n v="0"/>
    <n v="0"/>
    <n v="0"/>
    <n v="-21047"/>
    <n v="0"/>
    <n v="-21047"/>
  </r>
  <r>
    <x v="9"/>
    <x v="16"/>
    <n v="1004"/>
    <n v="100401"/>
    <n v="100401"/>
    <x v="300"/>
    <x v="300"/>
    <s v="LEK"/>
    <n v="0"/>
    <n v="0"/>
    <n v="0"/>
    <n v="0"/>
    <n v="0"/>
    <n v="0"/>
    <n v="23710.249999899999"/>
    <n v="0"/>
    <n v="23710"/>
  </r>
  <r>
    <x v="6"/>
    <x v="11"/>
    <n v="2011"/>
    <n v="201101"/>
    <n v="201101"/>
    <x v="301"/>
    <x v="301"/>
    <s v="LEK"/>
    <n v="0"/>
    <n v="0"/>
    <n v="0"/>
    <n v="0"/>
    <n v="0"/>
    <n v="0"/>
    <n v="2869"/>
    <n v="0"/>
    <n v="2869"/>
  </r>
  <r>
    <x v="7"/>
    <x v="14"/>
    <n v="2012"/>
    <n v="201201"/>
    <n v="201201"/>
    <x v="302"/>
    <x v="302"/>
    <s v="LEK"/>
    <n v="0"/>
    <n v="0"/>
    <n v="0"/>
    <n v="0"/>
    <n v="0"/>
    <n v="0"/>
    <n v="228799"/>
    <n v="0"/>
    <n v="228799"/>
  </r>
  <r>
    <x v="9"/>
    <x v="16"/>
    <n v="1004"/>
    <n v="100401"/>
    <n v="100401"/>
    <x v="303"/>
    <x v="303"/>
    <s v="LEK"/>
    <n v="0"/>
    <n v="0"/>
    <n v="0"/>
    <n v="0"/>
    <n v="0"/>
    <n v="0"/>
    <n v="20231"/>
    <n v="0"/>
    <n v="20231"/>
  </r>
  <r>
    <x v="7"/>
    <x v="14"/>
    <n v="2012"/>
    <n v="201201"/>
    <n v="201201"/>
    <x v="304"/>
    <x v="304"/>
    <s v="LEK"/>
    <n v="0"/>
    <n v="0"/>
    <n v="0"/>
    <n v="0"/>
    <n v="0"/>
    <n v="0"/>
    <n v="-1388"/>
    <n v="0"/>
    <n v="-1388"/>
  </r>
  <r>
    <x v="9"/>
    <x v="16"/>
    <n v="1004"/>
    <n v="100401"/>
    <n v="100401"/>
    <x v="305"/>
    <x v="305"/>
    <s v="LEK"/>
    <n v="0"/>
    <n v="0"/>
    <n v="0"/>
    <n v="0"/>
    <n v="0"/>
    <n v="0"/>
    <n v="495360.00320000015"/>
    <n v="0"/>
    <n v="495360"/>
  </r>
  <r>
    <x v="9"/>
    <x v="16"/>
    <n v="1004"/>
    <n v="100401"/>
    <n v="100401"/>
    <x v="306"/>
    <x v="174"/>
    <s v="LEK"/>
    <n v="0"/>
    <n v="0"/>
    <n v="0"/>
    <n v="0"/>
    <n v="0"/>
    <n v="0"/>
    <n v="378288"/>
    <n v="0"/>
    <n v="378288"/>
  </r>
  <r>
    <x v="7"/>
    <x v="14"/>
    <n v="2012"/>
    <n v="201201"/>
    <n v="201201"/>
    <x v="307"/>
    <x v="306"/>
    <s v="LEK"/>
    <n v="0"/>
    <n v="0"/>
    <n v="0"/>
    <n v="0"/>
    <n v="0"/>
    <n v="0"/>
    <n v="-28248"/>
    <n v="0"/>
    <n v="-28248"/>
  </r>
  <r>
    <x v="9"/>
    <x v="16"/>
    <n v="1004"/>
    <n v="100401"/>
    <n v="100401"/>
    <x v="308"/>
    <x v="307"/>
    <s v="LEK"/>
    <n v="0"/>
    <n v="0"/>
    <n v="0"/>
    <n v="0"/>
    <n v="0"/>
    <n v="0"/>
    <n v="4118400"/>
    <n v="0"/>
    <n v="4118400"/>
  </r>
  <r>
    <x v="9"/>
    <x v="16"/>
    <n v="1004"/>
    <n v="100401"/>
    <n v="100401"/>
    <x v="309"/>
    <x v="308"/>
    <s v="LEK"/>
    <n v="0"/>
    <n v="0"/>
    <n v="0"/>
    <n v="0"/>
    <n v="0"/>
    <n v="0"/>
    <n v="77529"/>
    <n v="0"/>
    <n v="77529"/>
  </r>
  <r>
    <x v="9"/>
    <x v="16"/>
    <n v="1004"/>
    <n v="100401"/>
    <n v="100401"/>
    <x v="310"/>
    <x v="309"/>
    <s v="LEK"/>
    <n v="0"/>
    <n v="0"/>
    <n v="0"/>
    <n v="0"/>
    <n v="0"/>
    <n v="0"/>
    <n v="104237"/>
    <n v="0"/>
    <n v="104237"/>
  </r>
  <r>
    <x v="9"/>
    <x v="16"/>
    <n v="1004"/>
    <n v="100401"/>
    <n v="100401"/>
    <x v="311"/>
    <x v="310"/>
    <s v="LEK"/>
    <n v="0"/>
    <n v="0"/>
    <n v="0"/>
    <n v="0"/>
    <n v="0"/>
    <n v="0"/>
    <n v="9884"/>
    <n v="0"/>
    <n v="9884"/>
  </r>
  <r>
    <x v="7"/>
    <x v="14"/>
    <n v="2012"/>
    <n v="201201"/>
    <n v="201201"/>
    <x v="312"/>
    <x v="311"/>
    <s v="LEK"/>
    <n v="0"/>
    <n v="0"/>
    <n v="0"/>
    <n v="0"/>
    <n v="0"/>
    <n v="0"/>
    <n v="-1279"/>
    <n v="0"/>
    <n v="-1279"/>
  </r>
  <r>
    <x v="9"/>
    <x v="16"/>
    <n v="1004"/>
    <n v="100401"/>
    <n v="100401"/>
    <x v="313"/>
    <x v="211"/>
    <s v="LEK"/>
    <n v="0"/>
    <n v="0"/>
    <n v="0"/>
    <n v="0"/>
    <n v="0"/>
    <n v="0"/>
    <n v="1350115"/>
    <n v="0"/>
    <n v="1350115"/>
  </r>
  <r>
    <x v="9"/>
    <x v="16"/>
    <n v="1004"/>
    <n v="100401"/>
    <n v="100401"/>
    <x v="314"/>
    <x v="312"/>
    <s v="LEK"/>
    <n v="0"/>
    <n v="0"/>
    <n v="0"/>
    <n v="0"/>
    <n v="0"/>
    <n v="0"/>
    <n v="373916"/>
    <n v="0"/>
    <n v="373916"/>
  </r>
  <r>
    <x v="9"/>
    <x v="16"/>
    <n v="1004"/>
    <n v="100401"/>
    <n v="100401"/>
    <x v="315"/>
    <x v="313"/>
    <s v="LEK"/>
    <n v="0"/>
    <n v="0"/>
    <n v="0"/>
    <n v="0"/>
    <n v="0"/>
    <n v="0"/>
    <n v="9204"/>
    <n v="0"/>
    <n v="9204"/>
  </r>
  <r>
    <x v="9"/>
    <x v="16"/>
    <n v="1004"/>
    <n v="100401"/>
    <n v="100401"/>
    <x v="316"/>
    <x v="314"/>
    <s v="LEK"/>
    <n v="0"/>
    <n v="0"/>
    <n v="0"/>
    <n v="0"/>
    <n v="0"/>
    <n v="0"/>
    <n v="83265"/>
    <n v="0"/>
    <n v="83265"/>
  </r>
  <r>
    <x v="9"/>
    <x v="16"/>
    <n v="1004"/>
    <n v="100401"/>
    <n v="100401"/>
    <x v="317"/>
    <x v="315"/>
    <s v="LEK"/>
    <n v="0"/>
    <n v="0"/>
    <n v="0"/>
    <n v="0"/>
    <n v="0"/>
    <n v="0"/>
    <n v="403.79999979999991"/>
    <n v="0"/>
    <n v="404"/>
  </r>
  <r>
    <x v="9"/>
    <x v="16"/>
    <n v="1004"/>
    <n v="100401"/>
    <n v="100401"/>
    <x v="318"/>
    <x v="316"/>
    <s v="LEK"/>
    <n v="0"/>
    <n v="0"/>
    <n v="0"/>
    <n v="0"/>
    <n v="0"/>
    <n v="0"/>
    <n v="39808"/>
    <n v="0"/>
    <n v="39808"/>
  </r>
  <r>
    <x v="3"/>
    <x v="17"/>
    <n v="1006"/>
    <n v="100602"/>
    <n v="100603"/>
    <x v="319"/>
    <x v="168"/>
    <s v="LEK"/>
    <n v="0"/>
    <n v="0"/>
    <n v="0"/>
    <n v="0"/>
    <n v="566728"/>
    <n v="566728"/>
    <n v="0"/>
    <n v="0"/>
    <n v="0"/>
  </r>
  <r>
    <x v="9"/>
    <x v="16"/>
    <n v="1004"/>
    <n v="100401"/>
    <n v="100401"/>
    <x v="320"/>
    <x v="317"/>
    <s v="LEK"/>
    <n v="0"/>
    <n v="0"/>
    <n v="0"/>
    <n v="0"/>
    <n v="0"/>
    <n v="0"/>
    <n v="97822"/>
    <n v="0"/>
    <n v="97822"/>
  </r>
  <r>
    <x v="6"/>
    <x v="11"/>
    <n v="2011"/>
    <n v="201101"/>
    <n v="201101"/>
    <x v="321"/>
    <x v="251"/>
    <s v="LEK"/>
    <n v="0"/>
    <n v="0"/>
    <n v="0"/>
    <n v="0"/>
    <n v="0"/>
    <n v="0"/>
    <n v="6392.5999999999767"/>
    <n v="0"/>
    <n v="6393"/>
  </r>
  <r>
    <x v="9"/>
    <x v="16"/>
    <n v="1004"/>
    <n v="100401"/>
    <n v="100401"/>
    <x v="322"/>
    <x v="318"/>
    <s v="LEK"/>
    <n v="0"/>
    <n v="0"/>
    <n v="0"/>
    <n v="0"/>
    <n v="0"/>
    <n v="0"/>
    <n v="50854"/>
    <n v="0"/>
    <n v="50854"/>
  </r>
  <r>
    <x v="3"/>
    <x v="17"/>
    <n v="1006"/>
    <n v="100603"/>
    <n v="100603"/>
    <x v="323"/>
    <x v="216"/>
    <s v="LEK"/>
    <n v="0"/>
    <n v="0"/>
    <n v="0"/>
    <n v="0"/>
    <n v="152917465"/>
    <n v="152917465"/>
    <n v="87384291.133200005"/>
    <n v="0"/>
    <n v="87384291"/>
  </r>
  <r>
    <x v="9"/>
    <x v="16"/>
    <n v="1004"/>
    <n v="100401"/>
    <n v="100401"/>
    <x v="324"/>
    <x v="319"/>
    <s v="LEK"/>
    <n v="0"/>
    <n v="0"/>
    <n v="0"/>
    <n v="0"/>
    <n v="0"/>
    <n v="0"/>
    <n v="7672"/>
    <n v="0"/>
    <n v="7672"/>
  </r>
  <r>
    <x v="9"/>
    <x v="16"/>
    <n v="1004"/>
    <n v="100401"/>
    <n v="100401"/>
    <x v="325"/>
    <x v="320"/>
    <s v="LEK"/>
    <n v="0"/>
    <n v="0"/>
    <n v="0"/>
    <n v="0"/>
    <n v="0"/>
    <n v="0"/>
    <n v="55532"/>
    <n v="0"/>
    <n v="55532"/>
  </r>
  <r>
    <x v="9"/>
    <x v="16"/>
    <n v="1004"/>
    <n v="100401"/>
    <n v="100401"/>
    <x v="326"/>
    <x v="321"/>
    <s v="LEK"/>
    <n v="0"/>
    <n v="0"/>
    <n v="0"/>
    <n v="0"/>
    <n v="0"/>
    <n v="0"/>
    <n v="30033.455000000002"/>
    <n v="0"/>
    <n v="30033"/>
  </r>
  <r>
    <x v="9"/>
    <x v="16"/>
    <n v="1004"/>
    <n v="100401"/>
    <n v="100401"/>
    <x v="327"/>
    <x v="322"/>
    <s v="LEK"/>
    <n v="0"/>
    <n v="0"/>
    <n v="0"/>
    <n v="0"/>
    <n v="0"/>
    <n v="0"/>
    <n v="31916"/>
    <n v="0"/>
    <n v="31916"/>
  </r>
  <r>
    <x v="5"/>
    <x v="10"/>
    <n v="1003"/>
    <n v="100301"/>
    <n v="100301"/>
    <x v="328"/>
    <x v="241"/>
    <s v="LEK"/>
    <n v="0"/>
    <n v="0"/>
    <n v="0"/>
    <n v="0"/>
    <n v="0"/>
    <n v="0"/>
    <n v="12596395.186800007"/>
    <n v="0"/>
    <n v="12596395"/>
  </r>
  <r>
    <x v="9"/>
    <x v="16"/>
    <n v="1004"/>
    <n v="100401"/>
    <n v="100401"/>
    <x v="329"/>
    <x v="323"/>
    <s v="LEK"/>
    <n v="0"/>
    <n v="0"/>
    <n v="0"/>
    <n v="0"/>
    <n v="0"/>
    <n v="0"/>
    <n v="397014"/>
    <n v="0"/>
    <n v="397014"/>
  </r>
  <r>
    <x v="9"/>
    <x v="16"/>
    <n v="1004"/>
    <n v="100401"/>
    <n v="100401"/>
    <x v="330"/>
    <x v="324"/>
    <s v="LEK"/>
    <n v="0"/>
    <n v="0"/>
    <n v="0"/>
    <n v="0"/>
    <n v="0"/>
    <n v="0"/>
    <n v="105963.08000000002"/>
    <n v="0"/>
    <n v="105963"/>
  </r>
  <r>
    <x v="9"/>
    <x v="16"/>
    <n v="1004"/>
    <n v="100401"/>
    <n v="100401"/>
    <x v="331"/>
    <x v="325"/>
    <s v="LEK"/>
    <n v="0"/>
    <n v="0"/>
    <n v="0"/>
    <n v="0"/>
    <n v="0"/>
    <n v="0"/>
    <n v="12067"/>
    <n v="0"/>
    <n v="12067"/>
  </r>
  <r>
    <x v="9"/>
    <x v="16"/>
    <n v="1004"/>
    <n v="100401"/>
    <n v="100401"/>
    <x v="332"/>
    <x v="238"/>
    <s v="LEK"/>
    <n v="0"/>
    <n v="0"/>
    <n v="0"/>
    <n v="0"/>
    <n v="0"/>
    <n v="0"/>
    <n v="828709"/>
    <n v="0"/>
    <n v="828709"/>
  </r>
  <r>
    <x v="9"/>
    <x v="16"/>
    <n v="1004"/>
    <n v="100401"/>
    <n v="100401"/>
    <x v="333"/>
    <x v="326"/>
    <e v="#N/A"/>
    <n v="0"/>
    <n v="0"/>
    <n v="0"/>
    <n v="0"/>
    <n v="0"/>
    <n v="0"/>
    <n v="10035"/>
    <n v="0"/>
    <n v="10035"/>
  </r>
  <r>
    <x v="9"/>
    <x v="16"/>
    <n v="1004"/>
    <n v="100401"/>
    <n v="100401"/>
    <x v="334"/>
    <x v="327"/>
    <s v="LEK"/>
    <n v="0"/>
    <n v="0"/>
    <n v="0"/>
    <n v="0"/>
    <n v="0"/>
    <n v="0"/>
    <n v="6222846"/>
    <n v="0"/>
    <n v="6222846"/>
  </r>
  <r>
    <x v="9"/>
    <x v="16"/>
    <n v="1004"/>
    <n v="100401"/>
    <n v="100401"/>
    <x v="335"/>
    <x v="328"/>
    <s v="LEK"/>
    <n v="0"/>
    <n v="0"/>
    <n v="0"/>
    <n v="0"/>
    <n v="0"/>
    <n v="0"/>
    <n v="28952"/>
    <n v="0"/>
    <n v="28952"/>
  </r>
  <r>
    <x v="6"/>
    <x v="11"/>
    <n v="2011"/>
    <n v="201101"/>
    <n v="201101"/>
    <x v="336"/>
    <x v="329"/>
    <s v="LEK"/>
    <n v="0"/>
    <n v="0"/>
    <n v="0"/>
    <n v="0"/>
    <n v="0"/>
    <n v="0"/>
    <n v="-2999"/>
    <n v="0"/>
    <n v="-2999"/>
  </r>
  <r>
    <x v="9"/>
    <x v="16"/>
    <n v="1004"/>
    <n v="100401"/>
    <n v="100401"/>
    <x v="337"/>
    <x v="330"/>
    <s v="LEK"/>
    <n v="0"/>
    <n v="0"/>
    <n v="0"/>
    <n v="0"/>
    <n v="0"/>
    <n v="0"/>
    <n v="13300"/>
    <n v="0"/>
    <n v="13300"/>
  </r>
  <r>
    <x v="8"/>
    <x v="15"/>
    <m/>
    <n v="101301"/>
    <m/>
    <x v="338"/>
    <x v="331"/>
    <m/>
    <n v="0"/>
    <n v="4057680"/>
    <n v="72600"/>
    <n v="3985080"/>
    <n v="0"/>
    <n v="3985080"/>
    <n v="0"/>
    <n v="0"/>
    <n v="0"/>
  </r>
  <r>
    <x v="8"/>
    <x v="15"/>
    <m/>
    <n v="101301"/>
    <m/>
    <x v="339"/>
    <x v="332"/>
    <m/>
    <n v="0"/>
    <n v="875736"/>
    <n v="0"/>
    <n v="875736"/>
    <n v="0"/>
    <n v="875736"/>
    <n v="0"/>
    <n v="0"/>
    <n v="0"/>
  </r>
  <r>
    <x v="8"/>
    <x v="15"/>
    <n v="1013"/>
    <n v="101301"/>
    <n v="101301"/>
    <x v="340"/>
    <x v="333"/>
    <s v="EUR"/>
    <n v="1395975"/>
    <n v="0"/>
    <n v="0"/>
    <n v="1395975"/>
    <n v="0"/>
    <n v="1395975"/>
    <n v="1395975"/>
    <n v="0"/>
    <n v="1395975"/>
  </r>
  <r>
    <x v="8"/>
    <x v="15"/>
    <n v="1013"/>
    <n v="101301"/>
    <n v="101301"/>
    <x v="341"/>
    <x v="334"/>
    <s v="EUR"/>
    <n v="2188532.1"/>
    <n v="0"/>
    <n v="0"/>
    <n v="2188532.1"/>
    <n v="0"/>
    <n v="2188532"/>
    <n v="2188532.1"/>
    <n v="0"/>
    <n v="2188532"/>
  </r>
  <r>
    <x v="7"/>
    <x v="18"/>
    <n v="2014"/>
    <n v="201401"/>
    <n v="201401"/>
    <x v="342"/>
    <x v="335"/>
    <s v="LEK"/>
    <n v="-11394554.390000001"/>
    <n v="127980950.87"/>
    <n v="130934889"/>
    <n v="-14348492.519999996"/>
    <n v="0"/>
    <n v="-14348493"/>
    <n v="-11394554.390000001"/>
    <n v="0"/>
    <n v="-11394554"/>
  </r>
  <r>
    <x v="10"/>
    <x v="19"/>
    <n v="2013"/>
    <n v="201301"/>
    <n v="201301"/>
    <x v="343"/>
    <x v="336"/>
    <s v="LEK"/>
    <n v="-2968242"/>
    <n v="36034941"/>
    <n v="36530752"/>
    <n v="-3464053"/>
    <n v="0"/>
    <n v="-3464053"/>
    <n v="-2968242"/>
    <n v="0"/>
    <n v="-2968242"/>
  </r>
  <r>
    <x v="10"/>
    <x v="19"/>
    <n v="2013"/>
    <n v="201302"/>
    <n v="201302"/>
    <x v="344"/>
    <x v="337"/>
    <s v="LEK"/>
    <n v="-1193040"/>
    <n v="10727240"/>
    <n v="10927314"/>
    <n v="-1393114"/>
    <n v="0"/>
    <n v="-1393114"/>
    <n v="-1193040"/>
    <n v="0"/>
    <n v="-1193040"/>
  </r>
  <r>
    <x v="10"/>
    <x v="20"/>
    <n v="2017"/>
    <m/>
    <m/>
    <x v="345"/>
    <x v="338"/>
    <s v="LEK"/>
    <n v="-8313194"/>
    <n v="39191950"/>
    <n v="0"/>
    <n v="30878756"/>
    <n v="-35861599"/>
    <n v="-4982843"/>
    <n v="25222724"/>
    <n v="-33535918"/>
    <n v="-8313194"/>
  </r>
  <r>
    <x v="10"/>
    <x v="19"/>
    <n v="2013"/>
    <n v="201304"/>
    <n v="201304"/>
    <x v="346"/>
    <x v="339"/>
    <s v="LEK"/>
    <n v="-36905679.799999997"/>
    <n v="116274480"/>
    <n v="110392298.34"/>
    <n v="-31023498.140000001"/>
    <n v="0"/>
    <n v="-31023498"/>
    <n v="-36905679.799999997"/>
    <n v="0"/>
    <n v="-36905680"/>
  </r>
  <r>
    <x v="10"/>
    <x v="19"/>
    <n v="2013"/>
    <n v="201304"/>
    <n v="201304"/>
    <x v="347"/>
    <x v="340"/>
    <s v="LEK"/>
    <n v="0"/>
    <n v="527502189.83999997"/>
    <n v="527502189.83999997"/>
    <n v="0"/>
    <n v="0"/>
    <n v="0"/>
    <n v="6.5439939498901367E-4"/>
    <n v="0"/>
    <n v="0"/>
  </r>
  <r>
    <x v="10"/>
    <x v="19"/>
    <n v="2013"/>
    <n v="201304"/>
    <n v="201304"/>
    <x v="348"/>
    <x v="341"/>
    <s v="LEK"/>
    <n v="0"/>
    <n v="659650694.75999999"/>
    <n v="659650694.75999999"/>
    <n v="0"/>
    <n v="0"/>
    <n v="0"/>
    <n v="-4.9996376037597656E-3"/>
    <n v="0"/>
    <n v="0"/>
  </r>
  <r>
    <x v="10"/>
    <x v="19"/>
    <n v="2013"/>
    <n v="201303"/>
    <n v="201303"/>
    <x v="349"/>
    <x v="342"/>
    <s v="LEK"/>
    <n v="-763292.95"/>
    <n v="9485614.0299999993"/>
    <n v="9559702.0800000001"/>
    <n v="-837381"/>
    <n v="0"/>
    <n v="-837381"/>
    <n v="-763292.94929959532"/>
    <n v="0"/>
    <n v="-763293"/>
  </r>
  <r>
    <x v="3"/>
    <x v="21"/>
    <n v="2007"/>
    <n v="200701"/>
    <n v="200701"/>
    <x v="350"/>
    <x v="343"/>
    <s v="EUR"/>
    <n v="-18921166.84"/>
    <n v="449703.39"/>
    <n v="0"/>
    <n v="-18471463.449999999"/>
    <n v="0"/>
    <n v="-18471463"/>
    <n v="-18921166.185800102"/>
    <n v="0"/>
    <n v="-18921166"/>
  </r>
  <r>
    <x v="3"/>
    <x v="12"/>
    <n v="2015"/>
    <n v="201504"/>
    <n v="201504"/>
    <x v="351"/>
    <x v="344"/>
    <s v="LEK"/>
    <n v="-84253556"/>
    <n v="84253556"/>
    <n v="0"/>
    <n v="0"/>
    <n v="0"/>
    <n v="0"/>
    <n v="-84253556"/>
    <n v="0"/>
    <n v="-84253556"/>
  </r>
  <r>
    <x v="3"/>
    <x v="21"/>
    <n v="2007"/>
    <n v="200701"/>
    <n v="200701"/>
    <x v="352"/>
    <x v="345"/>
    <s v="EUR"/>
    <n v="-36800808.140000001"/>
    <n v="874651.38"/>
    <n v="0"/>
    <n v="-35926156.759999998"/>
    <n v="0"/>
    <n v="-35926157"/>
    <n v="-36800808.138100006"/>
    <n v="0"/>
    <n v="-36800808"/>
  </r>
  <r>
    <x v="7"/>
    <x v="22"/>
    <n v="2004"/>
    <n v="200401"/>
    <n v="200401"/>
    <x v="353"/>
    <x v="346"/>
    <s v="EUR"/>
    <n v="-59480031.700000003"/>
    <n v="22736165.23"/>
    <n v="4326214.0599999996"/>
    <n v="-41070080.530000001"/>
    <n v="0"/>
    <n v="-41070081"/>
    <n v="-59480031.699999996"/>
    <n v="0"/>
    <n v="-59480032"/>
  </r>
  <r>
    <x v="7"/>
    <x v="22"/>
    <n v="2004"/>
    <n v="200401"/>
    <n v="200401"/>
    <x v="354"/>
    <x v="347"/>
    <s v="EUR"/>
    <n v="-45845639.57"/>
    <n v="7265819.71"/>
    <n v="0"/>
    <n v="-38579819.859999999"/>
    <n v="0"/>
    <n v="-38579820"/>
    <n v="-45845639.567999989"/>
    <n v="0"/>
    <n v="-45845640"/>
  </r>
  <r>
    <x v="7"/>
    <x v="22"/>
    <n v="2004"/>
    <n v="200401"/>
    <n v="200401"/>
    <x v="355"/>
    <x v="348"/>
    <s v="EUR"/>
    <n v="-54722529.700000003"/>
    <n v="12899251.65"/>
    <n v="2345242.04"/>
    <n v="-44168520.090000004"/>
    <n v="0"/>
    <n v="-44168520"/>
    <n v="-54722529.700000003"/>
    <n v="0"/>
    <n v="-54722530"/>
  </r>
  <r>
    <x v="7"/>
    <x v="22"/>
    <n v="2004"/>
    <n v="200401"/>
    <n v="200401"/>
    <x v="356"/>
    <x v="349"/>
    <s v="EUR"/>
    <n v="-29023359.899999999"/>
    <n v="5511485.1500000004"/>
    <n v="0"/>
    <n v="-23511874.75"/>
    <n v="0"/>
    <n v="-23511875"/>
    <n v="-29023359.899999999"/>
    <n v="0"/>
    <n v="-29023360"/>
  </r>
  <r>
    <x v="7"/>
    <x v="22"/>
    <n v="2004"/>
    <n v="200401"/>
    <n v="200401"/>
    <x v="357"/>
    <x v="350"/>
    <s v="EUR"/>
    <n v="-7966651.0999999996"/>
    <n v="17631767.329999998"/>
    <n v="42649856.340000004"/>
    <n v="-32984740.110000007"/>
    <n v="0"/>
    <n v="-32984740"/>
    <n v="-7966651.1000000015"/>
    <n v="0"/>
    <n v="-7966651"/>
  </r>
  <r>
    <x v="7"/>
    <x v="22"/>
    <n v="2004"/>
    <n v="200401"/>
    <n v="200401"/>
    <x v="358"/>
    <x v="351"/>
    <s v="EUR"/>
    <n v="-54020161.100000001"/>
    <n v="12417207.92"/>
    <n v="922402.78"/>
    <n v="-42525355.960000001"/>
    <n v="0"/>
    <n v="-42525356"/>
    <n v="-54020161.100000001"/>
    <n v="0"/>
    <n v="-54020161"/>
  </r>
  <r>
    <x v="7"/>
    <x v="22"/>
    <n v="2004"/>
    <n v="200401"/>
    <n v="200401"/>
    <x v="359"/>
    <x v="352"/>
    <s v="LEK"/>
    <n v="-32662608"/>
    <n v="17201601"/>
    <n v="9182528"/>
    <n v="-24643535"/>
    <n v="0"/>
    <n v="-24643535"/>
    <n v="-32662608"/>
    <n v="0"/>
    <n v="-32662608"/>
  </r>
  <r>
    <x v="7"/>
    <x v="22"/>
    <n v="2004"/>
    <n v="200401"/>
    <n v="200401"/>
    <x v="360"/>
    <x v="353"/>
    <s v="EUR"/>
    <n v="-31244407.010000002"/>
    <n v="11298991.43"/>
    <n v="830257.6"/>
    <n v="-20775673.180000003"/>
    <n v="0"/>
    <n v="-20775673"/>
    <n v="-31244407.009999994"/>
    <n v="0"/>
    <n v="-31244407"/>
  </r>
  <r>
    <x v="7"/>
    <x v="22"/>
    <n v="2004"/>
    <n v="200401"/>
    <n v="200401"/>
    <x v="361"/>
    <x v="354"/>
    <s v="EUR"/>
    <n v="-4796728.51"/>
    <n v="2443333.5499999998"/>
    <n v="1503545"/>
    <n v="-3856939.96"/>
    <n v="0"/>
    <n v="-3856940"/>
    <n v="-4796728.510900001"/>
    <n v="0"/>
    <n v="-4796729"/>
  </r>
  <r>
    <x v="7"/>
    <x v="22"/>
    <n v="2004"/>
    <n v="200401"/>
    <n v="200401"/>
    <x v="362"/>
    <x v="355"/>
    <s v="EUR"/>
    <n v="-578668.6"/>
    <n v="868340.12"/>
    <n v="289671.52"/>
    <n v="0"/>
    <n v="0"/>
    <n v="0"/>
    <n v="-578668.59999999986"/>
    <n v="0"/>
    <n v="-578669"/>
  </r>
  <r>
    <x v="7"/>
    <x v="22"/>
    <n v="2004"/>
    <n v="200401"/>
    <n v="200401"/>
    <x v="363"/>
    <x v="356"/>
    <s v="EUR"/>
    <n v="-66499429.020000003"/>
    <n v="20778429.510000002"/>
    <n v="2384917.42"/>
    <n v="-48105916.930000007"/>
    <n v="111478800"/>
    <n v="63372883"/>
    <n v="-66499429.364"/>
    <n v="103275005"/>
    <n v="36775576"/>
  </r>
  <r>
    <x v="7"/>
    <x v="22"/>
    <n v="2004"/>
    <n v="200401"/>
    <n v="200401"/>
    <x v="364"/>
    <x v="357"/>
    <s v="EUR"/>
    <n v="-18810206.710000001"/>
    <n v="5540891.5199999996"/>
    <n v="0"/>
    <n v="-13269315.190000001"/>
    <n v="0"/>
    <n v="-13269315"/>
    <n v="-18810206.7062"/>
    <n v="0"/>
    <n v="-18810207"/>
  </r>
  <r>
    <x v="10"/>
    <x v="23"/>
    <n v="2016"/>
    <m/>
    <m/>
    <x v="365"/>
    <x v="358"/>
    <s v="EUR"/>
    <n v="0"/>
    <n v="0"/>
    <n v="0"/>
    <n v="0"/>
    <n v="-111478800"/>
    <n v="-111478800"/>
    <n v="0"/>
    <n v="-103275005"/>
    <n v="-103275005"/>
  </r>
  <r>
    <x v="5"/>
    <x v="10"/>
    <n v="1003"/>
    <n v="100301"/>
    <n v="100301"/>
    <x v="366"/>
    <x v="359"/>
    <s v="EUR"/>
    <n v="60885"/>
    <n v="0"/>
    <n v="0"/>
    <n v="60885"/>
    <n v="0"/>
    <n v="60885"/>
    <n v="60885"/>
    <n v="0"/>
    <n v="60885"/>
  </r>
  <r>
    <x v="7"/>
    <x v="18"/>
    <n v="2014"/>
    <n v="201402"/>
    <n v="201402"/>
    <x v="367"/>
    <x v="360"/>
    <s v="LEK"/>
    <n v="-318267.09999999998"/>
    <n v="0"/>
    <n v="0"/>
    <n v="-318267.09999999998"/>
    <n v="0"/>
    <n v="-318267"/>
    <n v="-318267.09999999998"/>
    <n v="0"/>
    <n v="-318267"/>
  </r>
  <r>
    <x v="5"/>
    <x v="10"/>
    <n v="1003"/>
    <n v="100301"/>
    <n v="100301"/>
    <x v="368"/>
    <x v="361"/>
    <s v="LEK"/>
    <n v="2157092"/>
    <n v="0"/>
    <n v="0"/>
    <n v="2157092"/>
    <n v="0"/>
    <n v="2157092"/>
    <n v="2157092"/>
    <n v="0"/>
    <n v="2157092"/>
  </r>
  <r>
    <x v="5"/>
    <x v="10"/>
    <n v="1003"/>
    <n v="100301"/>
    <n v="100301"/>
    <x v="369"/>
    <x v="362"/>
    <s v="EUR"/>
    <n v="290695"/>
    <n v="915.96"/>
    <n v="291610.96000000002"/>
    <n v="0"/>
    <n v="0"/>
    <n v="0"/>
    <n v="290695"/>
    <n v="0"/>
    <n v="290695"/>
  </r>
  <r>
    <x v="11"/>
    <x v="24"/>
    <n v="1003"/>
    <n v="100301"/>
    <n v="100301"/>
    <x v="370"/>
    <x v="363"/>
    <s v="EUR"/>
    <n v="0"/>
    <n v="291610.98"/>
    <n v="291610.98"/>
    <n v="0"/>
    <n v="0"/>
    <n v="0"/>
    <n v="290695"/>
    <n v="0"/>
    <n v="0"/>
  </r>
  <r>
    <x v="5"/>
    <x v="13"/>
    <n v="1002"/>
    <n v="100202"/>
    <n v="100202"/>
    <x v="371"/>
    <x v="364"/>
    <s v="LEK"/>
    <n v="2068295.91"/>
    <n v="12810723.59"/>
    <n v="8847831.4000000004"/>
    <n v="6031188.0999999996"/>
    <n v="0"/>
    <n v="6031188"/>
    <n v="2068295.90845"/>
    <n v="0"/>
    <n v="2068296"/>
  </r>
  <r>
    <x v="9"/>
    <x v="16"/>
    <n v="1004"/>
    <n v="100402"/>
    <n v="100402"/>
    <x v="372"/>
    <x v="365"/>
    <s v="LEK"/>
    <n v="0"/>
    <n v="0"/>
    <n v="0"/>
    <n v="0"/>
    <n v="-572596"/>
    <n v="-572596"/>
    <n v="0"/>
    <n v="-572596"/>
    <n v="-572596"/>
  </r>
  <r>
    <x v="5"/>
    <x v="10"/>
    <n v="1003"/>
    <n v="100301"/>
    <n v="100301"/>
    <x v="373"/>
    <x v="366"/>
    <s v="LEK"/>
    <n v="-3091546"/>
    <n v="0"/>
    <n v="0"/>
    <n v="-3091546"/>
    <n v="572596"/>
    <n v="-2518950"/>
    <n v="-3091546"/>
    <n v="572596"/>
    <n v="-2518950"/>
  </r>
  <r>
    <x v="6"/>
    <x v="11"/>
    <n v="2011"/>
    <n v="201101"/>
    <n v="201101"/>
    <x v="374"/>
    <x v="312"/>
    <s v="LEK"/>
    <n v="0"/>
    <n v="0"/>
    <n v="0"/>
    <n v="0"/>
    <n v="0"/>
    <n v="0"/>
    <n v="-2098519.7400000002"/>
    <n v="0"/>
    <n v="-2098520"/>
  </r>
  <r>
    <x v="6"/>
    <x v="11"/>
    <n v="2011"/>
    <n v="201101"/>
    <n v="201101"/>
    <x v="375"/>
    <x v="367"/>
    <s v="LEK"/>
    <n v="0"/>
    <n v="0"/>
    <n v="0"/>
    <n v="0"/>
    <n v="0"/>
    <n v="0"/>
    <n v="-98910"/>
    <n v="0"/>
    <n v="-98910"/>
  </r>
  <r>
    <x v="6"/>
    <x v="11"/>
    <n v="2011"/>
    <n v="201101"/>
    <n v="201101"/>
    <x v="376"/>
    <x v="368"/>
    <s v="LEK"/>
    <n v="0"/>
    <n v="0"/>
    <n v="0"/>
    <n v="0"/>
    <n v="0"/>
    <n v="0"/>
    <n v="-47400"/>
    <n v="0"/>
    <n v="-47400"/>
  </r>
  <r>
    <x v="6"/>
    <x v="11"/>
    <n v="2011"/>
    <n v="201101"/>
    <n v="201101"/>
    <x v="377"/>
    <x v="369"/>
    <s v="LEK"/>
    <n v="0"/>
    <n v="0"/>
    <n v="0"/>
    <n v="0"/>
    <n v="0"/>
    <n v="0"/>
    <n v="-1111322.67"/>
    <n v="0"/>
    <n v="-1111323"/>
  </r>
  <r>
    <x v="6"/>
    <x v="11"/>
    <n v="2011"/>
    <n v="201101"/>
    <n v="201101"/>
    <x v="378"/>
    <x v="370"/>
    <s v="LEK"/>
    <n v="0"/>
    <n v="0"/>
    <n v="0"/>
    <n v="0"/>
    <n v="0"/>
    <n v="0"/>
    <n v="-87815.150000000023"/>
    <n v="0"/>
    <n v="-87815"/>
  </r>
  <r>
    <x v="6"/>
    <x v="11"/>
    <n v="2011"/>
    <n v="201101"/>
    <n v="201101"/>
    <x v="379"/>
    <x v="371"/>
    <s v="LEK"/>
    <n v="0"/>
    <n v="0"/>
    <n v="0"/>
    <n v="0"/>
    <n v="0"/>
    <n v="0"/>
    <n v="-1094084.75"/>
    <n v="0"/>
    <n v="-1094085"/>
  </r>
  <r>
    <x v="6"/>
    <x v="11"/>
    <n v="2011"/>
    <n v="201101"/>
    <n v="201101"/>
    <x v="380"/>
    <x v="372"/>
    <s v="LEK"/>
    <n v="0"/>
    <n v="0"/>
    <n v="0"/>
    <n v="0"/>
    <n v="0"/>
    <n v="0"/>
    <n v="-48000"/>
    <n v="0"/>
    <n v="-48000"/>
  </r>
  <r>
    <x v="6"/>
    <x v="11"/>
    <n v="2011"/>
    <n v="201101"/>
    <n v="201101"/>
    <x v="381"/>
    <x v="373"/>
    <s v="LEK"/>
    <n v="0"/>
    <n v="0"/>
    <n v="0"/>
    <n v="0"/>
    <n v="0"/>
    <n v="0"/>
    <n v="-64800"/>
    <n v="0"/>
    <n v="-64800"/>
  </r>
  <r>
    <x v="6"/>
    <x v="11"/>
    <n v="2011"/>
    <n v="201101"/>
    <n v="201101"/>
    <x v="382"/>
    <x v="374"/>
    <s v="EUR"/>
    <n v="0"/>
    <n v="0"/>
    <n v="0"/>
    <n v="0"/>
    <n v="0"/>
    <n v="0"/>
    <n v="-1125152.9313999973"/>
    <n v="0"/>
    <n v="-1125153"/>
  </r>
  <r>
    <x v="6"/>
    <x v="11"/>
    <n v="2011"/>
    <n v="201101"/>
    <n v="201101"/>
    <x v="383"/>
    <x v="375"/>
    <s v="LEK"/>
    <n v="0"/>
    <n v="0"/>
    <n v="0"/>
    <n v="0"/>
    <n v="0"/>
    <n v="0"/>
    <n v="-626127.72000000067"/>
    <n v="0"/>
    <n v="-626128"/>
  </r>
  <r>
    <x v="6"/>
    <x v="11"/>
    <n v="2011"/>
    <n v="201101"/>
    <n v="201101"/>
    <x v="384"/>
    <x v="376"/>
    <e v="#N/A"/>
    <n v="0"/>
    <n v="0"/>
    <n v="0"/>
    <n v="0"/>
    <n v="0"/>
    <n v="0"/>
    <n v="-4030.9700000000012"/>
    <n v="0"/>
    <n v="-4031"/>
  </r>
  <r>
    <x v="6"/>
    <x v="11"/>
    <n v="2011"/>
    <n v="201101"/>
    <n v="201101"/>
    <x v="385"/>
    <x v="377"/>
    <s v="LEK"/>
    <n v="0"/>
    <n v="0"/>
    <n v="0"/>
    <n v="0"/>
    <n v="0"/>
    <n v="0"/>
    <n v="-85900.879999999976"/>
    <n v="0"/>
    <n v="-85901"/>
  </r>
  <r>
    <x v="6"/>
    <x v="11"/>
    <n v="2011"/>
    <n v="201101"/>
    <n v="201101"/>
    <x v="386"/>
    <x v="378"/>
    <s v="LEK"/>
    <n v="0"/>
    <n v="0"/>
    <n v="0"/>
    <n v="0"/>
    <n v="0"/>
    <n v="0"/>
    <n v="-18600"/>
    <n v="0"/>
    <n v="-18600"/>
  </r>
  <r>
    <x v="6"/>
    <x v="11"/>
    <n v="2011"/>
    <n v="201101"/>
    <n v="201101"/>
    <x v="387"/>
    <x v="379"/>
    <s v="LEK"/>
    <n v="0"/>
    <n v="0"/>
    <n v="0"/>
    <n v="0"/>
    <n v="0"/>
    <n v="0"/>
    <n v="-9708"/>
    <n v="0"/>
    <n v="-9708"/>
  </r>
  <r>
    <x v="9"/>
    <x v="16"/>
    <n v="1004"/>
    <n v="100401"/>
    <n v="100401"/>
    <x v="388"/>
    <x v="380"/>
    <s v="LEK"/>
    <n v="0"/>
    <n v="0"/>
    <n v="0"/>
    <n v="0"/>
    <n v="0"/>
    <n v="0"/>
    <n v="51000"/>
    <n v="0"/>
    <n v="51000"/>
  </r>
  <r>
    <x v="8"/>
    <x v="15"/>
    <n v="1013"/>
    <n v="101301"/>
    <n v="101301"/>
    <x v="389"/>
    <x v="381"/>
    <s v="EUR"/>
    <n v="4509960"/>
    <n v="0"/>
    <n v="0"/>
    <n v="4509960"/>
    <n v="0"/>
    <n v="4509960"/>
    <n v="4509960"/>
    <n v="0"/>
    <n v="4509960"/>
  </r>
  <r>
    <x v="5"/>
    <x v="13"/>
    <n v="1002"/>
    <n v="100201"/>
    <n v="100201"/>
    <x v="390"/>
    <x v="382"/>
    <s v="LEK"/>
    <n v="3279180"/>
    <n v="10326690"/>
    <n v="3279180"/>
    <n v="10326690"/>
    <n v="0"/>
    <n v="10326690"/>
    <n v="3279180.0040000002"/>
    <n v="0"/>
    <n v="3279180"/>
  </r>
  <r>
    <x v="7"/>
    <x v="14"/>
    <n v="2012"/>
    <n v="201201"/>
    <n v="201201"/>
    <x v="391"/>
    <x v="383"/>
    <s v="LEK"/>
    <n v="-234667"/>
    <n v="561333.67000000004"/>
    <n v="408333.33"/>
    <n v="-81666.659999999974"/>
    <n v="0"/>
    <n v="-81667"/>
    <n v="-234667"/>
    <n v="0"/>
    <n v="-234667"/>
  </r>
  <r>
    <x v="9"/>
    <x v="16"/>
    <n v="1004"/>
    <n v="100401"/>
    <n v="100401"/>
    <x v="392"/>
    <x v="384"/>
    <s v="LEK"/>
    <n v="0"/>
    <n v="0"/>
    <n v="0"/>
    <n v="0"/>
    <n v="0"/>
    <n v="0"/>
    <n v="39438"/>
    <n v="0"/>
    <n v="39438"/>
  </r>
  <r>
    <x v="9"/>
    <x v="16"/>
    <n v="1004"/>
    <n v="100401"/>
    <n v="100401"/>
    <x v="393"/>
    <x v="275"/>
    <s v="LEK"/>
    <n v="0"/>
    <n v="0"/>
    <n v="0"/>
    <n v="0"/>
    <n v="0"/>
    <n v="0"/>
    <n v="286508"/>
    <n v="0"/>
    <n v="286508"/>
  </r>
  <r>
    <x v="5"/>
    <x v="13"/>
    <n v="1002"/>
    <n v="100201"/>
    <n v="100201"/>
    <x v="394"/>
    <x v="385"/>
    <s v="EUR"/>
    <n v="1418044.7"/>
    <n v="0"/>
    <n v="0"/>
    <n v="1418044.7"/>
    <n v="0"/>
    <n v="1418045"/>
    <n v="1418044.7"/>
    <n v="0"/>
    <n v="1418045"/>
  </r>
  <r>
    <x v="6"/>
    <x v="11"/>
    <n v="2011"/>
    <n v="201101"/>
    <n v="201101"/>
    <x v="395"/>
    <x v="386"/>
    <s v="LEK"/>
    <n v="0"/>
    <n v="0"/>
    <n v="0"/>
    <n v="0"/>
    <n v="0"/>
    <n v="0"/>
    <n v="-619299"/>
    <n v="0"/>
    <n v="-619299"/>
  </r>
  <r>
    <x v="6"/>
    <x v="11"/>
    <n v="2011"/>
    <n v="201101"/>
    <n v="201101"/>
    <x v="396"/>
    <x v="387"/>
    <s v="LEK"/>
    <n v="0"/>
    <n v="0"/>
    <n v="0"/>
    <n v="0"/>
    <n v="0"/>
    <n v="0"/>
    <n v="-803113.20000000019"/>
    <n v="0"/>
    <n v="-803113"/>
  </r>
  <r>
    <x v="6"/>
    <x v="11"/>
    <n v="2011"/>
    <n v="201101"/>
    <n v="201101"/>
    <x v="397"/>
    <x v="388"/>
    <s v="LEK"/>
    <n v="0"/>
    <n v="0"/>
    <n v="0"/>
    <n v="0"/>
    <n v="0"/>
    <n v="0"/>
    <n v="-547416.39999999991"/>
    <n v="0"/>
    <n v="-547416"/>
  </r>
  <r>
    <x v="6"/>
    <x v="11"/>
    <n v="2011"/>
    <n v="201101"/>
    <n v="201101"/>
    <x v="398"/>
    <x v="389"/>
    <s v="LEK"/>
    <n v="0"/>
    <n v="0"/>
    <n v="0"/>
    <n v="0"/>
    <n v="0"/>
    <n v="0"/>
    <n v="-92854.78"/>
    <n v="0"/>
    <n v="-92855"/>
  </r>
  <r>
    <x v="6"/>
    <x v="11"/>
    <n v="2011"/>
    <n v="201101"/>
    <n v="201101"/>
    <x v="399"/>
    <x v="390"/>
    <s v="LEK"/>
    <n v="0"/>
    <n v="0"/>
    <n v="0"/>
    <n v="0"/>
    <n v="0"/>
    <n v="0"/>
    <n v="-135429.86999999918"/>
    <n v="0"/>
    <n v="-135430"/>
  </r>
  <r>
    <x v="6"/>
    <x v="11"/>
    <n v="2011"/>
    <n v="201101"/>
    <n v="201101"/>
    <x v="400"/>
    <x v="391"/>
    <s v="LEK"/>
    <n v="0"/>
    <n v="0"/>
    <n v="0"/>
    <n v="0"/>
    <n v="0"/>
    <n v="0"/>
    <n v="-193259.57999999996"/>
    <n v="0"/>
    <n v="-193260"/>
  </r>
  <r>
    <x v="6"/>
    <x v="11"/>
    <n v="2011"/>
    <n v="201101"/>
    <n v="201101"/>
    <x v="401"/>
    <x v="392"/>
    <s v="LEK"/>
    <n v="0"/>
    <n v="0"/>
    <n v="0"/>
    <n v="0"/>
    <n v="0"/>
    <n v="0"/>
    <n v="-42303.56"/>
    <n v="0"/>
    <n v="-42304"/>
  </r>
  <r>
    <x v="6"/>
    <x v="11"/>
    <n v="2011"/>
    <n v="201101"/>
    <n v="201101"/>
    <x v="402"/>
    <x v="393"/>
    <s v="LEK"/>
    <n v="0"/>
    <n v="0"/>
    <n v="0"/>
    <n v="0"/>
    <n v="0"/>
    <n v="0"/>
    <n v="-104250.79000000004"/>
    <n v="0"/>
    <n v="-104251"/>
  </r>
  <r>
    <x v="6"/>
    <x v="11"/>
    <n v="2011"/>
    <n v="201101"/>
    <n v="201101"/>
    <x v="403"/>
    <x v="394"/>
    <s v="LEK"/>
    <n v="0"/>
    <n v="0"/>
    <n v="0"/>
    <n v="0"/>
    <n v="0"/>
    <n v="0"/>
    <n v="-101559.5"/>
    <n v="0"/>
    <n v="-101560"/>
  </r>
  <r>
    <x v="6"/>
    <x v="11"/>
    <n v="2011"/>
    <n v="201101"/>
    <n v="201101"/>
    <x v="404"/>
    <x v="395"/>
    <s v="LEK"/>
    <n v="0"/>
    <n v="0"/>
    <n v="0"/>
    <n v="0"/>
    <n v="0"/>
    <n v="0"/>
    <n v="-9537.6500000000233"/>
    <n v="0"/>
    <n v="-9538"/>
  </r>
  <r>
    <x v="6"/>
    <x v="11"/>
    <n v="2011"/>
    <n v="201101"/>
    <n v="201101"/>
    <x v="405"/>
    <x v="396"/>
    <s v="LEK"/>
    <n v="0"/>
    <n v="0"/>
    <n v="0"/>
    <n v="0"/>
    <n v="0"/>
    <n v="0"/>
    <n v="-285493.12000000011"/>
    <n v="0"/>
    <n v="-285493"/>
  </r>
  <r>
    <x v="6"/>
    <x v="11"/>
    <n v="2011"/>
    <n v="201101"/>
    <n v="201101"/>
    <x v="406"/>
    <x v="397"/>
    <s v="LEK"/>
    <n v="0"/>
    <n v="0"/>
    <n v="0"/>
    <n v="0"/>
    <n v="0"/>
    <n v="0"/>
    <n v="-77342.150000000023"/>
    <n v="0"/>
    <n v="-77342"/>
  </r>
  <r>
    <x v="6"/>
    <x v="11"/>
    <n v="2011"/>
    <n v="201101"/>
    <n v="201101"/>
    <x v="407"/>
    <x v="398"/>
    <s v="LEK"/>
    <n v="0"/>
    <n v="0"/>
    <n v="0"/>
    <n v="0"/>
    <n v="0"/>
    <n v="0"/>
    <n v="248797.97000000626"/>
    <n v="0"/>
    <n v="248798"/>
  </r>
  <r>
    <x v="6"/>
    <x v="11"/>
    <n v="2011"/>
    <n v="201101"/>
    <n v="201101"/>
    <x v="408"/>
    <x v="399"/>
    <s v="LEK"/>
    <n v="0"/>
    <n v="0"/>
    <n v="0"/>
    <n v="0"/>
    <n v="0"/>
    <n v="0"/>
    <n v="-3868.5999999999767"/>
    <n v="0"/>
    <n v="-3869"/>
  </r>
  <r>
    <x v="6"/>
    <x v="11"/>
    <n v="2011"/>
    <n v="201101"/>
    <n v="201101"/>
    <x v="409"/>
    <x v="400"/>
    <s v="LEK"/>
    <n v="0"/>
    <n v="0"/>
    <n v="0"/>
    <n v="0"/>
    <n v="0"/>
    <n v="0"/>
    <n v="-61300"/>
    <n v="0"/>
    <n v="-61300"/>
  </r>
  <r>
    <x v="6"/>
    <x v="11"/>
    <n v="2011"/>
    <n v="201101"/>
    <n v="201101"/>
    <x v="410"/>
    <x v="401"/>
    <s v="LEK"/>
    <n v="0"/>
    <n v="0"/>
    <n v="0"/>
    <n v="0"/>
    <n v="0"/>
    <n v="0"/>
    <n v="-26286"/>
    <n v="0"/>
    <n v="-26286"/>
  </r>
  <r>
    <x v="6"/>
    <x v="11"/>
    <n v="2011"/>
    <n v="201101"/>
    <n v="201101"/>
    <x v="411"/>
    <x v="402"/>
    <s v="LEK"/>
    <n v="0"/>
    <n v="0"/>
    <n v="0"/>
    <n v="0"/>
    <n v="0"/>
    <n v="0"/>
    <n v="-98440.699999999953"/>
    <n v="0"/>
    <n v="-98441"/>
  </r>
  <r>
    <x v="9"/>
    <x v="16"/>
    <n v="1004"/>
    <n v="100401"/>
    <n v="100401"/>
    <x v="412"/>
    <x v="403"/>
    <s v="LEK"/>
    <n v="0"/>
    <n v="0"/>
    <n v="0"/>
    <n v="0"/>
    <n v="0"/>
    <n v="0"/>
    <n v="22063"/>
    <n v="0"/>
    <n v="22063"/>
  </r>
  <r>
    <x v="9"/>
    <x v="16"/>
    <n v="1004"/>
    <n v="100401"/>
    <n v="100401"/>
    <x v="413"/>
    <x v="404"/>
    <s v="LEK"/>
    <n v="0"/>
    <n v="0"/>
    <n v="0"/>
    <n v="0"/>
    <n v="0"/>
    <n v="0"/>
    <n v="91974"/>
    <n v="0"/>
    <n v="91974"/>
  </r>
  <r>
    <x v="9"/>
    <x v="16"/>
    <n v="1004"/>
    <n v="100401"/>
    <n v="100401"/>
    <x v="414"/>
    <x v="405"/>
    <s v="LEK"/>
    <n v="0"/>
    <n v="0"/>
    <n v="0"/>
    <n v="0"/>
    <n v="0"/>
    <n v="0"/>
    <n v="5360832"/>
    <n v="0"/>
    <n v="5360832"/>
  </r>
  <r>
    <x v="5"/>
    <x v="10"/>
    <n v="1003"/>
    <n v="100302"/>
    <n v="100302"/>
    <x v="415"/>
    <x v="406"/>
    <s v="LEK"/>
    <n v="3500066"/>
    <n v="8512140"/>
    <n v="3507316"/>
    <n v="8504890"/>
    <n v="0"/>
    <n v="8504890"/>
    <n v="3500066"/>
    <n v="0"/>
    <n v="3500066"/>
  </r>
  <r>
    <x v="7"/>
    <x v="18"/>
    <n v="2014"/>
    <n v="201402"/>
    <n v="201402"/>
    <x v="416"/>
    <x v="407"/>
    <m/>
    <n v="-16461412"/>
    <n v="16461416"/>
    <n v="12144440.65"/>
    <n v="-12144436.65"/>
    <n v="0"/>
    <n v="-12144437"/>
    <n v="-16461412"/>
    <n v="0"/>
    <n v="-16461412"/>
  </r>
  <r>
    <x v="12"/>
    <x v="25"/>
    <n v="1001"/>
    <n v="100101"/>
    <n v="100101"/>
    <x v="417"/>
    <x v="408"/>
    <s v="LEK"/>
    <n v="66519"/>
    <n v="18683518.670000002"/>
    <n v="17554556.609999999"/>
    <n v="1195481.0600000024"/>
    <n v="0"/>
    <n v="1195481"/>
    <n v="66519.000000398606"/>
    <n v="0"/>
    <n v="66519"/>
  </r>
  <r>
    <x v="12"/>
    <x v="25"/>
    <n v="1001"/>
    <n v="100101"/>
    <n v="100101"/>
    <x v="418"/>
    <x v="409"/>
    <s v="LEK"/>
    <n v="4904540.08"/>
    <n v="247552054.53"/>
    <n v="227316864.21000001"/>
    <n v="25139730.400000006"/>
    <n v="0"/>
    <n v="25139730"/>
    <n v="4904540.0799995065"/>
    <n v="0"/>
    <n v="4904540"/>
  </r>
  <r>
    <x v="12"/>
    <x v="25"/>
    <n v="1001"/>
    <n v="100101"/>
    <n v="100101"/>
    <x v="419"/>
    <x v="410"/>
    <s v="LEK"/>
    <n v="24228867.129999999"/>
    <n v="833659688.80999994"/>
    <n v="839042670.24000001"/>
    <n v="18845885.699999928"/>
    <n v="0"/>
    <n v="18845886"/>
    <n v="24228867.130001187"/>
    <n v="0"/>
    <n v="24228867"/>
  </r>
  <r>
    <x v="12"/>
    <x v="25"/>
    <n v="1001"/>
    <n v="100101"/>
    <n v="100101"/>
    <x v="420"/>
    <x v="411"/>
    <s v="LEK"/>
    <n v="4745900.7699999996"/>
    <n v="13612863.5"/>
    <n v="14779117.91"/>
    <n v="3579646.3599999994"/>
    <n v="0"/>
    <n v="3579646"/>
    <n v="4745900.7699998002"/>
    <n v="0"/>
    <n v="4745901"/>
  </r>
  <r>
    <x v="12"/>
    <x v="25"/>
    <n v="1001"/>
    <n v="100102"/>
    <n v="100102"/>
    <x v="421"/>
    <x v="412"/>
    <s v="EUR"/>
    <n v="24623321.210000001"/>
    <n v="107531611.5"/>
    <n v="120704266.63"/>
    <n v="11450666.080000013"/>
    <n v="0"/>
    <n v="11450666"/>
    <n v="24623321.207063794"/>
    <n v="0"/>
    <n v="24623321"/>
  </r>
  <r>
    <x v="12"/>
    <x v="25"/>
    <n v="1001"/>
    <n v="100102"/>
    <n v="100102"/>
    <x v="422"/>
    <x v="413"/>
    <s v="EUR"/>
    <n v="2527.19"/>
    <n v="9960334.8000000007"/>
    <n v="7968820.9400000004"/>
    <n v="1994041.0499999998"/>
    <n v="0"/>
    <n v="1994041"/>
    <n v="2527.5119994012639"/>
    <n v="0"/>
    <n v="2528"/>
  </r>
  <r>
    <x v="12"/>
    <x v="25"/>
    <n v="1001"/>
    <n v="100102"/>
    <n v="100102"/>
    <x v="423"/>
    <x v="414"/>
    <s v="EUR"/>
    <n v="2196959.0099999998"/>
    <n v="35276354.82"/>
    <n v="35313600.93"/>
    <n v="2159712.8999999985"/>
    <n v="0"/>
    <n v="2159713"/>
    <n v="2196959.0029982999"/>
    <n v="0"/>
    <n v="2196959"/>
  </r>
  <r>
    <x v="12"/>
    <x v="25"/>
    <n v="1001"/>
    <n v="100103"/>
    <n v="100103"/>
    <x v="424"/>
    <x v="415"/>
    <s v="LEK"/>
    <n v="17013"/>
    <n v="60410"/>
    <n v="56106"/>
    <n v="21317"/>
    <n v="0"/>
    <n v="21317"/>
    <n v="17013"/>
    <n v="0"/>
    <n v="17013"/>
  </r>
  <r>
    <x v="12"/>
    <x v="25"/>
    <n v="1001"/>
    <n v="100103"/>
    <n v="100103"/>
    <x v="425"/>
    <x v="416"/>
    <s v="LEK"/>
    <n v="702260"/>
    <n v="326838626.32999998"/>
    <n v="326838626.32999998"/>
    <n v="702260"/>
    <n v="0"/>
    <n v="702260"/>
    <n v="702260"/>
    <n v="0"/>
    <n v="702260"/>
  </r>
  <r>
    <x v="12"/>
    <x v="25"/>
    <n v="1001"/>
    <n v="100103"/>
    <n v="100103"/>
    <x v="426"/>
    <x v="417"/>
    <s v="LEK"/>
    <n v="8093"/>
    <n v="0"/>
    <n v="0"/>
    <n v="8093"/>
    <n v="0"/>
    <n v="8093"/>
    <n v="8093"/>
    <n v="0"/>
    <n v="8093"/>
  </r>
  <r>
    <x v="12"/>
    <x v="25"/>
    <n v="1001"/>
    <n v="100103"/>
    <n v="100103"/>
    <x v="427"/>
    <x v="418"/>
    <s v="LEK"/>
    <n v="502000"/>
    <n v="317915176.43000001"/>
    <n v="317915176.43000001"/>
    <n v="502000"/>
    <n v="0"/>
    <n v="502000"/>
    <n v="502000"/>
    <n v="0"/>
    <n v="502000"/>
  </r>
  <r>
    <x v="12"/>
    <x v="25"/>
    <n v="1001"/>
    <n v="100103"/>
    <n v="100103"/>
    <x v="428"/>
    <x v="419"/>
    <s v="LEK"/>
    <n v="13920"/>
    <n v="0"/>
    <n v="10370"/>
    <n v="3550"/>
    <n v="0"/>
    <n v="3550"/>
    <n v="13920"/>
    <n v="0"/>
    <n v="13920"/>
  </r>
  <r>
    <x v="12"/>
    <x v="25"/>
    <n v="1001"/>
    <n v="100103"/>
    <n v="100103"/>
    <x v="429"/>
    <x v="420"/>
    <s v="LEK"/>
    <n v="2770618"/>
    <n v="131270240.3"/>
    <n v="131069358.09999999"/>
    <n v="2971500.200000003"/>
    <n v="0"/>
    <n v="2971500"/>
    <n v="2770617.999999702"/>
    <n v="0"/>
    <n v="2770618"/>
  </r>
  <r>
    <x v="12"/>
    <x v="25"/>
    <n v="1001"/>
    <n v="100103"/>
    <n v="100103"/>
    <x v="430"/>
    <x v="421"/>
    <s v="LEK"/>
    <n v="3046745"/>
    <n v="108836048.25"/>
    <n v="109886842.23"/>
    <n v="1995951.0199999958"/>
    <n v="0"/>
    <n v="1995951"/>
    <n v="3046744.9999998957"/>
    <n v="0"/>
    <n v="3046745"/>
  </r>
  <r>
    <x v="12"/>
    <x v="25"/>
    <n v="1001"/>
    <n v="100103"/>
    <n v="100103"/>
    <x v="431"/>
    <x v="422"/>
    <s v="LEK"/>
    <n v="1720071"/>
    <n v="77595959.090000004"/>
    <n v="77725497.840000004"/>
    <n v="1590532.25"/>
    <n v="0"/>
    <n v="1590532"/>
    <n v="1720070.999999702"/>
    <n v="0"/>
    <n v="1720071"/>
  </r>
  <r>
    <x v="12"/>
    <x v="25"/>
    <n v="1001"/>
    <n v="100103"/>
    <n v="100103"/>
    <x v="432"/>
    <x v="423"/>
    <s v="LEK"/>
    <n v="661700"/>
    <n v="23586903.66"/>
    <n v="23269246"/>
    <n v="979357.66000000015"/>
    <n v="0"/>
    <n v="979358"/>
    <n v="661699.99999960139"/>
    <n v="0"/>
    <n v="661700"/>
  </r>
  <r>
    <x v="12"/>
    <x v="25"/>
    <n v="1001"/>
    <n v="100103"/>
    <n v="100103"/>
    <x v="433"/>
    <x v="424"/>
    <s v="LEK"/>
    <n v="1011009"/>
    <n v="44253620.219999999"/>
    <n v="43893979.700000003"/>
    <n v="1370649.5199999958"/>
    <n v="0"/>
    <n v="1370650"/>
    <n v="1011008.999999702"/>
    <n v="0"/>
    <n v="1011009"/>
  </r>
  <r>
    <x v="12"/>
    <x v="25"/>
    <n v="1001"/>
    <n v="100103"/>
    <n v="100103"/>
    <x v="434"/>
    <x v="425"/>
    <s v="LEK"/>
    <n v="382929"/>
    <n v="15303706"/>
    <n v="15286911.68"/>
    <n v="399723.3200000003"/>
    <n v="0"/>
    <n v="399723"/>
    <n v="382928.99999970011"/>
    <n v="0"/>
    <n v="382929"/>
  </r>
  <r>
    <x v="12"/>
    <x v="25"/>
    <n v="1001"/>
    <n v="100103"/>
    <n v="100103"/>
    <x v="435"/>
    <x v="426"/>
    <s v="LEK"/>
    <n v="420000"/>
    <n v="297068634.54000002"/>
    <n v="297068634.54000002"/>
    <n v="420000"/>
    <n v="0"/>
    <n v="420000"/>
    <n v="420000"/>
    <n v="0"/>
    <n v="420000"/>
  </r>
  <r>
    <x v="12"/>
    <x v="25"/>
    <n v="1001"/>
    <n v="100103"/>
    <n v="100103"/>
    <x v="436"/>
    <x v="427"/>
    <s v="LEK"/>
    <n v="450000"/>
    <n v="136811609.97999999"/>
    <n v="136811609.97999999"/>
    <n v="450000"/>
    <n v="0"/>
    <n v="450000"/>
    <n v="450000"/>
    <n v="0"/>
    <n v="450000"/>
  </r>
  <r>
    <x v="12"/>
    <x v="25"/>
    <n v="1001"/>
    <n v="100103"/>
    <n v="100103"/>
    <x v="437"/>
    <x v="428"/>
    <s v="LEK"/>
    <n v="400010"/>
    <n v="270158412.54000002"/>
    <n v="270158412.54000002"/>
    <n v="400010"/>
    <n v="0"/>
    <n v="400010"/>
    <n v="400010"/>
    <n v="0"/>
    <n v="400010"/>
  </r>
  <r>
    <x v="12"/>
    <x v="25"/>
    <n v="1001"/>
    <n v="100103"/>
    <n v="100103"/>
    <x v="438"/>
    <x v="429"/>
    <s v="LEK"/>
    <n v="40000"/>
    <n v="145033200.88999999"/>
    <n v="145033200.88999999"/>
    <n v="40000"/>
    <n v="0"/>
    <n v="40000"/>
    <n v="40000"/>
    <n v="0"/>
    <n v="40000"/>
  </r>
  <r>
    <x v="12"/>
    <x v="25"/>
    <n v="1001"/>
    <n v="100103"/>
    <n v="100103"/>
    <x v="439"/>
    <x v="430"/>
    <s v="LEK"/>
    <n v="8915"/>
    <n v="40000"/>
    <n v="16130"/>
    <n v="32785"/>
    <n v="0"/>
    <n v="32785"/>
    <n v="8915"/>
    <n v="0"/>
    <n v="8915"/>
  </r>
  <r>
    <x v="12"/>
    <x v="25"/>
    <n v="1001"/>
    <n v="100103"/>
    <n v="100103"/>
    <x v="440"/>
    <x v="431"/>
    <s v="LEK"/>
    <n v="11638"/>
    <n v="85000"/>
    <n v="69513"/>
    <n v="27125"/>
    <n v="0"/>
    <n v="27125"/>
    <n v="11638"/>
    <n v="0"/>
    <n v="11638"/>
  </r>
  <r>
    <x v="12"/>
    <x v="25"/>
    <n v="1001"/>
    <n v="100103"/>
    <n v="100103"/>
    <x v="441"/>
    <x v="432"/>
    <s v="LEK"/>
    <n v="77177"/>
    <n v="0"/>
    <n v="73284"/>
    <n v="3893"/>
    <n v="0"/>
    <n v="3893"/>
    <n v="77177"/>
    <n v="0"/>
    <n v="77177"/>
  </r>
  <r>
    <x v="12"/>
    <x v="25"/>
    <n v="1001"/>
    <n v="100103"/>
    <n v="100103"/>
    <x v="442"/>
    <x v="433"/>
    <s v="LEK"/>
    <n v="57871"/>
    <n v="0"/>
    <n v="54229"/>
    <n v="3642"/>
    <n v="0"/>
    <n v="3642"/>
    <n v="57871"/>
    <n v="0"/>
    <n v="57871"/>
  </r>
  <r>
    <x v="12"/>
    <x v="25"/>
    <n v="1001"/>
    <n v="100103"/>
    <n v="100103"/>
    <x v="443"/>
    <x v="434"/>
    <s v="LEK"/>
    <n v="19472.990000000002"/>
    <n v="0"/>
    <n v="0"/>
    <n v="19472.990000000002"/>
    <n v="0"/>
    <n v="19473"/>
    <n v="19472.9899998"/>
    <n v="0"/>
    <n v="19473"/>
  </r>
  <r>
    <x v="12"/>
    <x v="25"/>
    <n v="1001"/>
    <n v="100103"/>
    <n v="100103"/>
    <x v="444"/>
    <x v="435"/>
    <s v="LEK"/>
    <n v="2854491"/>
    <n v="93689349.090000004"/>
    <n v="94188851.370000005"/>
    <n v="2354988.7199999988"/>
    <n v="0"/>
    <n v="2354989"/>
    <n v="2854490.9999999106"/>
    <n v="0"/>
    <n v="2854491"/>
  </r>
  <r>
    <x v="12"/>
    <x v="25"/>
    <n v="1001"/>
    <n v="100103"/>
    <n v="100103"/>
    <x v="445"/>
    <x v="436"/>
    <s v="LEK"/>
    <n v="500000"/>
    <n v="360072276.32999998"/>
    <n v="360072275.32999998"/>
    <n v="500001"/>
    <n v="0"/>
    <n v="500001"/>
    <n v="500000"/>
    <n v="0"/>
    <n v="500000"/>
  </r>
  <r>
    <x v="12"/>
    <x v="25"/>
    <n v="1001"/>
    <n v="100103"/>
    <n v="100103"/>
    <x v="446"/>
    <x v="437"/>
    <s v="LEK"/>
    <n v="11004"/>
    <n v="10000"/>
    <n v="14740"/>
    <n v="6264"/>
    <n v="0"/>
    <n v="6264"/>
    <n v="11004"/>
    <n v="0"/>
    <n v="11004"/>
  </r>
  <r>
    <x v="12"/>
    <x v="25"/>
    <n v="1001"/>
    <n v="100103"/>
    <n v="100103"/>
    <x v="447"/>
    <x v="438"/>
    <s v="LEK"/>
    <n v="1346198"/>
    <n v="53514815.5"/>
    <n v="53530064.979999997"/>
    <n v="1330948.5200000033"/>
    <n v="0"/>
    <n v="1330949"/>
    <n v="1346198"/>
    <n v="0"/>
    <n v="1346198"/>
  </r>
  <r>
    <x v="12"/>
    <x v="25"/>
    <n v="1001"/>
    <n v="100103"/>
    <n v="100103"/>
    <x v="448"/>
    <x v="439"/>
    <s v="LEK"/>
    <n v="325000"/>
    <n v="156862144.11000001"/>
    <n v="156862144.11000001"/>
    <n v="325000"/>
    <n v="0"/>
    <n v="325000"/>
    <n v="325000"/>
    <n v="0"/>
    <n v="325000"/>
  </r>
  <r>
    <x v="12"/>
    <x v="25"/>
    <n v="1001"/>
    <n v="100103"/>
    <n v="100103"/>
    <x v="449"/>
    <x v="440"/>
    <s v="LEK"/>
    <n v="10349"/>
    <n v="120000"/>
    <n v="92888"/>
    <n v="37461"/>
    <n v="0"/>
    <n v="37461"/>
    <n v="10349"/>
    <n v="0"/>
    <n v="10349"/>
  </r>
  <r>
    <x v="12"/>
    <x v="25"/>
    <n v="1001"/>
    <n v="100103"/>
    <n v="100103"/>
    <x v="450"/>
    <x v="441"/>
    <s v="LEK"/>
    <n v="2622300"/>
    <n v="129027638.17"/>
    <n v="128260019.2"/>
    <n v="3389918.9699999988"/>
    <n v="0"/>
    <n v="3389919"/>
    <n v="2622300"/>
    <n v="0"/>
    <n v="2622300"/>
  </r>
  <r>
    <x v="12"/>
    <x v="25"/>
    <n v="1001"/>
    <n v="100103"/>
    <n v="100103"/>
    <x v="451"/>
    <x v="442"/>
    <s v="LEK"/>
    <n v="500000"/>
    <n v="387384326.45999998"/>
    <n v="387384326.45999998"/>
    <n v="500000"/>
    <n v="0"/>
    <n v="500000"/>
    <n v="500000"/>
    <n v="0"/>
    <n v="500000"/>
  </r>
  <r>
    <x v="12"/>
    <x v="25"/>
    <n v="1001"/>
    <n v="100103"/>
    <n v="100103"/>
    <x v="452"/>
    <x v="443"/>
    <s v="LEK"/>
    <n v="29625"/>
    <n v="40000"/>
    <n v="56600"/>
    <n v="13025"/>
    <n v="0"/>
    <n v="13025"/>
    <n v="29625"/>
    <n v="0"/>
    <n v="29625"/>
  </r>
  <r>
    <x v="12"/>
    <x v="25"/>
    <n v="1001"/>
    <n v="100103"/>
    <n v="100103"/>
    <x v="453"/>
    <x v="444"/>
    <s v="LEK"/>
    <n v="-183000.43"/>
    <n v="8921118.1300000008"/>
    <n v="9000483.6799999997"/>
    <n v="-262365.97999999858"/>
    <n v="0"/>
    <n v="-262366"/>
    <n v="-183000.43000030145"/>
    <n v="0"/>
    <n v="-183000"/>
  </r>
  <r>
    <x v="12"/>
    <x v="25"/>
    <n v="1001"/>
    <n v="100103"/>
    <n v="100103"/>
    <x v="454"/>
    <x v="445"/>
    <s v="LEK"/>
    <n v="0"/>
    <n v="814446000"/>
    <n v="814446000"/>
    <n v="0"/>
    <n v="0"/>
    <n v="0"/>
    <n v="-183000.43000030145"/>
    <n v="0"/>
    <n v="0"/>
  </r>
  <r>
    <x v="12"/>
    <x v="25"/>
    <n v="1001"/>
    <n v="100103"/>
    <n v="100103"/>
    <x v="455"/>
    <x v="446"/>
    <s v="LEK"/>
    <n v="0"/>
    <n v="552800500"/>
    <n v="552800500"/>
    <n v="0"/>
    <n v="0"/>
    <n v="0"/>
    <n v="-183000.43000030145"/>
    <n v="0"/>
    <n v="0"/>
  </r>
  <r>
    <x v="12"/>
    <x v="25"/>
    <n v="1001"/>
    <n v="100103"/>
    <n v="100103"/>
    <x v="456"/>
    <x v="447"/>
    <s v="LEK"/>
    <n v="3946745"/>
    <n v="326821837"/>
    <n v="326721187"/>
    <n v="4047395"/>
    <n v="0"/>
    <n v="4047395"/>
    <n v="3946745"/>
    <n v="0"/>
    <n v="3946745"/>
  </r>
  <r>
    <x v="12"/>
    <x v="25"/>
    <n v="1001"/>
    <n v="100103"/>
    <n v="100103"/>
    <x v="457"/>
    <x v="448"/>
    <s v="LEK"/>
    <n v="4400940"/>
    <n v="317839522"/>
    <n v="318677882"/>
    <n v="3562580"/>
    <n v="0"/>
    <n v="3562580"/>
    <n v="4400940"/>
    <n v="0"/>
    <n v="4400940"/>
  </r>
  <r>
    <x v="12"/>
    <x v="25"/>
    <n v="1001"/>
    <n v="100103"/>
    <n v="100103"/>
    <x v="458"/>
    <x v="449"/>
    <s v="LEK"/>
    <n v="7311.65"/>
    <n v="13839.53"/>
    <n v="17603"/>
    <n v="3548.1800000000003"/>
    <n v="0"/>
    <n v="3548"/>
    <n v="7311.6499999000007"/>
    <n v="0"/>
    <n v="7312"/>
  </r>
  <r>
    <x v="12"/>
    <x v="25"/>
    <n v="1001"/>
    <n v="100103"/>
    <n v="100103"/>
    <x v="459"/>
    <x v="450"/>
    <s v="LEK"/>
    <n v="-1774.7"/>
    <n v="51915.09"/>
    <n v="51896"/>
    <n v="-1755.6100000000006"/>
    <n v="0"/>
    <n v="-1756"/>
    <n v="-1774.7000001000051"/>
    <n v="0"/>
    <n v="-1775"/>
  </r>
  <r>
    <x v="12"/>
    <x v="25"/>
    <n v="1001"/>
    <n v="100103"/>
    <n v="100103"/>
    <x v="460"/>
    <x v="451"/>
    <s v="LEK"/>
    <n v="3420950"/>
    <n v="297021975"/>
    <n v="296349320"/>
    <n v="4093605"/>
    <n v="0"/>
    <n v="4093605"/>
    <n v="3420949.9951999784"/>
    <n v="0"/>
    <n v="3420950"/>
  </r>
  <r>
    <x v="12"/>
    <x v="25"/>
    <n v="1001"/>
    <n v="100103"/>
    <n v="100103"/>
    <x v="461"/>
    <x v="452"/>
    <s v="LEK"/>
    <n v="2084580"/>
    <n v="136662820"/>
    <n v="136700330"/>
    <n v="2047070"/>
    <n v="0"/>
    <n v="2047070"/>
    <n v="2084579.9999999106"/>
    <n v="0"/>
    <n v="2084580"/>
  </r>
  <r>
    <x v="12"/>
    <x v="25"/>
    <n v="1001"/>
    <n v="100103"/>
    <n v="100103"/>
    <x v="462"/>
    <x v="453"/>
    <s v="LEK"/>
    <n v="1564000"/>
    <n v="270118085"/>
    <n v="269677845"/>
    <n v="2004240"/>
    <n v="0"/>
    <n v="2004240"/>
    <n v="1563999.9999999106"/>
    <n v="0"/>
    <n v="1564000"/>
  </r>
  <r>
    <x v="12"/>
    <x v="25"/>
    <n v="1001"/>
    <n v="100103"/>
    <n v="100103"/>
    <x v="463"/>
    <x v="454"/>
    <s v="LEK"/>
    <n v="1778000"/>
    <n v="145023260"/>
    <n v="144987650"/>
    <n v="1813610"/>
    <n v="0"/>
    <n v="1813610"/>
    <n v="1778000"/>
    <n v="0"/>
    <n v="1778000"/>
  </r>
  <r>
    <x v="12"/>
    <x v="25"/>
    <n v="1001"/>
    <n v="100103"/>
    <n v="100103"/>
    <x v="464"/>
    <x v="455"/>
    <s v="LEK"/>
    <n v="-1896.75"/>
    <n v="7033.54"/>
    <n v="7021"/>
    <n v="-1884.21"/>
    <n v="0"/>
    <n v="-1884"/>
    <n v="-1896.75"/>
    <n v="0"/>
    <n v="-1897"/>
  </r>
  <r>
    <x v="12"/>
    <x v="25"/>
    <n v="1001"/>
    <n v="100103"/>
    <n v="100103"/>
    <x v="465"/>
    <x v="456"/>
    <s v="LEK"/>
    <n v="384.28"/>
    <n v="63980.98"/>
    <n v="7666"/>
    <n v="56699.26"/>
    <n v="0"/>
    <n v="56699"/>
    <n v="384.27999970000019"/>
    <n v="0"/>
    <n v="384"/>
  </r>
  <r>
    <x v="12"/>
    <x v="25"/>
    <n v="1001"/>
    <n v="100103"/>
    <n v="100103"/>
    <x v="466"/>
    <x v="457"/>
    <s v="LEK"/>
    <n v="3351.95"/>
    <n v="40377.54"/>
    <n v="39851"/>
    <n v="3878.489999999998"/>
    <n v="0"/>
    <n v="3878"/>
    <n v="3351.9499999999971"/>
    <n v="0"/>
    <n v="3352"/>
  </r>
  <r>
    <x v="12"/>
    <x v="25"/>
    <n v="1001"/>
    <n v="100103"/>
    <n v="100103"/>
    <x v="467"/>
    <x v="458"/>
    <s v="LEK"/>
    <n v="-245.25"/>
    <n v="9960.89"/>
    <n v="9309"/>
    <n v="406.63999999999942"/>
    <n v="0"/>
    <n v="407"/>
    <n v="-245.25000020000152"/>
    <n v="0"/>
    <n v="-245"/>
  </r>
  <r>
    <x v="12"/>
    <x v="25"/>
    <n v="1001"/>
    <n v="100103"/>
    <n v="100103"/>
    <x v="468"/>
    <x v="459"/>
    <s v="LEK"/>
    <n v="-5315.57"/>
    <n v="413669.15"/>
    <n v="418226.28"/>
    <n v="-9872.7000000000116"/>
    <n v="0"/>
    <n v="-9873"/>
    <n v="-5315.5699999000062"/>
    <n v="0"/>
    <n v="-5316"/>
  </r>
  <r>
    <x v="12"/>
    <x v="25"/>
    <n v="1001"/>
    <n v="100103"/>
    <n v="100103"/>
    <x v="469"/>
    <x v="460"/>
    <s v="LEK"/>
    <n v="5000450"/>
    <n v="360031009"/>
    <n v="360064279"/>
    <n v="4967180"/>
    <n v="0"/>
    <n v="4967180"/>
    <n v="5000450"/>
    <n v="0"/>
    <n v="5000450"/>
  </r>
  <r>
    <x v="12"/>
    <x v="25"/>
    <n v="1001"/>
    <n v="100103"/>
    <n v="100103"/>
    <x v="470"/>
    <x v="461"/>
    <s v="LEK"/>
    <n v="117.81"/>
    <n v="29309.33"/>
    <n v="25553"/>
    <n v="3874.1400000000031"/>
    <n v="0"/>
    <n v="3874"/>
    <n v="117.80999979999615"/>
    <n v="0"/>
    <n v="118"/>
  </r>
  <r>
    <x v="12"/>
    <x v="25"/>
    <n v="1001"/>
    <n v="100103"/>
    <n v="100103"/>
    <x v="471"/>
    <x v="462"/>
    <s v="LEK"/>
    <n v="3737.83"/>
    <n v="0"/>
    <n v="0"/>
    <n v="3737.83"/>
    <n v="0"/>
    <n v="3738"/>
    <n v="3737.8300001000002"/>
    <n v="0"/>
    <n v="3738"/>
  </r>
  <r>
    <x v="12"/>
    <x v="25"/>
    <n v="1001"/>
    <n v="100103"/>
    <n v="100103"/>
    <x v="472"/>
    <x v="463"/>
    <s v="LEK"/>
    <n v="2098910"/>
    <n v="156594032"/>
    <n v="157331267"/>
    <n v="1361675"/>
    <n v="0"/>
    <n v="1361675"/>
    <n v="2098910"/>
    <n v="0"/>
    <n v="2098910"/>
  </r>
  <r>
    <x v="12"/>
    <x v="25"/>
    <n v="1001"/>
    <n v="100103"/>
    <n v="100103"/>
    <x v="473"/>
    <x v="464"/>
    <s v="LEK"/>
    <n v="-251.82"/>
    <n v="29688.11"/>
    <n v="29270"/>
    <n v="166.29000000000087"/>
    <n v="0"/>
    <n v="166"/>
    <n v="-251.82000010000047"/>
    <n v="0"/>
    <n v="-252"/>
  </r>
  <r>
    <x v="12"/>
    <x v="25"/>
    <n v="1001"/>
    <n v="100103"/>
    <n v="100103"/>
    <x v="474"/>
    <x v="465"/>
    <s v="LEK"/>
    <n v="3949120"/>
    <n v="387334913"/>
    <n v="387317113"/>
    <n v="3966920"/>
    <n v="0"/>
    <n v="3966920"/>
    <n v="3949120"/>
    <n v="0"/>
    <n v="3949120"/>
  </r>
  <r>
    <x v="12"/>
    <x v="25"/>
    <n v="1001"/>
    <n v="100103"/>
    <n v="100103"/>
    <x v="475"/>
    <x v="466"/>
    <s v="LEK"/>
    <n v="2377.63"/>
    <n v="10113.06"/>
    <n v="10374"/>
    <n v="2116.6899999999987"/>
    <n v="0"/>
    <n v="2117"/>
    <n v="2377.6299998999966"/>
    <n v="0"/>
    <n v="2378"/>
  </r>
  <r>
    <x v="12"/>
    <x v="25"/>
    <n v="1001"/>
    <n v="100103"/>
    <n v="100103"/>
    <x v="476"/>
    <x v="467"/>
    <s v="LEK"/>
    <n v="952596"/>
    <n v="37556201.509999998"/>
    <n v="37621297.509999998"/>
    <n v="887500"/>
    <n v="0"/>
    <n v="887500"/>
    <n v="952596"/>
    <n v="0"/>
    <n v="952596"/>
  </r>
  <r>
    <x v="12"/>
    <x v="25"/>
    <n v="1001"/>
    <n v="100103"/>
    <n v="100103"/>
    <x v="477"/>
    <x v="468"/>
    <s v="LEK"/>
    <n v="400000"/>
    <n v="164171823"/>
    <n v="164171823"/>
    <n v="400000"/>
    <n v="0"/>
    <n v="400000"/>
    <n v="400000"/>
    <n v="0"/>
    <n v="400000"/>
  </r>
  <r>
    <x v="12"/>
    <x v="25"/>
    <n v="1001"/>
    <n v="100103"/>
    <n v="100103"/>
    <x v="478"/>
    <x v="469"/>
    <s v="LEK"/>
    <n v="3538"/>
    <n v="20000"/>
    <n v="13440"/>
    <n v="10098"/>
    <n v="0"/>
    <n v="10098"/>
    <n v="3538"/>
    <n v="0"/>
    <n v="3538"/>
  </r>
  <r>
    <x v="12"/>
    <x v="25"/>
    <n v="1001"/>
    <n v="100103"/>
    <n v="100103"/>
    <x v="479"/>
    <x v="470"/>
    <s v="LEK"/>
    <n v="1817240"/>
    <n v="164149194.40000001"/>
    <n v="163954254.40000001"/>
    <n v="2012180"/>
    <n v="0"/>
    <n v="2012180"/>
    <n v="1817239.9999998063"/>
    <n v="0"/>
    <n v="1817240"/>
  </r>
  <r>
    <x v="12"/>
    <x v="25"/>
    <n v="1001"/>
    <n v="100103"/>
    <n v="100103"/>
    <x v="480"/>
    <x v="471"/>
    <s v="LEK"/>
    <n v="105.18"/>
    <n v="3753"/>
    <n v="2892"/>
    <n v="966.17999999999984"/>
    <n v="0"/>
    <n v="966"/>
    <n v="105.18000000000029"/>
    <n v="0"/>
    <n v="105"/>
  </r>
  <r>
    <x v="12"/>
    <x v="25"/>
    <n v="1001"/>
    <n v="100101"/>
    <n v="100101"/>
    <x v="481"/>
    <x v="472"/>
    <s v="LEK"/>
    <n v="74159695.340000004"/>
    <n v="2384389911.98"/>
    <n v="2396375512.77"/>
    <n v="62174094.550000191"/>
    <n v="0"/>
    <n v="62174095"/>
    <n v="74159695.340000153"/>
    <n v="0"/>
    <n v="74159695"/>
  </r>
  <r>
    <x v="12"/>
    <x v="25"/>
    <n v="1001"/>
    <n v="100102"/>
    <n v="100102"/>
    <x v="482"/>
    <x v="473"/>
    <s v="EUR"/>
    <n v="4450106.26"/>
    <n v="1565270404.5"/>
    <n v="1080672949.53"/>
    <n v="489047561.23000002"/>
    <n v="0"/>
    <n v="489047561"/>
    <n v="4450106.263277173"/>
    <n v="0"/>
    <n v="4450106"/>
  </r>
  <r>
    <x v="12"/>
    <x v="25"/>
    <n v="1001"/>
    <n v="100103"/>
    <n v="100103"/>
    <x v="483"/>
    <x v="474"/>
    <s v="LEK"/>
    <n v="2783419"/>
    <n v="121931075.13"/>
    <n v="121945572.41"/>
    <n v="2768921.7199999988"/>
    <n v="0"/>
    <n v="2768922"/>
    <n v="2783419"/>
    <n v="0"/>
    <n v="2783419"/>
  </r>
  <r>
    <x v="12"/>
    <x v="25"/>
    <n v="1001"/>
    <n v="100103"/>
    <n v="100103"/>
    <x v="484"/>
    <x v="475"/>
    <s v="LEK"/>
    <n v="400000"/>
    <n v="301436962.23000002"/>
    <n v="301436962.23000002"/>
    <n v="400000"/>
    <n v="0"/>
    <n v="400000"/>
    <n v="400000"/>
    <n v="0"/>
    <n v="400000"/>
  </r>
  <r>
    <x v="12"/>
    <x v="25"/>
    <n v="1001"/>
    <n v="100103"/>
    <n v="100103"/>
    <x v="485"/>
    <x v="476"/>
    <s v="LEK"/>
    <n v="26720"/>
    <n v="90000"/>
    <n v="81513"/>
    <n v="35207"/>
    <n v="0"/>
    <n v="35207"/>
    <n v="26720"/>
    <n v="0"/>
    <n v="26720"/>
  </r>
  <r>
    <x v="12"/>
    <x v="25"/>
    <n v="1001"/>
    <n v="100104"/>
    <n v="100104"/>
    <x v="486"/>
    <x v="477"/>
    <s v="EUR"/>
    <n v="26409.95"/>
    <n v="608290"/>
    <n v="65497.69"/>
    <n v="569202.26"/>
    <n v="0"/>
    <n v="569202"/>
    <n v="26409.949999999997"/>
    <n v="0"/>
    <n v="26410"/>
  </r>
  <r>
    <x v="12"/>
    <x v="25"/>
    <n v="1001"/>
    <n v="100103"/>
    <n v="100103"/>
    <x v="487"/>
    <x v="478"/>
    <s v="LEK"/>
    <n v="3726470"/>
    <n v="301321466.5"/>
    <n v="298514063.5"/>
    <n v="6533873"/>
    <n v="0"/>
    <n v="6533873"/>
    <n v="3726469.9955000877"/>
    <n v="0"/>
    <n v="3726470"/>
  </r>
  <r>
    <x v="12"/>
    <x v="25"/>
    <n v="1001"/>
    <n v="100103"/>
    <n v="100103"/>
    <x v="488"/>
    <x v="479"/>
    <s v="LEK"/>
    <n v="-3774"/>
    <n v="24342.22"/>
    <n v="22848"/>
    <n v="-2279.7799999999988"/>
    <n v="0"/>
    <n v="-2280"/>
    <n v="-3774"/>
    <n v="0"/>
    <n v="-3774"/>
  </r>
  <r>
    <x v="13"/>
    <x v="26"/>
    <n v="5004"/>
    <n v="500409"/>
    <n v="500409"/>
    <x v="489"/>
    <x v="480"/>
    <s v="LEK"/>
    <n v="0"/>
    <n v="2500"/>
    <n v="0"/>
    <n v="2500"/>
    <n v="0"/>
    <n v="2500"/>
    <n v="40241.660000000003"/>
    <n v="0"/>
    <n v="40242"/>
  </r>
  <r>
    <x v="13"/>
    <x v="26"/>
    <n v="5004"/>
    <n v="500409"/>
    <n v="500409"/>
    <x v="490"/>
    <x v="481"/>
    <s v="LEK"/>
    <n v="0"/>
    <n v="1070289.3400000001"/>
    <n v="0"/>
    <n v="1070289.3400000001"/>
    <n v="0"/>
    <n v="1070289"/>
    <n v="2910372.08"/>
    <n v="0"/>
    <n v="2910372"/>
  </r>
  <r>
    <x v="13"/>
    <x v="26"/>
    <n v="5004"/>
    <n v="500403"/>
    <n v="500403"/>
    <x v="491"/>
    <x v="482"/>
    <s v="LEK"/>
    <n v="0"/>
    <n v="246910.19"/>
    <n v="0"/>
    <n v="246910.19"/>
    <n v="0"/>
    <n v="246910"/>
    <n v="0"/>
    <n v="0"/>
    <n v="0"/>
  </r>
  <r>
    <x v="13"/>
    <x v="26"/>
    <n v="5004"/>
    <n v="500403"/>
    <n v="500403"/>
    <x v="492"/>
    <x v="483"/>
    <s v="LEK"/>
    <n v="0"/>
    <n v="30625"/>
    <n v="0"/>
    <n v="30625"/>
    <n v="0"/>
    <n v="30625"/>
    <n v="8400"/>
    <n v="0"/>
    <n v="8400"/>
  </r>
  <r>
    <x v="13"/>
    <x v="26"/>
    <n v="5004"/>
    <n v="500403"/>
    <n v="500403"/>
    <x v="493"/>
    <x v="484"/>
    <e v="#N/A"/>
    <n v="0"/>
    <n v="181536.01"/>
    <n v="0"/>
    <n v="181536.01"/>
    <n v="0"/>
    <n v="181536"/>
    <n v="202808.0333337"/>
    <n v="0"/>
    <n v="202808"/>
  </r>
  <r>
    <x v="13"/>
    <x v="26"/>
    <n v="5004"/>
    <n v="500416"/>
    <n v="500416"/>
    <x v="494"/>
    <x v="485"/>
    <s v="LEK"/>
    <n v="0"/>
    <n v="284336.56"/>
    <n v="0"/>
    <n v="284336.56"/>
    <n v="0"/>
    <n v="284337"/>
    <n v="263643.11"/>
    <n v="0"/>
    <n v="263643"/>
  </r>
  <r>
    <x v="13"/>
    <x v="26"/>
    <n v="5004"/>
    <n v="500416"/>
    <n v="500416"/>
    <x v="495"/>
    <x v="486"/>
    <s v="LEK"/>
    <n v="0"/>
    <n v="174330.35"/>
    <n v="5416.67"/>
    <n v="168913.68"/>
    <n v="0"/>
    <n v="168914"/>
    <n v="217016.67"/>
    <n v="0"/>
    <n v="217017"/>
  </r>
  <r>
    <x v="13"/>
    <x v="26"/>
    <n v="5004"/>
    <n v="500416"/>
    <n v="500416"/>
    <x v="496"/>
    <x v="487"/>
    <s v="LEK"/>
    <n v="0"/>
    <n v="251720.03"/>
    <n v="0"/>
    <n v="251720.03"/>
    <n v="0"/>
    <n v="251720"/>
    <n v="525871.68000000005"/>
    <n v="0"/>
    <n v="525872"/>
  </r>
  <r>
    <x v="13"/>
    <x v="26"/>
    <n v="5004"/>
    <n v="500416"/>
    <n v="500416"/>
    <x v="497"/>
    <x v="488"/>
    <s v="LEK"/>
    <n v="0"/>
    <n v="3115130.75"/>
    <n v="0"/>
    <n v="3115130.75"/>
    <n v="0"/>
    <n v="3115131"/>
    <n v="4275573.33"/>
    <n v="0"/>
    <n v="4275573"/>
  </r>
  <r>
    <x v="14"/>
    <x v="27"/>
    <n v="5001"/>
    <n v="500101"/>
    <n v="500101"/>
    <x v="498"/>
    <x v="489"/>
    <s v="LEK"/>
    <n v="0"/>
    <n v="268730210"/>
    <n v="304636535"/>
    <n v="-35906325"/>
    <n v="0"/>
    <n v="-35906325"/>
    <n v="-11171389"/>
    <n v="0"/>
    <n v="-11171389"/>
  </r>
  <r>
    <x v="13"/>
    <x v="26"/>
    <n v="5004"/>
    <n v="500401"/>
    <n v="500401"/>
    <x v="499"/>
    <x v="490"/>
    <s v="LEK"/>
    <n v="0"/>
    <n v="36101897.289999999"/>
    <n v="799520.25"/>
    <n v="35302377.039999999"/>
    <n v="0"/>
    <n v="35302377"/>
    <n v="34140300.710000001"/>
    <n v="0"/>
    <n v="34140301"/>
  </r>
  <r>
    <x v="13"/>
    <x v="26"/>
    <n v="5004"/>
    <n v="500401"/>
    <n v="500401"/>
    <x v="500"/>
    <x v="491"/>
    <s v="LEK"/>
    <n v="0"/>
    <n v="402664"/>
    <n v="42451.67"/>
    <n v="360212.33"/>
    <n v="0"/>
    <n v="360212"/>
    <n v="361032.68"/>
    <n v="0"/>
    <n v="361033"/>
  </r>
  <r>
    <x v="14"/>
    <x v="27"/>
    <n v="5001"/>
    <n v="500102"/>
    <n v="500102"/>
    <x v="501"/>
    <x v="492"/>
    <s v="LEK"/>
    <n v="0"/>
    <n v="9732374.4000000004"/>
    <n v="43983.1"/>
    <n v="9688391.3000000007"/>
    <n v="0"/>
    <n v="9688391"/>
    <n v="8353422.2400000002"/>
    <n v="0"/>
    <n v="8353422"/>
  </r>
  <r>
    <x v="14"/>
    <x v="27"/>
    <n v="5001"/>
    <n v="500102"/>
    <n v="500102"/>
    <x v="502"/>
    <x v="493"/>
    <s v="LEK"/>
    <n v="0"/>
    <n v="8910270.8200000003"/>
    <n v="125263.19"/>
    <n v="8785007.6300000008"/>
    <n v="0"/>
    <n v="8785008"/>
    <n v="9144034.0999999996"/>
    <n v="0"/>
    <n v="9144034"/>
  </r>
  <r>
    <x v="14"/>
    <x v="27"/>
    <n v="5001"/>
    <n v="500102"/>
    <n v="500102"/>
    <x v="503"/>
    <x v="494"/>
    <s v="LEK"/>
    <n v="0"/>
    <n v="2322684.62"/>
    <n v="2521.5"/>
    <n v="2320163.12"/>
    <n v="0"/>
    <n v="2320163"/>
    <n v="1956653.85"/>
    <n v="0"/>
    <n v="1956654"/>
  </r>
  <r>
    <x v="14"/>
    <x v="27"/>
    <n v="5001"/>
    <n v="500102"/>
    <n v="500102"/>
    <x v="504"/>
    <x v="495"/>
    <s v="LEK"/>
    <n v="0"/>
    <n v="62517936.049999997"/>
    <n v="882919.15"/>
    <n v="61635016.899999999"/>
    <n v="0"/>
    <n v="61635017"/>
    <n v="57277466.890000001"/>
    <n v="0"/>
    <n v="57277467"/>
  </r>
  <r>
    <x v="14"/>
    <x v="27"/>
    <n v="5001"/>
    <n v="500102"/>
    <n v="500102"/>
    <x v="505"/>
    <x v="496"/>
    <s v="LEK"/>
    <n v="0"/>
    <n v="52219502.909999996"/>
    <n v="3173889.45"/>
    <n v="49045613.459999993"/>
    <n v="0"/>
    <n v="49045613"/>
    <n v="51149800"/>
    <n v="0"/>
    <n v="51149800"/>
  </r>
  <r>
    <x v="14"/>
    <x v="27"/>
    <n v="5001"/>
    <n v="500102"/>
    <n v="500102"/>
    <x v="506"/>
    <x v="497"/>
    <s v="LEK"/>
    <n v="0"/>
    <n v="17752995.73"/>
    <n v="459371.71"/>
    <n v="17293624.02"/>
    <n v="0"/>
    <n v="17293624"/>
    <n v="20505423.460000001"/>
    <n v="0"/>
    <n v="20505423"/>
  </r>
  <r>
    <x v="14"/>
    <x v="27"/>
    <n v="5001"/>
    <n v="500102"/>
    <n v="500102"/>
    <x v="507"/>
    <x v="498"/>
    <s v="LEK"/>
    <n v="0"/>
    <n v="17164.830000000002"/>
    <n v="17164.830000000002"/>
    <n v="0"/>
    <n v="0"/>
    <n v="0"/>
    <n v="0"/>
    <n v="0"/>
    <n v="0"/>
  </r>
  <r>
    <x v="14"/>
    <x v="27"/>
    <n v="5001"/>
    <n v="500102"/>
    <n v="500102"/>
    <x v="508"/>
    <x v="499"/>
    <s v="LEK"/>
    <n v="0"/>
    <n v="7298287.8799999999"/>
    <n v="21441.22"/>
    <n v="7276846.6600000001"/>
    <n v="0"/>
    <n v="7276847"/>
    <n v="5848354"/>
    <n v="0"/>
    <n v="5848354"/>
  </r>
  <r>
    <x v="14"/>
    <x v="27"/>
    <n v="5001"/>
    <n v="500102"/>
    <n v="500102"/>
    <x v="509"/>
    <x v="500"/>
    <s v="LEK"/>
    <n v="0"/>
    <n v="23967053.440000001"/>
    <n v="335571.19"/>
    <n v="23631482.25"/>
    <n v="0"/>
    <n v="23631482"/>
    <n v="23198916.420000002"/>
    <n v="0"/>
    <n v="23198916"/>
  </r>
  <r>
    <x v="14"/>
    <x v="27"/>
    <n v="5001"/>
    <n v="500102"/>
    <n v="500102"/>
    <x v="510"/>
    <x v="501"/>
    <s v="LEK"/>
    <n v="0"/>
    <n v="31622309.32"/>
    <n v="998152.32"/>
    <n v="30624157"/>
    <n v="0"/>
    <n v="30624157"/>
    <n v="28934321.52"/>
    <n v="0"/>
    <n v="28934322"/>
  </r>
  <r>
    <x v="14"/>
    <x v="27"/>
    <n v="5001"/>
    <n v="500102"/>
    <n v="500102"/>
    <x v="511"/>
    <x v="502"/>
    <s v="LEK"/>
    <n v="0"/>
    <n v="7383966.3700000001"/>
    <n v="90133.82"/>
    <n v="7293832.5499999998"/>
    <n v="0"/>
    <n v="7293833"/>
    <n v="8602499.25"/>
    <n v="0"/>
    <n v="8602499"/>
  </r>
  <r>
    <x v="14"/>
    <x v="27"/>
    <n v="5001"/>
    <n v="500102"/>
    <n v="500102"/>
    <x v="512"/>
    <x v="503"/>
    <s v="LEK"/>
    <n v="0"/>
    <n v="1195053.96"/>
    <n v="0"/>
    <n v="1195053.96"/>
    <n v="0"/>
    <n v="1195054"/>
    <n v="1154539.72"/>
    <n v="0"/>
    <n v="1154540"/>
  </r>
  <r>
    <x v="14"/>
    <x v="27"/>
    <n v="5001"/>
    <n v="500102"/>
    <n v="500102"/>
    <x v="513"/>
    <x v="504"/>
    <s v="LEK"/>
    <n v="0"/>
    <n v="107116996.20999999"/>
    <n v="316471"/>
    <n v="106800525.20999999"/>
    <n v="0"/>
    <n v="106800525"/>
    <n v="81770585.540000007"/>
    <n v="0"/>
    <n v="81770586"/>
  </r>
  <r>
    <x v="14"/>
    <x v="27"/>
    <n v="5001"/>
    <n v="500102"/>
    <n v="500102"/>
    <x v="514"/>
    <x v="505"/>
    <s v="LEK"/>
    <n v="0"/>
    <n v="11096455.800000001"/>
    <n v="85129.5"/>
    <n v="11011326.300000001"/>
    <n v="0"/>
    <n v="11011326"/>
    <n v="13638645.74"/>
    <n v="0"/>
    <n v="13638646"/>
  </r>
  <r>
    <x v="14"/>
    <x v="27"/>
    <n v="5001"/>
    <n v="500102"/>
    <n v="500102"/>
    <x v="515"/>
    <x v="506"/>
    <s v="LEK"/>
    <n v="0"/>
    <n v="2182889169.02"/>
    <n v="42138174.600000001"/>
    <n v="2140750994.4200001"/>
    <n v="0"/>
    <n v="2140750994"/>
    <n v="2044344486.1700001"/>
    <n v="0"/>
    <n v="2044344486"/>
  </r>
  <r>
    <x v="14"/>
    <x v="27"/>
    <n v="5001"/>
    <n v="500102"/>
    <n v="500102"/>
    <x v="516"/>
    <x v="507"/>
    <s v="LEK"/>
    <n v="0"/>
    <n v="4063142.68"/>
    <n v="37853.980000000003"/>
    <n v="4025288.7"/>
    <n v="0"/>
    <n v="4025289"/>
    <n v="4506468.3499999996"/>
    <n v="0"/>
    <n v="4506468"/>
  </r>
  <r>
    <x v="14"/>
    <x v="27"/>
    <n v="5001"/>
    <n v="500102"/>
    <n v="500102"/>
    <x v="517"/>
    <x v="508"/>
    <s v="LEK"/>
    <n v="0"/>
    <n v="5554243.8300000001"/>
    <n v="96217421.599999994"/>
    <n v="-90663177.769999996"/>
    <n v="0"/>
    <n v="-90663178"/>
    <n v="-95748888"/>
    <n v="0"/>
    <n v="-95748888"/>
  </r>
  <r>
    <x v="14"/>
    <x v="27"/>
    <n v="5001"/>
    <n v="500102"/>
    <n v="500102"/>
    <x v="518"/>
    <x v="509"/>
    <s v="LEK"/>
    <n v="0"/>
    <n v="1583154"/>
    <n v="0"/>
    <n v="1583154"/>
    <n v="0"/>
    <n v="1583154"/>
    <n v="2548817"/>
    <n v="0"/>
    <n v="2548817"/>
  </r>
  <r>
    <x v="13"/>
    <x v="26"/>
    <m/>
    <n v="500401"/>
    <m/>
    <x v="519"/>
    <x v="510"/>
    <m/>
    <n v="0"/>
    <n v="63600"/>
    <n v="63600"/>
    <n v="0"/>
    <n v="0"/>
    <n v="0"/>
    <n v="0"/>
    <n v="0"/>
    <n v="0"/>
  </r>
  <r>
    <x v="13"/>
    <x v="26"/>
    <n v="5004"/>
    <n v="500407"/>
    <n v="500407"/>
    <x v="520"/>
    <x v="511"/>
    <s v="LEK"/>
    <n v="0"/>
    <n v="1900000"/>
    <n v="1300000"/>
    <n v="600000"/>
    <n v="0"/>
    <n v="600000"/>
    <n v="600000"/>
    <n v="0"/>
    <n v="600000"/>
  </r>
  <r>
    <x v="13"/>
    <x v="26"/>
    <n v="5004"/>
    <n v="500407"/>
    <n v="500407"/>
    <x v="521"/>
    <x v="512"/>
    <s v="LEK"/>
    <n v="0"/>
    <n v="5066643.84"/>
    <n v="1200000"/>
    <n v="3866643.84"/>
    <n v="0"/>
    <n v="3866644"/>
    <n v="7864510"/>
    <n v="0"/>
    <n v="7864510"/>
  </r>
  <r>
    <x v="13"/>
    <x v="26"/>
    <n v="5004"/>
    <n v="500407"/>
    <n v="500407"/>
    <x v="522"/>
    <x v="513"/>
    <n v="0"/>
    <n v="0"/>
    <n v="1699859.12"/>
    <n v="1051450"/>
    <n v="648409.12000000011"/>
    <n v="0"/>
    <n v="648409"/>
    <n v="3026610.96"/>
    <n v="0"/>
    <n v="3026611"/>
  </r>
  <r>
    <x v="13"/>
    <x v="26"/>
    <n v="5004"/>
    <n v="500407"/>
    <n v="500407"/>
    <x v="523"/>
    <x v="514"/>
    <s v="LEK"/>
    <n v="0"/>
    <n v="2560241"/>
    <n v="0"/>
    <n v="2560241"/>
    <n v="0"/>
    <n v="2560241"/>
    <n v="3376638"/>
    <n v="0"/>
    <n v="3376638"/>
  </r>
  <r>
    <x v="13"/>
    <x v="26"/>
    <n v="5004"/>
    <n v="500407"/>
    <n v="500407"/>
    <x v="524"/>
    <x v="515"/>
    <s v="LEK"/>
    <n v="0"/>
    <n v="17903930.82"/>
    <n v="296999"/>
    <n v="17606931.82"/>
    <n v="0"/>
    <n v="17606932"/>
    <n v="16539173.5"/>
    <n v="0"/>
    <n v="16539174"/>
  </r>
  <r>
    <x v="13"/>
    <x v="26"/>
    <n v="5004"/>
    <n v="500407"/>
    <n v="500407"/>
    <x v="525"/>
    <x v="516"/>
    <s v="LEK"/>
    <n v="0"/>
    <n v="8976277.2899999991"/>
    <n v="1157420.1100000001"/>
    <n v="7818857.1799999988"/>
    <n v="0"/>
    <n v="7818857"/>
    <n v="8434475.3926000018"/>
    <n v="0"/>
    <n v="8434475"/>
  </r>
  <r>
    <x v="13"/>
    <x v="26"/>
    <n v="5004"/>
    <n v="500407"/>
    <n v="500407"/>
    <x v="526"/>
    <x v="517"/>
    <s v="LEK"/>
    <n v="0"/>
    <n v="7438361.7300000004"/>
    <n v="1565650.49"/>
    <n v="5872711.2400000002"/>
    <n v="0"/>
    <n v="5872711"/>
    <n v="2510032.3813999998"/>
    <n v="0"/>
    <n v="2510032"/>
  </r>
  <r>
    <x v="13"/>
    <x v="26"/>
    <m/>
    <n v="500407"/>
    <m/>
    <x v="527"/>
    <x v="518"/>
    <m/>
    <n v="0"/>
    <n v="590601"/>
    <n v="590601"/>
    <n v="0"/>
    <n v="0"/>
    <n v="0"/>
    <n v="0"/>
    <n v="0"/>
    <n v="0"/>
  </r>
  <r>
    <x v="13"/>
    <x v="26"/>
    <m/>
    <n v="500407"/>
    <m/>
    <x v="528"/>
    <x v="519"/>
    <m/>
    <n v="0"/>
    <n v="882648"/>
    <n v="0"/>
    <n v="882648"/>
    <n v="0"/>
    <n v="882648"/>
    <n v="0"/>
    <n v="0"/>
    <n v="0"/>
  </r>
  <r>
    <x v="13"/>
    <x v="26"/>
    <m/>
    <n v="500407"/>
    <m/>
    <x v="529"/>
    <x v="520"/>
    <m/>
    <n v="0"/>
    <n v="509017.71"/>
    <n v="509017.71"/>
    <n v="0"/>
    <n v="0"/>
    <n v="0"/>
    <n v="0"/>
    <n v="0"/>
    <n v="0"/>
  </r>
  <r>
    <x v="13"/>
    <x v="26"/>
    <m/>
    <n v="500407"/>
    <m/>
    <x v="530"/>
    <x v="521"/>
    <m/>
    <n v="0"/>
    <n v="3427812"/>
    <n v="3427812"/>
    <n v="0"/>
    <n v="0"/>
    <n v="0"/>
    <n v="0"/>
    <n v="0"/>
    <n v="0"/>
  </r>
  <r>
    <x v="13"/>
    <x v="26"/>
    <m/>
    <n v="500407"/>
    <m/>
    <x v="531"/>
    <x v="522"/>
    <m/>
    <n v="0"/>
    <n v="1637965"/>
    <n v="1637965"/>
    <n v="0"/>
    <n v="0"/>
    <n v="0"/>
    <n v="0"/>
    <n v="0"/>
    <n v="0"/>
  </r>
  <r>
    <x v="13"/>
    <x v="26"/>
    <m/>
    <n v="500407"/>
    <m/>
    <x v="532"/>
    <x v="523"/>
    <m/>
    <n v="0"/>
    <n v="882648"/>
    <n v="882648"/>
    <n v="0"/>
    <n v="0"/>
    <n v="0"/>
    <n v="0"/>
    <n v="0"/>
    <n v="0"/>
  </r>
  <r>
    <x v="13"/>
    <x v="26"/>
    <m/>
    <n v="500407"/>
    <m/>
    <x v="533"/>
    <x v="524"/>
    <m/>
    <n v="0"/>
    <n v="922500"/>
    <n v="922500"/>
    <n v="0"/>
    <n v="0"/>
    <n v="0"/>
    <n v="0"/>
    <n v="0"/>
    <n v="0"/>
  </r>
  <r>
    <x v="13"/>
    <x v="26"/>
    <m/>
    <n v="500407"/>
    <m/>
    <x v="534"/>
    <x v="525"/>
    <m/>
    <n v="0"/>
    <n v="618100"/>
    <n v="618100"/>
    <n v="0"/>
    <n v="0"/>
    <n v="0"/>
    <n v="0"/>
    <n v="0"/>
    <n v="0"/>
  </r>
  <r>
    <x v="13"/>
    <x v="26"/>
    <m/>
    <n v="500407"/>
    <m/>
    <x v="535"/>
    <x v="526"/>
    <m/>
    <n v="0"/>
    <n v="683618.6"/>
    <n v="683618.6"/>
    <n v="0"/>
    <n v="0"/>
    <n v="0"/>
    <n v="0"/>
    <n v="0"/>
    <n v="0"/>
  </r>
  <r>
    <x v="13"/>
    <x v="26"/>
    <n v="5004"/>
    <n v="500406"/>
    <n v="500406"/>
    <x v="536"/>
    <x v="527"/>
    <s v="LEK"/>
    <n v="0"/>
    <n v="5254330"/>
    <n v="0"/>
    <n v="5254330"/>
    <n v="0"/>
    <n v="5254330"/>
    <n v="5239735.33"/>
    <n v="0"/>
    <n v="5239735"/>
  </r>
  <r>
    <x v="13"/>
    <x v="26"/>
    <n v="5004"/>
    <n v="500406"/>
    <n v="500406"/>
    <x v="537"/>
    <x v="528"/>
    <s v="LEK"/>
    <n v="0"/>
    <n v="12462800"/>
    <n v="0"/>
    <n v="12462800"/>
    <n v="0"/>
    <n v="12462800"/>
    <n v="12842600"/>
    <n v="0"/>
    <n v="12842600"/>
  </r>
  <r>
    <x v="13"/>
    <x v="26"/>
    <n v="5004"/>
    <n v="500406"/>
    <n v="500406"/>
    <x v="538"/>
    <x v="529"/>
    <s v="LEK"/>
    <n v="0"/>
    <n v="4844705.32"/>
    <n v="0"/>
    <n v="4844705.32"/>
    <n v="0"/>
    <n v="4844705"/>
    <n v="4743453.32"/>
    <n v="0"/>
    <n v="4743453"/>
  </r>
  <r>
    <x v="13"/>
    <x v="26"/>
    <n v="5004"/>
    <n v="500416"/>
    <n v="500416"/>
    <x v="539"/>
    <x v="530"/>
    <s v="EUR"/>
    <n v="0"/>
    <n v="696666.95"/>
    <n v="57163.94"/>
    <n v="639503.01"/>
    <n v="0"/>
    <n v="639503"/>
    <n v="570601.93999999994"/>
    <n v="0"/>
    <n v="570602"/>
  </r>
  <r>
    <x v="13"/>
    <x v="26"/>
    <n v="5004"/>
    <n v="500406"/>
    <n v="500406"/>
    <x v="540"/>
    <x v="531"/>
    <s v="LEK"/>
    <n v="0"/>
    <n v="9788645.8900000006"/>
    <n v="398428.91"/>
    <n v="9390216.9800000004"/>
    <n v="0"/>
    <n v="9390217"/>
    <n v="9214272.135567002"/>
    <n v="0"/>
    <n v="9214272"/>
  </r>
  <r>
    <x v="13"/>
    <x v="26"/>
    <n v="5004"/>
    <n v="500406"/>
    <n v="500406"/>
    <x v="541"/>
    <x v="532"/>
    <s v="LEK"/>
    <n v="0"/>
    <n v="2519097.85"/>
    <n v="463824"/>
    <n v="2055273.85"/>
    <n v="0"/>
    <n v="2055274"/>
    <n v="3246303.3"/>
    <n v="0"/>
    <n v="3246303"/>
  </r>
  <r>
    <x v="13"/>
    <x v="26"/>
    <m/>
    <n v="500406"/>
    <m/>
    <x v="542"/>
    <x v="533"/>
    <m/>
    <n v="0"/>
    <n v="60331.73"/>
    <n v="0"/>
    <n v="60331.73"/>
    <n v="0"/>
    <n v="60332"/>
    <n v="0"/>
    <n v="0"/>
    <n v="0"/>
  </r>
  <r>
    <x v="13"/>
    <x v="26"/>
    <n v="5004"/>
    <n v="500403"/>
    <n v="500403"/>
    <x v="543"/>
    <x v="534"/>
    <s v="LEK"/>
    <n v="0"/>
    <n v="1497539.86"/>
    <n v="349529.17"/>
    <n v="1148010.6900000002"/>
    <n v="0"/>
    <n v="1148011"/>
    <n v="1219179.96"/>
    <n v="0"/>
    <n v="1219180"/>
  </r>
  <r>
    <x v="13"/>
    <x v="26"/>
    <n v="5004"/>
    <n v="500403"/>
    <n v="500403"/>
    <x v="544"/>
    <x v="535"/>
    <s v="LEK"/>
    <n v="0"/>
    <n v="3726862.1"/>
    <n v="783138.27"/>
    <n v="2943723.83"/>
    <n v="0"/>
    <n v="2943724"/>
    <n v="2487735.67"/>
    <n v="0"/>
    <n v="2487736"/>
  </r>
  <r>
    <x v="13"/>
    <x v="26"/>
    <n v="5004"/>
    <n v="500403"/>
    <n v="500403"/>
    <x v="545"/>
    <x v="536"/>
    <s v="LEK"/>
    <n v="0"/>
    <n v="430986"/>
    <n v="0"/>
    <n v="430986"/>
    <n v="0"/>
    <n v="430986"/>
    <n v="356750"/>
    <n v="0"/>
    <n v="356750"/>
  </r>
  <r>
    <x v="13"/>
    <x v="26"/>
    <n v="5004"/>
    <n v="500403"/>
    <n v="500403"/>
    <x v="546"/>
    <x v="537"/>
    <s v="LEK"/>
    <n v="0"/>
    <n v="2365162"/>
    <n v="0"/>
    <n v="2365162"/>
    <n v="0"/>
    <n v="2365162"/>
    <n v="2603573.4900000002"/>
    <n v="0"/>
    <n v="2603573"/>
  </r>
  <r>
    <x v="13"/>
    <x v="26"/>
    <n v="5004"/>
    <n v="500403"/>
    <n v="500403"/>
    <x v="547"/>
    <x v="538"/>
    <s v="LEK"/>
    <n v="0"/>
    <n v="4601217.34"/>
    <n v="0"/>
    <n v="4601217.34"/>
    <n v="0"/>
    <n v="4601217"/>
    <n v="3697220.8758999002"/>
    <n v="0"/>
    <n v="3697221"/>
  </r>
  <r>
    <x v="13"/>
    <x v="26"/>
    <n v="5004"/>
    <n v="500403"/>
    <n v="500403"/>
    <x v="548"/>
    <x v="539"/>
    <s v="LEK"/>
    <n v="0"/>
    <n v="614778.32999999996"/>
    <n v="0"/>
    <n v="614778.32999999996"/>
    <n v="0"/>
    <n v="614778"/>
    <n v="608250"/>
    <n v="0"/>
    <n v="608250"/>
  </r>
  <r>
    <x v="13"/>
    <x v="26"/>
    <n v="5004"/>
    <n v="500403"/>
    <n v="500403"/>
    <x v="549"/>
    <x v="540"/>
    <s v="LEK"/>
    <n v="0"/>
    <n v="944072.28"/>
    <n v="0"/>
    <n v="944072.28"/>
    <n v="0"/>
    <n v="944072"/>
    <n v="916239.98399999994"/>
    <n v="0"/>
    <n v="916240"/>
  </r>
  <r>
    <x v="13"/>
    <x v="26"/>
    <n v="5004"/>
    <n v="500403"/>
    <n v="500403"/>
    <x v="550"/>
    <x v="541"/>
    <m/>
    <n v="0"/>
    <n v="0"/>
    <n v="0"/>
    <n v="0"/>
    <n v="0"/>
    <n v="0"/>
    <n v="96572.62"/>
    <n v="0"/>
    <n v="96573"/>
  </r>
  <r>
    <x v="13"/>
    <x v="26"/>
    <n v="5004"/>
    <n v="500403"/>
    <n v="500403"/>
    <x v="551"/>
    <x v="542"/>
    <s v="LEK"/>
    <n v="0"/>
    <n v="387856"/>
    <n v="43112"/>
    <n v="344744"/>
    <n v="0"/>
    <n v="344744"/>
    <n v="462640"/>
    <n v="0"/>
    <n v="462640"/>
  </r>
  <r>
    <x v="13"/>
    <x v="26"/>
    <n v="5004"/>
    <n v="500403"/>
    <n v="500403"/>
    <x v="552"/>
    <x v="543"/>
    <s v="LEK"/>
    <n v="0"/>
    <n v="197100"/>
    <n v="0"/>
    <n v="197100"/>
    <n v="0"/>
    <n v="197100"/>
    <n v="247100"/>
    <n v="0"/>
    <n v="247100"/>
  </r>
  <r>
    <x v="13"/>
    <x v="26"/>
    <n v="5004"/>
    <n v="500403"/>
    <n v="500403"/>
    <x v="553"/>
    <x v="544"/>
    <s v="LEK"/>
    <n v="0"/>
    <n v="171520"/>
    <n v="0"/>
    <n v="171520"/>
    <n v="0"/>
    <n v="171520"/>
    <n v="228300"/>
    <n v="0"/>
    <n v="228300"/>
  </r>
  <r>
    <x v="13"/>
    <x v="26"/>
    <n v="5004"/>
    <n v="500403"/>
    <n v="500403"/>
    <x v="554"/>
    <x v="545"/>
    <s v="LEK"/>
    <n v="0"/>
    <n v="1274353.49"/>
    <n v="101516.67"/>
    <n v="1172836.82"/>
    <n v="0"/>
    <n v="1172837"/>
    <n v="3843108.1883328999"/>
    <n v="0"/>
    <n v="3843108"/>
  </r>
  <r>
    <x v="13"/>
    <x v="26"/>
    <n v="5004"/>
    <n v="500404"/>
    <n v="500404"/>
    <x v="555"/>
    <x v="546"/>
    <s v="LEK"/>
    <n v="0"/>
    <n v="963785.21"/>
    <n v="0"/>
    <n v="963785.21"/>
    <n v="0"/>
    <n v="963785"/>
    <n v="956947.2"/>
    <n v="0"/>
    <n v="956947"/>
  </r>
  <r>
    <x v="13"/>
    <x v="26"/>
    <n v="5004"/>
    <n v="500404"/>
    <n v="500404"/>
    <x v="556"/>
    <x v="547"/>
    <s v="LEK"/>
    <n v="0"/>
    <n v="0"/>
    <n v="0"/>
    <n v="0"/>
    <n v="0"/>
    <n v="0"/>
    <n v="203553.75"/>
    <n v="0"/>
    <n v="203554"/>
  </r>
  <r>
    <x v="13"/>
    <x v="26"/>
    <n v="5004"/>
    <n v="500408"/>
    <n v="500408"/>
    <x v="557"/>
    <x v="548"/>
    <s v="LEK"/>
    <n v="0"/>
    <n v="5000"/>
    <n v="0"/>
    <n v="5000"/>
    <n v="0"/>
    <n v="5000"/>
    <n v="0"/>
    <n v="0"/>
    <n v="0"/>
  </r>
  <r>
    <x v="13"/>
    <x v="26"/>
    <n v="5004"/>
    <n v="500408"/>
    <n v="500408"/>
    <x v="558"/>
    <x v="549"/>
    <s v="LEK"/>
    <n v="0"/>
    <n v="17041059.98"/>
    <n v="1994705.99"/>
    <n v="15046353.99"/>
    <n v="0"/>
    <n v="15046354"/>
    <n v="2600000"/>
    <n v="0"/>
    <n v="2600000"/>
  </r>
  <r>
    <x v="13"/>
    <x v="26"/>
    <n v="5004"/>
    <n v="500416"/>
    <n v="500416"/>
    <x v="559"/>
    <x v="550"/>
    <s v="LEK"/>
    <n v="0"/>
    <n v="8189925.4699999997"/>
    <n v="51583.32"/>
    <n v="8138342.1499999994"/>
    <n v="0"/>
    <n v="8138342"/>
    <n v="7823750.29"/>
    <n v="0"/>
    <n v="7823750"/>
  </r>
  <r>
    <x v="13"/>
    <x v="26"/>
    <n v="5004"/>
    <n v="500404"/>
    <n v="500404"/>
    <x v="560"/>
    <x v="551"/>
    <s v="LEK"/>
    <n v="0"/>
    <n v="13510646.890000001"/>
    <n v="64500"/>
    <n v="13446146.890000001"/>
    <n v="0"/>
    <n v="13446147"/>
    <n v="11447925.52"/>
    <n v="0"/>
    <n v="11447926"/>
  </r>
  <r>
    <x v="13"/>
    <x v="26"/>
    <n v="5004"/>
    <n v="500416"/>
    <n v="500416"/>
    <x v="561"/>
    <x v="552"/>
    <s v="LEK"/>
    <n v="0"/>
    <n v="454110"/>
    <n v="27000"/>
    <n v="427110"/>
    <n v="0"/>
    <n v="427110"/>
    <n v="476490"/>
    <n v="0"/>
    <n v="476490"/>
  </r>
  <r>
    <x v="13"/>
    <x v="26"/>
    <n v="5004"/>
    <n v="500416"/>
    <n v="500416"/>
    <x v="562"/>
    <x v="553"/>
    <s v="LEK"/>
    <n v="0"/>
    <n v="952544.08"/>
    <n v="0"/>
    <n v="952544.08"/>
    <n v="0"/>
    <n v="952544"/>
    <n v="1025789.0000029"/>
    <n v="0"/>
    <n v="1025789"/>
  </r>
  <r>
    <x v="13"/>
    <x v="26"/>
    <n v="5004"/>
    <n v="500405"/>
    <n v="500405"/>
    <x v="563"/>
    <x v="554"/>
    <s v="LEK"/>
    <n v="0"/>
    <n v="66765"/>
    <n v="0"/>
    <n v="66765"/>
    <n v="0"/>
    <n v="66765"/>
    <n v="24000"/>
    <n v="0"/>
    <n v="24000"/>
  </r>
  <r>
    <x v="13"/>
    <x v="26"/>
    <n v="5004"/>
    <n v="500410"/>
    <n v="500410"/>
    <x v="564"/>
    <x v="555"/>
    <s v="LEK"/>
    <n v="0"/>
    <n v="4033.33"/>
    <n v="0"/>
    <n v="4033.33"/>
    <n v="0"/>
    <n v="4033"/>
    <n v="4820"/>
    <n v="0"/>
    <n v="4820"/>
  </r>
  <r>
    <x v="13"/>
    <x v="26"/>
    <n v="5004"/>
    <n v="500410"/>
    <n v="500410"/>
    <x v="565"/>
    <x v="556"/>
    <s v="LEK"/>
    <n v="0"/>
    <n v="647805.86"/>
    <n v="0"/>
    <n v="647805.86"/>
    <n v="0"/>
    <n v="647806"/>
    <n v="485921.98"/>
    <n v="0"/>
    <n v="485922"/>
  </r>
  <r>
    <x v="13"/>
    <x v="26"/>
    <n v="5004"/>
    <n v="500410"/>
    <n v="500410"/>
    <x v="566"/>
    <x v="557"/>
    <s v="LEK"/>
    <n v="0"/>
    <n v="511453.97"/>
    <n v="8614.9"/>
    <n v="502839.06999999995"/>
    <n v="0"/>
    <n v="502839"/>
    <n v="486401.66"/>
    <n v="0"/>
    <n v="486402"/>
  </r>
  <r>
    <x v="13"/>
    <x v="26"/>
    <n v="5004"/>
    <n v="500402"/>
    <n v="500402"/>
    <x v="567"/>
    <x v="558"/>
    <s v="LEK"/>
    <n v="0"/>
    <n v="20606393.91"/>
    <n v="1786829.2"/>
    <n v="18819564.710000001"/>
    <n v="0"/>
    <n v="18819565"/>
    <n v="17776889.940000001"/>
    <n v="0"/>
    <n v="17776890"/>
  </r>
  <r>
    <x v="13"/>
    <x v="26"/>
    <n v="5004"/>
    <n v="500402"/>
    <n v="500402"/>
    <x v="568"/>
    <x v="559"/>
    <s v="LEK"/>
    <n v="0"/>
    <n v="1954000"/>
    <n v="0"/>
    <n v="1954000"/>
    <n v="0"/>
    <n v="1954000"/>
    <n v="1519000"/>
    <n v="0"/>
    <n v="1519000"/>
  </r>
  <r>
    <x v="13"/>
    <x v="26"/>
    <n v="5004"/>
    <n v="500402"/>
    <n v="500402"/>
    <x v="569"/>
    <x v="560"/>
    <s v="LEK"/>
    <n v="0"/>
    <n v="0"/>
    <n v="0"/>
    <n v="0"/>
    <n v="0"/>
    <n v="0"/>
    <n v="225040.17"/>
    <n v="0"/>
    <n v="225040"/>
  </r>
  <r>
    <x v="13"/>
    <x v="26"/>
    <n v="5004"/>
    <n v="500412"/>
    <n v="500412"/>
    <x v="570"/>
    <x v="561"/>
    <s v="LEK"/>
    <n v="0"/>
    <n v="121546.52"/>
    <n v="0"/>
    <n v="121546.52"/>
    <n v="0"/>
    <n v="121547"/>
    <n v="125910.0226"/>
    <n v="0"/>
    <n v="125910"/>
  </r>
  <r>
    <x v="13"/>
    <x v="26"/>
    <n v="5004"/>
    <n v="500412"/>
    <n v="500412"/>
    <x v="571"/>
    <x v="562"/>
    <s v="LEK"/>
    <n v="0"/>
    <n v="5958983.4500000002"/>
    <n v="0"/>
    <n v="5958983.4500000002"/>
    <n v="0"/>
    <n v="5958983"/>
    <n v="5809945.0499999998"/>
    <n v="0"/>
    <n v="5809945"/>
  </r>
  <r>
    <x v="13"/>
    <x v="26"/>
    <n v="5004"/>
    <n v="500416"/>
    <n v="500416"/>
    <x v="572"/>
    <x v="563"/>
    <s v="LEK"/>
    <n v="0"/>
    <n v="12810"/>
    <n v="0"/>
    <n v="12810"/>
    <n v="0"/>
    <n v="12810"/>
    <n v="15810"/>
    <n v="0"/>
    <n v="15810"/>
  </r>
  <r>
    <x v="13"/>
    <x v="26"/>
    <n v="5004"/>
    <n v="500413"/>
    <n v="500413"/>
    <x v="573"/>
    <x v="564"/>
    <s v="LEK"/>
    <n v="0"/>
    <n v="7546585"/>
    <n v="127750"/>
    <n v="7418835"/>
    <n v="0"/>
    <n v="7418835"/>
    <n v="6701295"/>
    <n v="0"/>
    <n v="6701295"/>
  </r>
  <r>
    <x v="13"/>
    <x v="26"/>
    <n v="5004"/>
    <n v="500413"/>
    <n v="500413"/>
    <x v="574"/>
    <x v="565"/>
    <s v="LEK"/>
    <n v="0"/>
    <n v="61200"/>
    <n v="0"/>
    <n v="61200"/>
    <n v="0"/>
    <n v="61200"/>
    <n v="56880"/>
    <n v="0"/>
    <n v="56880"/>
  </r>
  <r>
    <x v="13"/>
    <x v="26"/>
    <n v="5004"/>
    <n v="500413"/>
    <n v="500413"/>
    <x v="575"/>
    <x v="566"/>
    <s v="LEK"/>
    <n v="0"/>
    <n v="218609.35"/>
    <n v="0"/>
    <n v="218609.35"/>
    <n v="0"/>
    <n v="218609"/>
    <n v="97058.33"/>
    <n v="0"/>
    <n v="97058"/>
  </r>
  <r>
    <x v="13"/>
    <x v="26"/>
    <m/>
    <m/>
    <m/>
    <x v="576"/>
    <x v="567"/>
    <m/>
    <n v="0"/>
    <n v="9659"/>
    <n v="9659"/>
    <n v="0"/>
    <n v="0"/>
    <n v="0"/>
    <m/>
    <m/>
    <m/>
  </r>
  <r>
    <x v="15"/>
    <x v="28"/>
    <m/>
    <m/>
    <m/>
    <x v="577"/>
    <x v="568"/>
    <m/>
    <n v="0"/>
    <n v="12144440.65"/>
    <n v="0"/>
    <n v="12144440.65"/>
    <n v="0"/>
    <n v="12144441"/>
    <m/>
    <m/>
    <m/>
  </r>
  <r>
    <x v="15"/>
    <x v="28"/>
    <n v="5002"/>
    <n v="500201"/>
    <n v="500201"/>
    <x v="578"/>
    <x v="569"/>
    <s v="LEK"/>
    <n v="0"/>
    <n v="123296665"/>
    <n v="0"/>
    <n v="123296665"/>
    <n v="0"/>
    <n v="123296665"/>
    <n v="153603556"/>
    <n v="0"/>
    <n v="153603556"/>
  </r>
  <r>
    <x v="15"/>
    <x v="28"/>
    <n v="5002"/>
    <n v="500201"/>
    <n v="500201"/>
    <x v="579"/>
    <x v="570"/>
    <n v="0"/>
    <n v="0"/>
    <n v="1223077"/>
    <n v="0"/>
    <n v="1223077"/>
    <n v="0"/>
    <n v="1223077"/>
    <n v="7756112"/>
    <n v="0"/>
    <n v="7756112"/>
  </r>
  <r>
    <x v="15"/>
    <x v="28"/>
    <n v="5002"/>
    <n v="500202"/>
    <n v="500202"/>
    <x v="580"/>
    <x v="571"/>
    <s v="LEK"/>
    <n v="0"/>
    <n v="37207544"/>
    <n v="0"/>
    <n v="37207544"/>
    <n v="0"/>
    <n v="37207544"/>
    <n v="19886722"/>
    <n v="0"/>
    <n v="19886722"/>
  </r>
  <r>
    <x v="15"/>
    <x v="28"/>
    <n v="5002"/>
    <n v="500202"/>
    <n v="500202"/>
    <x v="581"/>
    <x v="572"/>
    <n v="0"/>
    <n v="0"/>
    <n v="204253"/>
    <n v="0"/>
    <n v="204253"/>
    <n v="0"/>
    <n v="204253"/>
    <n v="666390"/>
    <n v="0"/>
    <n v="666390"/>
  </r>
  <r>
    <x v="13"/>
    <x v="26"/>
    <n v="5004"/>
    <n v="500402"/>
    <n v="500402"/>
    <x v="582"/>
    <x v="573"/>
    <s v="LEK"/>
    <n v="0"/>
    <n v="1319000"/>
    <n v="28000"/>
    <n v="1291000"/>
    <n v="0"/>
    <n v="1291000"/>
    <n v="1556000.01"/>
    <n v="0"/>
    <n v="1556000"/>
  </r>
  <r>
    <x v="13"/>
    <x v="26"/>
    <n v="5004"/>
    <n v="500417"/>
    <n v="500417"/>
    <x v="583"/>
    <x v="574"/>
    <s v="LEK"/>
    <n v="0"/>
    <n v="1686666.66"/>
    <n v="0"/>
    <n v="1686666.66"/>
    <n v="0"/>
    <n v="1686667"/>
    <n v="1779233.33"/>
    <n v="0"/>
    <n v="1779233"/>
  </r>
  <r>
    <x v="13"/>
    <x v="26"/>
    <n v="5004"/>
    <n v="500416"/>
    <n v="500416"/>
    <x v="584"/>
    <x v="575"/>
    <s v="LEK"/>
    <n v="0"/>
    <n v="573609.93999999994"/>
    <n v="0"/>
    <n v="573609.93999999994"/>
    <n v="0"/>
    <n v="573610"/>
    <n v="503423"/>
    <n v="0"/>
    <n v="503423"/>
  </r>
  <r>
    <x v="13"/>
    <x v="26"/>
    <n v="5004"/>
    <n v="500416"/>
    <n v="500416"/>
    <x v="585"/>
    <x v="576"/>
    <s v="LEK"/>
    <n v="0"/>
    <n v="257403"/>
    <n v="0"/>
    <n v="257403"/>
    <n v="0"/>
    <n v="257403"/>
    <n v="286823"/>
    <n v="0"/>
    <n v="286823"/>
  </r>
  <r>
    <x v="13"/>
    <x v="26"/>
    <n v="5004"/>
    <n v="500416"/>
    <n v="500416"/>
    <x v="586"/>
    <x v="577"/>
    <s v="LEK"/>
    <n v="0"/>
    <n v="828828.2"/>
    <n v="51933"/>
    <n v="776895.2"/>
    <n v="0"/>
    <n v="776895"/>
    <n v="856415.82"/>
    <n v="0"/>
    <n v="856416"/>
  </r>
  <r>
    <x v="13"/>
    <x v="26"/>
    <n v="5004"/>
    <n v="500415"/>
    <n v="500415"/>
    <x v="587"/>
    <x v="578"/>
    <s v="LEK"/>
    <n v="0"/>
    <n v="796410.8"/>
    <n v="0"/>
    <n v="796410.8"/>
    <n v="0"/>
    <n v="796411"/>
    <n v="167510.93"/>
    <n v="0"/>
    <n v="167511"/>
  </r>
  <r>
    <x v="16"/>
    <x v="29"/>
    <n v="5005"/>
    <n v="500203"/>
    <n v="500203"/>
    <x v="588"/>
    <x v="579"/>
    <s v="LEK"/>
    <n v="0"/>
    <n v="19381479.18"/>
    <n v="2384170.85"/>
    <n v="16997308.329999998"/>
    <n v="0"/>
    <n v="16997308"/>
    <n v="18937663.192499999"/>
    <n v="0"/>
    <n v="18937663"/>
  </r>
  <r>
    <x v="16"/>
    <x v="29"/>
    <n v="5005"/>
    <n v="500501"/>
    <n v="500501"/>
    <x v="589"/>
    <x v="580"/>
    <n v="0"/>
    <n v="0"/>
    <n v="0"/>
    <n v="0"/>
    <n v="0"/>
    <n v="0"/>
    <n v="0"/>
    <n v="420.08"/>
    <n v="0"/>
    <n v="420"/>
  </r>
  <r>
    <x v="16"/>
    <x v="30"/>
    <n v="5006"/>
    <n v="500602"/>
    <n v="500602"/>
    <x v="590"/>
    <x v="581"/>
    <s v="LEK"/>
    <n v="0"/>
    <n v="7062204.9299999997"/>
    <n v="0"/>
    <n v="7062204.9299999997"/>
    <n v="0"/>
    <n v="7062205"/>
    <n v="6490244.9060995989"/>
    <n v="0"/>
    <n v="6490245"/>
  </r>
  <r>
    <x v="13"/>
    <x v="26"/>
    <n v="5004"/>
    <n v="500418"/>
    <n v="500418"/>
    <x v="591"/>
    <x v="582"/>
    <s v="LEK"/>
    <n v="0"/>
    <n v="0"/>
    <n v="0"/>
    <n v="0"/>
    <n v="0"/>
    <n v="0"/>
    <n v="1339377.25"/>
    <n v="0"/>
    <n v="1339377"/>
  </r>
  <r>
    <x v="17"/>
    <x v="31"/>
    <n v="4003"/>
    <n v="400301"/>
    <n v="400301"/>
    <x v="592"/>
    <x v="583"/>
    <s v="LEK"/>
    <n v="0"/>
    <n v="166.8"/>
    <n v="0"/>
    <n v="166.8"/>
    <n v="0"/>
    <n v="167"/>
    <n v="0"/>
    <n v="0"/>
    <n v="0"/>
  </r>
  <r>
    <x v="0"/>
    <x v="0"/>
    <n v="5003"/>
    <n v="500301"/>
    <n v="500301"/>
    <x v="593"/>
    <x v="584"/>
    <s v="LEK"/>
    <n v="0"/>
    <n v="0"/>
    <n v="0"/>
    <n v="0"/>
    <n v="0"/>
    <n v="0"/>
    <n v="871818"/>
    <n v="0"/>
    <n v="871818"/>
  </r>
  <r>
    <x v="0"/>
    <x v="0"/>
    <n v="5003"/>
    <n v="500301"/>
    <n v="500301"/>
    <x v="594"/>
    <x v="585"/>
    <s v="LEK"/>
    <n v="0"/>
    <n v="0"/>
    <n v="0"/>
    <n v="0"/>
    <n v="49047341"/>
    <n v="49047341"/>
    <n v="62257919"/>
    <n v="-20550879"/>
    <n v="41707040"/>
  </r>
  <r>
    <x v="0"/>
    <x v="0"/>
    <n v="5003"/>
    <n v="500302"/>
    <n v="500302"/>
    <x v="595"/>
    <x v="586"/>
    <n v="0"/>
    <n v="0"/>
    <n v="0"/>
    <n v="0"/>
    <n v="0"/>
    <n v="0"/>
    <n v="0"/>
    <n v="0"/>
    <n v="1390328"/>
    <n v="1390328"/>
  </r>
  <r>
    <x v="13"/>
    <x v="26"/>
    <n v="5004"/>
    <n v="500408"/>
    <n v="500408"/>
    <x v="596"/>
    <x v="587"/>
    <s v="LEK"/>
    <n v="0"/>
    <n v="993406.82"/>
    <n v="0"/>
    <n v="993406.82"/>
    <n v="0"/>
    <n v="993407"/>
    <n v="1010092.6"/>
    <n v="0"/>
    <n v="1010093"/>
  </r>
  <r>
    <x v="13"/>
    <x v="26"/>
    <n v="5004"/>
    <n v="500407"/>
    <n v="500407"/>
    <x v="597"/>
    <x v="588"/>
    <s v="LEK"/>
    <n v="0"/>
    <n v="893443.92"/>
    <n v="681679.92"/>
    <n v="211764"/>
    <n v="0"/>
    <n v="211764"/>
    <n v="158823"/>
    <n v="0"/>
    <n v="158823"/>
  </r>
  <r>
    <x v="13"/>
    <x v="26"/>
    <n v="5004"/>
    <n v="500406"/>
    <n v="500406"/>
    <x v="598"/>
    <x v="589"/>
    <s v="LEK"/>
    <n v="0"/>
    <n v="0"/>
    <n v="0"/>
    <n v="0"/>
    <n v="0"/>
    <n v="0"/>
    <n v="64725"/>
    <n v="0"/>
    <n v="64725"/>
  </r>
  <r>
    <x v="0"/>
    <x v="0"/>
    <n v="5003"/>
    <n v="500304"/>
    <n v="500304"/>
    <x v="599"/>
    <x v="590"/>
    <s v="LEK"/>
    <n v="0"/>
    <n v="112975695.94"/>
    <n v="0"/>
    <n v="112975695.94"/>
    <n v="0"/>
    <n v="112975696"/>
    <n v="112465940.00420003"/>
    <n v="0"/>
    <n v="112465940"/>
  </r>
  <r>
    <x v="18"/>
    <x v="32"/>
    <n v="5007"/>
    <n v="0"/>
    <n v="0"/>
    <x v="600"/>
    <x v="591"/>
    <n v="0"/>
    <n v="0"/>
    <n v="0"/>
    <n v="0"/>
    <n v="0"/>
    <n v="35861599"/>
    <n v="35861599"/>
    <n v="0"/>
    <n v="33535918"/>
    <n v="33535918"/>
  </r>
  <r>
    <x v="19"/>
    <x v="33"/>
    <n v="4001"/>
    <n v="400101"/>
    <n v="400101"/>
    <x v="601"/>
    <x v="592"/>
    <s v="LEK"/>
    <n v="0"/>
    <n v="159876576.65000001"/>
    <n v="3107907006.4000001"/>
    <n v="-2948030429.75"/>
    <n v="0"/>
    <n v="-2948030430"/>
    <n v="-2862524136"/>
    <n v="0"/>
    <n v="-2862524136"/>
  </r>
  <r>
    <x v="19"/>
    <x v="33"/>
    <n v="4001"/>
    <n v="400101"/>
    <n v="400101"/>
    <x v="602"/>
    <x v="593"/>
    <s v="LEK"/>
    <n v="0"/>
    <n v="1694018.53"/>
    <n v="46624881.119999997"/>
    <n v="-44930862.589999996"/>
    <n v="0"/>
    <n v="-44930863"/>
    <n v="-42472033"/>
    <n v="0"/>
    <n v="-42472033"/>
  </r>
  <r>
    <x v="19"/>
    <x v="33"/>
    <n v="4001"/>
    <n v="400101"/>
    <n v="400101"/>
    <x v="603"/>
    <x v="594"/>
    <s v="LEK"/>
    <n v="0"/>
    <n v="6864568"/>
    <n v="120101575.05"/>
    <n v="-113237007.05"/>
    <n v="0"/>
    <n v="-113237007"/>
    <n v="-86600184"/>
    <n v="0"/>
    <n v="-86600184"/>
  </r>
  <r>
    <x v="19"/>
    <x v="33"/>
    <n v="4001"/>
    <n v="400101"/>
    <n v="400101"/>
    <x v="604"/>
    <x v="595"/>
    <s v="LEK"/>
    <n v="0"/>
    <n v="3262015.51"/>
    <n v="11374202.33"/>
    <n v="-8112186.8200000003"/>
    <n v="0"/>
    <n v="-8112187"/>
    <n v="-16165238"/>
    <n v="0"/>
    <n v="-16165238"/>
  </r>
  <r>
    <x v="19"/>
    <x v="33"/>
    <n v="4001"/>
    <n v="400302"/>
    <n v="400302"/>
    <x v="605"/>
    <x v="596"/>
    <s v="LEK"/>
    <n v="0"/>
    <n v="5168328"/>
    <n v="46138340"/>
    <n v="-40970012"/>
    <n v="0"/>
    <n v="-40970012"/>
    <n v="-41166534.5"/>
    <n v="0"/>
    <n v="-41166535"/>
  </r>
  <r>
    <x v="17"/>
    <x v="31"/>
    <n v="4003"/>
    <n v="400301"/>
    <n v="400301"/>
    <x v="606"/>
    <x v="597"/>
    <s v="LEK"/>
    <n v="0"/>
    <n v="3789.8"/>
    <n v="2117416.04"/>
    <n v="-2113626.2400000002"/>
    <n v="0"/>
    <n v="-2113626"/>
    <n v="-1946096.34"/>
    <n v="0"/>
    <n v="-1946096"/>
  </r>
  <r>
    <x v="16"/>
    <x v="29"/>
    <n v="5005"/>
    <n v="500502"/>
    <n v="500502"/>
    <x v="607"/>
    <x v="598"/>
    <s v="LEK"/>
    <n v="0"/>
    <n v="0"/>
    <n v="25843.37"/>
    <n v="-25843.37"/>
    <n v="0"/>
    <n v="-25843"/>
    <n v="-11404.104799999999"/>
    <n v="0"/>
    <n v="-11404"/>
  </r>
  <r>
    <x v="17"/>
    <x v="31"/>
    <n v="4003"/>
    <n v="400301"/>
    <n v="400301"/>
    <x v="608"/>
    <x v="599"/>
    <s v="LEK"/>
    <n v="0"/>
    <n v="0"/>
    <n v="4866.22"/>
    <n v="-4866.22"/>
    <n v="0"/>
    <n v="-4866"/>
    <n v="-434.17500000000001"/>
    <n v="0"/>
    <n v="-434"/>
  </r>
  <r>
    <x v="16"/>
    <x v="30"/>
    <n v="5006"/>
    <n v="500603"/>
    <n v="500603"/>
    <x v="609"/>
    <x v="600"/>
    <s v="LEK"/>
    <n v="0"/>
    <n v="0"/>
    <n v="9663818.5600000005"/>
    <n v="-9663818.5600000005"/>
    <n v="0"/>
    <n v="-9663819"/>
    <n v="-513031.0466995"/>
    <n v="9"/>
    <n v="-513022"/>
  </r>
  <r>
    <x v="13"/>
    <x v="26"/>
    <n v="5004"/>
    <n v="500418"/>
    <n v="500418"/>
    <x v="610"/>
    <x v="601"/>
    <s v="LEK"/>
    <n v="0"/>
    <n v="0"/>
    <n v="0"/>
    <n v="0"/>
    <n v="0"/>
    <n v="0"/>
    <n v="-1339377.25"/>
    <n v="0"/>
    <n v="-1339377"/>
  </r>
  <r>
    <x v="19"/>
    <x v="33"/>
    <n v="4001"/>
    <n v="400101"/>
    <n v="400101"/>
    <x v="611"/>
    <x v="602"/>
    <s v="LEK"/>
    <n v="0"/>
    <n v="158644.82999999999"/>
    <n v="0"/>
    <n v="158644.82999999999"/>
    <n v="0"/>
    <n v="158645"/>
    <n v="304552.51"/>
    <n v="0"/>
    <n v="304553"/>
  </r>
  <r>
    <x v="17"/>
    <x v="31"/>
    <n v="4003"/>
    <n v="400301"/>
    <n v="400301"/>
    <x v="612"/>
    <x v="603"/>
    <m/>
    <n v="0"/>
    <n v="319930"/>
    <n v="2255294"/>
    <n v="-1935364"/>
    <n v="0"/>
    <n v="-1935364"/>
    <n v="-1846017"/>
    <n v="0"/>
    <n v="-1846017"/>
  </r>
  <r>
    <x v="16"/>
    <x v="30"/>
    <n v="5006"/>
    <n v="500603"/>
    <n v="500603"/>
    <x v="613"/>
    <x v="604"/>
    <s v="LEK"/>
    <n v="0"/>
    <n v="9835"/>
    <n v="39301.5"/>
    <n v="-29466.5"/>
    <n v="1"/>
    <n v="-29466"/>
    <n v="-37164.14"/>
    <n v="0"/>
    <n v="-37164"/>
  </r>
  <r>
    <x v="19"/>
    <x v="33"/>
    <n v="4001"/>
    <n v="400101"/>
    <n v="400101"/>
    <x v="614"/>
    <x v="605"/>
    <s v="LEK"/>
    <n v="0"/>
    <n v="1161200.3999999999"/>
    <n v="2648441.2400000002"/>
    <n v="-1487240.8400000003"/>
    <n v="0"/>
    <n v="-1487241"/>
    <n v="-1552823"/>
    <n v="0"/>
    <n v="-1552823"/>
  </r>
  <r>
    <x v="17"/>
    <x v="31"/>
    <m/>
    <n v="400301"/>
    <m/>
    <x v="615"/>
    <x v="606"/>
    <m/>
    <n v="0"/>
    <n v="0"/>
    <n v="640068"/>
    <n v="-640068"/>
    <n v="0"/>
    <n v="-640068"/>
    <n v="0"/>
    <n v="0"/>
    <n v="0"/>
  </r>
  <r>
    <x v="20"/>
    <x v="24"/>
    <m/>
    <m/>
    <m/>
    <x v="616"/>
    <x v="607"/>
    <s v="LEK"/>
    <n v="590829797.36000001"/>
    <n v="0"/>
    <n v="0"/>
    <n v="590829797.36000001"/>
    <n v="-590829797"/>
    <n v="0"/>
    <n v="-4.9999999999999975E-3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CAA90-D212-4890-97C1-C591ED5086CA}" name="PivotTable21" cacheId="5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3:K11" firstHeaderRow="0" firstDataRow="1" firstDataCol="3" rowPageCount="1" colPageCount="1"/>
  <pivotFields count="21">
    <pivotField axis="axisPage" compact="0" outline="0" showAll="0" defaultSubtotal="0">
      <items count="21">
        <item x="19"/>
        <item x="9"/>
        <item x="4"/>
        <item x="0"/>
        <item x="2"/>
        <item x="12"/>
        <item x="8"/>
        <item x="14"/>
        <item x="6"/>
        <item x="15"/>
        <item x="16"/>
        <item x="1"/>
        <item x="18"/>
        <item x="10"/>
        <item x="5"/>
        <item x="7"/>
        <item x="17"/>
        <item x="13"/>
        <item x="3"/>
        <item x="20"/>
        <item x="11"/>
      </items>
    </pivotField>
    <pivotField axis="axisRow" compact="0" outline="0" showAll="0" defaultSubtotal="0">
      <items count="35">
        <item x="25"/>
        <item x="13"/>
        <item x="10"/>
        <item x="16"/>
        <item x="9"/>
        <item x="17"/>
        <item x="8"/>
        <item x="4"/>
        <item x="7"/>
        <item x="15"/>
        <item x="5"/>
        <item x="6"/>
        <item x="22"/>
        <item x="21"/>
        <item m="1" x="34"/>
        <item x="11"/>
        <item x="14"/>
        <item x="19"/>
        <item x="18"/>
        <item x="12"/>
        <item x="23"/>
        <item x="20"/>
        <item x="1"/>
        <item x="2"/>
        <item x="3"/>
        <item x="33"/>
        <item x="31"/>
        <item x="27"/>
        <item x="28"/>
        <item x="0"/>
        <item x="26"/>
        <item x="29"/>
        <item x="30"/>
        <item x="32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17">
        <item x="0"/>
        <item x="372"/>
        <item x="365"/>
        <item x="6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</items>
    </pivotField>
    <pivotField axis="axisRow" compact="0" outline="0" showAll="0" defaultSubtotal="0">
      <items count="1280">
        <item x="491"/>
        <item m="1" x="1179"/>
        <item x="398"/>
        <item m="1" x="694"/>
        <item m="1" x="693"/>
        <item m="1" x="1115"/>
        <item m="1" x="726"/>
        <item m="1" x="1028"/>
        <item x="197"/>
        <item m="1" x="739"/>
        <item x="229"/>
        <item m="1" x="700"/>
        <item x="311"/>
        <item m="1" x="826"/>
        <item m="1" x="705"/>
        <item m="1" x="1051"/>
        <item m="1" x="958"/>
        <item m="1" x="860"/>
        <item m="1" x="801"/>
        <item m="1" x="1191"/>
        <item m="1" x="623"/>
        <item m="1" x="658"/>
        <item x="166"/>
        <item m="1" x="1057"/>
        <item m="1" x="990"/>
        <item m="1" x="1166"/>
        <item x="182"/>
        <item m="1" x="1220"/>
        <item m="1" x="1068"/>
        <item m="1" x="1227"/>
        <item m="1" x="669"/>
        <item m="1" x="681"/>
        <item x="186"/>
        <item m="1" x="971"/>
        <item m="1" x="893"/>
        <item x="224"/>
        <item x="261"/>
        <item m="1" x="672"/>
        <item m="1" x="654"/>
        <item m="1" x="707"/>
        <item m="1" x="631"/>
        <item x="171"/>
        <item m="1" x="822"/>
        <item m="1" x="1114"/>
        <item m="1" x="841"/>
        <item m="1" x="976"/>
        <item m="1" x="1069"/>
        <item m="1" x="995"/>
        <item m="1" x="934"/>
        <item x="184"/>
        <item m="1" x="846"/>
        <item x="237"/>
        <item x="209"/>
        <item m="1" x="1194"/>
        <item x="264"/>
        <item x="392"/>
        <item m="1" x="780"/>
        <item x="230"/>
        <item x="369"/>
        <item m="1" x="948"/>
        <item x="326"/>
        <item m="1" x="882"/>
        <item m="1" x="1154"/>
        <item m="1" x="1207"/>
        <item m="1" x="805"/>
        <item m="1" x="1080"/>
        <item x="312"/>
        <item x="303"/>
        <item m="1" x="974"/>
        <item m="1" x="1084"/>
        <item x="371"/>
        <item m="1" x="965"/>
        <item m="1" x="1261"/>
        <item m="1" x="1098"/>
        <item m="1" x="1092"/>
        <item m="1" x="1253"/>
        <item x="218"/>
        <item m="1" x="772"/>
        <item x="411"/>
        <item m="1" x="917"/>
        <item m="1" x="1052"/>
        <item m="1" x="949"/>
        <item m="1" x="904"/>
        <item m="1" x="1195"/>
        <item m="1" x="728"/>
        <item m="1" x="683"/>
        <item m="1" x="875"/>
        <item m="1" x="632"/>
        <item m="1" x="634"/>
        <item m="1" x="920"/>
        <item m="1" x="1039"/>
        <item m="1" x="612"/>
        <item m="1" x="1237"/>
        <item m="1" x="832"/>
        <item m="1" x="1268"/>
        <item m="1" x="1163"/>
        <item m="1" x="1019"/>
        <item m="1" x="946"/>
        <item m="1" x="1204"/>
        <item m="1" x="870"/>
        <item m="1" x="833"/>
        <item m="1" x="847"/>
        <item m="1" x="944"/>
        <item m="1" x="787"/>
        <item m="1" x="962"/>
        <item m="1" x="803"/>
        <item m="1" x="821"/>
        <item x="302"/>
        <item m="1" x="775"/>
        <item m="1" x="1173"/>
        <item m="1" x="684"/>
        <item x="328"/>
        <item m="1" x="609"/>
        <item m="1" x="1054"/>
        <item x="585"/>
        <item m="1" x="1024"/>
        <item m="1" x="984"/>
        <item x="563"/>
        <item m="1" x="795"/>
        <item m="1" x="1226"/>
        <item m="1" x="1235"/>
        <item m="1" x="1205"/>
        <item x="257"/>
        <item x="231"/>
        <item m="1" x="839"/>
        <item m="1" x="1211"/>
        <item m="1" x="928"/>
        <item m="1" x="1150"/>
        <item x="321"/>
        <item m="1" x="1060"/>
        <item m="1" x="1112"/>
        <item x="225"/>
        <item x="405"/>
        <item m="1" x="785"/>
        <item m="1" x="1156"/>
        <item m="1" x="1160"/>
        <item m="1" x="748"/>
        <item m="1" x="1216"/>
        <item x="269"/>
        <item m="1" x="933"/>
        <item x="254"/>
        <item m="1" x="666"/>
        <item m="1" x="691"/>
        <item x="427"/>
        <item x="439"/>
        <item x="468"/>
        <item x="475"/>
        <item x="442"/>
        <item x="426"/>
        <item x="416"/>
        <item x="477"/>
        <item x="429"/>
        <item x="423"/>
        <item x="434"/>
        <item x="438"/>
        <item x="467"/>
        <item x="474"/>
        <item x="441"/>
        <item x="422"/>
        <item x="420"/>
        <item x="425"/>
        <item x="435"/>
        <item x="421"/>
        <item x="424"/>
        <item x="436"/>
        <item x="418"/>
        <item x="428"/>
        <item x="415"/>
        <item m="1" x="1139"/>
        <item m="1" x="771"/>
        <item m="1" x="1197"/>
        <item m="1" x="1236"/>
        <item x="395"/>
        <item m="1" x="1196"/>
        <item x="273"/>
        <item m="1" x="1202"/>
        <item m="1" x="715"/>
        <item m="1" x="1076"/>
        <item x="212"/>
        <item m="1" x="998"/>
        <item m="1" x="930"/>
        <item m="1" x="1180"/>
        <item x="552"/>
        <item m="1" x="897"/>
        <item m="1" x="1276"/>
        <item m="1" x="633"/>
        <item m="1" x="621"/>
        <item m="1" x="947"/>
        <item x="36"/>
        <item x="35"/>
        <item x="192"/>
        <item m="1" x="967"/>
        <item m="1" x="782"/>
        <item x="267"/>
        <item m="1" x="915"/>
        <item m="1" x="889"/>
        <item x="384"/>
        <item m="1" x="881"/>
        <item m="1" x="615"/>
        <item x="295"/>
        <item m="1" x="1273"/>
        <item m="1" x="704"/>
        <item m="1" x="1079"/>
        <item x="164"/>
        <item m="1" x="874"/>
        <item m="1" x="809"/>
        <item m="1" x="687"/>
        <item m="1" x="1153"/>
        <item m="1" x="641"/>
        <item m="1" x="1072"/>
        <item x="266"/>
        <item m="1" x="788"/>
        <item m="1" x="740"/>
        <item m="1" x="1120"/>
        <item m="1" x="975"/>
        <item x="378"/>
        <item m="1" x="1134"/>
        <item x="217"/>
        <item m="1" x="1175"/>
        <item x="607"/>
        <item m="1" x="862"/>
        <item m="1" x="1267"/>
        <item m="1" x="618"/>
        <item m="1" x="627"/>
        <item x="239"/>
        <item x="413"/>
        <item m="1" x="736"/>
        <item x="409"/>
        <item m="1" x="855"/>
        <item x="506"/>
        <item m="1" x="1234"/>
        <item x="602"/>
        <item x="249"/>
        <item x="391"/>
        <item x="503"/>
        <item m="1" x="1158"/>
        <item m="1" x="1048"/>
        <item m="1" x="1066"/>
        <item m="1" x="799"/>
        <item m="1" x="906"/>
        <item m="1" x="663"/>
        <item x="492"/>
        <item m="1" x="708"/>
        <item m="1" x="712"/>
        <item m="1" x="810"/>
        <item m="1" x="1230"/>
        <item x="204"/>
        <item m="1" x="1012"/>
        <item m="1" x="1094"/>
        <item m="1" x="994"/>
        <item m="1" x="849"/>
        <item m="1" x="653"/>
        <item x="504"/>
        <item m="1" x="682"/>
        <item x="376"/>
        <item m="1" x="635"/>
        <item m="1" x="1117"/>
        <item m="1" x="1259"/>
        <item m="1" x="731"/>
        <item m="1" x="692"/>
        <item m="1" x="670"/>
        <item m="1" x="1193"/>
        <item m="1" x="898"/>
        <item m="1" x="854"/>
        <item m="1" x="1245"/>
        <item m="1" x="1136"/>
        <item x="343"/>
        <item m="1" x="1058"/>
        <item x="216"/>
        <item m="1" x="655"/>
        <item m="1" x="988"/>
        <item x="208"/>
        <item m="1" x="784"/>
        <item m="1" x="614"/>
        <item m="1" x="986"/>
        <item m="1" x="1093"/>
        <item m="1" x="797"/>
        <item m="1" x="956"/>
        <item x="194"/>
        <item m="1" x="941"/>
        <item x="226"/>
        <item m="1" x="1164"/>
        <item x="215"/>
        <item m="1" x="667"/>
        <item m="1" x="1206"/>
        <item m="1" x="1278"/>
        <item x="322"/>
        <item m="1" x="807"/>
        <item m="1" x="892"/>
        <item x="363"/>
        <item x="359"/>
        <item x="362"/>
        <item m="1" x="730"/>
        <item x="553"/>
        <item m="1" x="991"/>
        <item x="507"/>
        <item m="1" x="1137"/>
        <item m="1" x="1132"/>
        <item m="1" x="808"/>
        <item m="1" x="1103"/>
        <item m="1" x="1266"/>
        <item x="583"/>
        <item x="599"/>
        <item m="1" x="804"/>
        <item x="597"/>
        <item m="1" x="1155"/>
        <item m="1" x="1014"/>
        <item m="1" x="1218"/>
        <item m="1" x="1201"/>
        <item x="344"/>
        <item m="1" x="777"/>
        <item x="497"/>
        <item m="1" x="1111"/>
        <item x="238"/>
        <item m="1" x="1040"/>
        <item x="306"/>
        <item m="1" x="1063"/>
        <item m="1" x="987"/>
        <item m="1" x="1249"/>
        <item m="1" x="619"/>
        <item m="1" x="999"/>
        <item m="1" x="831"/>
        <item m="1" x="1005"/>
        <item m="1" x="1279"/>
        <item m="1" x="827"/>
        <item m="1" x="1252"/>
        <item m="1" x="863"/>
        <item m="1" x="861"/>
        <item x="299"/>
        <item m="1" x="665"/>
        <item m="1" x="1149"/>
        <item m="1" x="688"/>
        <item m="1" x="617"/>
        <item x="168"/>
        <item m="1" x="689"/>
        <item m="1" x="1037"/>
        <item m="1" x="970"/>
        <item m="1" x="864"/>
        <item x="227"/>
        <item x="272"/>
        <item m="1" x="1073"/>
        <item m="1" x="643"/>
        <item m="1" x="835"/>
        <item x="495"/>
        <item m="1" x="1168"/>
        <item m="1" x="1265"/>
        <item m="1" x="1074"/>
        <item m="1" x="1050"/>
        <item m="1" x="630"/>
        <item x="490"/>
        <item m="1" x="1238"/>
        <item m="1" x="1007"/>
        <item m="1" x="1198"/>
        <item m="1" x="911"/>
        <item m="1" x="924"/>
        <item m="1" x="837"/>
        <item m="1" x="900"/>
        <item m="1" x="968"/>
        <item m="1" x="868"/>
        <item m="1" x="721"/>
        <item x="296"/>
        <item m="1" x="1013"/>
        <item x="373"/>
        <item m="1" x="792"/>
        <item m="1" x="1036"/>
        <item m="1" x="1135"/>
        <item x="195"/>
        <item m="1" x="1022"/>
        <item x="207"/>
        <item m="1" x="1044"/>
        <item m="1" x="1097"/>
        <item m="1" x="752"/>
        <item m="1" x="894"/>
        <item m="1" x="1107"/>
        <item m="1" x="622"/>
        <item m="1" x="616"/>
        <item m="1" x="996"/>
        <item m="1" x="812"/>
        <item m="1" x="929"/>
        <item m="1" x="1043"/>
        <item x="177"/>
        <item m="1" x="679"/>
        <item x="330"/>
        <item m="1" x="1254"/>
        <item m="1" x="1212"/>
        <item m="1" x="912"/>
        <item m="1" x="983"/>
        <item m="1" x="675"/>
        <item m="1" x="1021"/>
        <item m="1" x="1049"/>
        <item x="406"/>
        <item x="297"/>
        <item x="130"/>
        <item x="132"/>
        <item x="124"/>
        <item x="125"/>
        <item x="122"/>
        <item x="121"/>
        <item x="118"/>
        <item x="127"/>
        <item x="129"/>
        <item x="133"/>
        <item x="126"/>
        <item x="123"/>
        <item x="120"/>
        <item x="119"/>
        <item x="131"/>
        <item x="128"/>
        <item x="116"/>
        <item x="157"/>
        <item x="148"/>
        <item x="145"/>
        <item x="139"/>
        <item x="140"/>
        <item x="137"/>
        <item x="134"/>
        <item x="142"/>
        <item x="144"/>
        <item x="141"/>
        <item x="138"/>
        <item x="136"/>
        <item x="135"/>
        <item x="146"/>
        <item x="143"/>
        <item x="147"/>
        <item x="87"/>
        <item x="80"/>
        <item x="84"/>
        <item x="90"/>
        <item x="83"/>
        <item x="82"/>
        <item x="88"/>
        <item x="89"/>
        <item x="85"/>
        <item x="79"/>
        <item x="81"/>
        <item x="86"/>
        <item x="115"/>
        <item x="111"/>
        <item x="109"/>
        <item x="106"/>
        <item x="112"/>
        <item x="114"/>
        <item x="110"/>
        <item x="108"/>
        <item x="107"/>
        <item x="155"/>
        <item x="113"/>
        <item x="156"/>
        <item m="1" x="642"/>
        <item m="1" x="886"/>
        <item m="1" x="985"/>
        <item m="1" x="685"/>
        <item x="242"/>
        <item x="179"/>
        <item m="1" x="1075"/>
        <item m="1" x="789"/>
        <item m="1" x="720"/>
        <item x="600"/>
        <item x="4"/>
        <item m="1" x="764"/>
        <item x="320"/>
        <item x="258"/>
        <item x="235"/>
        <item m="1" x="1190"/>
        <item m="1" x="852"/>
        <item m="1" x="755"/>
        <item m="1" x="1232"/>
        <item m="1" x="1203"/>
        <item m="1" x="793"/>
        <item m="1" x="1263"/>
        <item m="1" x="760"/>
        <item x="361"/>
        <item m="1" x="725"/>
        <item m="1" x="620"/>
        <item x="105"/>
        <item x="104"/>
        <item x="117"/>
        <item x="77"/>
        <item m="1" x="811"/>
        <item m="1" x="770"/>
        <item x="236"/>
        <item m="1" x="960"/>
        <item x="233"/>
        <item x="372"/>
        <item x="274"/>
        <item m="1" x="942"/>
        <item x="246"/>
        <item x="375"/>
        <item x="500"/>
        <item m="1" x="857"/>
        <item x="276"/>
        <item m="1" x="973"/>
        <item x="333"/>
        <item x="282"/>
        <item m="1" x="1138"/>
        <item x="498"/>
        <item x="221"/>
        <item m="1" x="1142"/>
        <item x="178"/>
        <item x="241"/>
        <item x="251"/>
        <item x="260"/>
        <item x="270"/>
        <item m="1" x="1083"/>
        <item m="1" x="877"/>
        <item m="1" x="1147"/>
        <item m="1" x="824"/>
        <item x="219"/>
        <item m="1" x="733"/>
        <item m="1" x="879"/>
        <item m="1" x="1229"/>
        <item m="1" x="1030"/>
        <item m="1" x="1244"/>
        <item m="1" x="1146"/>
        <item x="202"/>
        <item x="370"/>
        <item m="1" x="1255"/>
        <item x="578"/>
        <item x="390"/>
        <item m="1" x="1047"/>
        <item m="1" x="745"/>
        <item m="1" x="896"/>
        <item m="1" x="1143"/>
        <item m="1" x="1215"/>
        <item m="1" x="1176"/>
        <item m="1" x="977"/>
        <item x="300"/>
        <item m="1" x="761"/>
        <item m="1" x="992"/>
        <item m="1" x="657"/>
        <item m="1" x="838"/>
        <item m="1" x="1034"/>
        <item x="368"/>
        <item m="1" x="1256"/>
        <item m="1" x="1144"/>
        <item m="1" x="1118"/>
        <item m="1" x="1271"/>
        <item m="1" x="842"/>
        <item x="310"/>
        <item m="1" x="1006"/>
        <item m="1" x="895"/>
        <item m="1" x="751"/>
        <item m="1" x="869"/>
        <item m="1" x="762"/>
        <item m="1" x="865"/>
        <item m="1" x="1217"/>
        <item m="1" x="866"/>
        <item m="1" x="753"/>
        <item m="1" x="1038"/>
        <item m="1" x="714"/>
        <item m="1" x="1089"/>
        <item m="1" x="867"/>
        <item x="581"/>
        <item m="1" x="750"/>
        <item m="1" x="779"/>
        <item m="1" x="963"/>
        <item m="1" x="925"/>
        <item m="1" x="989"/>
        <item x="308"/>
        <item m="1" x="884"/>
        <item x="579"/>
        <item x="354"/>
        <item x="347"/>
        <item x="351"/>
        <item x="357"/>
        <item x="350"/>
        <item x="349"/>
        <item x="355"/>
        <item x="356"/>
        <item x="352"/>
        <item x="346"/>
        <item x="348"/>
        <item x="353"/>
        <item m="1" x="1182"/>
        <item m="1" x="613"/>
        <item x="323"/>
        <item m="1" x="717"/>
        <item m="1" x="1222"/>
        <item m="1" x="1187"/>
        <item x="393"/>
        <item m="1" x="774"/>
        <item m="1" x="872"/>
        <item m="1" x="1165"/>
        <item x="191"/>
        <item m="1" x="698"/>
        <item x="319"/>
        <item x="167"/>
        <item m="1" x="1159"/>
        <item m="1" x="1119"/>
        <item m="1" x="741"/>
        <item m="1" x="723"/>
        <item m="1" x="880"/>
        <item m="1" x="1086"/>
        <item x="271"/>
        <item m="1" x="671"/>
        <item m="1" x="1141"/>
        <item x="315"/>
        <item x="180"/>
        <item x="198"/>
        <item m="1" x="890"/>
        <item x="188"/>
        <item x="598"/>
        <item m="1" x="1264"/>
        <item m="1" x="1064"/>
        <item x="580"/>
        <item x="400"/>
        <item x="557"/>
        <item m="1" x="735"/>
        <item x="408"/>
        <item x="412"/>
        <item m="1" x="1061"/>
        <item m="1" x="1188"/>
        <item m="1" x="1003"/>
        <item x="161"/>
        <item x="160"/>
        <item x="159"/>
        <item x="158"/>
        <item x="33"/>
        <item x="34"/>
        <item x="32"/>
        <item x="23"/>
        <item x="24"/>
        <item x="30"/>
        <item x="26"/>
        <item x="21"/>
        <item x="27"/>
        <item x="29"/>
        <item x="25"/>
        <item x="31"/>
        <item x="22"/>
        <item x="20"/>
        <item x="28"/>
        <item m="1" x="825"/>
        <item m="1" x="732"/>
        <item m="1" x="1122"/>
        <item m="1" x="640"/>
        <item m="1" x="1219"/>
        <item m="1" x="856"/>
        <item m="1" x="1145"/>
        <item x="329"/>
        <item m="1" x="668"/>
        <item m="1" x="1020"/>
        <item m="1" x="769"/>
        <item x="380"/>
        <item x="501"/>
        <item x="232"/>
        <item m="1" x="1247"/>
        <item m="1" x="638"/>
        <item m="1" x="1239"/>
        <item x="305"/>
        <item m="1" x="651"/>
        <item m="1" x="1090"/>
        <item m="1" x="1109"/>
        <item x="486"/>
        <item x="1"/>
        <item x="2"/>
        <item m="1" x="935"/>
        <item x="431"/>
        <item x="440"/>
        <item x="469"/>
        <item x="476"/>
        <item x="443"/>
        <item x="430"/>
        <item x="417"/>
        <item x="433"/>
        <item x="437"/>
        <item x="419"/>
        <item x="432"/>
        <item m="1" x="1070"/>
        <item m="1" x="939"/>
        <item m="1" x="1026"/>
        <item m="1" x="969"/>
        <item x="172"/>
        <item m="1" x="891"/>
        <item m="1" x="1169"/>
        <item x="316"/>
        <item m="1" x="938"/>
        <item x="377"/>
        <item x="327"/>
        <item x="290"/>
        <item x="298"/>
        <item m="1" x="722"/>
        <item m="1" x="625"/>
        <item m="1" x="1277"/>
        <item m="1" x="767"/>
        <item m="1" x="828"/>
        <item x="396"/>
        <item m="1" x="1096"/>
        <item x="562"/>
        <item x="603"/>
        <item m="1" x="1231"/>
        <item x="549"/>
        <item x="587"/>
        <item x="201"/>
        <item m="1" x="1011"/>
        <item m="1" x="1088"/>
        <item m="1" x="1099"/>
        <item m="1" x="914"/>
        <item m="1" x="978"/>
        <item x="268"/>
        <item m="1" x="844"/>
        <item m="1" x="964"/>
        <item m="1" x="1275"/>
        <item m="1" x="1100"/>
        <item m="1" x="1001"/>
        <item m="1" x="1002"/>
        <item x="173"/>
        <item x="240"/>
        <item m="1" x="678"/>
        <item m="1" x="1251"/>
        <item m="1" x="716"/>
        <item m="1" x="660"/>
        <item m="1" x="636"/>
        <item m="1" x="1260"/>
        <item x="481"/>
        <item x="480"/>
        <item x="494"/>
        <item m="1" x="953"/>
        <item m="1" x="813"/>
        <item m="1" x="931"/>
        <item x="5"/>
        <item m="1" x="697"/>
        <item m="1" x="961"/>
        <item m="1" x="1008"/>
        <item m="1" x="1133"/>
        <item m="1" x="1148"/>
        <item m="1" x="766"/>
        <item x="275"/>
        <item x="456"/>
        <item x="464"/>
        <item x="471"/>
        <item x="462"/>
        <item x="479"/>
        <item x="466"/>
        <item x="455"/>
        <item x="449"/>
        <item x="458"/>
        <item m="1" x="686"/>
        <item x="461"/>
        <item m="1" x="1059"/>
        <item x="450"/>
        <item x="457"/>
        <item x="446"/>
        <item x="448"/>
        <item x="452"/>
        <item m="1" x="1274"/>
        <item x="463"/>
        <item x="470"/>
        <item x="478"/>
        <item x="465"/>
        <item x="451"/>
        <item x="447"/>
        <item x="454"/>
        <item m="1" x="1010"/>
        <item x="460"/>
        <item x="453"/>
        <item m="1" x="1213"/>
        <item x="459"/>
        <item m="1" x="1208"/>
        <item m="1" x="873"/>
        <item m="1" x="1123"/>
        <item x="374"/>
        <item x="345"/>
        <item x="205"/>
        <item m="1" x="676"/>
        <item x="536"/>
        <item x="543"/>
        <item x="537"/>
        <item x="541"/>
        <item x="539"/>
        <item x="540"/>
        <item x="538"/>
        <item m="1" x="887"/>
        <item m="1" x="836"/>
        <item x="304"/>
        <item x="509"/>
        <item m="1" x="624"/>
        <item m="1" x="851"/>
        <item m="1" x="1131"/>
        <item m="1" x="932"/>
        <item m="1" x="1242"/>
        <item m="1" x="943"/>
        <item m="1" x="674"/>
        <item x="482"/>
        <item x="483"/>
        <item x="488"/>
        <item x="485"/>
        <item x="484"/>
        <item m="1" x="1045"/>
        <item m="1" x="794"/>
        <item m="1" x="727"/>
        <item m="1" x="1126"/>
        <item m="1" x="758"/>
        <item m="1" x="703"/>
        <item m="1" x="677"/>
        <item m="1" x="742"/>
        <item m="1" x="1224"/>
        <item x="262"/>
        <item m="1" x="1125"/>
        <item x="243"/>
        <item m="1" x="695"/>
        <item m="1" x="1121"/>
        <item m="1" x="937"/>
        <item m="1" x="790"/>
        <item x="402"/>
        <item x="203"/>
        <item m="1" x="927"/>
        <item m="1" x="817"/>
        <item x="535"/>
        <item x="534"/>
        <item x="545"/>
        <item m="1" x="1170"/>
        <item x="542"/>
        <item m="1" x="814"/>
        <item x="505"/>
        <item x="45"/>
        <item x="150"/>
        <item x="42"/>
        <item x="40"/>
        <item x="37"/>
        <item x="43"/>
        <item x="41"/>
        <item x="39"/>
        <item x="38"/>
        <item x="149"/>
        <item x="44"/>
        <item x="46"/>
        <item x="151"/>
        <item x="53"/>
        <item x="60"/>
        <item x="49"/>
        <item x="50"/>
        <item x="52"/>
        <item x="47"/>
        <item x="56"/>
        <item x="54"/>
        <item x="61"/>
        <item x="55"/>
        <item x="51"/>
        <item x="59"/>
        <item x="48"/>
        <item x="58"/>
        <item x="57"/>
        <item m="1" x="908"/>
        <item m="1" x="966"/>
        <item m="1" x="876"/>
        <item m="1" x="921"/>
        <item m="1" x="802"/>
        <item m="1" x="959"/>
        <item x="544"/>
        <item x="245"/>
        <item m="1" x="1056"/>
        <item x="403"/>
        <item x="193"/>
        <item m="1" x="1221"/>
        <item m="1" x="1033"/>
        <item x="256"/>
        <item x="263"/>
        <item x="16"/>
        <item x="9"/>
        <item x="13"/>
        <item x="19"/>
        <item x="12"/>
        <item x="11"/>
        <item x="17"/>
        <item x="18"/>
        <item x="14"/>
        <item x="8"/>
        <item x="10"/>
        <item x="15"/>
        <item x="489"/>
        <item m="1" x="1233"/>
        <item m="1" x="1106"/>
        <item m="1" x="763"/>
        <item x="397"/>
        <item x="255"/>
        <item m="1" x="637"/>
        <item m="1" x="1027"/>
        <item m="1" x="611"/>
        <item x="548"/>
        <item m="1" x="1095"/>
        <item m="1" x="1185"/>
        <item m="1" x="888"/>
        <item m="1" x="1248"/>
        <item m="1" x="940"/>
        <item x="387"/>
        <item x="250"/>
        <item x="388"/>
        <item m="1" x="945"/>
        <item m="1" x="1181"/>
        <item x="386"/>
        <item m="1" x="647"/>
        <item m="1" x="747"/>
        <item m="1" x="644"/>
        <item m="1" x="649"/>
        <item m="1" x="673"/>
        <item m="1" x="1023"/>
        <item m="1" x="710"/>
        <item m="1" x="1127"/>
        <item x="206"/>
        <item m="1" x="610"/>
        <item x="473"/>
        <item x="472"/>
        <item m="1" x="957"/>
        <item x="389"/>
        <item x="335"/>
        <item x="570"/>
        <item x="569"/>
        <item x="568"/>
        <item x="360"/>
        <item x="62"/>
        <item x="73"/>
        <item x="75"/>
        <item x="68"/>
        <item x="69"/>
        <item x="66"/>
        <item x="63"/>
        <item x="71"/>
        <item x="76"/>
        <item x="70"/>
        <item x="67"/>
        <item x="65"/>
        <item x="64"/>
        <item x="74"/>
        <item x="72"/>
        <item m="1" x="1128"/>
        <item m="1" x="901"/>
        <item m="1" x="1250"/>
        <item m="1" x="1177"/>
        <item x="383"/>
        <item x="279"/>
        <item x="289"/>
        <item m="1" x="1129"/>
        <item x="288"/>
        <item x="287"/>
        <item x="334"/>
        <item x="385"/>
        <item x="382"/>
        <item m="1" x="816"/>
        <item x="381"/>
        <item x="502"/>
        <item m="1" x="1199"/>
        <item m="1" x="952"/>
        <item x="175"/>
        <item x="199"/>
        <item m="1" x="744"/>
        <item x="550"/>
        <item x="78"/>
        <item m="1" x="706"/>
        <item m="1" x="843"/>
        <item m="1" x="818"/>
        <item m="1" x="1140"/>
        <item m="1" x="1200"/>
        <item x="307"/>
        <item m="1" x="1270"/>
        <item m="1" x="1046"/>
        <item x="200"/>
        <item m="1" x="757"/>
        <item m="1" x="820"/>
        <item m="1" x="1152"/>
        <item x="185"/>
        <item m="1" x="1078"/>
        <item x="318"/>
        <item x="228"/>
        <item m="1" x="1071"/>
        <item m="1" x="1081"/>
        <item m="1" x="1108"/>
        <item m="1" x="1082"/>
        <item x="586"/>
        <item m="1" x="1223"/>
        <item m="1" x="1062"/>
        <item m="1" x="1269"/>
        <item m="1" x="979"/>
        <item m="1" x="997"/>
        <item m="1" x="1087"/>
        <item m="1" x="830"/>
        <item m="1" x="982"/>
        <item m="1" x="664"/>
        <item m="1" x="1210"/>
        <item m="1" x="756"/>
        <item m="1" x="1240"/>
        <item m="1" x="1174"/>
        <item m="1" x="954"/>
        <item m="1" x="1257"/>
        <item m="1" x="648"/>
        <item x="516"/>
        <item x="514"/>
        <item x="525"/>
        <item x="513"/>
        <item x="358"/>
        <item x="588"/>
        <item x="530"/>
        <item x="515"/>
        <item x="512"/>
        <item x="522"/>
        <item x="517"/>
        <item m="1" x="718"/>
        <item x="596"/>
        <item x="511"/>
        <item x="487"/>
        <item m="1" x="1186"/>
        <item m="1" x="1151"/>
        <item x="410"/>
        <item x="414"/>
        <item m="1" x="1029"/>
        <item x="259"/>
        <item x="234"/>
        <item x="401"/>
        <item m="1" x="746"/>
        <item m="1" x="680"/>
        <item x="3"/>
        <item m="1" x="1184"/>
        <item m="1" x="628"/>
        <item m="1" x="1225"/>
        <item x="0"/>
        <item m="1" x="819"/>
        <item m="1" x="1077"/>
        <item m="1" x="768"/>
        <item m="1" x="926"/>
        <item m="1" x="922"/>
        <item m="1" x="806"/>
        <item x="93"/>
        <item x="94"/>
        <item x="100"/>
        <item x="96"/>
        <item m="1" x="1004"/>
        <item x="91"/>
        <item x="97"/>
        <item x="152"/>
        <item x="103"/>
        <item x="99"/>
        <item x="102"/>
        <item x="95"/>
        <item x="101"/>
        <item x="92"/>
        <item x="153"/>
        <item x="98"/>
        <item x="154"/>
        <item m="1" x="1009"/>
        <item m="1" x="1000"/>
        <item m="1" x="907"/>
        <item x="265"/>
        <item m="1" x="1085"/>
        <item x="379"/>
        <item m="1" x="1157"/>
        <item m="1" x="1124"/>
        <item m="1" x="850"/>
        <item x="314"/>
        <item m="1" x="878"/>
        <item x="248"/>
        <item m="1" x="1262"/>
        <item m="1" x="845"/>
        <item m="1" x="639"/>
        <item m="1" x="1172"/>
        <item m="1" x="734"/>
        <item x="196"/>
        <item m="1" x="1105"/>
        <item x="394"/>
        <item m="1" x="980"/>
        <item m="1" x="1243"/>
        <item x="573"/>
        <item m="1" x="1167"/>
        <item x="594"/>
        <item x="592"/>
        <item x="605"/>
        <item x="593"/>
        <item x="595"/>
        <item m="1" x="902"/>
        <item m="1" x="829"/>
        <item m="1" x="903"/>
        <item m="1" x="951"/>
        <item m="1" x="791"/>
        <item m="1" x="1161"/>
        <item x="294"/>
        <item m="1" x="905"/>
        <item x="584"/>
        <item x="590"/>
        <item x="591"/>
        <item x="589"/>
        <item x="528"/>
        <item x="527"/>
        <item x="532"/>
        <item x="529"/>
        <item m="1" x="1041"/>
        <item x="531"/>
        <item x="575"/>
        <item x="561"/>
        <item x="364"/>
        <item x="555"/>
        <item x="407"/>
        <item x="577"/>
        <item x="576"/>
        <item x="558"/>
        <item m="1" x="1032"/>
        <item x="214"/>
        <item x="341"/>
        <item x="340"/>
        <item m="1" x="796"/>
        <item x="339"/>
        <item x="222"/>
        <item m="1" x="1102"/>
        <item x="213"/>
        <item x="187"/>
        <item x="210"/>
        <item m="1" x="650"/>
        <item x="551"/>
        <item x="546"/>
        <item x="547"/>
        <item x="336"/>
        <item x="572"/>
        <item x="571"/>
        <item m="1" x="1246"/>
        <item x="244"/>
        <item m="1" x="1017"/>
        <item m="1" x="1192"/>
        <item x="247"/>
        <item x="183"/>
        <item m="1" x="646"/>
        <item x="508"/>
        <item m="1" x="754"/>
        <item m="1" x="1258"/>
        <item x="404"/>
        <item m="1" x="919"/>
        <item m="1" x="910"/>
        <item m="1" x="1104"/>
        <item m="1" x="815"/>
        <item m="1" x="981"/>
        <item x="253"/>
        <item m="1" x="1018"/>
        <item m="1" x="1091"/>
        <item m="1" x="659"/>
        <item m="1" x="661"/>
        <item m="1" x="950"/>
        <item m="1" x="713"/>
        <item x="309"/>
        <item m="1" x="749"/>
        <item m="1" x="719"/>
        <item m="1" x="859"/>
        <item x="165"/>
        <item m="1" x="1053"/>
        <item m="1" x="853"/>
        <item m="1" x="840"/>
        <item m="1" x="1042"/>
        <item m="1" x="1162"/>
        <item m="1" x="711"/>
        <item m="1" x="955"/>
        <item m="1" x="1171"/>
        <item m="1" x="800"/>
        <item m="1" x="871"/>
        <item m="1" x="909"/>
        <item m="1" x="773"/>
        <item x="564"/>
        <item x="565"/>
        <item x="566"/>
        <item x="338"/>
        <item x="337"/>
        <item x="342"/>
        <item m="1" x="1183"/>
        <item x="601"/>
        <item m="1" x="645"/>
        <item x="604"/>
        <item m="1" x="1101"/>
        <item x="493"/>
        <item x="499"/>
        <item x="7"/>
        <item m="1" x="1130"/>
        <item m="1" x="783"/>
        <item x="556"/>
        <item x="174"/>
        <item m="1" x="1016"/>
        <item m="1" x="662"/>
        <item x="190"/>
        <item x="252"/>
        <item m="1" x="729"/>
        <item x="324"/>
        <item x="189"/>
        <item m="1" x="834"/>
        <item m="1" x="1035"/>
        <item m="1" x="1116"/>
        <item x="301"/>
        <item m="1" x="899"/>
        <item x="169"/>
        <item m="1" x="1065"/>
        <item m="1" x="759"/>
        <item m="1" x="923"/>
        <item m="1" x="1015"/>
        <item x="554"/>
        <item x="560"/>
        <item x="559"/>
        <item m="1" x="781"/>
        <item x="211"/>
        <item m="1" x="1214"/>
        <item m="1" x="629"/>
        <item m="1" x="972"/>
        <item m="1" x="1113"/>
        <item m="1" x="1031"/>
        <item m="1" x="1067"/>
        <item m="1" x="823"/>
        <item m="1" x="696"/>
        <item x="223"/>
        <item x="220"/>
        <item x="176"/>
        <item m="1" x="936"/>
        <item x="574"/>
        <item m="1" x="776"/>
        <item m="1" x="1241"/>
        <item x="399"/>
        <item m="1" x="778"/>
        <item x="325"/>
        <item x="170"/>
        <item m="1" x="786"/>
        <item m="1" x="858"/>
        <item m="1" x="743"/>
        <item m="1" x="993"/>
        <item m="1" x="701"/>
        <item m="1" x="918"/>
        <item m="1" x="724"/>
        <item m="1" x="626"/>
        <item m="1" x="652"/>
        <item m="1" x="702"/>
        <item x="313"/>
        <item m="1" x="765"/>
        <item m="1" x="1189"/>
        <item x="496"/>
        <item m="1" x="690"/>
        <item m="1" x="1178"/>
        <item m="1" x="1025"/>
        <item x="317"/>
        <item x="582"/>
        <item m="1" x="798"/>
        <item m="1" x="738"/>
        <item m="1" x="916"/>
        <item m="1" x="1272"/>
        <item m="1" x="848"/>
        <item m="1" x="1110"/>
        <item m="1" x="699"/>
        <item x="444"/>
        <item x="445"/>
        <item m="1" x="709"/>
        <item m="1" x="885"/>
        <item m="1" x="737"/>
        <item m="1" x="1209"/>
        <item m="1" x="608"/>
        <item x="181"/>
        <item m="1" x="883"/>
        <item m="1" x="913"/>
        <item m="1" x="656"/>
        <item x="366"/>
        <item x="365"/>
        <item x="367"/>
        <item m="1" x="1228"/>
        <item m="1" x="1055"/>
        <item x="6"/>
        <item x="162"/>
        <item x="163"/>
        <item x="277"/>
        <item x="278"/>
        <item x="280"/>
        <item x="281"/>
        <item x="283"/>
        <item x="284"/>
        <item x="285"/>
        <item x="286"/>
        <item x="291"/>
        <item x="292"/>
        <item x="293"/>
        <item x="331"/>
        <item x="332"/>
        <item x="510"/>
        <item x="518"/>
        <item x="519"/>
        <item x="520"/>
        <item x="521"/>
        <item x="523"/>
        <item x="524"/>
        <item x="526"/>
        <item x="533"/>
        <item x="567"/>
        <item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</pivotFields>
  <rowFields count="3">
    <field x="1"/>
    <field x="5"/>
    <field x="6"/>
  </rowFields>
  <rowItems count="8">
    <i>
      <x v="25"/>
      <x v="601"/>
      <x v="1064"/>
    </i>
    <i r="1">
      <x v="602"/>
      <x v="1066"/>
    </i>
    <i r="1">
      <x v="603"/>
      <x v="1063"/>
    </i>
    <i r="1">
      <x v="604"/>
      <x v="1067"/>
    </i>
    <i r="1">
      <x v="605"/>
      <x v="998"/>
    </i>
    <i r="1">
      <x v="611"/>
      <x v="231"/>
    </i>
    <i r="1">
      <x v="614"/>
      <x v="1065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0" hier="-1"/>
  </pageFields>
  <dataFields count="8">
    <dataField name="Sum of Adjusted Closing balance PY" fld="16" baseField="0" baseItem="0"/>
    <dataField name="Sum of Debit " fld="9" baseField="0" baseItem="0"/>
    <dataField name="Sum of Credit" fld="10" baseField="0" baseItem="0"/>
    <dataField name="Sum of Closing balance" fld="11" baseField="0" baseItem="0"/>
    <dataField name="Sum of Adjustements" fld="12" baseField="0" baseItem="0"/>
    <dataField name="Sum of Closing balance adjusted" fld="13" baseField="0" baseItem="0"/>
    <dataField name="Sum of Nominal Variance" fld="18" baseField="0" baseItem="0"/>
    <dataField name="Sum of Variance in %" fld="20" baseField="0" baseItem="0" numFmtId="10"/>
  </dataFields>
  <formats count="16">
    <format dxfId="858">
      <pivotArea type="all" dataOnly="0" outline="0" fieldPosition="0"/>
    </format>
    <format dxfId="857">
      <pivotArea outline="0" collapsedLevelsAreSubtotals="1" fieldPosition="0"/>
    </format>
    <format dxfId="856">
      <pivotArea field="1" type="button" dataOnly="0" labelOnly="1" outline="0" axis="axisRow" fieldPosition="0"/>
    </format>
    <format dxfId="855">
      <pivotArea field="5" type="button" dataOnly="0" labelOnly="1" outline="0" axis="axisRow" fieldPosition="1"/>
    </format>
    <format dxfId="854">
      <pivotArea field="6" type="button" dataOnly="0" labelOnly="1" outline="0" axis="axisRow" fieldPosition="2"/>
    </format>
    <format dxfId="853">
      <pivotArea dataOnly="0" labelOnly="1" outline="0" fieldPosition="0">
        <references count="1">
          <reference field="1" count="1">
            <x v="25"/>
          </reference>
        </references>
      </pivotArea>
    </format>
    <format dxfId="852">
      <pivotArea dataOnly="0" labelOnly="1" grandRow="1" outline="0" fieldPosition="0"/>
    </format>
    <format dxfId="851">
      <pivotArea dataOnly="0" labelOnly="1" outline="0" fieldPosition="0">
        <references count="2">
          <reference field="1" count="1" selected="0">
            <x v="25"/>
          </reference>
          <reference field="5" count="7">
            <x v="601"/>
            <x v="602"/>
            <x v="603"/>
            <x v="604"/>
            <x v="605"/>
            <x v="611"/>
            <x v="614"/>
          </reference>
        </references>
      </pivotArea>
    </format>
    <format dxfId="850">
      <pivotArea dataOnly="0" labelOnly="1" outline="0" fieldPosition="0">
        <references count="3">
          <reference field="1" count="1" selected="0">
            <x v="25"/>
          </reference>
          <reference field="5" count="1" selected="0">
            <x v="601"/>
          </reference>
          <reference field="6" count="1">
            <x v="1064"/>
          </reference>
        </references>
      </pivotArea>
    </format>
    <format dxfId="849">
      <pivotArea dataOnly="0" labelOnly="1" outline="0" fieldPosition="0">
        <references count="3">
          <reference field="1" count="1" selected="0">
            <x v="25"/>
          </reference>
          <reference field="5" count="1" selected="0">
            <x v="602"/>
          </reference>
          <reference field="6" count="1">
            <x v="1066"/>
          </reference>
        </references>
      </pivotArea>
    </format>
    <format dxfId="848">
      <pivotArea dataOnly="0" labelOnly="1" outline="0" fieldPosition="0">
        <references count="3">
          <reference field="1" count="1" selected="0">
            <x v="25"/>
          </reference>
          <reference field="5" count="1" selected="0">
            <x v="603"/>
          </reference>
          <reference field="6" count="1">
            <x v="1063"/>
          </reference>
        </references>
      </pivotArea>
    </format>
    <format dxfId="847">
      <pivotArea dataOnly="0" labelOnly="1" outline="0" fieldPosition="0">
        <references count="3">
          <reference field="1" count="1" selected="0">
            <x v="25"/>
          </reference>
          <reference field="5" count="1" selected="0">
            <x v="604"/>
          </reference>
          <reference field="6" count="1">
            <x v="1067"/>
          </reference>
        </references>
      </pivotArea>
    </format>
    <format dxfId="846">
      <pivotArea dataOnly="0" labelOnly="1" outline="0" fieldPosition="0">
        <references count="3">
          <reference field="1" count="1" selected="0">
            <x v="25"/>
          </reference>
          <reference field="5" count="1" selected="0">
            <x v="605"/>
          </reference>
          <reference field="6" count="1">
            <x v="998"/>
          </reference>
        </references>
      </pivotArea>
    </format>
    <format dxfId="845">
      <pivotArea dataOnly="0" labelOnly="1" outline="0" fieldPosition="0">
        <references count="3">
          <reference field="1" count="1" selected="0">
            <x v="25"/>
          </reference>
          <reference field="5" count="1" selected="0">
            <x v="611"/>
          </reference>
          <reference field="6" count="1">
            <x v="231"/>
          </reference>
        </references>
      </pivotArea>
    </format>
    <format dxfId="844">
      <pivotArea dataOnly="0" labelOnly="1" outline="0" fieldPosition="0">
        <references count="3">
          <reference field="1" count="1" selected="0">
            <x v="25"/>
          </reference>
          <reference field="5" count="1" selected="0">
            <x v="614"/>
          </reference>
          <reference field="6" count="1">
            <x v="1065"/>
          </reference>
        </references>
      </pivotArea>
    </format>
    <format dxfId="84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CAA90-D212-4890-97C1-C591ED5086CA}" name="PivotTable12" cacheId="5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3:K9" firstHeaderRow="0" firstDataRow="1" firstDataCol="3" rowPageCount="1" colPageCount="1"/>
  <pivotFields count="21">
    <pivotField axis="axisPage" compact="0" outline="0" showAll="0" defaultSubtotal="0">
      <items count="21">
        <item x="19"/>
        <item x="9"/>
        <item x="4"/>
        <item x="0"/>
        <item x="2"/>
        <item x="12"/>
        <item x="8"/>
        <item x="14"/>
        <item x="6"/>
        <item x="15"/>
        <item x="16"/>
        <item x="1"/>
        <item x="18"/>
        <item x="10"/>
        <item x="5"/>
        <item x="7"/>
        <item x="17"/>
        <item x="13"/>
        <item x="3"/>
        <item x="20"/>
        <item x="11"/>
      </items>
    </pivotField>
    <pivotField axis="axisRow" compact="0" outline="0" showAll="0" defaultSubtotal="0">
      <items count="35">
        <item x="25"/>
        <item x="13"/>
        <item x="10"/>
        <item x="16"/>
        <item x="9"/>
        <item x="17"/>
        <item x="8"/>
        <item x="4"/>
        <item x="7"/>
        <item x="15"/>
        <item x="5"/>
        <item x="6"/>
        <item x="22"/>
        <item x="21"/>
        <item m="1" x="34"/>
        <item x="11"/>
        <item x="14"/>
        <item x="19"/>
        <item x="18"/>
        <item x="12"/>
        <item x="23"/>
        <item x="20"/>
        <item x="1"/>
        <item x="2"/>
        <item x="3"/>
        <item x="33"/>
        <item x="31"/>
        <item x="27"/>
        <item x="28"/>
        <item x="0"/>
        <item x="26"/>
        <item x="29"/>
        <item x="30"/>
        <item x="32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17">
        <item x="0"/>
        <item x="372"/>
        <item x="365"/>
        <item x="6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</items>
    </pivotField>
    <pivotField axis="axisRow" compact="0" outline="0" showAll="0" defaultSubtotal="0">
      <items count="1280">
        <item x="491"/>
        <item m="1" x="1179"/>
        <item x="398"/>
        <item m="1" x="694"/>
        <item m="1" x="693"/>
        <item m="1" x="1115"/>
        <item m="1" x="726"/>
        <item m="1" x="1028"/>
        <item x="197"/>
        <item m="1" x="739"/>
        <item x="229"/>
        <item m="1" x="700"/>
        <item x="311"/>
        <item m="1" x="826"/>
        <item m="1" x="705"/>
        <item m="1" x="1051"/>
        <item m="1" x="958"/>
        <item m="1" x="860"/>
        <item m="1" x="801"/>
        <item m="1" x="1191"/>
        <item m="1" x="623"/>
        <item m="1" x="658"/>
        <item x="166"/>
        <item m="1" x="1057"/>
        <item m="1" x="990"/>
        <item m="1" x="1166"/>
        <item x="182"/>
        <item m="1" x="1220"/>
        <item m="1" x="1068"/>
        <item m="1" x="1227"/>
        <item m="1" x="669"/>
        <item m="1" x="681"/>
        <item x="186"/>
        <item m="1" x="971"/>
        <item m="1" x="893"/>
        <item x="224"/>
        <item x="261"/>
        <item m="1" x="672"/>
        <item m="1" x="654"/>
        <item m="1" x="707"/>
        <item m="1" x="631"/>
        <item x="171"/>
        <item m="1" x="822"/>
        <item m="1" x="1114"/>
        <item m="1" x="841"/>
        <item m="1" x="976"/>
        <item m="1" x="1069"/>
        <item m="1" x="995"/>
        <item m="1" x="934"/>
        <item x="184"/>
        <item m="1" x="846"/>
        <item x="237"/>
        <item x="209"/>
        <item m="1" x="1194"/>
        <item x="264"/>
        <item x="392"/>
        <item m="1" x="780"/>
        <item x="230"/>
        <item x="369"/>
        <item m="1" x="948"/>
        <item x="326"/>
        <item m="1" x="882"/>
        <item m="1" x="1154"/>
        <item m="1" x="1207"/>
        <item m="1" x="805"/>
        <item m="1" x="1080"/>
        <item x="312"/>
        <item x="303"/>
        <item m="1" x="974"/>
        <item m="1" x="1084"/>
        <item x="371"/>
        <item m="1" x="965"/>
        <item m="1" x="1261"/>
        <item m="1" x="1098"/>
        <item m="1" x="1092"/>
        <item m="1" x="1253"/>
        <item x="218"/>
        <item m="1" x="772"/>
        <item x="411"/>
        <item m="1" x="917"/>
        <item m="1" x="1052"/>
        <item m="1" x="949"/>
        <item m="1" x="904"/>
        <item m="1" x="1195"/>
        <item m="1" x="728"/>
        <item m="1" x="683"/>
        <item m="1" x="875"/>
        <item m="1" x="632"/>
        <item m="1" x="634"/>
        <item m="1" x="920"/>
        <item m="1" x="1039"/>
        <item m="1" x="612"/>
        <item m="1" x="1237"/>
        <item m="1" x="832"/>
        <item m="1" x="1268"/>
        <item m="1" x="1163"/>
        <item m="1" x="1019"/>
        <item m="1" x="946"/>
        <item m="1" x="1204"/>
        <item m="1" x="870"/>
        <item m="1" x="833"/>
        <item m="1" x="847"/>
        <item m="1" x="944"/>
        <item m="1" x="787"/>
        <item m="1" x="962"/>
        <item m="1" x="803"/>
        <item m="1" x="821"/>
        <item x="302"/>
        <item m="1" x="775"/>
        <item m="1" x="1173"/>
        <item m="1" x="684"/>
        <item x="328"/>
        <item m="1" x="609"/>
        <item m="1" x="1054"/>
        <item x="585"/>
        <item m="1" x="1024"/>
        <item m="1" x="984"/>
        <item x="563"/>
        <item m="1" x="795"/>
        <item m="1" x="1226"/>
        <item m="1" x="1235"/>
        <item m="1" x="1205"/>
        <item x="257"/>
        <item x="231"/>
        <item m="1" x="839"/>
        <item m="1" x="1211"/>
        <item m="1" x="928"/>
        <item m="1" x="1150"/>
        <item x="321"/>
        <item m="1" x="1060"/>
        <item m="1" x="1112"/>
        <item x="225"/>
        <item x="405"/>
        <item m="1" x="785"/>
        <item m="1" x="1156"/>
        <item m="1" x="1160"/>
        <item m="1" x="748"/>
        <item m="1" x="1216"/>
        <item x="269"/>
        <item m="1" x="933"/>
        <item x="254"/>
        <item m="1" x="666"/>
        <item m="1" x="691"/>
        <item x="427"/>
        <item x="439"/>
        <item x="468"/>
        <item x="475"/>
        <item x="442"/>
        <item x="426"/>
        <item x="416"/>
        <item x="477"/>
        <item x="429"/>
        <item x="423"/>
        <item x="434"/>
        <item x="438"/>
        <item x="467"/>
        <item x="474"/>
        <item x="441"/>
        <item x="422"/>
        <item x="420"/>
        <item x="425"/>
        <item x="435"/>
        <item x="421"/>
        <item x="424"/>
        <item x="436"/>
        <item x="418"/>
        <item x="428"/>
        <item x="415"/>
        <item m="1" x="1139"/>
        <item m="1" x="771"/>
        <item m="1" x="1197"/>
        <item m="1" x="1236"/>
        <item x="395"/>
        <item m="1" x="1196"/>
        <item x="273"/>
        <item m="1" x="1202"/>
        <item m="1" x="715"/>
        <item m="1" x="1076"/>
        <item x="212"/>
        <item m="1" x="998"/>
        <item m="1" x="930"/>
        <item m="1" x="1180"/>
        <item x="552"/>
        <item m="1" x="897"/>
        <item m="1" x="1276"/>
        <item m="1" x="633"/>
        <item m="1" x="621"/>
        <item m="1" x="947"/>
        <item x="36"/>
        <item x="35"/>
        <item x="192"/>
        <item m="1" x="967"/>
        <item m="1" x="782"/>
        <item x="267"/>
        <item m="1" x="915"/>
        <item m="1" x="889"/>
        <item x="384"/>
        <item m="1" x="881"/>
        <item m="1" x="615"/>
        <item x="295"/>
        <item m="1" x="1273"/>
        <item m="1" x="704"/>
        <item m="1" x="1079"/>
        <item x="164"/>
        <item m="1" x="874"/>
        <item m="1" x="809"/>
        <item m="1" x="687"/>
        <item m="1" x="1153"/>
        <item m="1" x="641"/>
        <item m="1" x="1072"/>
        <item x="266"/>
        <item m="1" x="788"/>
        <item m="1" x="740"/>
        <item m="1" x="1120"/>
        <item m="1" x="975"/>
        <item x="378"/>
        <item m="1" x="1134"/>
        <item x="217"/>
        <item m="1" x="1175"/>
        <item x="607"/>
        <item m="1" x="862"/>
        <item m="1" x="1267"/>
        <item m="1" x="618"/>
        <item m="1" x="627"/>
        <item x="239"/>
        <item x="413"/>
        <item m="1" x="736"/>
        <item x="409"/>
        <item m="1" x="855"/>
        <item x="506"/>
        <item m="1" x="1234"/>
        <item x="602"/>
        <item x="249"/>
        <item x="391"/>
        <item x="503"/>
        <item m="1" x="1158"/>
        <item m="1" x="1048"/>
        <item m="1" x="1066"/>
        <item m="1" x="799"/>
        <item m="1" x="906"/>
        <item m="1" x="663"/>
        <item x="492"/>
        <item m="1" x="708"/>
        <item m="1" x="712"/>
        <item m="1" x="810"/>
        <item m="1" x="1230"/>
        <item x="204"/>
        <item m="1" x="1012"/>
        <item m="1" x="1094"/>
        <item m="1" x="994"/>
        <item m="1" x="849"/>
        <item m="1" x="653"/>
        <item x="504"/>
        <item m="1" x="682"/>
        <item x="376"/>
        <item m="1" x="635"/>
        <item m="1" x="1117"/>
        <item m="1" x="1259"/>
        <item m="1" x="731"/>
        <item m="1" x="692"/>
        <item m="1" x="670"/>
        <item m="1" x="1193"/>
        <item m="1" x="898"/>
        <item m="1" x="854"/>
        <item m="1" x="1245"/>
        <item m="1" x="1136"/>
        <item x="343"/>
        <item m="1" x="1058"/>
        <item x="216"/>
        <item m="1" x="655"/>
        <item m="1" x="988"/>
        <item x="208"/>
        <item m="1" x="784"/>
        <item m="1" x="614"/>
        <item m="1" x="986"/>
        <item m="1" x="1093"/>
        <item m="1" x="797"/>
        <item m="1" x="956"/>
        <item x="194"/>
        <item m="1" x="941"/>
        <item x="226"/>
        <item m="1" x="1164"/>
        <item x="215"/>
        <item m="1" x="667"/>
        <item m="1" x="1206"/>
        <item m="1" x="1278"/>
        <item x="322"/>
        <item m="1" x="807"/>
        <item m="1" x="892"/>
        <item x="363"/>
        <item x="359"/>
        <item x="362"/>
        <item m="1" x="730"/>
        <item x="553"/>
        <item m="1" x="991"/>
        <item x="507"/>
        <item m="1" x="1137"/>
        <item m="1" x="1132"/>
        <item m="1" x="808"/>
        <item m="1" x="1103"/>
        <item m="1" x="1266"/>
        <item x="583"/>
        <item x="599"/>
        <item m="1" x="804"/>
        <item x="597"/>
        <item m="1" x="1155"/>
        <item m="1" x="1014"/>
        <item m="1" x="1218"/>
        <item m="1" x="1201"/>
        <item x="344"/>
        <item m="1" x="777"/>
        <item x="497"/>
        <item m="1" x="1111"/>
        <item x="238"/>
        <item m="1" x="1040"/>
        <item x="306"/>
        <item m="1" x="1063"/>
        <item m="1" x="987"/>
        <item m="1" x="1249"/>
        <item m="1" x="619"/>
        <item m="1" x="999"/>
        <item m="1" x="831"/>
        <item m="1" x="1005"/>
        <item m="1" x="1279"/>
        <item m="1" x="827"/>
        <item m="1" x="1252"/>
        <item m="1" x="863"/>
        <item m="1" x="861"/>
        <item x="299"/>
        <item m="1" x="665"/>
        <item m="1" x="1149"/>
        <item m="1" x="688"/>
        <item m="1" x="617"/>
        <item x="168"/>
        <item m="1" x="689"/>
        <item m="1" x="1037"/>
        <item m="1" x="970"/>
        <item m="1" x="864"/>
        <item x="227"/>
        <item x="272"/>
        <item m="1" x="1073"/>
        <item m="1" x="643"/>
        <item m="1" x="835"/>
        <item x="495"/>
        <item m="1" x="1168"/>
        <item m="1" x="1265"/>
        <item m="1" x="1074"/>
        <item m="1" x="1050"/>
        <item m="1" x="630"/>
        <item x="490"/>
        <item m="1" x="1238"/>
        <item m="1" x="1007"/>
        <item m="1" x="1198"/>
        <item m="1" x="911"/>
        <item m="1" x="924"/>
        <item m="1" x="837"/>
        <item m="1" x="900"/>
        <item m="1" x="968"/>
        <item m="1" x="868"/>
        <item m="1" x="721"/>
        <item x="296"/>
        <item m="1" x="1013"/>
        <item x="373"/>
        <item m="1" x="792"/>
        <item m="1" x="1036"/>
        <item m="1" x="1135"/>
        <item x="195"/>
        <item m="1" x="1022"/>
        <item x="207"/>
        <item m="1" x="1044"/>
        <item m="1" x="1097"/>
        <item m="1" x="752"/>
        <item m="1" x="894"/>
        <item m="1" x="1107"/>
        <item m="1" x="622"/>
        <item m="1" x="616"/>
        <item m="1" x="996"/>
        <item m="1" x="812"/>
        <item m="1" x="929"/>
        <item m="1" x="1043"/>
        <item x="177"/>
        <item m="1" x="679"/>
        <item x="330"/>
        <item m="1" x="1254"/>
        <item m="1" x="1212"/>
        <item m="1" x="912"/>
        <item m="1" x="983"/>
        <item m="1" x="675"/>
        <item m="1" x="1021"/>
        <item m="1" x="1049"/>
        <item x="406"/>
        <item x="297"/>
        <item x="130"/>
        <item x="132"/>
        <item x="124"/>
        <item x="125"/>
        <item x="122"/>
        <item x="121"/>
        <item x="118"/>
        <item x="127"/>
        <item x="129"/>
        <item x="133"/>
        <item x="126"/>
        <item x="123"/>
        <item x="120"/>
        <item x="119"/>
        <item x="131"/>
        <item x="128"/>
        <item x="116"/>
        <item x="157"/>
        <item x="148"/>
        <item x="145"/>
        <item x="139"/>
        <item x="140"/>
        <item x="137"/>
        <item x="134"/>
        <item x="142"/>
        <item x="144"/>
        <item x="141"/>
        <item x="138"/>
        <item x="136"/>
        <item x="135"/>
        <item x="146"/>
        <item x="143"/>
        <item x="147"/>
        <item x="87"/>
        <item x="80"/>
        <item x="84"/>
        <item x="90"/>
        <item x="83"/>
        <item x="82"/>
        <item x="88"/>
        <item x="89"/>
        <item x="85"/>
        <item x="79"/>
        <item x="81"/>
        <item x="86"/>
        <item x="115"/>
        <item x="111"/>
        <item x="109"/>
        <item x="106"/>
        <item x="112"/>
        <item x="114"/>
        <item x="110"/>
        <item x="108"/>
        <item x="107"/>
        <item x="155"/>
        <item x="113"/>
        <item x="156"/>
        <item m="1" x="642"/>
        <item m="1" x="886"/>
        <item m="1" x="985"/>
        <item m="1" x="685"/>
        <item x="242"/>
        <item x="179"/>
        <item m="1" x="1075"/>
        <item m="1" x="789"/>
        <item m="1" x="720"/>
        <item x="600"/>
        <item x="4"/>
        <item m="1" x="764"/>
        <item x="320"/>
        <item x="258"/>
        <item x="235"/>
        <item m="1" x="1190"/>
        <item m="1" x="852"/>
        <item m="1" x="755"/>
        <item m="1" x="1232"/>
        <item m="1" x="1203"/>
        <item m="1" x="793"/>
        <item m="1" x="1263"/>
        <item m="1" x="760"/>
        <item x="361"/>
        <item m="1" x="725"/>
        <item m="1" x="620"/>
        <item x="105"/>
        <item x="104"/>
        <item x="117"/>
        <item x="77"/>
        <item m="1" x="811"/>
        <item m="1" x="770"/>
        <item x="236"/>
        <item m="1" x="960"/>
        <item x="233"/>
        <item x="372"/>
        <item x="274"/>
        <item m="1" x="942"/>
        <item x="246"/>
        <item x="375"/>
        <item x="500"/>
        <item m="1" x="857"/>
        <item x="276"/>
        <item m="1" x="973"/>
        <item x="333"/>
        <item x="282"/>
        <item m="1" x="1138"/>
        <item x="498"/>
        <item x="221"/>
        <item m="1" x="1142"/>
        <item x="178"/>
        <item x="241"/>
        <item x="251"/>
        <item x="260"/>
        <item x="270"/>
        <item m="1" x="1083"/>
        <item m="1" x="877"/>
        <item m="1" x="1147"/>
        <item m="1" x="824"/>
        <item x="219"/>
        <item m="1" x="733"/>
        <item m="1" x="879"/>
        <item m="1" x="1229"/>
        <item m="1" x="1030"/>
        <item m="1" x="1244"/>
        <item m="1" x="1146"/>
        <item x="202"/>
        <item x="370"/>
        <item m="1" x="1255"/>
        <item x="578"/>
        <item x="390"/>
        <item m="1" x="1047"/>
        <item m="1" x="745"/>
        <item m="1" x="896"/>
        <item m="1" x="1143"/>
        <item m="1" x="1215"/>
        <item m="1" x="1176"/>
        <item m="1" x="977"/>
        <item x="300"/>
        <item m="1" x="761"/>
        <item m="1" x="992"/>
        <item m="1" x="657"/>
        <item m="1" x="838"/>
        <item m="1" x="1034"/>
        <item x="368"/>
        <item m="1" x="1256"/>
        <item m="1" x="1144"/>
        <item m="1" x="1118"/>
        <item m="1" x="1271"/>
        <item m="1" x="842"/>
        <item x="310"/>
        <item m="1" x="1006"/>
        <item m="1" x="895"/>
        <item m="1" x="751"/>
        <item m="1" x="869"/>
        <item m="1" x="762"/>
        <item m="1" x="865"/>
        <item m="1" x="1217"/>
        <item m="1" x="866"/>
        <item m="1" x="753"/>
        <item m="1" x="1038"/>
        <item m="1" x="714"/>
        <item m="1" x="1089"/>
        <item m="1" x="867"/>
        <item x="581"/>
        <item m="1" x="750"/>
        <item m="1" x="779"/>
        <item m="1" x="963"/>
        <item m="1" x="925"/>
        <item m="1" x="989"/>
        <item x="308"/>
        <item m="1" x="884"/>
        <item x="579"/>
        <item x="354"/>
        <item x="347"/>
        <item x="351"/>
        <item x="357"/>
        <item x="350"/>
        <item x="349"/>
        <item x="355"/>
        <item x="356"/>
        <item x="352"/>
        <item x="346"/>
        <item x="348"/>
        <item x="353"/>
        <item m="1" x="1182"/>
        <item m="1" x="613"/>
        <item x="323"/>
        <item m="1" x="717"/>
        <item m="1" x="1222"/>
        <item m="1" x="1187"/>
        <item x="393"/>
        <item m="1" x="774"/>
        <item m="1" x="872"/>
        <item m="1" x="1165"/>
        <item x="191"/>
        <item m="1" x="698"/>
        <item x="319"/>
        <item x="167"/>
        <item m="1" x="1159"/>
        <item m="1" x="1119"/>
        <item m="1" x="741"/>
        <item m="1" x="723"/>
        <item m="1" x="880"/>
        <item m="1" x="1086"/>
        <item x="271"/>
        <item m="1" x="671"/>
        <item m="1" x="1141"/>
        <item x="315"/>
        <item x="180"/>
        <item x="198"/>
        <item m="1" x="890"/>
        <item x="188"/>
        <item x="598"/>
        <item m="1" x="1264"/>
        <item m="1" x="1064"/>
        <item x="580"/>
        <item x="400"/>
        <item x="557"/>
        <item m="1" x="735"/>
        <item x="408"/>
        <item x="412"/>
        <item m="1" x="1061"/>
        <item m="1" x="1188"/>
        <item m="1" x="1003"/>
        <item x="161"/>
        <item x="160"/>
        <item x="159"/>
        <item x="158"/>
        <item x="33"/>
        <item x="34"/>
        <item x="32"/>
        <item x="23"/>
        <item x="24"/>
        <item x="30"/>
        <item x="26"/>
        <item x="21"/>
        <item x="27"/>
        <item x="29"/>
        <item x="25"/>
        <item x="31"/>
        <item x="22"/>
        <item x="20"/>
        <item x="28"/>
        <item m="1" x="825"/>
        <item m="1" x="732"/>
        <item m="1" x="1122"/>
        <item m="1" x="640"/>
        <item m="1" x="1219"/>
        <item m="1" x="856"/>
        <item m="1" x="1145"/>
        <item x="329"/>
        <item m="1" x="668"/>
        <item m="1" x="1020"/>
        <item m="1" x="769"/>
        <item x="380"/>
        <item x="501"/>
        <item x="232"/>
        <item m="1" x="1247"/>
        <item m="1" x="638"/>
        <item m="1" x="1239"/>
        <item x="305"/>
        <item m="1" x="651"/>
        <item m="1" x="1090"/>
        <item m="1" x="1109"/>
        <item x="486"/>
        <item x="1"/>
        <item x="2"/>
        <item m="1" x="935"/>
        <item x="431"/>
        <item x="440"/>
        <item x="469"/>
        <item x="476"/>
        <item x="443"/>
        <item x="430"/>
        <item x="417"/>
        <item x="433"/>
        <item x="437"/>
        <item x="419"/>
        <item x="432"/>
        <item m="1" x="1070"/>
        <item m="1" x="939"/>
        <item m="1" x="1026"/>
        <item m="1" x="969"/>
        <item x="172"/>
        <item m="1" x="891"/>
        <item m="1" x="1169"/>
        <item x="316"/>
        <item m="1" x="938"/>
        <item x="377"/>
        <item x="327"/>
        <item x="290"/>
        <item x="298"/>
        <item m="1" x="722"/>
        <item m="1" x="625"/>
        <item m="1" x="1277"/>
        <item m="1" x="767"/>
        <item m="1" x="828"/>
        <item x="396"/>
        <item m="1" x="1096"/>
        <item x="562"/>
        <item x="603"/>
        <item m="1" x="1231"/>
        <item x="549"/>
        <item x="587"/>
        <item x="201"/>
        <item m="1" x="1011"/>
        <item m="1" x="1088"/>
        <item m="1" x="1099"/>
        <item m="1" x="914"/>
        <item m="1" x="978"/>
        <item x="268"/>
        <item m="1" x="844"/>
        <item m="1" x="964"/>
        <item m="1" x="1275"/>
        <item m="1" x="1100"/>
        <item m="1" x="1001"/>
        <item m="1" x="1002"/>
        <item x="173"/>
        <item x="240"/>
        <item m="1" x="678"/>
        <item m="1" x="1251"/>
        <item m="1" x="716"/>
        <item m="1" x="660"/>
        <item m="1" x="636"/>
        <item m="1" x="1260"/>
        <item x="481"/>
        <item x="480"/>
        <item x="494"/>
        <item m="1" x="953"/>
        <item m="1" x="813"/>
        <item m="1" x="931"/>
        <item x="5"/>
        <item m="1" x="697"/>
        <item m="1" x="961"/>
        <item m="1" x="1008"/>
        <item m="1" x="1133"/>
        <item m="1" x="1148"/>
        <item m="1" x="766"/>
        <item x="275"/>
        <item x="456"/>
        <item x="464"/>
        <item x="471"/>
        <item x="462"/>
        <item x="479"/>
        <item x="466"/>
        <item x="455"/>
        <item x="449"/>
        <item x="458"/>
        <item m="1" x="686"/>
        <item x="461"/>
        <item m="1" x="1059"/>
        <item x="450"/>
        <item x="457"/>
        <item x="446"/>
        <item x="448"/>
        <item x="452"/>
        <item m="1" x="1274"/>
        <item x="463"/>
        <item x="470"/>
        <item x="478"/>
        <item x="465"/>
        <item x="451"/>
        <item x="447"/>
        <item x="454"/>
        <item m="1" x="1010"/>
        <item x="460"/>
        <item x="453"/>
        <item m="1" x="1213"/>
        <item x="459"/>
        <item m="1" x="1208"/>
        <item m="1" x="873"/>
        <item m="1" x="1123"/>
        <item x="374"/>
        <item x="345"/>
        <item x="205"/>
        <item m="1" x="676"/>
        <item x="536"/>
        <item x="543"/>
        <item x="537"/>
        <item x="541"/>
        <item x="539"/>
        <item x="540"/>
        <item x="538"/>
        <item m="1" x="887"/>
        <item m="1" x="836"/>
        <item x="304"/>
        <item x="509"/>
        <item m="1" x="624"/>
        <item m="1" x="851"/>
        <item m="1" x="1131"/>
        <item m="1" x="932"/>
        <item m="1" x="1242"/>
        <item m="1" x="943"/>
        <item m="1" x="674"/>
        <item x="482"/>
        <item x="483"/>
        <item x="488"/>
        <item x="485"/>
        <item x="484"/>
        <item m="1" x="1045"/>
        <item m="1" x="794"/>
        <item m="1" x="727"/>
        <item m="1" x="1126"/>
        <item m="1" x="758"/>
        <item m="1" x="703"/>
        <item m="1" x="677"/>
        <item m="1" x="742"/>
        <item m="1" x="1224"/>
        <item x="262"/>
        <item m="1" x="1125"/>
        <item x="243"/>
        <item m="1" x="695"/>
        <item m="1" x="1121"/>
        <item m="1" x="937"/>
        <item m="1" x="790"/>
        <item x="402"/>
        <item x="203"/>
        <item m="1" x="927"/>
        <item m="1" x="817"/>
        <item x="535"/>
        <item x="534"/>
        <item x="545"/>
        <item m="1" x="1170"/>
        <item x="542"/>
        <item m="1" x="814"/>
        <item x="505"/>
        <item x="45"/>
        <item x="150"/>
        <item x="42"/>
        <item x="40"/>
        <item x="37"/>
        <item x="43"/>
        <item x="41"/>
        <item x="39"/>
        <item x="38"/>
        <item x="149"/>
        <item x="44"/>
        <item x="46"/>
        <item x="151"/>
        <item x="53"/>
        <item x="60"/>
        <item x="49"/>
        <item x="50"/>
        <item x="52"/>
        <item x="47"/>
        <item x="56"/>
        <item x="54"/>
        <item x="61"/>
        <item x="55"/>
        <item x="51"/>
        <item x="59"/>
        <item x="48"/>
        <item x="58"/>
        <item x="57"/>
        <item m="1" x="908"/>
        <item m="1" x="966"/>
        <item m="1" x="876"/>
        <item m="1" x="921"/>
        <item m="1" x="802"/>
        <item m="1" x="959"/>
        <item x="544"/>
        <item x="245"/>
        <item m="1" x="1056"/>
        <item x="403"/>
        <item x="193"/>
        <item m="1" x="1221"/>
        <item m="1" x="1033"/>
        <item x="256"/>
        <item x="263"/>
        <item x="16"/>
        <item x="9"/>
        <item x="13"/>
        <item x="19"/>
        <item x="12"/>
        <item x="11"/>
        <item x="17"/>
        <item x="18"/>
        <item x="14"/>
        <item x="8"/>
        <item x="10"/>
        <item x="15"/>
        <item x="489"/>
        <item m="1" x="1233"/>
        <item m="1" x="1106"/>
        <item m="1" x="763"/>
        <item x="397"/>
        <item x="255"/>
        <item m="1" x="637"/>
        <item m="1" x="1027"/>
        <item m="1" x="611"/>
        <item x="548"/>
        <item m="1" x="1095"/>
        <item m="1" x="1185"/>
        <item m="1" x="888"/>
        <item m="1" x="1248"/>
        <item m="1" x="940"/>
        <item x="387"/>
        <item x="250"/>
        <item x="388"/>
        <item m="1" x="945"/>
        <item m="1" x="1181"/>
        <item x="386"/>
        <item m="1" x="647"/>
        <item m="1" x="747"/>
        <item m="1" x="644"/>
        <item m="1" x="649"/>
        <item m="1" x="673"/>
        <item m="1" x="1023"/>
        <item m="1" x="710"/>
        <item m="1" x="1127"/>
        <item x="206"/>
        <item m="1" x="610"/>
        <item x="473"/>
        <item x="472"/>
        <item m="1" x="957"/>
        <item x="389"/>
        <item x="335"/>
        <item x="570"/>
        <item x="569"/>
        <item x="568"/>
        <item x="360"/>
        <item x="62"/>
        <item x="73"/>
        <item x="75"/>
        <item x="68"/>
        <item x="69"/>
        <item x="66"/>
        <item x="63"/>
        <item x="71"/>
        <item x="76"/>
        <item x="70"/>
        <item x="67"/>
        <item x="65"/>
        <item x="64"/>
        <item x="74"/>
        <item x="72"/>
        <item m="1" x="1128"/>
        <item m="1" x="901"/>
        <item m="1" x="1250"/>
        <item m="1" x="1177"/>
        <item x="383"/>
        <item x="279"/>
        <item x="289"/>
        <item m="1" x="1129"/>
        <item x="288"/>
        <item x="287"/>
        <item x="334"/>
        <item x="385"/>
        <item x="382"/>
        <item m="1" x="816"/>
        <item x="381"/>
        <item x="502"/>
        <item m="1" x="1199"/>
        <item m="1" x="952"/>
        <item x="175"/>
        <item x="199"/>
        <item m="1" x="744"/>
        <item x="550"/>
        <item x="78"/>
        <item m="1" x="706"/>
        <item m="1" x="843"/>
        <item m="1" x="818"/>
        <item m="1" x="1140"/>
        <item m="1" x="1200"/>
        <item x="307"/>
        <item m="1" x="1270"/>
        <item m="1" x="1046"/>
        <item x="200"/>
        <item m="1" x="757"/>
        <item m="1" x="820"/>
        <item m="1" x="1152"/>
        <item x="185"/>
        <item m="1" x="1078"/>
        <item x="318"/>
        <item x="228"/>
        <item m="1" x="1071"/>
        <item m="1" x="1081"/>
        <item m="1" x="1108"/>
        <item m="1" x="1082"/>
        <item x="586"/>
        <item m="1" x="1223"/>
        <item m="1" x="1062"/>
        <item m="1" x="1269"/>
        <item m="1" x="979"/>
        <item m="1" x="997"/>
        <item m="1" x="1087"/>
        <item m="1" x="830"/>
        <item m="1" x="982"/>
        <item m="1" x="664"/>
        <item m="1" x="1210"/>
        <item m="1" x="756"/>
        <item m="1" x="1240"/>
        <item m="1" x="1174"/>
        <item m="1" x="954"/>
        <item m="1" x="1257"/>
        <item m="1" x="648"/>
        <item x="516"/>
        <item x="514"/>
        <item x="525"/>
        <item x="513"/>
        <item x="358"/>
        <item x="588"/>
        <item x="530"/>
        <item x="515"/>
        <item x="512"/>
        <item x="522"/>
        <item x="517"/>
        <item m="1" x="718"/>
        <item x="596"/>
        <item x="511"/>
        <item x="487"/>
        <item m="1" x="1186"/>
        <item m="1" x="1151"/>
        <item x="410"/>
        <item x="414"/>
        <item m="1" x="1029"/>
        <item x="259"/>
        <item x="234"/>
        <item x="401"/>
        <item m="1" x="746"/>
        <item m="1" x="680"/>
        <item x="3"/>
        <item m="1" x="1184"/>
        <item m="1" x="628"/>
        <item m="1" x="1225"/>
        <item x="0"/>
        <item m="1" x="819"/>
        <item m="1" x="1077"/>
        <item m="1" x="768"/>
        <item m="1" x="926"/>
        <item m="1" x="922"/>
        <item m="1" x="806"/>
        <item x="93"/>
        <item x="94"/>
        <item x="100"/>
        <item x="96"/>
        <item m="1" x="1004"/>
        <item x="91"/>
        <item x="97"/>
        <item x="152"/>
        <item x="103"/>
        <item x="99"/>
        <item x="102"/>
        <item x="95"/>
        <item x="101"/>
        <item x="92"/>
        <item x="153"/>
        <item x="98"/>
        <item x="154"/>
        <item m="1" x="1009"/>
        <item m="1" x="1000"/>
        <item m="1" x="907"/>
        <item x="265"/>
        <item m="1" x="1085"/>
        <item x="379"/>
        <item m="1" x="1157"/>
        <item m="1" x="1124"/>
        <item m="1" x="850"/>
        <item x="314"/>
        <item m="1" x="878"/>
        <item x="248"/>
        <item m="1" x="1262"/>
        <item m="1" x="845"/>
        <item m="1" x="639"/>
        <item m="1" x="1172"/>
        <item m="1" x="734"/>
        <item x="196"/>
        <item m="1" x="1105"/>
        <item x="394"/>
        <item m="1" x="980"/>
        <item m="1" x="1243"/>
        <item x="573"/>
        <item m="1" x="1167"/>
        <item x="594"/>
        <item x="592"/>
        <item x="605"/>
        <item x="593"/>
        <item x="595"/>
        <item m="1" x="902"/>
        <item m="1" x="829"/>
        <item m="1" x="903"/>
        <item m="1" x="951"/>
        <item m="1" x="791"/>
        <item m="1" x="1161"/>
        <item x="294"/>
        <item m="1" x="905"/>
        <item x="584"/>
        <item x="590"/>
        <item x="591"/>
        <item x="589"/>
        <item x="528"/>
        <item x="527"/>
        <item x="532"/>
        <item x="529"/>
        <item m="1" x="1041"/>
        <item x="531"/>
        <item x="575"/>
        <item x="561"/>
        <item x="364"/>
        <item x="555"/>
        <item x="407"/>
        <item x="577"/>
        <item x="576"/>
        <item x="558"/>
        <item m="1" x="1032"/>
        <item x="214"/>
        <item x="341"/>
        <item x="340"/>
        <item m="1" x="796"/>
        <item x="339"/>
        <item x="222"/>
        <item m="1" x="1102"/>
        <item x="213"/>
        <item x="187"/>
        <item x="210"/>
        <item m="1" x="650"/>
        <item x="551"/>
        <item x="546"/>
        <item x="547"/>
        <item x="336"/>
        <item x="572"/>
        <item x="571"/>
        <item m="1" x="1246"/>
        <item x="244"/>
        <item m="1" x="1017"/>
        <item m="1" x="1192"/>
        <item x="247"/>
        <item x="183"/>
        <item m="1" x="646"/>
        <item x="508"/>
        <item m="1" x="754"/>
        <item m="1" x="1258"/>
        <item x="404"/>
        <item m="1" x="919"/>
        <item m="1" x="910"/>
        <item m="1" x="1104"/>
        <item m="1" x="815"/>
        <item m="1" x="981"/>
        <item x="253"/>
        <item m="1" x="1018"/>
        <item m="1" x="1091"/>
        <item m="1" x="659"/>
        <item m="1" x="661"/>
        <item m="1" x="950"/>
        <item m="1" x="713"/>
        <item x="309"/>
        <item m="1" x="749"/>
        <item m="1" x="719"/>
        <item m="1" x="859"/>
        <item x="165"/>
        <item m="1" x="1053"/>
        <item m="1" x="853"/>
        <item m="1" x="840"/>
        <item m="1" x="1042"/>
        <item m="1" x="1162"/>
        <item m="1" x="711"/>
        <item m="1" x="955"/>
        <item m="1" x="1171"/>
        <item m="1" x="800"/>
        <item m="1" x="871"/>
        <item m="1" x="909"/>
        <item m="1" x="773"/>
        <item x="564"/>
        <item x="565"/>
        <item x="566"/>
        <item x="338"/>
        <item x="337"/>
        <item x="342"/>
        <item m="1" x="1183"/>
        <item x="601"/>
        <item m="1" x="645"/>
        <item x="604"/>
        <item m="1" x="1101"/>
        <item x="493"/>
        <item x="499"/>
        <item x="7"/>
        <item m="1" x="1130"/>
        <item m="1" x="783"/>
        <item x="556"/>
        <item x="174"/>
        <item m="1" x="1016"/>
        <item m="1" x="662"/>
        <item x="190"/>
        <item x="252"/>
        <item m="1" x="729"/>
        <item x="324"/>
        <item x="189"/>
        <item m="1" x="834"/>
        <item m="1" x="1035"/>
        <item m="1" x="1116"/>
        <item x="301"/>
        <item m="1" x="899"/>
        <item x="169"/>
        <item m="1" x="1065"/>
        <item m="1" x="759"/>
        <item m="1" x="923"/>
        <item m="1" x="1015"/>
        <item x="554"/>
        <item x="560"/>
        <item x="559"/>
        <item m="1" x="781"/>
        <item x="211"/>
        <item m="1" x="1214"/>
        <item m="1" x="629"/>
        <item m="1" x="972"/>
        <item m="1" x="1113"/>
        <item m="1" x="1031"/>
        <item m="1" x="1067"/>
        <item m="1" x="823"/>
        <item m="1" x="696"/>
        <item x="223"/>
        <item x="220"/>
        <item x="176"/>
        <item m="1" x="936"/>
        <item x="574"/>
        <item m="1" x="776"/>
        <item m="1" x="1241"/>
        <item x="399"/>
        <item m="1" x="778"/>
        <item x="325"/>
        <item x="170"/>
        <item m="1" x="786"/>
        <item m="1" x="858"/>
        <item m="1" x="743"/>
        <item m="1" x="993"/>
        <item m="1" x="701"/>
        <item m="1" x="918"/>
        <item m="1" x="724"/>
        <item m="1" x="626"/>
        <item m="1" x="652"/>
        <item m="1" x="702"/>
        <item x="313"/>
        <item m="1" x="765"/>
        <item m="1" x="1189"/>
        <item x="496"/>
        <item m="1" x="690"/>
        <item m="1" x="1178"/>
        <item m="1" x="1025"/>
        <item x="317"/>
        <item x="582"/>
        <item m="1" x="798"/>
        <item m="1" x="738"/>
        <item m="1" x="916"/>
        <item m="1" x="1272"/>
        <item m="1" x="848"/>
        <item m="1" x="1110"/>
        <item m="1" x="699"/>
        <item x="444"/>
        <item x="445"/>
        <item m="1" x="709"/>
        <item m="1" x="885"/>
        <item m="1" x="737"/>
        <item m="1" x="1209"/>
        <item m="1" x="608"/>
        <item x="181"/>
        <item m="1" x="883"/>
        <item m="1" x="913"/>
        <item m="1" x="656"/>
        <item x="366"/>
        <item x="365"/>
        <item x="367"/>
        <item m="1" x="1228"/>
        <item m="1" x="1055"/>
        <item x="6"/>
        <item x="162"/>
        <item x="163"/>
        <item x="277"/>
        <item x="278"/>
        <item x="280"/>
        <item x="281"/>
        <item x="283"/>
        <item x="284"/>
        <item x="285"/>
        <item x="286"/>
        <item x="291"/>
        <item x="292"/>
        <item x="293"/>
        <item x="331"/>
        <item x="332"/>
        <item x="510"/>
        <item x="518"/>
        <item x="519"/>
        <item x="520"/>
        <item x="521"/>
        <item x="523"/>
        <item x="524"/>
        <item x="526"/>
        <item x="533"/>
        <item x="567"/>
        <item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</pivotFields>
  <rowFields count="3">
    <field x="1"/>
    <field x="5"/>
    <field x="6"/>
  </rowFields>
  <rowItems count="6">
    <i>
      <x v="28"/>
      <x v="578"/>
      <x v="909"/>
    </i>
    <i r="1">
      <x v="579"/>
      <x v="908"/>
    </i>
    <i r="1">
      <x v="580"/>
      <x v="907"/>
    </i>
    <i r="1">
      <x v="581"/>
      <x v="1111"/>
    </i>
    <i r="1">
      <x v="582"/>
      <x v="1110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9" hier="-1"/>
  </pageFields>
  <dataFields count="8">
    <dataField name="Sum of Adjusted Closing balance PY" fld="16" baseField="0" baseItem="0"/>
    <dataField name="Sum of Debit " fld="9" baseField="0" baseItem="0"/>
    <dataField name="Sum of Credit" fld="10" baseField="0" baseItem="0"/>
    <dataField name="Sum of Closing balance" fld="11" baseField="0" baseItem="0"/>
    <dataField name="Sum of Adjustements" fld="12" baseField="0" baseItem="0"/>
    <dataField name="Sum of Closing balance adjusted" fld="13" baseField="0" baseItem="0"/>
    <dataField name="Sum of Nominal Variance" fld="18" baseField="0" baseItem="0"/>
    <dataField name="Sum of Variance in %" fld="20" baseField="0" baseItem="0" numFmtId="10"/>
  </dataFields>
  <formats count="14">
    <format dxfId="353">
      <pivotArea type="all" dataOnly="0" outline="0" fieldPosition="0"/>
    </format>
    <format dxfId="352">
      <pivotArea outline="0" collapsedLevelsAreSubtotals="1" fieldPosition="0"/>
    </format>
    <format dxfId="351">
      <pivotArea field="1" type="button" dataOnly="0" labelOnly="1" outline="0" axis="axisRow" fieldPosition="0"/>
    </format>
    <format dxfId="350">
      <pivotArea field="5" type="button" dataOnly="0" labelOnly="1" outline="0" axis="axisRow" fieldPosition="1"/>
    </format>
    <format dxfId="349">
      <pivotArea field="6" type="button" dataOnly="0" labelOnly="1" outline="0" axis="axisRow" fieldPosition="2"/>
    </format>
    <format dxfId="348">
      <pivotArea dataOnly="0" labelOnly="1" outline="0" fieldPosition="0">
        <references count="1">
          <reference field="1" count="1">
            <x v="28"/>
          </reference>
        </references>
      </pivotArea>
    </format>
    <format dxfId="347">
      <pivotArea dataOnly="0" labelOnly="1" grandRow="1" outline="0" fieldPosition="0"/>
    </format>
    <format dxfId="346">
      <pivotArea dataOnly="0" labelOnly="1" outline="0" fieldPosition="0">
        <references count="2">
          <reference field="1" count="1" selected="0">
            <x v="28"/>
          </reference>
          <reference field="5" count="5">
            <x v="578"/>
            <x v="579"/>
            <x v="580"/>
            <x v="581"/>
            <x v="582"/>
          </reference>
        </references>
      </pivotArea>
    </format>
    <format dxfId="345">
      <pivotArea dataOnly="0" labelOnly="1" outline="0" fieldPosition="0">
        <references count="3">
          <reference field="1" count="1" selected="0">
            <x v="28"/>
          </reference>
          <reference field="5" count="1" selected="0">
            <x v="578"/>
          </reference>
          <reference field="6" count="1">
            <x v="909"/>
          </reference>
        </references>
      </pivotArea>
    </format>
    <format dxfId="344">
      <pivotArea dataOnly="0" labelOnly="1" outline="0" fieldPosition="0">
        <references count="3">
          <reference field="1" count="1" selected="0">
            <x v="28"/>
          </reference>
          <reference field="5" count="1" selected="0">
            <x v="579"/>
          </reference>
          <reference field="6" count="1">
            <x v="908"/>
          </reference>
        </references>
      </pivotArea>
    </format>
    <format dxfId="343">
      <pivotArea dataOnly="0" labelOnly="1" outline="0" fieldPosition="0">
        <references count="3">
          <reference field="1" count="1" selected="0">
            <x v="28"/>
          </reference>
          <reference field="5" count="1" selected="0">
            <x v="580"/>
          </reference>
          <reference field="6" count="1">
            <x v="907"/>
          </reference>
        </references>
      </pivotArea>
    </format>
    <format dxfId="342">
      <pivotArea dataOnly="0" labelOnly="1" outline="0" fieldPosition="0">
        <references count="3">
          <reference field="1" count="1" selected="0">
            <x v="28"/>
          </reference>
          <reference field="5" count="1" selected="0">
            <x v="581"/>
          </reference>
          <reference field="6" count="1">
            <x v="1111"/>
          </reference>
        </references>
      </pivotArea>
    </format>
    <format dxfId="341">
      <pivotArea dataOnly="0" labelOnly="1" outline="0" fieldPosition="0">
        <references count="3">
          <reference field="1" count="1" selected="0">
            <x v="28"/>
          </reference>
          <reference field="5" count="1" selected="0">
            <x v="582"/>
          </reference>
          <reference field="6" count="1">
            <x v="1110"/>
          </reference>
        </references>
      </pivotArea>
    </format>
    <format dxfId="34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CAA90-D212-4890-97C1-C591ED5086CA}" name="PivotTable11" cacheId="5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3:K10" firstHeaderRow="0" firstDataRow="1" firstDataCol="3" rowPageCount="1" colPageCount="1"/>
  <pivotFields count="21">
    <pivotField axis="axisPage" compact="0" outline="0" showAll="0" defaultSubtotal="0">
      <items count="21">
        <item x="19"/>
        <item x="9"/>
        <item x="4"/>
        <item x="0"/>
        <item x="2"/>
        <item x="12"/>
        <item x="8"/>
        <item x="14"/>
        <item x="6"/>
        <item x="15"/>
        <item x="16"/>
        <item x="1"/>
        <item x="18"/>
        <item x="10"/>
        <item x="5"/>
        <item x="7"/>
        <item x="17"/>
        <item x="13"/>
        <item x="3"/>
        <item x="20"/>
        <item x="11"/>
      </items>
    </pivotField>
    <pivotField axis="axisRow" compact="0" outline="0" showAll="0" defaultSubtotal="0">
      <items count="35">
        <item x="25"/>
        <item x="13"/>
        <item x="10"/>
        <item x="16"/>
        <item x="9"/>
        <item x="17"/>
        <item x="8"/>
        <item x="4"/>
        <item x="7"/>
        <item x="15"/>
        <item x="5"/>
        <item x="6"/>
        <item x="22"/>
        <item x="21"/>
        <item m="1" x="34"/>
        <item x="11"/>
        <item x="14"/>
        <item x="19"/>
        <item x="18"/>
        <item x="12"/>
        <item x="23"/>
        <item x="20"/>
        <item x="1"/>
        <item x="2"/>
        <item x="3"/>
        <item x="33"/>
        <item x="31"/>
        <item x="27"/>
        <item x="28"/>
        <item x="0"/>
        <item x="26"/>
        <item x="29"/>
        <item x="30"/>
        <item x="32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17">
        <item x="0"/>
        <item x="372"/>
        <item x="365"/>
        <item x="6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</items>
    </pivotField>
    <pivotField axis="axisRow" compact="0" outline="0" showAll="0" defaultSubtotal="0">
      <items count="1280">
        <item x="491"/>
        <item m="1" x="1179"/>
        <item x="398"/>
        <item m="1" x="694"/>
        <item m="1" x="693"/>
        <item m="1" x="1115"/>
        <item m="1" x="726"/>
        <item m="1" x="1028"/>
        <item x="197"/>
        <item m="1" x="739"/>
        <item x="229"/>
        <item m="1" x="700"/>
        <item x="311"/>
        <item m="1" x="826"/>
        <item m="1" x="705"/>
        <item m="1" x="1051"/>
        <item m="1" x="958"/>
        <item m="1" x="860"/>
        <item m="1" x="801"/>
        <item m="1" x="1191"/>
        <item m="1" x="623"/>
        <item m="1" x="658"/>
        <item x="166"/>
        <item m="1" x="1057"/>
        <item m="1" x="990"/>
        <item m="1" x="1166"/>
        <item x="182"/>
        <item m="1" x="1220"/>
        <item m="1" x="1068"/>
        <item m="1" x="1227"/>
        <item m="1" x="669"/>
        <item m="1" x="681"/>
        <item x="186"/>
        <item m="1" x="971"/>
        <item m="1" x="893"/>
        <item x="224"/>
        <item x="261"/>
        <item m="1" x="672"/>
        <item m="1" x="654"/>
        <item m="1" x="707"/>
        <item m="1" x="631"/>
        <item x="171"/>
        <item m="1" x="822"/>
        <item m="1" x="1114"/>
        <item m="1" x="841"/>
        <item m="1" x="976"/>
        <item m="1" x="1069"/>
        <item m="1" x="995"/>
        <item m="1" x="934"/>
        <item x="184"/>
        <item m="1" x="846"/>
        <item x="237"/>
        <item x="209"/>
        <item m="1" x="1194"/>
        <item x="264"/>
        <item x="392"/>
        <item m="1" x="780"/>
        <item x="230"/>
        <item x="369"/>
        <item m="1" x="948"/>
        <item x="326"/>
        <item m="1" x="882"/>
        <item m="1" x="1154"/>
        <item m="1" x="1207"/>
        <item m="1" x="805"/>
        <item m="1" x="1080"/>
        <item x="312"/>
        <item x="303"/>
        <item m="1" x="974"/>
        <item m="1" x="1084"/>
        <item x="371"/>
        <item m="1" x="965"/>
        <item m="1" x="1261"/>
        <item m="1" x="1098"/>
        <item m="1" x="1092"/>
        <item m="1" x="1253"/>
        <item x="218"/>
        <item m="1" x="772"/>
        <item x="411"/>
        <item m="1" x="917"/>
        <item m="1" x="1052"/>
        <item m="1" x="949"/>
        <item m="1" x="904"/>
        <item m="1" x="1195"/>
        <item m="1" x="728"/>
        <item m="1" x="683"/>
        <item m="1" x="875"/>
        <item m="1" x="632"/>
        <item m="1" x="634"/>
        <item m="1" x="920"/>
        <item m="1" x="1039"/>
        <item m="1" x="612"/>
        <item m="1" x="1237"/>
        <item m="1" x="832"/>
        <item m="1" x="1268"/>
        <item m="1" x="1163"/>
        <item m="1" x="1019"/>
        <item m="1" x="946"/>
        <item m="1" x="1204"/>
        <item m="1" x="870"/>
        <item m="1" x="833"/>
        <item m="1" x="847"/>
        <item m="1" x="944"/>
        <item m="1" x="787"/>
        <item m="1" x="962"/>
        <item m="1" x="803"/>
        <item m="1" x="821"/>
        <item x="302"/>
        <item m="1" x="775"/>
        <item m="1" x="1173"/>
        <item m="1" x="684"/>
        <item x="328"/>
        <item m="1" x="609"/>
        <item m="1" x="1054"/>
        <item x="585"/>
        <item m="1" x="1024"/>
        <item m="1" x="984"/>
        <item x="563"/>
        <item m="1" x="795"/>
        <item m="1" x="1226"/>
        <item m="1" x="1235"/>
        <item m="1" x="1205"/>
        <item x="257"/>
        <item x="231"/>
        <item m="1" x="839"/>
        <item m="1" x="1211"/>
        <item m="1" x="928"/>
        <item m="1" x="1150"/>
        <item x="321"/>
        <item m="1" x="1060"/>
        <item m="1" x="1112"/>
        <item x="225"/>
        <item x="405"/>
        <item m="1" x="785"/>
        <item m="1" x="1156"/>
        <item m="1" x="1160"/>
        <item m="1" x="748"/>
        <item m="1" x="1216"/>
        <item x="269"/>
        <item m="1" x="933"/>
        <item x="254"/>
        <item m="1" x="666"/>
        <item m="1" x="691"/>
        <item x="427"/>
        <item x="439"/>
        <item x="468"/>
        <item x="475"/>
        <item x="442"/>
        <item x="426"/>
        <item x="416"/>
        <item x="477"/>
        <item x="429"/>
        <item x="423"/>
        <item x="434"/>
        <item x="438"/>
        <item x="467"/>
        <item x="474"/>
        <item x="441"/>
        <item x="422"/>
        <item x="420"/>
        <item x="425"/>
        <item x="435"/>
        <item x="421"/>
        <item x="424"/>
        <item x="436"/>
        <item x="418"/>
        <item x="428"/>
        <item x="415"/>
        <item m="1" x="1139"/>
        <item m="1" x="771"/>
        <item m="1" x="1197"/>
        <item m="1" x="1236"/>
        <item x="395"/>
        <item m="1" x="1196"/>
        <item x="273"/>
        <item m="1" x="1202"/>
        <item m="1" x="715"/>
        <item m="1" x="1076"/>
        <item x="212"/>
        <item m="1" x="998"/>
        <item m="1" x="930"/>
        <item m="1" x="1180"/>
        <item x="552"/>
        <item m="1" x="897"/>
        <item m="1" x="1276"/>
        <item m="1" x="633"/>
        <item m="1" x="621"/>
        <item m="1" x="947"/>
        <item x="36"/>
        <item x="35"/>
        <item x="192"/>
        <item m="1" x="967"/>
        <item m="1" x="782"/>
        <item x="267"/>
        <item m="1" x="915"/>
        <item m="1" x="889"/>
        <item x="384"/>
        <item m="1" x="881"/>
        <item m="1" x="615"/>
        <item x="295"/>
        <item m="1" x="1273"/>
        <item m="1" x="704"/>
        <item m="1" x="1079"/>
        <item x="164"/>
        <item m="1" x="874"/>
        <item m="1" x="809"/>
        <item m="1" x="687"/>
        <item m="1" x="1153"/>
        <item m="1" x="641"/>
        <item m="1" x="1072"/>
        <item x="266"/>
        <item m="1" x="788"/>
        <item m="1" x="740"/>
        <item m="1" x="1120"/>
        <item m="1" x="975"/>
        <item x="378"/>
        <item m="1" x="1134"/>
        <item x="217"/>
        <item m="1" x="1175"/>
        <item x="607"/>
        <item m="1" x="862"/>
        <item m="1" x="1267"/>
        <item m="1" x="618"/>
        <item m="1" x="627"/>
        <item x="239"/>
        <item x="413"/>
        <item m="1" x="736"/>
        <item x="409"/>
        <item m="1" x="855"/>
        <item x="506"/>
        <item m="1" x="1234"/>
        <item x="602"/>
        <item x="249"/>
        <item x="391"/>
        <item x="503"/>
        <item m="1" x="1158"/>
        <item m="1" x="1048"/>
        <item m="1" x="1066"/>
        <item m="1" x="799"/>
        <item m="1" x="906"/>
        <item m="1" x="663"/>
        <item x="492"/>
        <item m="1" x="708"/>
        <item m="1" x="712"/>
        <item m="1" x="810"/>
        <item m="1" x="1230"/>
        <item x="204"/>
        <item m="1" x="1012"/>
        <item m="1" x="1094"/>
        <item m="1" x="994"/>
        <item m="1" x="849"/>
        <item m="1" x="653"/>
        <item x="504"/>
        <item m="1" x="682"/>
        <item x="376"/>
        <item m="1" x="635"/>
        <item m="1" x="1117"/>
        <item m="1" x="1259"/>
        <item m="1" x="731"/>
        <item m="1" x="692"/>
        <item m="1" x="670"/>
        <item m="1" x="1193"/>
        <item m="1" x="898"/>
        <item m="1" x="854"/>
        <item m="1" x="1245"/>
        <item m="1" x="1136"/>
        <item x="343"/>
        <item m="1" x="1058"/>
        <item x="216"/>
        <item m="1" x="655"/>
        <item m="1" x="988"/>
        <item x="208"/>
        <item m="1" x="784"/>
        <item m="1" x="614"/>
        <item m="1" x="986"/>
        <item m="1" x="1093"/>
        <item m="1" x="797"/>
        <item m="1" x="956"/>
        <item x="194"/>
        <item m="1" x="941"/>
        <item x="226"/>
        <item m="1" x="1164"/>
        <item x="215"/>
        <item m="1" x="667"/>
        <item m="1" x="1206"/>
        <item m="1" x="1278"/>
        <item x="322"/>
        <item m="1" x="807"/>
        <item m="1" x="892"/>
        <item x="363"/>
        <item x="359"/>
        <item x="362"/>
        <item m="1" x="730"/>
        <item x="553"/>
        <item m="1" x="991"/>
        <item x="507"/>
        <item m="1" x="1137"/>
        <item m="1" x="1132"/>
        <item m="1" x="808"/>
        <item m="1" x="1103"/>
        <item m="1" x="1266"/>
        <item x="583"/>
        <item x="599"/>
        <item m="1" x="804"/>
        <item x="597"/>
        <item m="1" x="1155"/>
        <item m="1" x="1014"/>
        <item m="1" x="1218"/>
        <item m="1" x="1201"/>
        <item x="344"/>
        <item m="1" x="777"/>
        <item x="497"/>
        <item m="1" x="1111"/>
        <item x="238"/>
        <item m="1" x="1040"/>
        <item x="306"/>
        <item m="1" x="1063"/>
        <item m="1" x="987"/>
        <item m="1" x="1249"/>
        <item m="1" x="619"/>
        <item m="1" x="999"/>
        <item m="1" x="831"/>
        <item m="1" x="1005"/>
        <item m="1" x="1279"/>
        <item m="1" x="827"/>
        <item m="1" x="1252"/>
        <item m="1" x="863"/>
        <item m="1" x="861"/>
        <item x="299"/>
        <item m="1" x="665"/>
        <item m="1" x="1149"/>
        <item m="1" x="688"/>
        <item m="1" x="617"/>
        <item x="168"/>
        <item m="1" x="689"/>
        <item m="1" x="1037"/>
        <item m="1" x="970"/>
        <item m="1" x="864"/>
        <item x="227"/>
        <item x="272"/>
        <item m="1" x="1073"/>
        <item m="1" x="643"/>
        <item m="1" x="835"/>
        <item x="495"/>
        <item m="1" x="1168"/>
        <item m="1" x="1265"/>
        <item m="1" x="1074"/>
        <item m="1" x="1050"/>
        <item m="1" x="630"/>
        <item x="490"/>
        <item m="1" x="1238"/>
        <item m="1" x="1007"/>
        <item m="1" x="1198"/>
        <item m="1" x="911"/>
        <item m="1" x="924"/>
        <item m="1" x="837"/>
        <item m="1" x="900"/>
        <item m="1" x="968"/>
        <item m="1" x="868"/>
        <item m="1" x="721"/>
        <item x="296"/>
        <item m="1" x="1013"/>
        <item x="373"/>
        <item m="1" x="792"/>
        <item m="1" x="1036"/>
        <item m="1" x="1135"/>
        <item x="195"/>
        <item m="1" x="1022"/>
        <item x="207"/>
        <item m="1" x="1044"/>
        <item m="1" x="1097"/>
        <item m="1" x="752"/>
        <item m="1" x="894"/>
        <item m="1" x="1107"/>
        <item m="1" x="622"/>
        <item m="1" x="616"/>
        <item m="1" x="996"/>
        <item m="1" x="812"/>
        <item m="1" x="929"/>
        <item m="1" x="1043"/>
        <item x="177"/>
        <item m="1" x="679"/>
        <item x="330"/>
        <item m="1" x="1254"/>
        <item m="1" x="1212"/>
        <item m="1" x="912"/>
        <item m="1" x="983"/>
        <item m="1" x="675"/>
        <item m="1" x="1021"/>
        <item m="1" x="1049"/>
        <item x="406"/>
        <item x="297"/>
        <item x="130"/>
        <item x="132"/>
        <item x="124"/>
        <item x="125"/>
        <item x="122"/>
        <item x="121"/>
        <item x="118"/>
        <item x="127"/>
        <item x="129"/>
        <item x="133"/>
        <item x="126"/>
        <item x="123"/>
        <item x="120"/>
        <item x="119"/>
        <item x="131"/>
        <item x="128"/>
        <item x="116"/>
        <item x="157"/>
        <item x="148"/>
        <item x="145"/>
        <item x="139"/>
        <item x="140"/>
        <item x="137"/>
        <item x="134"/>
        <item x="142"/>
        <item x="144"/>
        <item x="141"/>
        <item x="138"/>
        <item x="136"/>
        <item x="135"/>
        <item x="146"/>
        <item x="143"/>
        <item x="147"/>
        <item x="87"/>
        <item x="80"/>
        <item x="84"/>
        <item x="90"/>
        <item x="83"/>
        <item x="82"/>
        <item x="88"/>
        <item x="89"/>
        <item x="85"/>
        <item x="79"/>
        <item x="81"/>
        <item x="86"/>
        <item x="115"/>
        <item x="111"/>
        <item x="109"/>
        <item x="106"/>
        <item x="112"/>
        <item x="114"/>
        <item x="110"/>
        <item x="108"/>
        <item x="107"/>
        <item x="155"/>
        <item x="113"/>
        <item x="156"/>
        <item m="1" x="642"/>
        <item m="1" x="886"/>
        <item m="1" x="985"/>
        <item m="1" x="685"/>
        <item x="242"/>
        <item x="179"/>
        <item m="1" x="1075"/>
        <item m="1" x="789"/>
        <item m="1" x="720"/>
        <item x="600"/>
        <item x="4"/>
        <item m="1" x="764"/>
        <item x="320"/>
        <item x="258"/>
        <item x="235"/>
        <item m="1" x="1190"/>
        <item m="1" x="852"/>
        <item m="1" x="755"/>
        <item m="1" x="1232"/>
        <item m="1" x="1203"/>
        <item m="1" x="793"/>
        <item m="1" x="1263"/>
        <item m="1" x="760"/>
        <item x="361"/>
        <item m="1" x="725"/>
        <item m="1" x="620"/>
        <item x="105"/>
        <item x="104"/>
        <item x="117"/>
        <item x="77"/>
        <item m="1" x="811"/>
        <item m="1" x="770"/>
        <item x="236"/>
        <item m="1" x="960"/>
        <item x="233"/>
        <item x="372"/>
        <item x="274"/>
        <item m="1" x="942"/>
        <item x="246"/>
        <item x="375"/>
        <item x="500"/>
        <item m="1" x="857"/>
        <item x="276"/>
        <item m="1" x="973"/>
        <item x="333"/>
        <item x="282"/>
        <item m="1" x="1138"/>
        <item x="498"/>
        <item x="221"/>
        <item m="1" x="1142"/>
        <item x="178"/>
        <item x="241"/>
        <item x="251"/>
        <item x="260"/>
        <item x="270"/>
        <item m="1" x="1083"/>
        <item m="1" x="877"/>
        <item m="1" x="1147"/>
        <item m="1" x="824"/>
        <item x="219"/>
        <item m="1" x="733"/>
        <item m="1" x="879"/>
        <item m="1" x="1229"/>
        <item m="1" x="1030"/>
        <item m="1" x="1244"/>
        <item m="1" x="1146"/>
        <item x="202"/>
        <item x="370"/>
        <item m="1" x="1255"/>
        <item x="578"/>
        <item x="390"/>
        <item m="1" x="1047"/>
        <item m="1" x="745"/>
        <item m="1" x="896"/>
        <item m="1" x="1143"/>
        <item m="1" x="1215"/>
        <item m="1" x="1176"/>
        <item m="1" x="977"/>
        <item x="300"/>
        <item m="1" x="761"/>
        <item m="1" x="992"/>
        <item m="1" x="657"/>
        <item m="1" x="838"/>
        <item m="1" x="1034"/>
        <item x="368"/>
        <item m="1" x="1256"/>
        <item m="1" x="1144"/>
        <item m="1" x="1118"/>
        <item m="1" x="1271"/>
        <item m="1" x="842"/>
        <item x="310"/>
        <item m="1" x="1006"/>
        <item m="1" x="895"/>
        <item m="1" x="751"/>
        <item m="1" x="869"/>
        <item m="1" x="762"/>
        <item m="1" x="865"/>
        <item m="1" x="1217"/>
        <item m="1" x="866"/>
        <item m="1" x="753"/>
        <item m="1" x="1038"/>
        <item m="1" x="714"/>
        <item m="1" x="1089"/>
        <item m="1" x="867"/>
        <item x="581"/>
        <item m="1" x="750"/>
        <item m="1" x="779"/>
        <item m="1" x="963"/>
        <item m="1" x="925"/>
        <item m="1" x="989"/>
        <item x="308"/>
        <item m="1" x="884"/>
        <item x="579"/>
        <item x="354"/>
        <item x="347"/>
        <item x="351"/>
        <item x="357"/>
        <item x="350"/>
        <item x="349"/>
        <item x="355"/>
        <item x="356"/>
        <item x="352"/>
        <item x="346"/>
        <item x="348"/>
        <item x="353"/>
        <item m="1" x="1182"/>
        <item m="1" x="613"/>
        <item x="323"/>
        <item m="1" x="717"/>
        <item m="1" x="1222"/>
        <item m="1" x="1187"/>
        <item x="393"/>
        <item m="1" x="774"/>
        <item m="1" x="872"/>
        <item m="1" x="1165"/>
        <item x="191"/>
        <item m="1" x="698"/>
        <item x="319"/>
        <item x="167"/>
        <item m="1" x="1159"/>
        <item m="1" x="1119"/>
        <item m="1" x="741"/>
        <item m="1" x="723"/>
        <item m="1" x="880"/>
        <item m="1" x="1086"/>
        <item x="271"/>
        <item m="1" x="671"/>
        <item m="1" x="1141"/>
        <item x="315"/>
        <item x="180"/>
        <item x="198"/>
        <item m="1" x="890"/>
        <item x="188"/>
        <item x="598"/>
        <item m="1" x="1264"/>
        <item m="1" x="1064"/>
        <item x="580"/>
        <item x="400"/>
        <item x="557"/>
        <item m="1" x="735"/>
        <item x="408"/>
        <item x="412"/>
        <item m="1" x="1061"/>
        <item m="1" x="1188"/>
        <item m="1" x="1003"/>
        <item x="161"/>
        <item x="160"/>
        <item x="159"/>
        <item x="158"/>
        <item x="33"/>
        <item x="34"/>
        <item x="32"/>
        <item x="23"/>
        <item x="24"/>
        <item x="30"/>
        <item x="26"/>
        <item x="21"/>
        <item x="27"/>
        <item x="29"/>
        <item x="25"/>
        <item x="31"/>
        <item x="22"/>
        <item x="20"/>
        <item x="28"/>
        <item m="1" x="825"/>
        <item m="1" x="732"/>
        <item m="1" x="1122"/>
        <item m="1" x="640"/>
        <item m="1" x="1219"/>
        <item m="1" x="856"/>
        <item m="1" x="1145"/>
        <item x="329"/>
        <item m="1" x="668"/>
        <item m="1" x="1020"/>
        <item m="1" x="769"/>
        <item x="380"/>
        <item x="501"/>
        <item x="232"/>
        <item m="1" x="1247"/>
        <item m="1" x="638"/>
        <item m="1" x="1239"/>
        <item x="305"/>
        <item m="1" x="651"/>
        <item m="1" x="1090"/>
        <item m="1" x="1109"/>
        <item x="486"/>
        <item x="1"/>
        <item x="2"/>
        <item m="1" x="935"/>
        <item x="431"/>
        <item x="440"/>
        <item x="469"/>
        <item x="476"/>
        <item x="443"/>
        <item x="430"/>
        <item x="417"/>
        <item x="433"/>
        <item x="437"/>
        <item x="419"/>
        <item x="432"/>
        <item m="1" x="1070"/>
        <item m="1" x="939"/>
        <item m="1" x="1026"/>
        <item m="1" x="969"/>
        <item x="172"/>
        <item m="1" x="891"/>
        <item m="1" x="1169"/>
        <item x="316"/>
        <item m="1" x="938"/>
        <item x="377"/>
        <item x="327"/>
        <item x="290"/>
        <item x="298"/>
        <item m="1" x="722"/>
        <item m="1" x="625"/>
        <item m="1" x="1277"/>
        <item m="1" x="767"/>
        <item m="1" x="828"/>
        <item x="396"/>
        <item m="1" x="1096"/>
        <item x="562"/>
        <item x="603"/>
        <item m="1" x="1231"/>
        <item x="549"/>
        <item x="587"/>
        <item x="201"/>
        <item m="1" x="1011"/>
        <item m="1" x="1088"/>
        <item m="1" x="1099"/>
        <item m="1" x="914"/>
        <item m="1" x="978"/>
        <item x="268"/>
        <item m="1" x="844"/>
        <item m="1" x="964"/>
        <item m="1" x="1275"/>
        <item m="1" x="1100"/>
        <item m="1" x="1001"/>
        <item m="1" x="1002"/>
        <item x="173"/>
        <item x="240"/>
        <item m="1" x="678"/>
        <item m="1" x="1251"/>
        <item m="1" x="716"/>
        <item m="1" x="660"/>
        <item m="1" x="636"/>
        <item m="1" x="1260"/>
        <item x="481"/>
        <item x="480"/>
        <item x="494"/>
        <item m="1" x="953"/>
        <item m="1" x="813"/>
        <item m="1" x="931"/>
        <item x="5"/>
        <item m="1" x="697"/>
        <item m="1" x="961"/>
        <item m="1" x="1008"/>
        <item m="1" x="1133"/>
        <item m="1" x="1148"/>
        <item m="1" x="766"/>
        <item x="275"/>
        <item x="456"/>
        <item x="464"/>
        <item x="471"/>
        <item x="462"/>
        <item x="479"/>
        <item x="466"/>
        <item x="455"/>
        <item x="449"/>
        <item x="458"/>
        <item m="1" x="686"/>
        <item x="461"/>
        <item m="1" x="1059"/>
        <item x="450"/>
        <item x="457"/>
        <item x="446"/>
        <item x="448"/>
        <item x="452"/>
        <item m="1" x="1274"/>
        <item x="463"/>
        <item x="470"/>
        <item x="478"/>
        <item x="465"/>
        <item x="451"/>
        <item x="447"/>
        <item x="454"/>
        <item m="1" x="1010"/>
        <item x="460"/>
        <item x="453"/>
        <item m="1" x="1213"/>
        <item x="459"/>
        <item m="1" x="1208"/>
        <item m="1" x="873"/>
        <item m="1" x="1123"/>
        <item x="374"/>
        <item x="345"/>
        <item x="205"/>
        <item m="1" x="676"/>
        <item x="536"/>
        <item x="543"/>
        <item x="537"/>
        <item x="541"/>
        <item x="539"/>
        <item x="540"/>
        <item x="538"/>
        <item m="1" x="887"/>
        <item m="1" x="836"/>
        <item x="304"/>
        <item x="509"/>
        <item m="1" x="624"/>
        <item m="1" x="851"/>
        <item m="1" x="1131"/>
        <item m="1" x="932"/>
        <item m="1" x="1242"/>
        <item m="1" x="943"/>
        <item m="1" x="674"/>
        <item x="482"/>
        <item x="483"/>
        <item x="488"/>
        <item x="485"/>
        <item x="484"/>
        <item m="1" x="1045"/>
        <item m="1" x="794"/>
        <item m="1" x="727"/>
        <item m="1" x="1126"/>
        <item m="1" x="758"/>
        <item m="1" x="703"/>
        <item m="1" x="677"/>
        <item m="1" x="742"/>
        <item m="1" x="1224"/>
        <item x="262"/>
        <item m="1" x="1125"/>
        <item x="243"/>
        <item m="1" x="695"/>
        <item m="1" x="1121"/>
        <item m="1" x="937"/>
        <item m="1" x="790"/>
        <item x="402"/>
        <item x="203"/>
        <item m="1" x="927"/>
        <item m="1" x="817"/>
        <item x="535"/>
        <item x="534"/>
        <item x="545"/>
        <item m="1" x="1170"/>
        <item x="542"/>
        <item m="1" x="814"/>
        <item x="505"/>
        <item x="45"/>
        <item x="150"/>
        <item x="42"/>
        <item x="40"/>
        <item x="37"/>
        <item x="43"/>
        <item x="41"/>
        <item x="39"/>
        <item x="38"/>
        <item x="149"/>
        <item x="44"/>
        <item x="46"/>
        <item x="151"/>
        <item x="53"/>
        <item x="60"/>
        <item x="49"/>
        <item x="50"/>
        <item x="52"/>
        <item x="47"/>
        <item x="56"/>
        <item x="54"/>
        <item x="61"/>
        <item x="55"/>
        <item x="51"/>
        <item x="59"/>
        <item x="48"/>
        <item x="58"/>
        <item x="57"/>
        <item m="1" x="908"/>
        <item m="1" x="966"/>
        <item m="1" x="876"/>
        <item m="1" x="921"/>
        <item m="1" x="802"/>
        <item m="1" x="959"/>
        <item x="544"/>
        <item x="245"/>
        <item m="1" x="1056"/>
        <item x="403"/>
        <item x="193"/>
        <item m="1" x="1221"/>
        <item m="1" x="1033"/>
        <item x="256"/>
        <item x="263"/>
        <item x="16"/>
        <item x="9"/>
        <item x="13"/>
        <item x="19"/>
        <item x="12"/>
        <item x="11"/>
        <item x="17"/>
        <item x="18"/>
        <item x="14"/>
        <item x="8"/>
        <item x="10"/>
        <item x="15"/>
        <item x="489"/>
        <item m="1" x="1233"/>
        <item m="1" x="1106"/>
        <item m="1" x="763"/>
        <item x="397"/>
        <item x="255"/>
        <item m="1" x="637"/>
        <item m="1" x="1027"/>
        <item m="1" x="611"/>
        <item x="548"/>
        <item m="1" x="1095"/>
        <item m="1" x="1185"/>
        <item m="1" x="888"/>
        <item m="1" x="1248"/>
        <item m="1" x="940"/>
        <item x="387"/>
        <item x="250"/>
        <item x="388"/>
        <item m="1" x="945"/>
        <item m="1" x="1181"/>
        <item x="386"/>
        <item m="1" x="647"/>
        <item m="1" x="747"/>
        <item m="1" x="644"/>
        <item m="1" x="649"/>
        <item m="1" x="673"/>
        <item m="1" x="1023"/>
        <item m="1" x="710"/>
        <item m="1" x="1127"/>
        <item x="206"/>
        <item m="1" x="610"/>
        <item x="473"/>
        <item x="472"/>
        <item m="1" x="957"/>
        <item x="389"/>
        <item x="335"/>
        <item x="570"/>
        <item x="569"/>
        <item x="568"/>
        <item x="360"/>
        <item x="62"/>
        <item x="73"/>
        <item x="75"/>
        <item x="68"/>
        <item x="69"/>
        <item x="66"/>
        <item x="63"/>
        <item x="71"/>
        <item x="76"/>
        <item x="70"/>
        <item x="67"/>
        <item x="65"/>
        <item x="64"/>
        <item x="74"/>
        <item x="72"/>
        <item m="1" x="1128"/>
        <item m="1" x="901"/>
        <item m="1" x="1250"/>
        <item m="1" x="1177"/>
        <item x="383"/>
        <item x="279"/>
        <item x="289"/>
        <item m="1" x="1129"/>
        <item x="288"/>
        <item x="287"/>
        <item x="334"/>
        <item x="385"/>
        <item x="382"/>
        <item m="1" x="816"/>
        <item x="381"/>
        <item x="502"/>
        <item m="1" x="1199"/>
        <item m="1" x="952"/>
        <item x="175"/>
        <item x="199"/>
        <item m="1" x="744"/>
        <item x="550"/>
        <item x="78"/>
        <item m="1" x="706"/>
        <item m="1" x="843"/>
        <item m="1" x="818"/>
        <item m="1" x="1140"/>
        <item m="1" x="1200"/>
        <item x="307"/>
        <item m="1" x="1270"/>
        <item m="1" x="1046"/>
        <item x="200"/>
        <item m="1" x="757"/>
        <item m="1" x="820"/>
        <item m="1" x="1152"/>
        <item x="185"/>
        <item m="1" x="1078"/>
        <item x="318"/>
        <item x="228"/>
        <item m="1" x="1071"/>
        <item m="1" x="1081"/>
        <item m="1" x="1108"/>
        <item m="1" x="1082"/>
        <item x="586"/>
        <item m="1" x="1223"/>
        <item m="1" x="1062"/>
        <item m="1" x="1269"/>
        <item m="1" x="979"/>
        <item m="1" x="997"/>
        <item m="1" x="1087"/>
        <item m="1" x="830"/>
        <item m="1" x="982"/>
        <item m="1" x="664"/>
        <item m="1" x="1210"/>
        <item m="1" x="756"/>
        <item m="1" x="1240"/>
        <item m="1" x="1174"/>
        <item m="1" x="954"/>
        <item m="1" x="1257"/>
        <item m="1" x="648"/>
        <item x="516"/>
        <item x="514"/>
        <item x="525"/>
        <item x="513"/>
        <item x="358"/>
        <item x="588"/>
        <item x="530"/>
        <item x="515"/>
        <item x="512"/>
        <item x="522"/>
        <item x="517"/>
        <item m="1" x="718"/>
        <item x="596"/>
        <item x="511"/>
        <item x="487"/>
        <item m="1" x="1186"/>
        <item m="1" x="1151"/>
        <item x="410"/>
        <item x="414"/>
        <item m="1" x="1029"/>
        <item x="259"/>
        <item x="234"/>
        <item x="401"/>
        <item m="1" x="746"/>
        <item m="1" x="680"/>
        <item x="3"/>
        <item m="1" x="1184"/>
        <item m="1" x="628"/>
        <item m="1" x="1225"/>
        <item x="0"/>
        <item m="1" x="819"/>
        <item m="1" x="1077"/>
        <item m="1" x="768"/>
        <item m="1" x="926"/>
        <item m="1" x="922"/>
        <item m="1" x="806"/>
        <item x="93"/>
        <item x="94"/>
        <item x="100"/>
        <item x="96"/>
        <item m="1" x="1004"/>
        <item x="91"/>
        <item x="97"/>
        <item x="152"/>
        <item x="103"/>
        <item x="99"/>
        <item x="102"/>
        <item x="95"/>
        <item x="101"/>
        <item x="92"/>
        <item x="153"/>
        <item x="98"/>
        <item x="154"/>
        <item m="1" x="1009"/>
        <item m="1" x="1000"/>
        <item m="1" x="907"/>
        <item x="265"/>
        <item m="1" x="1085"/>
        <item x="379"/>
        <item m="1" x="1157"/>
        <item m="1" x="1124"/>
        <item m="1" x="850"/>
        <item x="314"/>
        <item m="1" x="878"/>
        <item x="248"/>
        <item m="1" x="1262"/>
        <item m="1" x="845"/>
        <item m="1" x="639"/>
        <item m="1" x="1172"/>
        <item m="1" x="734"/>
        <item x="196"/>
        <item m="1" x="1105"/>
        <item x="394"/>
        <item m="1" x="980"/>
        <item m="1" x="1243"/>
        <item x="573"/>
        <item m="1" x="1167"/>
        <item x="594"/>
        <item x="592"/>
        <item x="605"/>
        <item x="593"/>
        <item x="595"/>
        <item m="1" x="902"/>
        <item m="1" x="829"/>
        <item m="1" x="903"/>
        <item m="1" x="951"/>
        <item m="1" x="791"/>
        <item m="1" x="1161"/>
        <item x="294"/>
        <item m="1" x="905"/>
        <item x="584"/>
        <item x="590"/>
        <item x="591"/>
        <item x="589"/>
        <item x="528"/>
        <item x="527"/>
        <item x="532"/>
        <item x="529"/>
        <item m="1" x="1041"/>
        <item x="531"/>
        <item x="575"/>
        <item x="561"/>
        <item x="364"/>
        <item x="555"/>
        <item x="407"/>
        <item x="577"/>
        <item x="576"/>
        <item x="558"/>
        <item m="1" x="1032"/>
        <item x="214"/>
        <item x="341"/>
        <item x="340"/>
        <item m="1" x="796"/>
        <item x="339"/>
        <item x="222"/>
        <item m="1" x="1102"/>
        <item x="213"/>
        <item x="187"/>
        <item x="210"/>
        <item m="1" x="650"/>
        <item x="551"/>
        <item x="546"/>
        <item x="547"/>
        <item x="336"/>
        <item x="572"/>
        <item x="571"/>
        <item m="1" x="1246"/>
        <item x="244"/>
        <item m="1" x="1017"/>
        <item m="1" x="1192"/>
        <item x="247"/>
        <item x="183"/>
        <item m="1" x="646"/>
        <item x="508"/>
        <item m="1" x="754"/>
        <item m="1" x="1258"/>
        <item x="404"/>
        <item m="1" x="919"/>
        <item m="1" x="910"/>
        <item m="1" x="1104"/>
        <item m="1" x="815"/>
        <item m="1" x="981"/>
        <item x="253"/>
        <item m="1" x="1018"/>
        <item m="1" x="1091"/>
        <item m="1" x="659"/>
        <item m="1" x="661"/>
        <item m="1" x="950"/>
        <item m="1" x="713"/>
        <item x="309"/>
        <item m="1" x="749"/>
        <item m="1" x="719"/>
        <item m="1" x="859"/>
        <item x="165"/>
        <item m="1" x="1053"/>
        <item m="1" x="853"/>
        <item m="1" x="840"/>
        <item m="1" x="1042"/>
        <item m="1" x="1162"/>
        <item m="1" x="711"/>
        <item m="1" x="955"/>
        <item m="1" x="1171"/>
        <item m="1" x="800"/>
        <item m="1" x="871"/>
        <item m="1" x="909"/>
        <item m="1" x="773"/>
        <item x="564"/>
        <item x="565"/>
        <item x="566"/>
        <item x="338"/>
        <item x="337"/>
        <item x="342"/>
        <item m="1" x="1183"/>
        <item x="601"/>
        <item m="1" x="645"/>
        <item x="604"/>
        <item m="1" x="1101"/>
        <item x="493"/>
        <item x="499"/>
        <item x="7"/>
        <item m="1" x="1130"/>
        <item m="1" x="783"/>
        <item x="556"/>
        <item x="174"/>
        <item m="1" x="1016"/>
        <item m="1" x="662"/>
        <item x="190"/>
        <item x="252"/>
        <item m="1" x="729"/>
        <item x="324"/>
        <item x="189"/>
        <item m="1" x="834"/>
        <item m="1" x="1035"/>
        <item m="1" x="1116"/>
        <item x="301"/>
        <item m="1" x="899"/>
        <item x="169"/>
        <item m="1" x="1065"/>
        <item m="1" x="759"/>
        <item m="1" x="923"/>
        <item m="1" x="1015"/>
        <item x="554"/>
        <item x="560"/>
        <item x="559"/>
        <item m="1" x="781"/>
        <item x="211"/>
        <item m="1" x="1214"/>
        <item m="1" x="629"/>
        <item m="1" x="972"/>
        <item m="1" x="1113"/>
        <item m="1" x="1031"/>
        <item m="1" x="1067"/>
        <item m="1" x="823"/>
        <item m="1" x="696"/>
        <item x="223"/>
        <item x="220"/>
        <item x="176"/>
        <item m="1" x="936"/>
        <item x="574"/>
        <item m="1" x="776"/>
        <item m="1" x="1241"/>
        <item x="399"/>
        <item m="1" x="778"/>
        <item x="325"/>
        <item x="170"/>
        <item m="1" x="786"/>
        <item m="1" x="858"/>
        <item m="1" x="743"/>
        <item m="1" x="993"/>
        <item m="1" x="701"/>
        <item m="1" x="918"/>
        <item m="1" x="724"/>
        <item m="1" x="626"/>
        <item m="1" x="652"/>
        <item m="1" x="702"/>
        <item x="313"/>
        <item m="1" x="765"/>
        <item m="1" x="1189"/>
        <item x="496"/>
        <item m="1" x="690"/>
        <item m="1" x="1178"/>
        <item m="1" x="1025"/>
        <item x="317"/>
        <item x="582"/>
        <item m="1" x="798"/>
        <item m="1" x="738"/>
        <item m="1" x="916"/>
        <item m="1" x="1272"/>
        <item m="1" x="848"/>
        <item m="1" x="1110"/>
        <item m="1" x="699"/>
        <item x="444"/>
        <item x="445"/>
        <item m="1" x="709"/>
        <item m="1" x="885"/>
        <item m="1" x="737"/>
        <item m="1" x="1209"/>
        <item m="1" x="608"/>
        <item x="181"/>
        <item m="1" x="883"/>
        <item m="1" x="913"/>
        <item m="1" x="656"/>
        <item x="366"/>
        <item x="365"/>
        <item x="367"/>
        <item m="1" x="1228"/>
        <item m="1" x="1055"/>
        <item x="6"/>
        <item x="162"/>
        <item x="163"/>
        <item x="277"/>
        <item x="278"/>
        <item x="280"/>
        <item x="281"/>
        <item x="283"/>
        <item x="284"/>
        <item x="285"/>
        <item x="286"/>
        <item x="291"/>
        <item x="292"/>
        <item x="293"/>
        <item x="331"/>
        <item x="332"/>
        <item x="510"/>
        <item x="518"/>
        <item x="519"/>
        <item x="520"/>
        <item x="521"/>
        <item x="523"/>
        <item x="524"/>
        <item x="526"/>
        <item x="533"/>
        <item x="567"/>
        <item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</pivotFields>
  <rowFields count="3">
    <field x="1"/>
    <field x="5"/>
    <field x="6"/>
  </rowFields>
  <rowItems count="7">
    <i>
      <x v="31"/>
      <x v="589"/>
      <x v="561"/>
    </i>
    <i r="1">
      <x v="590"/>
      <x v="605"/>
    </i>
    <i r="1">
      <x v="607"/>
      <x v="602"/>
    </i>
    <i>
      <x v="32"/>
      <x v="591"/>
      <x v="553"/>
    </i>
    <i r="1">
      <x v="609"/>
      <x v="458"/>
    </i>
    <i r="1">
      <x v="613"/>
      <x v="116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0" hier="-1"/>
  </pageFields>
  <dataFields count="8">
    <dataField name="Sum of Adjusted Closing balance PY" fld="16" baseField="0" baseItem="0"/>
    <dataField name="Sum of Debit " fld="9" baseField="0" baseItem="0"/>
    <dataField name="Sum of Credit" fld="10" baseField="0" baseItem="0"/>
    <dataField name="Sum of Closing balance" fld="11" baseField="0" baseItem="0"/>
    <dataField name="Sum of Adjustements" fld="12" baseField="0" baseItem="0"/>
    <dataField name="Sum of Closing balance adjusted" fld="13" baseField="0" baseItem="0"/>
    <dataField name="Sum of Nominal Variance" fld="18" baseField="0" baseItem="0"/>
    <dataField name="Sum of Variance in %" fld="20" baseField="0" baseItem="0" numFmtId="10"/>
  </dataFields>
  <formats count="16">
    <format dxfId="339">
      <pivotArea type="all" dataOnly="0" outline="0" fieldPosition="0"/>
    </format>
    <format dxfId="338">
      <pivotArea outline="0" collapsedLevelsAreSubtotals="1" fieldPosition="0"/>
    </format>
    <format dxfId="337">
      <pivotArea field="1" type="button" dataOnly="0" labelOnly="1" outline="0" axis="axisRow" fieldPosition="0"/>
    </format>
    <format dxfId="336">
      <pivotArea field="5" type="button" dataOnly="0" labelOnly="1" outline="0" axis="axisRow" fieldPosition="1"/>
    </format>
    <format dxfId="335">
      <pivotArea field="6" type="button" dataOnly="0" labelOnly="1" outline="0" axis="axisRow" fieldPosition="2"/>
    </format>
    <format dxfId="334">
      <pivotArea dataOnly="0" labelOnly="1" outline="0" fieldPosition="0">
        <references count="1">
          <reference field="1" count="2">
            <x v="31"/>
            <x v="32"/>
          </reference>
        </references>
      </pivotArea>
    </format>
    <format dxfId="333">
      <pivotArea dataOnly="0" labelOnly="1" grandRow="1" outline="0" fieldPosition="0"/>
    </format>
    <format dxfId="332">
      <pivotArea dataOnly="0" labelOnly="1" outline="0" fieldPosition="0">
        <references count="2">
          <reference field="1" count="1" selected="0">
            <x v="31"/>
          </reference>
          <reference field="5" count="3">
            <x v="589"/>
            <x v="590"/>
            <x v="607"/>
          </reference>
        </references>
      </pivotArea>
    </format>
    <format dxfId="331">
      <pivotArea dataOnly="0" labelOnly="1" outline="0" fieldPosition="0">
        <references count="2">
          <reference field="1" count="1" selected="0">
            <x v="32"/>
          </reference>
          <reference field="5" count="3">
            <x v="591"/>
            <x v="609"/>
            <x v="613"/>
          </reference>
        </references>
      </pivotArea>
    </format>
    <format dxfId="330">
      <pivotArea dataOnly="0" labelOnly="1" outline="0" fieldPosition="0">
        <references count="3">
          <reference field="1" count="1" selected="0">
            <x v="31"/>
          </reference>
          <reference field="5" count="1" selected="0">
            <x v="589"/>
          </reference>
          <reference field="6" count="1">
            <x v="561"/>
          </reference>
        </references>
      </pivotArea>
    </format>
    <format dxfId="329">
      <pivotArea dataOnly="0" labelOnly="1" outline="0" fieldPosition="0">
        <references count="3">
          <reference field="1" count="1" selected="0">
            <x v="31"/>
          </reference>
          <reference field="5" count="1" selected="0">
            <x v="590"/>
          </reference>
          <reference field="6" count="1">
            <x v="605"/>
          </reference>
        </references>
      </pivotArea>
    </format>
    <format dxfId="328">
      <pivotArea dataOnly="0" labelOnly="1" outline="0" fieldPosition="0">
        <references count="3">
          <reference field="1" count="1" selected="0">
            <x v="31"/>
          </reference>
          <reference field="5" count="1" selected="0">
            <x v="607"/>
          </reference>
          <reference field="6" count="1">
            <x v="602"/>
          </reference>
        </references>
      </pivotArea>
    </format>
    <format dxfId="327">
      <pivotArea dataOnly="0" labelOnly="1" outline="0" fieldPosition="0">
        <references count="3">
          <reference field="1" count="1" selected="0">
            <x v="32"/>
          </reference>
          <reference field="5" count="1" selected="0">
            <x v="591"/>
          </reference>
          <reference field="6" count="1">
            <x v="553"/>
          </reference>
        </references>
      </pivotArea>
    </format>
    <format dxfId="326">
      <pivotArea dataOnly="0" labelOnly="1" outline="0" fieldPosition="0">
        <references count="3">
          <reference field="1" count="1" selected="0">
            <x v="32"/>
          </reference>
          <reference field="5" count="1" selected="0">
            <x v="609"/>
          </reference>
          <reference field="6" count="1">
            <x v="458"/>
          </reference>
        </references>
      </pivotArea>
    </format>
    <format dxfId="325">
      <pivotArea dataOnly="0" labelOnly="1" outline="0" fieldPosition="0">
        <references count="3">
          <reference field="1" count="1" selected="0">
            <x v="32"/>
          </reference>
          <reference field="5" count="1" selected="0">
            <x v="613"/>
          </reference>
          <reference field="6" count="1">
            <x v="1161"/>
          </reference>
        </references>
      </pivotArea>
    </format>
    <format dxfId="32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CAA90-D212-4890-97C1-C591ED5086CA}" name="PivotTable10" cacheId="5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3:K8" firstHeaderRow="0" firstDataRow="1" firstDataCol="3" rowPageCount="1" colPageCount="1"/>
  <pivotFields count="21">
    <pivotField axis="axisPage" compact="0" outline="0" showAll="0" defaultSubtotal="0">
      <items count="21">
        <item x="19"/>
        <item x="9"/>
        <item x="4"/>
        <item x="0"/>
        <item x="2"/>
        <item x="12"/>
        <item x="8"/>
        <item x="14"/>
        <item x="6"/>
        <item x="15"/>
        <item x="16"/>
        <item x="1"/>
        <item x="18"/>
        <item x="10"/>
        <item x="5"/>
        <item x="7"/>
        <item x="17"/>
        <item x="13"/>
        <item x="3"/>
        <item x="20"/>
        <item x="11"/>
      </items>
    </pivotField>
    <pivotField axis="axisRow" compact="0" outline="0" showAll="0" defaultSubtotal="0">
      <items count="35">
        <item x="25"/>
        <item x="13"/>
        <item x="10"/>
        <item x="16"/>
        <item x="9"/>
        <item x="17"/>
        <item x="8"/>
        <item x="4"/>
        <item x="7"/>
        <item x="15"/>
        <item x="5"/>
        <item x="6"/>
        <item x="22"/>
        <item x="21"/>
        <item m="1" x="34"/>
        <item x="11"/>
        <item x="14"/>
        <item x="19"/>
        <item x="18"/>
        <item x="12"/>
        <item x="23"/>
        <item x="20"/>
        <item x="1"/>
        <item x="2"/>
        <item x="3"/>
        <item x="33"/>
        <item x="31"/>
        <item x="27"/>
        <item x="28"/>
        <item x="0"/>
        <item x="26"/>
        <item x="29"/>
        <item x="30"/>
        <item x="32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17">
        <item x="0"/>
        <item x="372"/>
        <item x="365"/>
        <item x="6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</items>
    </pivotField>
    <pivotField axis="axisRow" compact="0" outline="0" showAll="0" defaultSubtotal="0">
      <items count="1280">
        <item x="491"/>
        <item m="1" x="1179"/>
        <item x="398"/>
        <item m="1" x="694"/>
        <item m="1" x="693"/>
        <item m="1" x="1115"/>
        <item m="1" x="726"/>
        <item m="1" x="1028"/>
        <item x="197"/>
        <item m="1" x="739"/>
        <item x="229"/>
        <item m="1" x="700"/>
        <item x="311"/>
        <item m="1" x="826"/>
        <item m="1" x="705"/>
        <item m="1" x="1051"/>
        <item m="1" x="958"/>
        <item m="1" x="860"/>
        <item m="1" x="801"/>
        <item m="1" x="1191"/>
        <item m="1" x="623"/>
        <item m="1" x="658"/>
        <item x="166"/>
        <item m="1" x="1057"/>
        <item m="1" x="990"/>
        <item m="1" x="1166"/>
        <item x="182"/>
        <item m="1" x="1220"/>
        <item m="1" x="1068"/>
        <item m="1" x="1227"/>
        <item m="1" x="669"/>
        <item m="1" x="681"/>
        <item x="186"/>
        <item m="1" x="971"/>
        <item m="1" x="893"/>
        <item x="224"/>
        <item x="261"/>
        <item m="1" x="672"/>
        <item m="1" x="654"/>
        <item m="1" x="707"/>
        <item m="1" x="631"/>
        <item x="171"/>
        <item m="1" x="822"/>
        <item m="1" x="1114"/>
        <item m="1" x="841"/>
        <item m="1" x="976"/>
        <item m="1" x="1069"/>
        <item m="1" x="995"/>
        <item m="1" x="934"/>
        <item x="184"/>
        <item m="1" x="846"/>
        <item x="237"/>
        <item x="209"/>
        <item m="1" x="1194"/>
        <item x="264"/>
        <item x="392"/>
        <item m="1" x="780"/>
        <item x="230"/>
        <item x="369"/>
        <item m="1" x="948"/>
        <item x="326"/>
        <item m="1" x="882"/>
        <item m="1" x="1154"/>
        <item m="1" x="1207"/>
        <item m="1" x="805"/>
        <item m="1" x="1080"/>
        <item x="312"/>
        <item x="303"/>
        <item m="1" x="974"/>
        <item m="1" x="1084"/>
        <item x="371"/>
        <item m="1" x="965"/>
        <item m="1" x="1261"/>
        <item m="1" x="1098"/>
        <item m="1" x="1092"/>
        <item m="1" x="1253"/>
        <item x="218"/>
        <item m="1" x="772"/>
        <item x="411"/>
        <item m="1" x="917"/>
        <item m="1" x="1052"/>
        <item m="1" x="949"/>
        <item m="1" x="904"/>
        <item m="1" x="1195"/>
        <item m="1" x="728"/>
        <item m="1" x="683"/>
        <item m="1" x="875"/>
        <item m="1" x="632"/>
        <item m="1" x="634"/>
        <item m="1" x="920"/>
        <item m="1" x="1039"/>
        <item m="1" x="612"/>
        <item m="1" x="1237"/>
        <item m="1" x="832"/>
        <item m="1" x="1268"/>
        <item m="1" x="1163"/>
        <item m="1" x="1019"/>
        <item m="1" x="946"/>
        <item m="1" x="1204"/>
        <item m="1" x="870"/>
        <item m="1" x="833"/>
        <item m="1" x="847"/>
        <item m="1" x="944"/>
        <item m="1" x="787"/>
        <item m="1" x="962"/>
        <item m="1" x="803"/>
        <item m="1" x="821"/>
        <item x="302"/>
        <item m="1" x="775"/>
        <item m="1" x="1173"/>
        <item m="1" x="684"/>
        <item x="328"/>
        <item m="1" x="609"/>
        <item m="1" x="1054"/>
        <item x="585"/>
        <item m="1" x="1024"/>
        <item m="1" x="984"/>
        <item x="563"/>
        <item m="1" x="795"/>
        <item m="1" x="1226"/>
        <item m="1" x="1235"/>
        <item m="1" x="1205"/>
        <item x="257"/>
        <item x="231"/>
        <item m="1" x="839"/>
        <item m="1" x="1211"/>
        <item m="1" x="928"/>
        <item m="1" x="1150"/>
        <item x="321"/>
        <item m="1" x="1060"/>
        <item m="1" x="1112"/>
        <item x="225"/>
        <item x="405"/>
        <item m="1" x="785"/>
        <item m="1" x="1156"/>
        <item m="1" x="1160"/>
        <item m="1" x="748"/>
        <item m="1" x="1216"/>
        <item x="269"/>
        <item m="1" x="933"/>
        <item x="254"/>
        <item m="1" x="666"/>
        <item m="1" x="691"/>
        <item x="427"/>
        <item x="439"/>
        <item x="468"/>
        <item x="475"/>
        <item x="442"/>
        <item x="426"/>
        <item x="416"/>
        <item x="477"/>
        <item x="429"/>
        <item x="423"/>
        <item x="434"/>
        <item x="438"/>
        <item x="467"/>
        <item x="474"/>
        <item x="441"/>
        <item x="422"/>
        <item x="420"/>
        <item x="425"/>
        <item x="435"/>
        <item x="421"/>
        <item x="424"/>
        <item x="436"/>
        <item x="418"/>
        <item x="428"/>
        <item x="415"/>
        <item m="1" x="1139"/>
        <item m="1" x="771"/>
        <item m="1" x="1197"/>
        <item m="1" x="1236"/>
        <item x="395"/>
        <item m="1" x="1196"/>
        <item x="273"/>
        <item m="1" x="1202"/>
        <item m="1" x="715"/>
        <item m="1" x="1076"/>
        <item x="212"/>
        <item m="1" x="998"/>
        <item m="1" x="930"/>
        <item m="1" x="1180"/>
        <item x="552"/>
        <item m="1" x="897"/>
        <item m="1" x="1276"/>
        <item m="1" x="633"/>
        <item m="1" x="621"/>
        <item m="1" x="947"/>
        <item x="36"/>
        <item x="35"/>
        <item x="192"/>
        <item m="1" x="967"/>
        <item m="1" x="782"/>
        <item x="267"/>
        <item m="1" x="915"/>
        <item m="1" x="889"/>
        <item x="384"/>
        <item m="1" x="881"/>
        <item m="1" x="615"/>
        <item x="295"/>
        <item m="1" x="1273"/>
        <item m="1" x="704"/>
        <item m="1" x="1079"/>
        <item x="164"/>
        <item m="1" x="874"/>
        <item m="1" x="809"/>
        <item m="1" x="687"/>
        <item m="1" x="1153"/>
        <item m="1" x="641"/>
        <item m="1" x="1072"/>
        <item x="266"/>
        <item m="1" x="788"/>
        <item m="1" x="740"/>
        <item m="1" x="1120"/>
        <item m="1" x="975"/>
        <item x="378"/>
        <item m="1" x="1134"/>
        <item x="217"/>
        <item m="1" x="1175"/>
        <item x="607"/>
        <item m="1" x="862"/>
        <item m="1" x="1267"/>
        <item m="1" x="618"/>
        <item m="1" x="627"/>
        <item x="239"/>
        <item x="413"/>
        <item m="1" x="736"/>
        <item x="409"/>
        <item m="1" x="855"/>
        <item x="506"/>
        <item m="1" x="1234"/>
        <item x="602"/>
        <item x="249"/>
        <item x="391"/>
        <item x="503"/>
        <item m="1" x="1158"/>
        <item m="1" x="1048"/>
        <item m="1" x="1066"/>
        <item m="1" x="799"/>
        <item m="1" x="906"/>
        <item m="1" x="663"/>
        <item x="492"/>
        <item m="1" x="708"/>
        <item m="1" x="712"/>
        <item m="1" x="810"/>
        <item m="1" x="1230"/>
        <item x="204"/>
        <item m="1" x="1012"/>
        <item m="1" x="1094"/>
        <item m="1" x="994"/>
        <item m="1" x="849"/>
        <item m="1" x="653"/>
        <item x="504"/>
        <item m="1" x="682"/>
        <item x="376"/>
        <item m="1" x="635"/>
        <item m="1" x="1117"/>
        <item m="1" x="1259"/>
        <item m="1" x="731"/>
        <item m="1" x="692"/>
        <item m="1" x="670"/>
        <item m="1" x="1193"/>
        <item m="1" x="898"/>
        <item m="1" x="854"/>
        <item m="1" x="1245"/>
        <item m="1" x="1136"/>
        <item x="343"/>
        <item m="1" x="1058"/>
        <item x="216"/>
        <item m="1" x="655"/>
        <item m="1" x="988"/>
        <item x="208"/>
        <item m="1" x="784"/>
        <item m="1" x="614"/>
        <item m="1" x="986"/>
        <item m="1" x="1093"/>
        <item m="1" x="797"/>
        <item m="1" x="956"/>
        <item x="194"/>
        <item m="1" x="941"/>
        <item x="226"/>
        <item m="1" x="1164"/>
        <item x="215"/>
        <item m="1" x="667"/>
        <item m="1" x="1206"/>
        <item m="1" x="1278"/>
        <item x="322"/>
        <item m="1" x="807"/>
        <item m="1" x="892"/>
        <item x="363"/>
        <item x="359"/>
        <item x="362"/>
        <item m="1" x="730"/>
        <item x="553"/>
        <item m="1" x="991"/>
        <item x="507"/>
        <item m="1" x="1137"/>
        <item m="1" x="1132"/>
        <item m="1" x="808"/>
        <item m="1" x="1103"/>
        <item m="1" x="1266"/>
        <item x="583"/>
        <item x="599"/>
        <item m="1" x="804"/>
        <item x="597"/>
        <item m="1" x="1155"/>
        <item m="1" x="1014"/>
        <item m="1" x="1218"/>
        <item m="1" x="1201"/>
        <item x="344"/>
        <item m="1" x="777"/>
        <item x="497"/>
        <item m="1" x="1111"/>
        <item x="238"/>
        <item m="1" x="1040"/>
        <item x="306"/>
        <item m="1" x="1063"/>
        <item m="1" x="987"/>
        <item m="1" x="1249"/>
        <item m="1" x="619"/>
        <item m="1" x="999"/>
        <item m="1" x="831"/>
        <item m="1" x="1005"/>
        <item m="1" x="1279"/>
        <item m="1" x="827"/>
        <item m="1" x="1252"/>
        <item m="1" x="863"/>
        <item m="1" x="861"/>
        <item x="299"/>
        <item m="1" x="665"/>
        <item m="1" x="1149"/>
        <item m="1" x="688"/>
        <item m="1" x="617"/>
        <item x="168"/>
        <item m="1" x="689"/>
        <item m="1" x="1037"/>
        <item m="1" x="970"/>
        <item m="1" x="864"/>
        <item x="227"/>
        <item x="272"/>
        <item m="1" x="1073"/>
        <item m="1" x="643"/>
        <item m="1" x="835"/>
        <item x="495"/>
        <item m="1" x="1168"/>
        <item m="1" x="1265"/>
        <item m="1" x="1074"/>
        <item m="1" x="1050"/>
        <item m="1" x="630"/>
        <item x="490"/>
        <item m="1" x="1238"/>
        <item m="1" x="1007"/>
        <item m="1" x="1198"/>
        <item m="1" x="911"/>
        <item m="1" x="924"/>
        <item m="1" x="837"/>
        <item m="1" x="900"/>
        <item m="1" x="968"/>
        <item m="1" x="868"/>
        <item m="1" x="721"/>
        <item x="296"/>
        <item m="1" x="1013"/>
        <item x="373"/>
        <item m="1" x="792"/>
        <item m="1" x="1036"/>
        <item m="1" x="1135"/>
        <item x="195"/>
        <item m="1" x="1022"/>
        <item x="207"/>
        <item m="1" x="1044"/>
        <item m="1" x="1097"/>
        <item m="1" x="752"/>
        <item m="1" x="894"/>
        <item m="1" x="1107"/>
        <item m="1" x="622"/>
        <item m="1" x="616"/>
        <item m="1" x="996"/>
        <item m="1" x="812"/>
        <item m="1" x="929"/>
        <item m="1" x="1043"/>
        <item x="177"/>
        <item m="1" x="679"/>
        <item x="330"/>
        <item m="1" x="1254"/>
        <item m="1" x="1212"/>
        <item m="1" x="912"/>
        <item m="1" x="983"/>
        <item m="1" x="675"/>
        <item m="1" x="1021"/>
        <item m="1" x="1049"/>
        <item x="406"/>
        <item x="297"/>
        <item x="130"/>
        <item x="132"/>
        <item x="124"/>
        <item x="125"/>
        <item x="122"/>
        <item x="121"/>
        <item x="118"/>
        <item x="127"/>
        <item x="129"/>
        <item x="133"/>
        <item x="126"/>
        <item x="123"/>
        <item x="120"/>
        <item x="119"/>
        <item x="131"/>
        <item x="128"/>
        <item x="116"/>
        <item x="157"/>
        <item x="148"/>
        <item x="145"/>
        <item x="139"/>
        <item x="140"/>
        <item x="137"/>
        <item x="134"/>
        <item x="142"/>
        <item x="144"/>
        <item x="141"/>
        <item x="138"/>
        <item x="136"/>
        <item x="135"/>
        <item x="146"/>
        <item x="143"/>
        <item x="147"/>
        <item x="87"/>
        <item x="80"/>
        <item x="84"/>
        <item x="90"/>
        <item x="83"/>
        <item x="82"/>
        <item x="88"/>
        <item x="89"/>
        <item x="85"/>
        <item x="79"/>
        <item x="81"/>
        <item x="86"/>
        <item x="115"/>
        <item x="111"/>
        <item x="109"/>
        <item x="106"/>
        <item x="112"/>
        <item x="114"/>
        <item x="110"/>
        <item x="108"/>
        <item x="107"/>
        <item x="155"/>
        <item x="113"/>
        <item x="156"/>
        <item m="1" x="642"/>
        <item m="1" x="886"/>
        <item m="1" x="985"/>
        <item m="1" x="685"/>
        <item x="242"/>
        <item x="179"/>
        <item m="1" x="1075"/>
        <item m="1" x="789"/>
        <item m="1" x="720"/>
        <item x="600"/>
        <item x="4"/>
        <item m="1" x="764"/>
        <item x="320"/>
        <item x="258"/>
        <item x="235"/>
        <item m="1" x="1190"/>
        <item m="1" x="852"/>
        <item m="1" x="755"/>
        <item m="1" x="1232"/>
        <item m="1" x="1203"/>
        <item m="1" x="793"/>
        <item m="1" x="1263"/>
        <item m="1" x="760"/>
        <item x="361"/>
        <item m="1" x="725"/>
        <item m="1" x="620"/>
        <item x="105"/>
        <item x="104"/>
        <item x="117"/>
        <item x="77"/>
        <item m="1" x="811"/>
        <item m="1" x="770"/>
        <item x="236"/>
        <item m="1" x="960"/>
        <item x="233"/>
        <item x="372"/>
        <item x="274"/>
        <item m="1" x="942"/>
        <item x="246"/>
        <item x="375"/>
        <item x="500"/>
        <item m="1" x="857"/>
        <item x="276"/>
        <item m="1" x="973"/>
        <item x="333"/>
        <item x="282"/>
        <item m="1" x="1138"/>
        <item x="498"/>
        <item x="221"/>
        <item m="1" x="1142"/>
        <item x="178"/>
        <item x="241"/>
        <item x="251"/>
        <item x="260"/>
        <item x="270"/>
        <item m="1" x="1083"/>
        <item m="1" x="877"/>
        <item m="1" x="1147"/>
        <item m="1" x="824"/>
        <item x="219"/>
        <item m="1" x="733"/>
        <item m="1" x="879"/>
        <item m="1" x="1229"/>
        <item m="1" x="1030"/>
        <item m="1" x="1244"/>
        <item m="1" x="1146"/>
        <item x="202"/>
        <item x="370"/>
        <item m="1" x="1255"/>
        <item x="578"/>
        <item x="390"/>
        <item m="1" x="1047"/>
        <item m="1" x="745"/>
        <item m="1" x="896"/>
        <item m="1" x="1143"/>
        <item m="1" x="1215"/>
        <item m="1" x="1176"/>
        <item m="1" x="977"/>
        <item x="300"/>
        <item m="1" x="761"/>
        <item m="1" x="992"/>
        <item m="1" x="657"/>
        <item m="1" x="838"/>
        <item m="1" x="1034"/>
        <item x="368"/>
        <item m="1" x="1256"/>
        <item m="1" x="1144"/>
        <item m="1" x="1118"/>
        <item m="1" x="1271"/>
        <item m="1" x="842"/>
        <item x="310"/>
        <item m="1" x="1006"/>
        <item m="1" x="895"/>
        <item m="1" x="751"/>
        <item m="1" x="869"/>
        <item m="1" x="762"/>
        <item m="1" x="865"/>
        <item m="1" x="1217"/>
        <item m="1" x="866"/>
        <item m="1" x="753"/>
        <item m="1" x="1038"/>
        <item m="1" x="714"/>
        <item m="1" x="1089"/>
        <item m="1" x="867"/>
        <item x="581"/>
        <item m="1" x="750"/>
        <item m="1" x="779"/>
        <item m="1" x="963"/>
        <item m="1" x="925"/>
        <item m="1" x="989"/>
        <item x="308"/>
        <item m="1" x="884"/>
        <item x="579"/>
        <item x="354"/>
        <item x="347"/>
        <item x="351"/>
        <item x="357"/>
        <item x="350"/>
        <item x="349"/>
        <item x="355"/>
        <item x="356"/>
        <item x="352"/>
        <item x="346"/>
        <item x="348"/>
        <item x="353"/>
        <item m="1" x="1182"/>
        <item m="1" x="613"/>
        <item x="323"/>
        <item m="1" x="717"/>
        <item m="1" x="1222"/>
        <item m="1" x="1187"/>
        <item x="393"/>
        <item m="1" x="774"/>
        <item m="1" x="872"/>
        <item m="1" x="1165"/>
        <item x="191"/>
        <item m="1" x="698"/>
        <item x="319"/>
        <item x="167"/>
        <item m="1" x="1159"/>
        <item m="1" x="1119"/>
        <item m="1" x="741"/>
        <item m="1" x="723"/>
        <item m="1" x="880"/>
        <item m="1" x="1086"/>
        <item x="271"/>
        <item m="1" x="671"/>
        <item m="1" x="1141"/>
        <item x="315"/>
        <item x="180"/>
        <item x="198"/>
        <item m="1" x="890"/>
        <item x="188"/>
        <item x="598"/>
        <item m="1" x="1264"/>
        <item m="1" x="1064"/>
        <item x="580"/>
        <item x="400"/>
        <item x="557"/>
        <item m="1" x="735"/>
        <item x="408"/>
        <item x="412"/>
        <item m="1" x="1061"/>
        <item m="1" x="1188"/>
        <item m="1" x="1003"/>
        <item x="161"/>
        <item x="160"/>
        <item x="159"/>
        <item x="158"/>
        <item x="33"/>
        <item x="34"/>
        <item x="32"/>
        <item x="23"/>
        <item x="24"/>
        <item x="30"/>
        <item x="26"/>
        <item x="21"/>
        <item x="27"/>
        <item x="29"/>
        <item x="25"/>
        <item x="31"/>
        <item x="22"/>
        <item x="20"/>
        <item x="28"/>
        <item m="1" x="825"/>
        <item m="1" x="732"/>
        <item m="1" x="1122"/>
        <item m="1" x="640"/>
        <item m="1" x="1219"/>
        <item m="1" x="856"/>
        <item m="1" x="1145"/>
        <item x="329"/>
        <item m="1" x="668"/>
        <item m="1" x="1020"/>
        <item m="1" x="769"/>
        <item x="380"/>
        <item x="501"/>
        <item x="232"/>
        <item m="1" x="1247"/>
        <item m="1" x="638"/>
        <item m="1" x="1239"/>
        <item x="305"/>
        <item m="1" x="651"/>
        <item m="1" x="1090"/>
        <item m="1" x="1109"/>
        <item x="486"/>
        <item x="1"/>
        <item x="2"/>
        <item m="1" x="935"/>
        <item x="431"/>
        <item x="440"/>
        <item x="469"/>
        <item x="476"/>
        <item x="443"/>
        <item x="430"/>
        <item x="417"/>
        <item x="433"/>
        <item x="437"/>
        <item x="419"/>
        <item x="432"/>
        <item m="1" x="1070"/>
        <item m="1" x="939"/>
        <item m="1" x="1026"/>
        <item m="1" x="969"/>
        <item x="172"/>
        <item m="1" x="891"/>
        <item m="1" x="1169"/>
        <item x="316"/>
        <item m="1" x="938"/>
        <item x="377"/>
        <item x="327"/>
        <item x="290"/>
        <item x="298"/>
        <item m="1" x="722"/>
        <item m="1" x="625"/>
        <item m="1" x="1277"/>
        <item m="1" x="767"/>
        <item m="1" x="828"/>
        <item x="396"/>
        <item m="1" x="1096"/>
        <item x="562"/>
        <item x="603"/>
        <item m="1" x="1231"/>
        <item x="549"/>
        <item x="587"/>
        <item x="201"/>
        <item m="1" x="1011"/>
        <item m="1" x="1088"/>
        <item m="1" x="1099"/>
        <item m="1" x="914"/>
        <item m="1" x="978"/>
        <item x="268"/>
        <item m="1" x="844"/>
        <item m="1" x="964"/>
        <item m="1" x="1275"/>
        <item m="1" x="1100"/>
        <item m="1" x="1001"/>
        <item m="1" x="1002"/>
        <item x="173"/>
        <item x="240"/>
        <item m="1" x="678"/>
        <item m="1" x="1251"/>
        <item m="1" x="716"/>
        <item m="1" x="660"/>
        <item m="1" x="636"/>
        <item m="1" x="1260"/>
        <item x="481"/>
        <item x="480"/>
        <item x="494"/>
        <item m="1" x="953"/>
        <item m="1" x="813"/>
        <item m="1" x="931"/>
        <item x="5"/>
        <item m="1" x="697"/>
        <item m="1" x="961"/>
        <item m="1" x="1008"/>
        <item m="1" x="1133"/>
        <item m="1" x="1148"/>
        <item m="1" x="766"/>
        <item x="275"/>
        <item x="456"/>
        <item x="464"/>
        <item x="471"/>
        <item x="462"/>
        <item x="479"/>
        <item x="466"/>
        <item x="455"/>
        <item x="449"/>
        <item x="458"/>
        <item m="1" x="686"/>
        <item x="461"/>
        <item m="1" x="1059"/>
        <item x="450"/>
        <item x="457"/>
        <item x="446"/>
        <item x="448"/>
        <item x="452"/>
        <item m="1" x="1274"/>
        <item x="463"/>
        <item x="470"/>
        <item x="478"/>
        <item x="465"/>
        <item x="451"/>
        <item x="447"/>
        <item x="454"/>
        <item m="1" x="1010"/>
        <item x="460"/>
        <item x="453"/>
        <item m="1" x="1213"/>
        <item x="459"/>
        <item m="1" x="1208"/>
        <item m="1" x="873"/>
        <item m="1" x="1123"/>
        <item x="374"/>
        <item x="345"/>
        <item x="205"/>
        <item m="1" x="676"/>
        <item x="536"/>
        <item x="543"/>
        <item x="537"/>
        <item x="541"/>
        <item x="539"/>
        <item x="540"/>
        <item x="538"/>
        <item m="1" x="887"/>
        <item m="1" x="836"/>
        <item x="304"/>
        <item x="509"/>
        <item m="1" x="624"/>
        <item m="1" x="851"/>
        <item m="1" x="1131"/>
        <item m="1" x="932"/>
        <item m="1" x="1242"/>
        <item m="1" x="943"/>
        <item m="1" x="674"/>
        <item x="482"/>
        <item x="483"/>
        <item x="488"/>
        <item x="485"/>
        <item x="484"/>
        <item m="1" x="1045"/>
        <item m="1" x="794"/>
        <item m="1" x="727"/>
        <item m="1" x="1126"/>
        <item m="1" x="758"/>
        <item m="1" x="703"/>
        <item m="1" x="677"/>
        <item m="1" x="742"/>
        <item m="1" x="1224"/>
        <item x="262"/>
        <item m="1" x="1125"/>
        <item x="243"/>
        <item m="1" x="695"/>
        <item m="1" x="1121"/>
        <item m="1" x="937"/>
        <item m="1" x="790"/>
        <item x="402"/>
        <item x="203"/>
        <item m="1" x="927"/>
        <item m="1" x="817"/>
        <item x="535"/>
        <item x="534"/>
        <item x="545"/>
        <item m="1" x="1170"/>
        <item x="542"/>
        <item m="1" x="814"/>
        <item x="505"/>
        <item x="45"/>
        <item x="150"/>
        <item x="42"/>
        <item x="40"/>
        <item x="37"/>
        <item x="43"/>
        <item x="41"/>
        <item x="39"/>
        <item x="38"/>
        <item x="149"/>
        <item x="44"/>
        <item x="46"/>
        <item x="151"/>
        <item x="53"/>
        <item x="60"/>
        <item x="49"/>
        <item x="50"/>
        <item x="52"/>
        <item x="47"/>
        <item x="56"/>
        <item x="54"/>
        <item x="61"/>
        <item x="55"/>
        <item x="51"/>
        <item x="59"/>
        <item x="48"/>
        <item x="58"/>
        <item x="57"/>
        <item m="1" x="908"/>
        <item m="1" x="966"/>
        <item m="1" x="876"/>
        <item m="1" x="921"/>
        <item m="1" x="802"/>
        <item m="1" x="959"/>
        <item x="544"/>
        <item x="245"/>
        <item m="1" x="1056"/>
        <item x="403"/>
        <item x="193"/>
        <item m="1" x="1221"/>
        <item m="1" x="1033"/>
        <item x="256"/>
        <item x="263"/>
        <item x="16"/>
        <item x="9"/>
        <item x="13"/>
        <item x="19"/>
        <item x="12"/>
        <item x="11"/>
        <item x="17"/>
        <item x="18"/>
        <item x="14"/>
        <item x="8"/>
        <item x="10"/>
        <item x="15"/>
        <item x="489"/>
        <item m="1" x="1233"/>
        <item m="1" x="1106"/>
        <item m="1" x="763"/>
        <item x="397"/>
        <item x="255"/>
        <item m="1" x="637"/>
        <item m="1" x="1027"/>
        <item m="1" x="611"/>
        <item x="548"/>
        <item m="1" x="1095"/>
        <item m="1" x="1185"/>
        <item m="1" x="888"/>
        <item m="1" x="1248"/>
        <item m="1" x="940"/>
        <item x="387"/>
        <item x="250"/>
        <item x="388"/>
        <item m="1" x="945"/>
        <item m="1" x="1181"/>
        <item x="386"/>
        <item m="1" x="647"/>
        <item m="1" x="747"/>
        <item m="1" x="644"/>
        <item m="1" x="649"/>
        <item m="1" x="673"/>
        <item m="1" x="1023"/>
        <item m="1" x="710"/>
        <item m="1" x="1127"/>
        <item x="206"/>
        <item m="1" x="610"/>
        <item x="473"/>
        <item x="472"/>
        <item m="1" x="957"/>
        <item x="389"/>
        <item x="335"/>
        <item x="570"/>
        <item x="569"/>
        <item x="568"/>
        <item x="360"/>
        <item x="62"/>
        <item x="73"/>
        <item x="75"/>
        <item x="68"/>
        <item x="69"/>
        <item x="66"/>
        <item x="63"/>
        <item x="71"/>
        <item x="76"/>
        <item x="70"/>
        <item x="67"/>
        <item x="65"/>
        <item x="64"/>
        <item x="74"/>
        <item x="72"/>
        <item m="1" x="1128"/>
        <item m="1" x="901"/>
        <item m="1" x="1250"/>
        <item m="1" x="1177"/>
        <item x="383"/>
        <item x="279"/>
        <item x="289"/>
        <item m="1" x="1129"/>
        <item x="288"/>
        <item x="287"/>
        <item x="334"/>
        <item x="385"/>
        <item x="382"/>
        <item m="1" x="816"/>
        <item x="381"/>
        <item x="502"/>
        <item m="1" x="1199"/>
        <item m="1" x="952"/>
        <item x="175"/>
        <item x="199"/>
        <item m="1" x="744"/>
        <item x="550"/>
        <item x="78"/>
        <item m="1" x="706"/>
        <item m="1" x="843"/>
        <item m="1" x="818"/>
        <item m="1" x="1140"/>
        <item m="1" x="1200"/>
        <item x="307"/>
        <item m="1" x="1270"/>
        <item m="1" x="1046"/>
        <item x="200"/>
        <item m="1" x="757"/>
        <item m="1" x="820"/>
        <item m="1" x="1152"/>
        <item x="185"/>
        <item m="1" x="1078"/>
        <item x="318"/>
        <item x="228"/>
        <item m="1" x="1071"/>
        <item m="1" x="1081"/>
        <item m="1" x="1108"/>
        <item m="1" x="1082"/>
        <item x="586"/>
        <item m="1" x="1223"/>
        <item m="1" x="1062"/>
        <item m="1" x="1269"/>
        <item m="1" x="979"/>
        <item m="1" x="997"/>
        <item m="1" x="1087"/>
        <item m="1" x="830"/>
        <item m="1" x="982"/>
        <item m="1" x="664"/>
        <item m="1" x="1210"/>
        <item m="1" x="756"/>
        <item m="1" x="1240"/>
        <item m="1" x="1174"/>
        <item m="1" x="954"/>
        <item m="1" x="1257"/>
        <item m="1" x="648"/>
        <item x="516"/>
        <item x="514"/>
        <item x="525"/>
        <item x="513"/>
        <item x="358"/>
        <item x="588"/>
        <item x="530"/>
        <item x="515"/>
        <item x="512"/>
        <item x="522"/>
        <item x="517"/>
        <item m="1" x="718"/>
        <item x="596"/>
        <item x="511"/>
        <item x="487"/>
        <item m="1" x="1186"/>
        <item m="1" x="1151"/>
        <item x="410"/>
        <item x="414"/>
        <item m="1" x="1029"/>
        <item x="259"/>
        <item x="234"/>
        <item x="401"/>
        <item m="1" x="746"/>
        <item m="1" x="680"/>
        <item x="3"/>
        <item m="1" x="1184"/>
        <item m="1" x="628"/>
        <item m="1" x="1225"/>
        <item x="0"/>
        <item m="1" x="819"/>
        <item m="1" x="1077"/>
        <item m="1" x="768"/>
        <item m="1" x="926"/>
        <item m="1" x="922"/>
        <item m="1" x="806"/>
        <item x="93"/>
        <item x="94"/>
        <item x="100"/>
        <item x="96"/>
        <item m="1" x="1004"/>
        <item x="91"/>
        <item x="97"/>
        <item x="152"/>
        <item x="103"/>
        <item x="99"/>
        <item x="102"/>
        <item x="95"/>
        <item x="101"/>
        <item x="92"/>
        <item x="153"/>
        <item x="98"/>
        <item x="154"/>
        <item m="1" x="1009"/>
        <item m="1" x="1000"/>
        <item m="1" x="907"/>
        <item x="265"/>
        <item m="1" x="1085"/>
        <item x="379"/>
        <item m="1" x="1157"/>
        <item m="1" x="1124"/>
        <item m="1" x="850"/>
        <item x="314"/>
        <item m="1" x="878"/>
        <item x="248"/>
        <item m="1" x="1262"/>
        <item m="1" x="845"/>
        <item m="1" x="639"/>
        <item m="1" x="1172"/>
        <item m="1" x="734"/>
        <item x="196"/>
        <item m="1" x="1105"/>
        <item x="394"/>
        <item m="1" x="980"/>
        <item m="1" x="1243"/>
        <item x="573"/>
        <item m="1" x="1167"/>
        <item x="594"/>
        <item x="592"/>
        <item x="605"/>
        <item x="593"/>
        <item x="595"/>
        <item m="1" x="902"/>
        <item m="1" x="829"/>
        <item m="1" x="903"/>
        <item m="1" x="951"/>
        <item m="1" x="791"/>
        <item m="1" x="1161"/>
        <item x="294"/>
        <item m="1" x="905"/>
        <item x="584"/>
        <item x="590"/>
        <item x="591"/>
        <item x="589"/>
        <item x="528"/>
        <item x="527"/>
        <item x="532"/>
        <item x="529"/>
        <item m="1" x="1041"/>
        <item x="531"/>
        <item x="575"/>
        <item x="561"/>
        <item x="364"/>
        <item x="555"/>
        <item x="407"/>
        <item x="577"/>
        <item x="576"/>
        <item x="558"/>
        <item m="1" x="1032"/>
        <item x="214"/>
        <item x="341"/>
        <item x="340"/>
        <item m="1" x="796"/>
        <item x="339"/>
        <item x="222"/>
        <item m="1" x="1102"/>
        <item x="213"/>
        <item x="187"/>
        <item x="210"/>
        <item m="1" x="650"/>
        <item x="551"/>
        <item x="546"/>
        <item x="547"/>
        <item x="336"/>
        <item x="572"/>
        <item x="571"/>
        <item m="1" x="1246"/>
        <item x="244"/>
        <item m="1" x="1017"/>
        <item m="1" x="1192"/>
        <item x="247"/>
        <item x="183"/>
        <item m="1" x="646"/>
        <item x="508"/>
        <item m="1" x="754"/>
        <item m="1" x="1258"/>
        <item x="404"/>
        <item m="1" x="919"/>
        <item m="1" x="910"/>
        <item m="1" x="1104"/>
        <item m="1" x="815"/>
        <item m="1" x="981"/>
        <item x="253"/>
        <item m="1" x="1018"/>
        <item m="1" x="1091"/>
        <item m="1" x="659"/>
        <item m="1" x="661"/>
        <item m="1" x="950"/>
        <item m="1" x="713"/>
        <item x="309"/>
        <item m="1" x="749"/>
        <item m="1" x="719"/>
        <item m="1" x="859"/>
        <item x="165"/>
        <item m="1" x="1053"/>
        <item m="1" x="853"/>
        <item m="1" x="840"/>
        <item m="1" x="1042"/>
        <item m="1" x="1162"/>
        <item m="1" x="711"/>
        <item m="1" x="955"/>
        <item m="1" x="1171"/>
        <item m="1" x="800"/>
        <item m="1" x="871"/>
        <item m="1" x="909"/>
        <item m="1" x="773"/>
        <item x="564"/>
        <item x="565"/>
        <item x="566"/>
        <item x="338"/>
        <item x="337"/>
        <item x="342"/>
        <item m="1" x="1183"/>
        <item x="601"/>
        <item m="1" x="645"/>
        <item x="604"/>
        <item m="1" x="1101"/>
        <item x="493"/>
        <item x="499"/>
        <item x="7"/>
        <item m="1" x="1130"/>
        <item m="1" x="783"/>
        <item x="556"/>
        <item x="174"/>
        <item m="1" x="1016"/>
        <item m="1" x="662"/>
        <item x="190"/>
        <item x="252"/>
        <item m="1" x="729"/>
        <item x="324"/>
        <item x="189"/>
        <item m="1" x="834"/>
        <item m="1" x="1035"/>
        <item m="1" x="1116"/>
        <item x="301"/>
        <item m="1" x="899"/>
        <item x="169"/>
        <item m="1" x="1065"/>
        <item m="1" x="759"/>
        <item m="1" x="923"/>
        <item m="1" x="1015"/>
        <item x="554"/>
        <item x="560"/>
        <item x="559"/>
        <item m="1" x="781"/>
        <item x="211"/>
        <item m="1" x="1214"/>
        <item m="1" x="629"/>
        <item m="1" x="972"/>
        <item m="1" x="1113"/>
        <item m="1" x="1031"/>
        <item m="1" x="1067"/>
        <item m="1" x="823"/>
        <item m="1" x="696"/>
        <item x="223"/>
        <item x="220"/>
        <item x="176"/>
        <item m="1" x="936"/>
        <item x="574"/>
        <item m="1" x="776"/>
        <item m="1" x="1241"/>
        <item x="399"/>
        <item m="1" x="778"/>
        <item x="325"/>
        <item x="170"/>
        <item m="1" x="786"/>
        <item m="1" x="858"/>
        <item m="1" x="743"/>
        <item m="1" x="993"/>
        <item m="1" x="701"/>
        <item m="1" x="918"/>
        <item m="1" x="724"/>
        <item m="1" x="626"/>
        <item m="1" x="652"/>
        <item m="1" x="702"/>
        <item x="313"/>
        <item m="1" x="765"/>
        <item m="1" x="1189"/>
        <item x="496"/>
        <item m="1" x="690"/>
        <item m="1" x="1178"/>
        <item m="1" x="1025"/>
        <item x="317"/>
        <item x="582"/>
        <item m="1" x="798"/>
        <item m="1" x="738"/>
        <item m="1" x="916"/>
        <item m="1" x="1272"/>
        <item m="1" x="848"/>
        <item m="1" x="1110"/>
        <item m="1" x="699"/>
        <item x="444"/>
        <item x="445"/>
        <item m="1" x="709"/>
        <item m="1" x="885"/>
        <item m="1" x="737"/>
        <item m="1" x="1209"/>
        <item m="1" x="608"/>
        <item x="181"/>
        <item m="1" x="883"/>
        <item m="1" x="913"/>
        <item m="1" x="656"/>
        <item x="366"/>
        <item x="365"/>
        <item x="367"/>
        <item m="1" x="1228"/>
        <item m="1" x="1055"/>
        <item x="6"/>
        <item x="162"/>
        <item x="163"/>
        <item x="277"/>
        <item x="278"/>
        <item x="280"/>
        <item x="281"/>
        <item x="283"/>
        <item x="284"/>
        <item x="285"/>
        <item x="286"/>
        <item x="291"/>
        <item x="292"/>
        <item x="293"/>
        <item x="331"/>
        <item x="332"/>
        <item x="510"/>
        <item x="518"/>
        <item x="519"/>
        <item x="520"/>
        <item x="521"/>
        <item x="523"/>
        <item x="524"/>
        <item x="526"/>
        <item x="533"/>
        <item x="567"/>
        <item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</pivotFields>
  <rowFields count="3">
    <field x="1"/>
    <field x="5"/>
    <field x="6"/>
  </rowFields>
  <rowItems count="5">
    <i>
      <x v="22"/>
      <x v="4"/>
      <x v="655"/>
    </i>
    <i r="1">
      <x v="5"/>
      <x v="656"/>
    </i>
    <i>
      <x v="23"/>
      <x v="6"/>
      <x v="1011"/>
    </i>
    <i>
      <x v="24"/>
      <x v="7"/>
      <x v="45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1" hier="-1"/>
  </pageFields>
  <dataFields count="8">
    <dataField name="Sum of Adjusted Closing balance PY" fld="16" baseField="0" baseItem="0"/>
    <dataField name="Sum of Debit " fld="9" baseField="0" baseItem="0"/>
    <dataField name="Sum of Credit" fld="10" baseField="0" baseItem="0"/>
    <dataField name="Sum of Closing balance" fld="11" baseField="0" baseItem="0"/>
    <dataField name="Sum of Adjustements" fld="12" baseField="0" baseItem="0"/>
    <dataField name="Sum of Closing balance adjusted" fld="13" baseField="0" baseItem="0"/>
    <dataField name="Sum of Nominal Variance" fld="18" baseField="0" baseItem="0"/>
    <dataField name="Sum of Variance in %" fld="20" baseField="0" baseItem="0" numFmtId="10"/>
  </dataFields>
  <formats count="15">
    <format dxfId="323">
      <pivotArea type="all" dataOnly="0" outline="0" fieldPosition="0"/>
    </format>
    <format dxfId="322">
      <pivotArea outline="0" collapsedLevelsAreSubtotals="1" fieldPosition="0"/>
    </format>
    <format dxfId="321">
      <pivotArea field="1" type="button" dataOnly="0" labelOnly="1" outline="0" axis="axisRow" fieldPosition="0"/>
    </format>
    <format dxfId="320">
      <pivotArea field="5" type="button" dataOnly="0" labelOnly="1" outline="0" axis="axisRow" fieldPosition="1"/>
    </format>
    <format dxfId="319">
      <pivotArea field="6" type="button" dataOnly="0" labelOnly="1" outline="0" axis="axisRow" fieldPosition="2"/>
    </format>
    <format dxfId="318">
      <pivotArea dataOnly="0" labelOnly="1" outline="0" fieldPosition="0">
        <references count="1">
          <reference field="1" count="3">
            <x v="22"/>
            <x v="23"/>
            <x v="24"/>
          </reference>
        </references>
      </pivotArea>
    </format>
    <format dxfId="317">
      <pivotArea dataOnly="0" labelOnly="1" grandRow="1" outline="0" fieldPosition="0"/>
    </format>
    <format dxfId="316">
      <pivotArea dataOnly="0" labelOnly="1" outline="0" fieldPosition="0">
        <references count="2">
          <reference field="1" count="1" selected="0">
            <x v="22"/>
          </reference>
          <reference field="5" count="2">
            <x v="4"/>
            <x v="5"/>
          </reference>
        </references>
      </pivotArea>
    </format>
    <format dxfId="315">
      <pivotArea dataOnly="0" labelOnly="1" outline="0" fieldPosition="0">
        <references count="2">
          <reference field="1" count="1" selected="0">
            <x v="23"/>
          </reference>
          <reference field="5" count="1">
            <x v="6"/>
          </reference>
        </references>
      </pivotArea>
    </format>
    <format dxfId="314">
      <pivotArea dataOnly="0" labelOnly="1" outline="0" fieldPosition="0">
        <references count="2">
          <reference field="1" count="1" selected="0">
            <x v="24"/>
          </reference>
          <reference field="5" count="1">
            <x v="7"/>
          </reference>
        </references>
      </pivotArea>
    </format>
    <format dxfId="313">
      <pivotArea dataOnly="0" labelOnly="1" outline="0" fieldPosition="0">
        <references count="3">
          <reference field="1" count="1" selected="0">
            <x v="22"/>
          </reference>
          <reference field="5" count="1" selected="0">
            <x v="4"/>
          </reference>
          <reference field="6" count="1">
            <x v="655"/>
          </reference>
        </references>
      </pivotArea>
    </format>
    <format dxfId="312">
      <pivotArea dataOnly="0" labelOnly="1" outline="0" fieldPosition="0">
        <references count="3">
          <reference field="1" count="1" selected="0">
            <x v="22"/>
          </reference>
          <reference field="5" count="1" selected="0">
            <x v="5"/>
          </reference>
          <reference field="6" count="1">
            <x v="656"/>
          </reference>
        </references>
      </pivotArea>
    </format>
    <format dxfId="311">
      <pivotArea dataOnly="0" labelOnly="1" outline="0" fieldPosition="0">
        <references count="3">
          <reference field="1" count="1" selected="0">
            <x v="23"/>
          </reference>
          <reference field="5" count="1" selected="0">
            <x v="6"/>
          </reference>
          <reference field="6" count="1">
            <x v="1011"/>
          </reference>
        </references>
      </pivotArea>
    </format>
    <format dxfId="310">
      <pivotArea dataOnly="0" labelOnly="1" outline="0" fieldPosition="0">
        <references count="3">
          <reference field="1" count="1" selected="0">
            <x v="24"/>
          </reference>
          <reference field="5" count="1" selected="0">
            <x v="7"/>
          </reference>
          <reference field="6" count="1">
            <x v="459"/>
          </reference>
        </references>
      </pivotArea>
    </format>
    <format dxfId="30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CAA90-D212-4890-97C1-C591ED5086CA}" name="PivotTable9" cacheId="5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3:K5" firstHeaderRow="0" firstDataRow="1" firstDataCol="3" rowPageCount="1" colPageCount="1"/>
  <pivotFields count="21">
    <pivotField axis="axisPage" compact="0" outline="0" showAll="0" defaultSubtotal="0">
      <items count="21">
        <item x="19"/>
        <item x="9"/>
        <item x="4"/>
        <item x="0"/>
        <item x="2"/>
        <item x="12"/>
        <item x="8"/>
        <item x="14"/>
        <item x="6"/>
        <item x="15"/>
        <item x="16"/>
        <item x="1"/>
        <item x="18"/>
        <item x="10"/>
        <item x="5"/>
        <item x="7"/>
        <item x="17"/>
        <item x="13"/>
        <item x="3"/>
        <item x="20"/>
        <item x="11"/>
      </items>
    </pivotField>
    <pivotField axis="axisRow" compact="0" outline="0" showAll="0" defaultSubtotal="0">
      <items count="35">
        <item x="25"/>
        <item x="13"/>
        <item x="10"/>
        <item x="16"/>
        <item x="9"/>
        <item x="17"/>
        <item x="8"/>
        <item x="4"/>
        <item x="7"/>
        <item x="15"/>
        <item x="5"/>
        <item x="6"/>
        <item x="22"/>
        <item x="21"/>
        <item m="1" x="34"/>
        <item x="11"/>
        <item x="14"/>
        <item x="19"/>
        <item x="18"/>
        <item x="12"/>
        <item x="23"/>
        <item x="20"/>
        <item x="1"/>
        <item x="2"/>
        <item x="3"/>
        <item x="33"/>
        <item x="31"/>
        <item x="27"/>
        <item x="28"/>
        <item x="0"/>
        <item x="26"/>
        <item x="29"/>
        <item x="30"/>
        <item x="32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17">
        <item x="0"/>
        <item x="372"/>
        <item x="365"/>
        <item x="6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</items>
    </pivotField>
    <pivotField axis="axisRow" compact="0" outline="0" showAll="0" defaultSubtotal="0">
      <items count="1280">
        <item x="491"/>
        <item m="1" x="1179"/>
        <item x="398"/>
        <item m="1" x="694"/>
        <item m="1" x="693"/>
        <item m="1" x="1115"/>
        <item m="1" x="726"/>
        <item m="1" x="1028"/>
        <item x="197"/>
        <item m="1" x="739"/>
        <item x="229"/>
        <item m="1" x="700"/>
        <item x="311"/>
        <item m="1" x="826"/>
        <item m="1" x="705"/>
        <item m="1" x="1051"/>
        <item m="1" x="958"/>
        <item m="1" x="860"/>
        <item m="1" x="801"/>
        <item m="1" x="1191"/>
        <item m="1" x="623"/>
        <item m="1" x="658"/>
        <item x="166"/>
        <item m="1" x="1057"/>
        <item m="1" x="990"/>
        <item m="1" x="1166"/>
        <item x="182"/>
        <item m="1" x="1220"/>
        <item m="1" x="1068"/>
        <item m="1" x="1227"/>
        <item m="1" x="669"/>
        <item m="1" x="681"/>
        <item x="186"/>
        <item m="1" x="971"/>
        <item m="1" x="893"/>
        <item x="224"/>
        <item x="261"/>
        <item m="1" x="672"/>
        <item m="1" x="654"/>
        <item m="1" x="707"/>
        <item m="1" x="631"/>
        <item x="171"/>
        <item m="1" x="822"/>
        <item m="1" x="1114"/>
        <item m="1" x="841"/>
        <item m="1" x="976"/>
        <item m="1" x="1069"/>
        <item m="1" x="995"/>
        <item m="1" x="934"/>
        <item x="184"/>
        <item m="1" x="846"/>
        <item x="237"/>
        <item x="209"/>
        <item m="1" x="1194"/>
        <item x="264"/>
        <item x="392"/>
        <item m="1" x="780"/>
        <item x="230"/>
        <item x="369"/>
        <item m="1" x="948"/>
        <item x="326"/>
        <item m="1" x="882"/>
        <item m="1" x="1154"/>
        <item m="1" x="1207"/>
        <item m="1" x="805"/>
        <item m="1" x="1080"/>
        <item x="312"/>
        <item x="303"/>
        <item m="1" x="974"/>
        <item m="1" x="1084"/>
        <item x="371"/>
        <item m="1" x="965"/>
        <item m="1" x="1261"/>
        <item m="1" x="1098"/>
        <item m="1" x="1092"/>
        <item m="1" x="1253"/>
        <item x="218"/>
        <item m="1" x="772"/>
        <item x="411"/>
        <item m="1" x="917"/>
        <item m="1" x="1052"/>
        <item m="1" x="949"/>
        <item m="1" x="904"/>
        <item m="1" x="1195"/>
        <item m="1" x="728"/>
        <item m="1" x="683"/>
        <item m="1" x="875"/>
        <item m="1" x="632"/>
        <item m="1" x="634"/>
        <item m="1" x="920"/>
        <item m="1" x="1039"/>
        <item m="1" x="612"/>
        <item m="1" x="1237"/>
        <item m="1" x="832"/>
        <item m="1" x="1268"/>
        <item m="1" x="1163"/>
        <item m="1" x="1019"/>
        <item m="1" x="946"/>
        <item m="1" x="1204"/>
        <item m="1" x="870"/>
        <item m="1" x="833"/>
        <item m="1" x="847"/>
        <item m="1" x="944"/>
        <item m="1" x="787"/>
        <item m="1" x="962"/>
        <item m="1" x="803"/>
        <item m="1" x="821"/>
        <item x="302"/>
        <item m="1" x="775"/>
        <item m="1" x="1173"/>
        <item m="1" x="684"/>
        <item x="328"/>
        <item m="1" x="609"/>
        <item m="1" x="1054"/>
        <item x="585"/>
        <item m="1" x="1024"/>
        <item m="1" x="984"/>
        <item x="563"/>
        <item m="1" x="795"/>
        <item m="1" x="1226"/>
        <item m="1" x="1235"/>
        <item m="1" x="1205"/>
        <item x="257"/>
        <item x="231"/>
        <item m="1" x="839"/>
        <item m="1" x="1211"/>
        <item m="1" x="928"/>
        <item m="1" x="1150"/>
        <item x="321"/>
        <item m="1" x="1060"/>
        <item m="1" x="1112"/>
        <item x="225"/>
        <item x="405"/>
        <item m="1" x="785"/>
        <item m="1" x="1156"/>
        <item m="1" x="1160"/>
        <item m="1" x="748"/>
        <item m="1" x="1216"/>
        <item x="269"/>
        <item m="1" x="933"/>
        <item x="254"/>
        <item m="1" x="666"/>
        <item m="1" x="691"/>
        <item x="427"/>
        <item x="439"/>
        <item x="468"/>
        <item x="475"/>
        <item x="442"/>
        <item x="426"/>
        <item x="416"/>
        <item x="477"/>
        <item x="429"/>
        <item x="423"/>
        <item x="434"/>
        <item x="438"/>
        <item x="467"/>
        <item x="474"/>
        <item x="441"/>
        <item x="422"/>
        <item x="420"/>
        <item x="425"/>
        <item x="435"/>
        <item x="421"/>
        <item x="424"/>
        <item x="436"/>
        <item x="418"/>
        <item x="428"/>
        <item x="415"/>
        <item m="1" x="1139"/>
        <item m="1" x="771"/>
        <item m="1" x="1197"/>
        <item m="1" x="1236"/>
        <item x="395"/>
        <item m="1" x="1196"/>
        <item x="273"/>
        <item m="1" x="1202"/>
        <item m="1" x="715"/>
        <item m="1" x="1076"/>
        <item x="212"/>
        <item m="1" x="998"/>
        <item m="1" x="930"/>
        <item m="1" x="1180"/>
        <item x="552"/>
        <item m="1" x="897"/>
        <item m="1" x="1276"/>
        <item m="1" x="633"/>
        <item m="1" x="621"/>
        <item m="1" x="947"/>
        <item x="36"/>
        <item x="35"/>
        <item x="192"/>
        <item m="1" x="967"/>
        <item m="1" x="782"/>
        <item x="267"/>
        <item m="1" x="915"/>
        <item m="1" x="889"/>
        <item x="384"/>
        <item m="1" x="881"/>
        <item m="1" x="615"/>
        <item x="295"/>
        <item m="1" x="1273"/>
        <item m="1" x="704"/>
        <item m="1" x="1079"/>
        <item x="164"/>
        <item m="1" x="874"/>
        <item m="1" x="809"/>
        <item m="1" x="687"/>
        <item m="1" x="1153"/>
        <item m="1" x="641"/>
        <item m="1" x="1072"/>
        <item x="266"/>
        <item m="1" x="788"/>
        <item m="1" x="740"/>
        <item m="1" x="1120"/>
        <item m="1" x="975"/>
        <item x="378"/>
        <item m="1" x="1134"/>
        <item x="217"/>
        <item m="1" x="1175"/>
        <item x="607"/>
        <item m="1" x="862"/>
        <item m="1" x="1267"/>
        <item m="1" x="618"/>
        <item m="1" x="627"/>
        <item x="239"/>
        <item x="413"/>
        <item m="1" x="736"/>
        <item x="409"/>
        <item m="1" x="855"/>
        <item x="506"/>
        <item m="1" x="1234"/>
        <item x="602"/>
        <item x="249"/>
        <item x="391"/>
        <item x="503"/>
        <item m="1" x="1158"/>
        <item m="1" x="1048"/>
        <item m="1" x="1066"/>
        <item m="1" x="799"/>
        <item m="1" x="906"/>
        <item m="1" x="663"/>
        <item x="492"/>
        <item m="1" x="708"/>
        <item m="1" x="712"/>
        <item m="1" x="810"/>
        <item m="1" x="1230"/>
        <item x="204"/>
        <item m="1" x="1012"/>
        <item m="1" x="1094"/>
        <item m="1" x="994"/>
        <item m="1" x="849"/>
        <item m="1" x="653"/>
        <item x="504"/>
        <item m="1" x="682"/>
        <item x="376"/>
        <item m="1" x="635"/>
        <item m="1" x="1117"/>
        <item m="1" x="1259"/>
        <item m="1" x="731"/>
        <item m="1" x="692"/>
        <item m="1" x="670"/>
        <item m="1" x="1193"/>
        <item m="1" x="898"/>
        <item m="1" x="854"/>
        <item m="1" x="1245"/>
        <item m="1" x="1136"/>
        <item x="343"/>
        <item m="1" x="1058"/>
        <item x="216"/>
        <item m="1" x="655"/>
        <item m="1" x="988"/>
        <item x="208"/>
        <item m="1" x="784"/>
        <item m="1" x="614"/>
        <item m="1" x="986"/>
        <item m="1" x="1093"/>
        <item m="1" x="797"/>
        <item m="1" x="956"/>
        <item x="194"/>
        <item m="1" x="941"/>
        <item x="226"/>
        <item m="1" x="1164"/>
        <item x="215"/>
        <item m="1" x="667"/>
        <item m="1" x="1206"/>
        <item m="1" x="1278"/>
        <item x="322"/>
        <item m="1" x="807"/>
        <item m="1" x="892"/>
        <item x="363"/>
        <item x="359"/>
        <item x="362"/>
        <item m="1" x="730"/>
        <item x="553"/>
        <item m="1" x="991"/>
        <item x="507"/>
        <item m="1" x="1137"/>
        <item m="1" x="1132"/>
        <item m="1" x="808"/>
        <item m="1" x="1103"/>
        <item m="1" x="1266"/>
        <item x="583"/>
        <item x="599"/>
        <item m="1" x="804"/>
        <item x="597"/>
        <item m="1" x="1155"/>
        <item m="1" x="1014"/>
        <item m="1" x="1218"/>
        <item m="1" x="1201"/>
        <item x="344"/>
        <item m="1" x="777"/>
        <item x="497"/>
        <item m="1" x="1111"/>
        <item x="238"/>
        <item m="1" x="1040"/>
        <item x="306"/>
        <item m="1" x="1063"/>
        <item m="1" x="987"/>
        <item m="1" x="1249"/>
        <item m="1" x="619"/>
        <item m="1" x="999"/>
        <item m="1" x="831"/>
        <item m="1" x="1005"/>
        <item m="1" x="1279"/>
        <item m="1" x="827"/>
        <item m="1" x="1252"/>
        <item m="1" x="863"/>
        <item m="1" x="861"/>
        <item x="299"/>
        <item m="1" x="665"/>
        <item m="1" x="1149"/>
        <item m="1" x="688"/>
        <item m="1" x="617"/>
        <item x="168"/>
        <item m="1" x="689"/>
        <item m="1" x="1037"/>
        <item m="1" x="970"/>
        <item m="1" x="864"/>
        <item x="227"/>
        <item x="272"/>
        <item m="1" x="1073"/>
        <item m="1" x="643"/>
        <item m="1" x="835"/>
        <item x="495"/>
        <item m="1" x="1168"/>
        <item m="1" x="1265"/>
        <item m="1" x="1074"/>
        <item m="1" x="1050"/>
        <item m="1" x="630"/>
        <item x="490"/>
        <item m="1" x="1238"/>
        <item m="1" x="1007"/>
        <item m="1" x="1198"/>
        <item m="1" x="911"/>
        <item m="1" x="924"/>
        <item m="1" x="837"/>
        <item m="1" x="900"/>
        <item m="1" x="968"/>
        <item m="1" x="868"/>
        <item m="1" x="721"/>
        <item x="296"/>
        <item m="1" x="1013"/>
        <item x="373"/>
        <item m="1" x="792"/>
        <item m="1" x="1036"/>
        <item m="1" x="1135"/>
        <item x="195"/>
        <item m="1" x="1022"/>
        <item x="207"/>
        <item m="1" x="1044"/>
        <item m="1" x="1097"/>
        <item m="1" x="752"/>
        <item m="1" x="894"/>
        <item m="1" x="1107"/>
        <item m="1" x="622"/>
        <item m="1" x="616"/>
        <item m="1" x="996"/>
        <item m="1" x="812"/>
        <item m="1" x="929"/>
        <item m="1" x="1043"/>
        <item x="177"/>
        <item m="1" x="679"/>
        <item x="330"/>
        <item m="1" x="1254"/>
        <item m="1" x="1212"/>
        <item m="1" x="912"/>
        <item m="1" x="983"/>
        <item m="1" x="675"/>
        <item m="1" x="1021"/>
        <item m="1" x="1049"/>
        <item x="406"/>
        <item x="297"/>
        <item x="130"/>
        <item x="132"/>
        <item x="124"/>
        <item x="125"/>
        <item x="122"/>
        <item x="121"/>
        <item x="118"/>
        <item x="127"/>
        <item x="129"/>
        <item x="133"/>
        <item x="126"/>
        <item x="123"/>
        <item x="120"/>
        <item x="119"/>
        <item x="131"/>
        <item x="128"/>
        <item x="116"/>
        <item x="157"/>
        <item x="148"/>
        <item x="145"/>
        <item x="139"/>
        <item x="140"/>
        <item x="137"/>
        <item x="134"/>
        <item x="142"/>
        <item x="144"/>
        <item x="141"/>
        <item x="138"/>
        <item x="136"/>
        <item x="135"/>
        <item x="146"/>
        <item x="143"/>
        <item x="147"/>
        <item x="87"/>
        <item x="80"/>
        <item x="84"/>
        <item x="90"/>
        <item x="83"/>
        <item x="82"/>
        <item x="88"/>
        <item x="89"/>
        <item x="85"/>
        <item x="79"/>
        <item x="81"/>
        <item x="86"/>
        <item x="115"/>
        <item x="111"/>
        <item x="109"/>
        <item x="106"/>
        <item x="112"/>
        <item x="114"/>
        <item x="110"/>
        <item x="108"/>
        <item x="107"/>
        <item x="155"/>
        <item x="113"/>
        <item x="156"/>
        <item m="1" x="642"/>
        <item m="1" x="886"/>
        <item m="1" x="985"/>
        <item m="1" x="685"/>
        <item x="242"/>
        <item x="179"/>
        <item m="1" x="1075"/>
        <item m="1" x="789"/>
        <item m="1" x="720"/>
        <item x="600"/>
        <item x="4"/>
        <item m="1" x="764"/>
        <item x="320"/>
        <item x="258"/>
        <item x="235"/>
        <item m="1" x="1190"/>
        <item m="1" x="852"/>
        <item m="1" x="755"/>
        <item m="1" x="1232"/>
        <item m="1" x="1203"/>
        <item m="1" x="793"/>
        <item m="1" x="1263"/>
        <item m="1" x="760"/>
        <item x="361"/>
        <item m="1" x="725"/>
        <item m="1" x="620"/>
        <item x="105"/>
        <item x="104"/>
        <item x="117"/>
        <item x="77"/>
        <item m="1" x="811"/>
        <item m="1" x="770"/>
        <item x="236"/>
        <item m="1" x="960"/>
        <item x="233"/>
        <item x="372"/>
        <item x="274"/>
        <item m="1" x="942"/>
        <item x="246"/>
        <item x="375"/>
        <item x="500"/>
        <item m="1" x="857"/>
        <item x="276"/>
        <item m="1" x="973"/>
        <item x="333"/>
        <item x="282"/>
        <item m="1" x="1138"/>
        <item x="498"/>
        <item x="221"/>
        <item m="1" x="1142"/>
        <item x="178"/>
        <item x="241"/>
        <item x="251"/>
        <item x="260"/>
        <item x="270"/>
        <item m="1" x="1083"/>
        <item m="1" x="877"/>
        <item m="1" x="1147"/>
        <item m="1" x="824"/>
        <item x="219"/>
        <item m="1" x="733"/>
        <item m="1" x="879"/>
        <item m="1" x="1229"/>
        <item m="1" x="1030"/>
        <item m="1" x="1244"/>
        <item m="1" x="1146"/>
        <item x="202"/>
        <item x="370"/>
        <item m="1" x="1255"/>
        <item x="578"/>
        <item x="390"/>
        <item m="1" x="1047"/>
        <item m="1" x="745"/>
        <item m="1" x="896"/>
        <item m="1" x="1143"/>
        <item m="1" x="1215"/>
        <item m="1" x="1176"/>
        <item m="1" x="977"/>
        <item x="300"/>
        <item m="1" x="761"/>
        <item m="1" x="992"/>
        <item m="1" x="657"/>
        <item m="1" x="838"/>
        <item m="1" x="1034"/>
        <item x="368"/>
        <item m="1" x="1256"/>
        <item m="1" x="1144"/>
        <item m="1" x="1118"/>
        <item m="1" x="1271"/>
        <item m="1" x="842"/>
        <item x="310"/>
        <item m="1" x="1006"/>
        <item m="1" x="895"/>
        <item m="1" x="751"/>
        <item m="1" x="869"/>
        <item m="1" x="762"/>
        <item m="1" x="865"/>
        <item m="1" x="1217"/>
        <item m="1" x="866"/>
        <item m="1" x="753"/>
        <item m="1" x="1038"/>
        <item m="1" x="714"/>
        <item m="1" x="1089"/>
        <item m="1" x="867"/>
        <item x="581"/>
        <item m="1" x="750"/>
        <item m="1" x="779"/>
        <item m="1" x="963"/>
        <item m="1" x="925"/>
        <item m="1" x="989"/>
        <item x="308"/>
        <item m="1" x="884"/>
        <item x="579"/>
        <item x="354"/>
        <item x="347"/>
        <item x="351"/>
        <item x="357"/>
        <item x="350"/>
        <item x="349"/>
        <item x="355"/>
        <item x="356"/>
        <item x="352"/>
        <item x="346"/>
        <item x="348"/>
        <item x="353"/>
        <item m="1" x="1182"/>
        <item m="1" x="613"/>
        <item x="323"/>
        <item m="1" x="717"/>
        <item m="1" x="1222"/>
        <item m="1" x="1187"/>
        <item x="393"/>
        <item m="1" x="774"/>
        <item m="1" x="872"/>
        <item m="1" x="1165"/>
        <item x="191"/>
        <item m="1" x="698"/>
        <item x="319"/>
        <item x="167"/>
        <item m="1" x="1159"/>
        <item m="1" x="1119"/>
        <item m="1" x="741"/>
        <item m="1" x="723"/>
        <item m="1" x="880"/>
        <item m="1" x="1086"/>
        <item x="271"/>
        <item m="1" x="671"/>
        <item m="1" x="1141"/>
        <item x="315"/>
        <item x="180"/>
        <item x="198"/>
        <item m="1" x="890"/>
        <item x="188"/>
        <item x="598"/>
        <item m="1" x="1264"/>
        <item m="1" x="1064"/>
        <item x="580"/>
        <item x="400"/>
        <item x="557"/>
        <item m="1" x="735"/>
        <item x="408"/>
        <item x="412"/>
        <item m="1" x="1061"/>
        <item m="1" x="1188"/>
        <item m="1" x="1003"/>
        <item x="161"/>
        <item x="160"/>
        <item x="159"/>
        <item x="158"/>
        <item x="33"/>
        <item x="34"/>
        <item x="32"/>
        <item x="23"/>
        <item x="24"/>
        <item x="30"/>
        <item x="26"/>
        <item x="21"/>
        <item x="27"/>
        <item x="29"/>
        <item x="25"/>
        <item x="31"/>
        <item x="22"/>
        <item x="20"/>
        <item x="28"/>
        <item m="1" x="825"/>
        <item m="1" x="732"/>
        <item m="1" x="1122"/>
        <item m="1" x="640"/>
        <item m="1" x="1219"/>
        <item m="1" x="856"/>
        <item m="1" x="1145"/>
        <item x="329"/>
        <item m="1" x="668"/>
        <item m="1" x="1020"/>
        <item m="1" x="769"/>
        <item x="380"/>
        <item x="501"/>
        <item x="232"/>
        <item m="1" x="1247"/>
        <item m="1" x="638"/>
        <item m="1" x="1239"/>
        <item x="305"/>
        <item m="1" x="651"/>
        <item m="1" x="1090"/>
        <item m="1" x="1109"/>
        <item x="486"/>
        <item x="1"/>
        <item x="2"/>
        <item m="1" x="935"/>
        <item x="431"/>
        <item x="440"/>
        <item x="469"/>
        <item x="476"/>
        <item x="443"/>
        <item x="430"/>
        <item x="417"/>
        <item x="433"/>
        <item x="437"/>
        <item x="419"/>
        <item x="432"/>
        <item m="1" x="1070"/>
        <item m="1" x="939"/>
        <item m="1" x="1026"/>
        <item m="1" x="969"/>
        <item x="172"/>
        <item m="1" x="891"/>
        <item m="1" x="1169"/>
        <item x="316"/>
        <item m="1" x="938"/>
        <item x="377"/>
        <item x="327"/>
        <item x="290"/>
        <item x="298"/>
        <item m="1" x="722"/>
        <item m="1" x="625"/>
        <item m="1" x="1277"/>
        <item m="1" x="767"/>
        <item m="1" x="828"/>
        <item x="396"/>
        <item m="1" x="1096"/>
        <item x="562"/>
        <item x="603"/>
        <item m="1" x="1231"/>
        <item x="549"/>
        <item x="587"/>
        <item x="201"/>
        <item m="1" x="1011"/>
        <item m="1" x="1088"/>
        <item m="1" x="1099"/>
        <item m="1" x="914"/>
        <item m="1" x="978"/>
        <item x="268"/>
        <item m="1" x="844"/>
        <item m="1" x="964"/>
        <item m="1" x="1275"/>
        <item m="1" x="1100"/>
        <item m="1" x="1001"/>
        <item m="1" x="1002"/>
        <item x="173"/>
        <item x="240"/>
        <item m="1" x="678"/>
        <item m="1" x="1251"/>
        <item m="1" x="716"/>
        <item m="1" x="660"/>
        <item m="1" x="636"/>
        <item m="1" x="1260"/>
        <item x="481"/>
        <item x="480"/>
        <item x="494"/>
        <item m="1" x="953"/>
        <item m="1" x="813"/>
        <item m="1" x="931"/>
        <item x="5"/>
        <item m="1" x="697"/>
        <item m="1" x="961"/>
        <item m="1" x="1008"/>
        <item m="1" x="1133"/>
        <item m="1" x="1148"/>
        <item m="1" x="766"/>
        <item x="275"/>
        <item x="456"/>
        <item x="464"/>
        <item x="471"/>
        <item x="462"/>
        <item x="479"/>
        <item x="466"/>
        <item x="455"/>
        <item x="449"/>
        <item x="458"/>
        <item m="1" x="686"/>
        <item x="461"/>
        <item m="1" x="1059"/>
        <item x="450"/>
        <item x="457"/>
        <item x="446"/>
        <item x="448"/>
        <item x="452"/>
        <item m="1" x="1274"/>
        <item x="463"/>
        <item x="470"/>
        <item x="478"/>
        <item x="465"/>
        <item x="451"/>
        <item x="447"/>
        <item x="454"/>
        <item m="1" x="1010"/>
        <item x="460"/>
        <item x="453"/>
        <item m="1" x="1213"/>
        <item x="459"/>
        <item m="1" x="1208"/>
        <item m="1" x="873"/>
        <item m="1" x="1123"/>
        <item x="374"/>
        <item x="345"/>
        <item x="205"/>
        <item m="1" x="676"/>
        <item x="536"/>
        <item x="543"/>
        <item x="537"/>
        <item x="541"/>
        <item x="539"/>
        <item x="540"/>
        <item x="538"/>
        <item m="1" x="887"/>
        <item m="1" x="836"/>
        <item x="304"/>
        <item x="509"/>
        <item m="1" x="624"/>
        <item m="1" x="851"/>
        <item m="1" x="1131"/>
        <item m="1" x="932"/>
        <item m="1" x="1242"/>
        <item m="1" x="943"/>
        <item m="1" x="674"/>
        <item x="482"/>
        <item x="483"/>
        <item x="488"/>
        <item x="485"/>
        <item x="484"/>
        <item m="1" x="1045"/>
        <item m="1" x="794"/>
        <item m="1" x="727"/>
        <item m="1" x="1126"/>
        <item m="1" x="758"/>
        <item m="1" x="703"/>
        <item m="1" x="677"/>
        <item m="1" x="742"/>
        <item m="1" x="1224"/>
        <item x="262"/>
        <item m="1" x="1125"/>
        <item x="243"/>
        <item m="1" x="695"/>
        <item m="1" x="1121"/>
        <item m="1" x="937"/>
        <item m="1" x="790"/>
        <item x="402"/>
        <item x="203"/>
        <item m="1" x="927"/>
        <item m="1" x="817"/>
        <item x="535"/>
        <item x="534"/>
        <item x="545"/>
        <item m="1" x="1170"/>
        <item x="542"/>
        <item m="1" x="814"/>
        <item x="505"/>
        <item x="45"/>
        <item x="150"/>
        <item x="42"/>
        <item x="40"/>
        <item x="37"/>
        <item x="43"/>
        <item x="41"/>
        <item x="39"/>
        <item x="38"/>
        <item x="149"/>
        <item x="44"/>
        <item x="46"/>
        <item x="151"/>
        <item x="53"/>
        <item x="60"/>
        <item x="49"/>
        <item x="50"/>
        <item x="52"/>
        <item x="47"/>
        <item x="56"/>
        <item x="54"/>
        <item x="61"/>
        <item x="55"/>
        <item x="51"/>
        <item x="59"/>
        <item x="48"/>
        <item x="58"/>
        <item x="57"/>
        <item m="1" x="908"/>
        <item m="1" x="966"/>
        <item m="1" x="876"/>
        <item m="1" x="921"/>
        <item m="1" x="802"/>
        <item m="1" x="959"/>
        <item x="544"/>
        <item x="245"/>
        <item m="1" x="1056"/>
        <item x="403"/>
        <item x="193"/>
        <item m="1" x="1221"/>
        <item m="1" x="1033"/>
        <item x="256"/>
        <item x="263"/>
        <item x="16"/>
        <item x="9"/>
        <item x="13"/>
        <item x="19"/>
        <item x="12"/>
        <item x="11"/>
        <item x="17"/>
        <item x="18"/>
        <item x="14"/>
        <item x="8"/>
        <item x="10"/>
        <item x="15"/>
        <item x="489"/>
        <item m="1" x="1233"/>
        <item m="1" x="1106"/>
        <item m="1" x="763"/>
        <item x="397"/>
        <item x="255"/>
        <item m="1" x="637"/>
        <item m="1" x="1027"/>
        <item m="1" x="611"/>
        <item x="548"/>
        <item m="1" x="1095"/>
        <item m="1" x="1185"/>
        <item m="1" x="888"/>
        <item m="1" x="1248"/>
        <item m="1" x="940"/>
        <item x="387"/>
        <item x="250"/>
        <item x="388"/>
        <item m="1" x="945"/>
        <item m="1" x="1181"/>
        <item x="386"/>
        <item m="1" x="647"/>
        <item m="1" x="747"/>
        <item m="1" x="644"/>
        <item m="1" x="649"/>
        <item m="1" x="673"/>
        <item m="1" x="1023"/>
        <item m="1" x="710"/>
        <item m="1" x="1127"/>
        <item x="206"/>
        <item m="1" x="610"/>
        <item x="473"/>
        <item x="472"/>
        <item m="1" x="957"/>
        <item x="389"/>
        <item x="335"/>
        <item x="570"/>
        <item x="569"/>
        <item x="568"/>
        <item x="360"/>
        <item x="62"/>
        <item x="73"/>
        <item x="75"/>
        <item x="68"/>
        <item x="69"/>
        <item x="66"/>
        <item x="63"/>
        <item x="71"/>
        <item x="76"/>
        <item x="70"/>
        <item x="67"/>
        <item x="65"/>
        <item x="64"/>
        <item x="74"/>
        <item x="72"/>
        <item m="1" x="1128"/>
        <item m="1" x="901"/>
        <item m="1" x="1250"/>
        <item m="1" x="1177"/>
        <item x="383"/>
        <item x="279"/>
        <item x="289"/>
        <item m="1" x="1129"/>
        <item x="288"/>
        <item x="287"/>
        <item x="334"/>
        <item x="385"/>
        <item x="382"/>
        <item m="1" x="816"/>
        <item x="381"/>
        <item x="502"/>
        <item m="1" x="1199"/>
        <item m="1" x="952"/>
        <item x="175"/>
        <item x="199"/>
        <item m="1" x="744"/>
        <item x="550"/>
        <item x="78"/>
        <item m="1" x="706"/>
        <item m="1" x="843"/>
        <item m="1" x="818"/>
        <item m="1" x="1140"/>
        <item m="1" x="1200"/>
        <item x="307"/>
        <item m="1" x="1270"/>
        <item m="1" x="1046"/>
        <item x="200"/>
        <item m="1" x="757"/>
        <item m="1" x="820"/>
        <item m="1" x="1152"/>
        <item x="185"/>
        <item m="1" x="1078"/>
        <item x="318"/>
        <item x="228"/>
        <item m="1" x="1071"/>
        <item m="1" x="1081"/>
        <item m="1" x="1108"/>
        <item m="1" x="1082"/>
        <item x="586"/>
        <item m="1" x="1223"/>
        <item m="1" x="1062"/>
        <item m="1" x="1269"/>
        <item m="1" x="979"/>
        <item m="1" x="997"/>
        <item m="1" x="1087"/>
        <item m="1" x="830"/>
        <item m="1" x="982"/>
        <item m="1" x="664"/>
        <item m="1" x="1210"/>
        <item m="1" x="756"/>
        <item m="1" x="1240"/>
        <item m="1" x="1174"/>
        <item m="1" x="954"/>
        <item m="1" x="1257"/>
        <item m="1" x="648"/>
        <item x="516"/>
        <item x="514"/>
        <item x="525"/>
        <item x="513"/>
        <item x="358"/>
        <item x="588"/>
        <item x="530"/>
        <item x="515"/>
        <item x="512"/>
        <item x="522"/>
        <item x="517"/>
        <item m="1" x="718"/>
        <item x="596"/>
        <item x="511"/>
        <item x="487"/>
        <item m="1" x="1186"/>
        <item m="1" x="1151"/>
        <item x="410"/>
        <item x="414"/>
        <item m="1" x="1029"/>
        <item x="259"/>
        <item x="234"/>
        <item x="401"/>
        <item m="1" x="746"/>
        <item m="1" x="680"/>
        <item x="3"/>
        <item m="1" x="1184"/>
        <item m="1" x="628"/>
        <item m="1" x="1225"/>
        <item x="0"/>
        <item m="1" x="819"/>
        <item m="1" x="1077"/>
        <item m="1" x="768"/>
        <item m="1" x="926"/>
        <item m="1" x="922"/>
        <item m="1" x="806"/>
        <item x="93"/>
        <item x="94"/>
        <item x="100"/>
        <item x="96"/>
        <item m="1" x="1004"/>
        <item x="91"/>
        <item x="97"/>
        <item x="152"/>
        <item x="103"/>
        <item x="99"/>
        <item x="102"/>
        <item x="95"/>
        <item x="101"/>
        <item x="92"/>
        <item x="153"/>
        <item x="98"/>
        <item x="154"/>
        <item m="1" x="1009"/>
        <item m="1" x="1000"/>
        <item m="1" x="907"/>
        <item x="265"/>
        <item m="1" x="1085"/>
        <item x="379"/>
        <item m="1" x="1157"/>
        <item m="1" x="1124"/>
        <item m="1" x="850"/>
        <item x="314"/>
        <item m="1" x="878"/>
        <item x="248"/>
        <item m="1" x="1262"/>
        <item m="1" x="845"/>
        <item m="1" x="639"/>
        <item m="1" x="1172"/>
        <item m="1" x="734"/>
        <item x="196"/>
        <item m="1" x="1105"/>
        <item x="394"/>
        <item m="1" x="980"/>
        <item m="1" x="1243"/>
        <item x="573"/>
        <item m="1" x="1167"/>
        <item x="594"/>
        <item x="592"/>
        <item x="605"/>
        <item x="593"/>
        <item x="595"/>
        <item m="1" x="902"/>
        <item m="1" x="829"/>
        <item m="1" x="903"/>
        <item m="1" x="951"/>
        <item m="1" x="791"/>
        <item m="1" x="1161"/>
        <item x="294"/>
        <item m="1" x="905"/>
        <item x="584"/>
        <item x="590"/>
        <item x="591"/>
        <item x="589"/>
        <item x="528"/>
        <item x="527"/>
        <item x="532"/>
        <item x="529"/>
        <item m="1" x="1041"/>
        <item x="531"/>
        <item x="575"/>
        <item x="561"/>
        <item x="364"/>
        <item x="555"/>
        <item x="407"/>
        <item x="577"/>
        <item x="576"/>
        <item x="558"/>
        <item m="1" x="1032"/>
        <item x="214"/>
        <item x="341"/>
        <item x="340"/>
        <item m="1" x="796"/>
        <item x="339"/>
        <item x="222"/>
        <item m="1" x="1102"/>
        <item x="213"/>
        <item x="187"/>
        <item x="210"/>
        <item m="1" x="650"/>
        <item x="551"/>
        <item x="546"/>
        <item x="547"/>
        <item x="336"/>
        <item x="572"/>
        <item x="571"/>
        <item m="1" x="1246"/>
        <item x="244"/>
        <item m="1" x="1017"/>
        <item m="1" x="1192"/>
        <item x="247"/>
        <item x="183"/>
        <item m="1" x="646"/>
        <item x="508"/>
        <item m="1" x="754"/>
        <item m="1" x="1258"/>
        <item x="404"/>
        <item m="1" x="919"/>
        <item m="1" x="910"/>
        <item m="1" x="1104"/>
        <item m="1" x="815"/>
        <item m="1" x="981"/>
        <item x="253"/>
        <item m="1" x="1018"/>
        <item m="1" x="1091"/>
        <item m="1" x="659"/>
        <item m="1" x="661"/>
        <item m="1" x="950"/>
        <item m="1" x="713"/>
        <item x="309"/>
        <item m="1" x="749"/>
        <item m="1" x="719"/>
        <item m="1" x="859"/>
        <item x="165"/>
        <item m="1" x="1053"/>
        <item m="1" x="853"/>
        <item m="1" x="840"/>
        <item m="1" x="1042"/>
        <item m="1" x="1162"/>
        <item m="1" x="711"/>
        <item m="1" x="955"/>
        <item m="1" x="1171"/>
        <item m="1" x="800"/>
        <item m="1" x="871"/>
        <item m="1" x="909"/>
        <item m="1" x="773"/>
        <item x="564"/>
        <item x="565"/>
        <item x="566"/>
        <item x="338"/>
        <item x="337"/>
        <item x="342"/>
        <item m="1" x="1183"/>
        <item x="601"/>
        <item m="1" x="645"/>
        <item x="604"/>
        <item m="1" x="1101"/>
        <item x="493"/>
        <item x="499"/>
        <item x="7"/>
        <item m="1" x="1130"/>
        <item m="1" x="783"/>
        <item x="556"/>
        <item x="174"/>
        <item m="1" x="1016"/>
        <item m="1" x="662"/>
        <item x="190"/>
        <item x="252"/>
        <item m="1" x="729"/>
        <item x="324"/>
        <item x="189"/>
        <item m="1" x="834"/>
        <item m="1" x="1035"/>
        <item m="1" x="1116"/>
        <item x="301"/>
        <item m="1" x="899"/>
        <item x="169"/>
        <item m="1" x="1065"/>
        <item m="1" x="759"/>
        <item m="1" x="923"/>
        <item m="1" x="1015"/>
        <item x="554"/>
        <item x="560"/>
        <item x="559"/>
        <item m="1" x="781"/>
        <item x="211"/>
        <item m="1" x="1214"/>
        <item m="1" x="629"/>
        <item m="1" x="972"/>
        <item m="1" x="1113"/>
        <item m="1" x="1031"/>
        <item m="1" x="1067"/>
        <item m="1" x="823"/>
        <item m="1" x="696"/>
        <item x="223"/>
        <item x="220"/>
        <item x="176"/>
        <item m="1" x="936"/>
        <item x="574"/>
        <item m="1" x="776"/>
        <item m="1" x="1241"/>
        <item x="399"/>
        <item m="1" x="778"/>
        <item x="325"/>
        <item x="170"/>
        <item m="1" x="786"/>
        <item m="1" x="858"/>
        <item m="1" x="743"/>
        <item m="1" x="993"/>
        <item m="1" x="701"/>
        <item m="1" x="918"/>
        <item m="1" x="724"/>
        <item m="1" x="626"/>
        <item m="1" x="652"/>
        <item m="1" x="702"/>
        <item x="313"/>
        <item m="1" x="765"/>
        <item m="1" x="1189"/>
        <item x="496"/>
        <item m="1" x="690"/>
        <item m="1" x="1178"/>
        <item m="1" x="1025"/>
        <item x="317"/>
        <item x="582"/>
        <item m="1" x="798"/>
        <item m="1" x="738"/>
        <item m="1" x="916"/>
        <item m="1" x="1272"/>
        <item m="1" x="848"/>
        <item m="1" x="1110"/>
        <item m="1" x="699"/>
        <item x="444"/>
        <item x="445"/>
        <item m="1" x="709"/>
        <item m="1" x="885"/>
        <item m="1" x="737"/>
        <item m="1" x="1209"/>
        <item m="1" x="608"/>
        <item x="181"/>
        <item m="1" x="883"/>
        <item m="1" x="913"/>
        <item m="1" x="656"/>
        <item x="366"/>
        <item x="365"/>
        <item x="367"/>
        <item m="1" x="1228"/>
        <item m="1" x="1055"/>
        <item x="6"/>
        <item x="162"/>
        <item x="163"/>
        <item x="277"/>
        <item x="278"/>
        <item x="280"/>
        <item x="281"/>
        <item x="283"/>
        <item x="284"/>
        <item x="285"/>
        <item x="286"/>
        <item x="291"/>
        <item x="292"/>
        <item x="293"/>
        <item x="331"/>
        <item x="332"/>
        <item x="510"/>
        <item x="518"/>
        <item x="519"/>
        <item x="520"/>
        <item x="521"/>
        <item x="523"/>
        <item x="524"/>
        <item x="526"/>
        <item x="533"/>
        <item x="567"/>
        <item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</pivotFields>
  <rowFields count="3">
    <field x="1"/>
    <field x="5"/>
    <field x="6"/>
  </rowFields>
  <rowItems count="2">
    <i>
      <x v="33"/>
      <x v="3"/>
      <x v="1078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2" hier="-1"/>
  </pageFields>
  <dataFields count="8">
    <dataField name="Sum of Adjusted Closing balance PY" fld="16" baseField="0" baseItem="0"/>
    <dataField name="Sum of Debit " fld="9" baseField="0" baseItem="0"/>
    <dataField name="Sum of Credit" fld="10" baseField="0" baseItem="0"/>
    <dataField name="Sum of Closing balance" fld="11" baseField="0" baseItem="0"/>
    <dataField name="Sum of Adjustements" fld="12" baseField="0" baseItem="0"/>
    <dataField name="Sum of Closing balance adjusted" fld="13" baseField="0" baseItem="0"/>
    <dataField name="Sum of Nominal Variance" fld="18" baseField="0" baseItem="0"/>
    <dataField name="Sum of Variance in %" fld="20" baseField="0" baseItem="0" numFmtId="10"/>
  </dataFields>
  <formats count="10">
    <format dxfId="308">
      <pivotArea type="all" dataOnly="0" outline="0" fieldPosition="0"/>
    </format>
    <format dxfId="307">
      <pivotArea outline="0" collapsedLevelsAreSubtotals="1" fieldPosition="0"/>
    </format>
    <format dxfId="306">
      <pivotArea field="1" type="button" dataOnly="0" labelOnly="1" outline="0" axis="axisRow" fieldPosition="0"/>
    </format>
    <format dxfId="305">
      <pivotArea field="5" type="button" dataOnly="0" labelOnly="1" outline="0" axis="axisRow" fieldPosition="1"/>
    </format>
    <format dxfId="304">
      <pivotArea field="6" type="button" dataOnly="0" labelOnly="1" outline="0" axis="axisRow" fieldPosition="2"/>
    </format>
    <format dxfId="303">
      <pivotArea dataOnly="0" labelOnly="1" outline="0" fieldPosition="0">
        <references count="1">
          <reference field="1" count="1">
            <x v="33"/>
          </reference>
        </references>
      </pivotArea>
    </format>
    <format dxfId="302">
      <pivotArea dataOnly="0" labelOnly="1" grandRow="1" outline="0" fieldPosition="0"/>
    </format>
    <format dxfId="301">
      <pivotArea dataOnly="0" labelOnly="1" outline="0" fieldPosition="0">
        <references count="2">
          <reference field="1" count="1" selected="0">
            <x v="33"/>
          </reference>
          <reference field="5" count="1">
            <x v="3"/>
          </reference>
        </references>
      </pivotArea>
    </format>
    <format dxfId="300">
      <pivotArea dataOnly="0" labelOnly="1" outline="0" fieldPosition="0">
        <references count="3">
          <reference field="1" count="1" selected="0">
            <x v="33"/>
          </reference>
          <reference field="5" count="1" selected="0">
            <x v="3"/>
          </reference>
          <reference field="6" count="1">
            <x v="1078"/>
          </reference>
        </references>
      </pivotArea>
    </format>
    <format dxfId="29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CAA90-D212-4890-97C1-C591ED5086CA}" name="PivotTable8" cacheId="5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3:K12" firstHeaderRow="0" firstDataRow="1" firstDataCol="3" rowPageCount="1" colPageCount="1"/>
  <pivotFields count="21">
    <pivotField axis="axisPage" compact="0" outline="0" showAll="0" defaultSubtotal="0">
      <items count="21">
        <item x="19"/>
        <item x="9"/>
        <item x="4"/>
        <item x="0"/>
        <item x="2"/>
        <item x="12"/>
        <item x="8"/>
        <item x="14"/>
        <item x="6"/>
        <item x="15"/>
        <item x="16"/>
        <item x="1"/>
        <item x="18"/>
        <item x="10"/>
        <item x="5"/>
        <item x="7"/>
        <item x="17"/>
        <item x="13"/>
        <item x="3"/>
        <item x="20"/>
        <item x="11"/>
      </items>
    </pivotField>
    <pivotField axis="axisRow" compact="0" outline="0" showAll="0" defaultSubtotal="0">
      <items count="35">
        <item x="25"/>
        <item x="13"/>
        <item x="10"/>
        <item x="16"/>
        <item x="9"/>
        <item x="17"/>
        <item x="8"/>
        <item x="4"/>
        <item x="7"/>
        <item x="15"/>
        <item x="5"/>
        <item x="6"/>
        <item x="22"/>
        <item x="21"/>
        <item m="1" x="34"/>
        <item x="11"/>
        <item x="14"/>
        <item x="19"/>
        <item x="18"/>
        <item x="12"/>
        <item x="23"/>
        <item x="20"/>
        <item x="1"/>
        <item x="2"/>
        <item x="3"/>
        <item x="33"/>
        <item x="31"/>
        <item x="27"/>
        <item x="28"/>
        <item x="0"/>
        <item x="26"/>
        <item x="29"/>
        <item x="30"/>
        <item x="32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17">
        <item x="0"/>
        <item x="372"/>
        <item x="365"/>
        <item x="6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</items>
    </pivotField>
    <pivotField axis="axisRow" compact="0" outline="0" showAll="0" defaultSubtotal="0">
      <items count="1280">
        <item x="491"/>
        <item m="1" x="1179"/>
        <item x="398"/>
        <item m="1" x="694"/>
        <item m="1" x="693"/>
        <item m="1" x="1115"/>
        <item m="1" x="726"/>
        <item m="1" x="1028"/>
        <item x="197"/>
        <item m="1" x="739"/>
        <item x="229"/>
        <item m="1" x="700"/>
        <item x="311"/>
        <item m="1" x="826"/>
        <item m="1" x="705"/>
        <item m="1" x="1051"/>
        <item m="1" x="958"/>
        <item m="1" x="860"/>
        <item m="1" x="801"/>
        <item m="1" x="1191"/>
        <item m="1" x="623"/>
        <item m="1" x="658"/>
        <item x="166"/>
        <item m="1" x="1057"/>
        <item m="1" x="990"/>
        <item m="1" x="1166"/>
        <item x="182"/>
        <item m="1" x="1220"/>
        <item m="1" x="1068"/>
        <item m="1" x="1227"/>
        <item m="1" x="669"/>
        <item m="1" x="681"/>
        <item x="186"/>
        <item m="1" x="971"/>
        <item m="1" x="893"/>
        <item x="224"/>
        <item x="261"/>
        <item m="1" x="672"/>
        <item m="1" x="654"/>
        <item m="1" x="707"/>
        <item m="1" x="631"/>
        <item x="171"/>
        <item m="1" x="822"/>
        <item m="1" x="1114"/>
        <item m="1" x="841"/>
        <item m="1" x="976"/>
        <item m="1" x="1069"/>
        <item m="1" x="995"/>
        <item m="1" x="934"/>
        <item x="184"/>
        <item m="1" x="846"/>
        <item x="237"/>
        <item x="209"/>
        <item m="1" x="1194"/>
        <item x="264"/>
        <item x="392"/>
        <item m="1" x="780"/>
        <item x="230"/>
        <item x="369"/>
        <item m="1" x="948"/>
        <item x="326"/>
        <item m="1" x="882"/>
        <item m="1" x="1154"/>
        <item m="1" x="1207"/>
        <item m="1" x="805"/>
        <item m="1" x="1080"/>
        <item x="312"/>
        <item x="303"/>
        <item m="1" x="974"/>
        <item m="1" x="1084"/>
        <item x="371"/>
        <item m="1" x="965"/>
        <item m="1" x="1261"/>
        <item m="1" x="1098"/>
        <item m="1" x="1092"/>
        <item m="1" x="1253"/>
        <item x="218"/>
        <item m="1" x="772"/>
        <item x="411"/>
        <item m="1" x="917"/>
        <item m="1" x="1052"/>
        <item m="1" x="949"/>
        <item m="1" x="904"/>
        <item m="1" x="1195"/>
        <item m="1" x="728"/>
        <item m="1" x="683"/>
        <item m="1" x="875"/>
        <item m="1" x="632"/>
        <item m="1" x="634"/>
        <item m="1" x="920"/>
        <item m="1" x="1039"/>
        <item m="1" x="612"/>
        <item m="1" x="1237"/>
        <item m="1" x="832"/>
        <item m="1" x="1268"/>
        <item m="1" x="1163"/>
        <item m="1" x="1019"/>
        <item m="1" x="946"/>
        <item m="1" x="1204"/>
        <item m="1" x="870"/>
        <item m="1" x="833"/>
        <item m="1" x="847"/>
        <item m="1" x="944"/>
        <item m="1" x="787"/>
        <item m="1" x="962"/>
        <item m="1" x="803"/>
        <item m="1" x="821"/>
        <item x="302"/>
        <item m="1" x="775"/>
        <item m="1" x="1173"/>
        <item m="1" x="684"/>
        <item x="328"/>
        <item m="1" x="609"/>
        <item m="1" x="1054"/>
        <item x="585"/>
        <item m="1" x="1024"/>
        <item m="1" x="984"/>
        <item x="563"/>
        <item m="1" x="795"/>
        <item m="1" x="1226"/>
        <item m="1" x="1235"/>
        <item m="1" x="1205"/>
        <item x="257"/>
        <item x="231"/>
        <item m="1" x="839"/>
        <item m="1" x="1211"/>
        <item m="1" x="928"/>
        <item m="1" x="1150"/>
        <item x="321"/>
        <item m="1" x="1060"/>
        <item m="1" x="1112"/>
        <item x="225"/>
        <item x="405"/>
        <item m="1" x="785"/>
        <item m="1" x="1156"/>
        <item m="1" x="1160"/>
        <item m="1" x="748"/>
        <item m="1" x="1216"/>
        <item x="269"/>
        <item m="1" x="933"/>
        <item x="254"/>
        <item m="1" x="666"/>
        <item m="1" x="691"/>
        <item x="427"/>
        <item x="439"/>
        <item x="468"/>
        <item x="475"/>
        <item x="442"/>
        <item x="426"/>
        <item x="416"/>
        <item x="477"/>
        <item x="429"/>
        <item x="423"/>
        <item x="434"/>
        <item x="438"/>
        <item x="467"/>
        <item x="474"/>
        <item x="441"/>
        <item x="422"/>
        <item x="420"/>
        <item x="425"/>
        <item x="435"/>
        <item x="421"/>
        <item x="424"/>
        <item x="436"/>
        <item x="418"/>
        <item x="428"/>
        <item x="415"/>
        <item m="1" x="1139"/>
        <item m="1" x="771"/>
        <item m="1" x="1197"/>
        <item m="1" x="1236"/>
        <item x="395"/>
        <item m="1" x="1196"/>
        <item x="273"/>
        <item m="1" x="1202"/>
        <item m="1" x="715"/>
        <item m="1" x="1076"/>
        <item x="212"/>
        <item m="1" x="998"/>
        <item m="1" x="930"/>
        <item m="1" x="1180"/>
        <item x="552"/>
        <item m="1" x="897"/>
        <item m="1" x="1276"/>
        <item m="1" x="633"/>
        <item m="1" x="621"/>
        <item m="1" x="947"/>
        <item x="36"/>
        <item x="35"/>
        <item x="192"/>
        <item m="1" x="967"/>
        <item m="1" x="782"/>
        <item x="267"/>
        <item m="1" x="915"/>
        <item m="1" x="889"/>
        <item x="384"/>
        <item m="1" x="881"/>
        <item m="1" x="615"/>
        <item x="295"/>
        <item m="1" x="1273"/>
        <item m="1" x="704"/>
        <item m="1" x="1079"/>
        <item x="164"/>
        <item m="1" x="874"/>
        <item m="1" x="809"/>
        <item m="1" x="687"/>
        <item m="1" x="1153"/>
        <item m="1" x="641"/>
        <item m="1" x="1072"/>
        <item x="266"/>
        <item m="1" x="788"/>
        <item m="1" x="740"/>
        <item m="1" x="1120"/>
        <item m="1" x="975"/>
        <item x="378"/>
        <item m="1" x="1134"/>
        <item x="217"/>
        <item m="1" x="1175"/>
        <item x="607"/>
        <item m="1" x="862"/>
        <item m="1" x="1267"/>
        <item m="1" x="618"/>
        <item m="1" x="627"/>
        <item x="239"/>
        <item x="413"/>
        <item m="1" x="736"/>
        <item x="409"/>
        <item m="1" x="855"/>
        <item x="506"/>
        <item m="1" x="1234"/>
        <item x="602"/>
        <item x="249"/>
        <item x="391"/>
        <item x="503"/>
        <item m="1" x="1158"/>
        <item m="1" x="1048"/>
        <item m="1" x="1066"/>
        <item m="1" x="799"/>
        <item m="1" x="906"/>
        <item m="1" x="663"/>
        <item x="492"/>
        <item m="1" x="708"/>
        <item m="1" x="712"/>
        <item m="1" x="810"/>
        <item m="1" x="1230"/>
        <item x="204"/>
        <item m="1" x="1012"/>
        <item m="1" x="1094"/>
        <item m="1" x="994"/>
        <item m="1" x="849"/>
        <item m="1" x="653"/>
        <item x="504"/>
        <item m="1" x="682"/>
        <item x="376"/>
        <item m="1" x="635"/>
        <item m="1" x="1117"/>
        <item m="1" x="1259"/>
        <item m="1" x="731"/>
        <item m="1" x="692"/>
        <item m="1" x="670"/>
        <item m="1" x="1193"/>
        <item m="1" x="898"/>
        <item m="1" x="854"/>
        <item m="1" x="1245"/>
        <item m="1" x="1136"/>
        <item x="343"/>
        <item m="1" x="1058"/>
        <item x="216"/>
        <item m="1" x="655"/>
        <item m="1" x="988"/>
        <item x="208"/>
        <item m="1" x="784"/>
        <item m="1" x="614"/>
        <item m="1" x="986"/>
        <item m="1" x="1093"/>
        <item m="1" x="797"/>
        <item m="1" x="956"/>
        <item x="194"/>
        <item m="1" x="941"/>
        <item x="226"/>
        <item m="1" x="1164"/>
        <item x="215"/>
        <item m="1" x="667"/>
        <item m="1" x="1206"/>
        <item m="1" x="1278"/>
        <item x="322"/>
        <item m="1" x="807"/>
        <item m="1" x="892"/>
        <item x="363"/>
        <item x="359"/>
        <item x="362"/>
        <item m="1" x="730"/>
        <item x="553"/>
        <item m="1" x="991"/>
        <item x="507"/>
        <item m="1" x="1137"/>
        <item m="1" x="1132"/>
        <item m="1" x="808"/>
        <item m="1" x="1103"/>
        <item m="1" x="1266"/>
        <item x="583"/>
        <item x="599"/>
        <item m="1" x="804"/>
        <item x="597"/>
        <item m="1" x="1155"/>
        <item m="1" x="1014"/>
        <item m="1" x="1218"/>
        <item m="1" x="1201"/>
        <item x="344"/>
        <item m="1" x="777"/>
        <item x="497"/>
        <item m="1" x="1111"/>
        <item x="238"/>
        <item m="1" x="1040"/>
        <item x="306"/>
        <item m="1" x="1063"/>
        <item m="1" x="987"/>
        <item m="1" x="1249"/>
        <item m="1" x="619"/>
        <item m="1" x="999"/>
        <item m="1" x="831"/>
        <item m="1" x="1005"/>
        <item m="1" x="1279"/>
        <item m="1" x="827"/>
        <item m="1" x="1252"/>
        <item m="1" x="863"/>
        <item m="1" x="861"/>
        <item x="299"/>
        <item m="1" x="665"/>
        <item m="1" x="1149"/>
        <item m="1" x="688"/>
        <item m="1" x="617"/>
        <item x="168"/>
        <item m="1" x="689"/>
        <item m="1" x="1037"/>
        <item m="1" x="970"/>
        <item m="1" x="864"/>
        <item x="227"/>
        <item x="272"/>
        <item m="1" x="1073"/>
        <item m="1" x="643"/>
        <item m="1" x="835"/>
        <item x="495"/>
        <item m="1" x="1168"/>
        <item m="1" x="1265"/>
        <item m="1" x="1074"/>
        <item m="1" x="1050"/>
        <item m="1" x="630"/>
        <item x="490"/>
        <item m="1" x="1238"/>
        <item m="1" x="1007"/>
        <item m="1" x="1198"/>
        <item m="1" x="911"/>
        <item m="1" x="924"/>
        <item m="1" x="837"/>
        <item m="1" x="900"/>
        <item m="1" x="968"/>
        <item m="1" x="868"/>
        <item m="1" x="721"/>
        <item x="296"/>
        <item m="1" x="1013"/>
        <item x="373"/>
        <item m="1" x="792"/>
        <item m="1" x="1036"/>
        <item m="1" x="1135"/>
        <item x="195"/>
        <item m="1" x="1022"/>
        <item x="207"/>
        <item m="1" x="1044"/>
        <item m="1" x="1097"/>
        <item m="1" x="752"/>
        <item m="1" x="894"/>
        <item m="1" x="1107"/>
        <item m="1" x="622"/>
        <item m="1" x="616"/>
        <item m="1" x="996"/>
        <item m="1" x="812"/>
        <item m="1" x="929"/>
        <item m="1" x="1043"/>
        <item x="177"/>
        <item m="1" x="679"/>
        <item x="330"/>
        <item m="1" x="1254"/>
        <item m="1" x="1212"/>
        <item m="1" x="912"/>
        <item m="1" x="983"/>
        <item m="1" x="675"/>
        <item m="1" x="1021"/>
        <item m="1" x="1049"/>
        <item x="406"/>
        <item x="297"/>
        <item x="130"/>
        <item x="132"/>
        <item x="124"/>
        <item x="125"/>
        <item x="122"/>
        <item x="121"/>
        <item x="118"/>
        <item x="127"/>
        <item x="129"/>
        <item x="133"/>
        <item x="126"/>
        <item x="123"/>
        <item x="120"/>
        <item x="119"/>
        <item x="131"/>
        <item x="128"/>
        <item x="116"/>
        <item x="157"/>
        <item x="148"/>
        <item x="145"/>
        <item x="139"/>
        <item x="140"/>
        <item x="137"/>
        <item x="134"/>
        <item x="142"/>
        <item x="144"/>
        <item x="141"/>
        <item x="138"/>
        <item x="136"/>
        <item x="135"/>
        <item x="146"/>
        <item x="143"/>
        <item x="147"/>
        <item x="87"/>
        <item x="80"/>
        <item x="84"/>
        <item x="90"/>
        <item x="83"/>
        <item x="82"/>
        <item x="88"/>
        <item x="89"/>
        <item x="85"/>
        <item x="79"/>
        <item x="81"/>
        <item x="86"/>
        <item x="115"/>
        <item x="111"/>
        <item x="109"/>
        <item x="106"/>
        <item x="112"/>
        <item x="114"/>
        <item x="110"/>
        <item x="108"/>
        <item x="107"/>
        <item x="155"/>
        <item x="113"/>
        <item x="156"/>
        <item m="1" x="642"/>
        <item m="1" x="886"/>
        <item m="1" x="985"/>
        <item m="1" x="685"/>
        <item x="242"/>
        <item x="179"/>
        <item m="1" x="1075"/>
        <item m="1" x="789"/>
        <item m="1" x="720"/>
        <item x="600"/>
        <item x="4"/>
        <item m="1" x="764"/>
        <item x="320"/>
        <item x="258"/>
        <item x="235"/>
        <item m="1" x="1190"/>
        <item m="1" x="852"/>
        <item m="1" x="755"/>
        <item m="1" x="1232"/>
        <item m="1" x="1203"/>
        <item m="1" x="793"/>
        <item m="1" x="1263"/>
        <item m="1" x="760"/>
        <item x="361"/>
        <item m="1" x="725"/>
        <item m="1" x="620"/>
        <item x="105"/>
        <item x="104"/>
        <item x="117"/>
        <item x="77"/>
        <item m="1" x="811"/>
        <item m="1" x="770"/>
        <item x="236"/>
        <item m="1" x="960"/>
        <item x="233"/>
        <item x="372"/>
        <item x="274"/>
        <item m="1" x="942"/>
        <item x="246"/>
        <item x="375"/>
        <item x="500"/>
        <item m="1" x="857"/>
        <item x="276"/>
        <item m="1" x="973"/>
        <item x="333"/>
        <item x="282"/>
        <item m="1" x="1138"/>
        <item x="498"/>
        <item x="221"/>
        <item m="1" x="1142"/>
        <item x="178"/>
        <item x="241"/>
        <item x="251"/>
        <item x="260"/>
        <item x="270"/>
        <item m="1" x="1083"/>
        <item m="1" x="877"/>
        <item m="1" x="1147"/>
        <item m="1" x="824"/>
        <item x="219"/>
        <item m="1" x="733"/>
        <item m="1" x="879"/>
        <item m="1" x="1229"/>
        <item m="1" x="1030"/>
        <item m="1" x="1244"/>
        <item m="1" x="1146"/>
        <item x="202"/>
        <item x="370"/>
        <item m="1" x="1255"/>
        <item x="578"/>
        <item x="390"/>
        <item m="1" x="1047"/>
        <item m="1" x="745"/>
        <item m="1" x="896"/>
        <item m="1" x="1143"/>
        <item m="1" x="1215"/>
        <item m="1" x="1176"/>
        <item m="1" x="977"/>
        <item x="300"/>
        <item m="1" x="761"/>
        <item m="1" x="992"/>
        <item m="1" x="657"/>
        <item m="1" x="838"/>
        <item m="1" x="1034"/>
        <item x="368"/>
        <item m="1" x="1256"/>
        <item m="1" x="1144"/>
        <item m="1" x="1118"/>
        <item m="1" x="1271"/>
        <item m="1" x="842"/>
        <item x="310"/>
        <item m="1" x="1006"/>
        <item m="1" x="895"/>
        <item m="1" x="751"/>
        <item m="1" x="869"/>
        <item m="1" x="762"/>
        <item m="1" x="865"/>
        <item m="1" x="1217"/>
        <item m="1" x="866"/>
        <item m="1" x="753"/>
        <item m="1" x="1038"/>
        <item m="1" x="714"/>
        <item m="1" x="1089"/>
        <item m="1" x="867"/>
        <item x="581"/>
        <item m="1" x="750"/>
        <item m="1" x="779"/>
        <item m="1" x="963"/>
        <item m="1" x="925"/>
        <item m="1" x="989"/>
        <item x="308"/>
        <item m="1" x="884"/>
        <item x="579"/>
        <item x="354"/>
        <item x="347"/>
        <item x="351"/>
        <item x="357"/>
        <item x="350"/>
        <item x="349"/>
        <item x="355"/>
        <item x="356"/>
        <item x="352"/>
        <item x="346"/>
        <item x="348"/>
        <item x="353"/>
        <item m="1" x="1182"/>
        <item m="1" x="613"/>
        <item x="323"/>
        <item m="1" x="717"/>
        <item m="1" x="1222"/>
        <item m="1" x="1187"/>
        <item x="393"/>
        <item m="1" x="774"/>
        <item m="1" x="872"/>
        <item m="1" x="1165"/>
        <item x="191"/>
        <item m="1" x="698"/>
        <item x="319"/>
        <item x="167"/>
        <item m="1" x="1159"/>
        <item m="1" x="1119"/>
        <item m="1" x="741"/>
        <item m="1" x="723"/>
        <item m="1" x="880"/>
        <item m="1" x="1086"/>
        <item x="271"/>
        <item m="1" x="671"/>
        <item m="1" x="1141"/>
        <item x="315"/>
        <item x="180"/>
        <item x="198"/>
        <item m="1" x="890"/>
        <item x="188"/>
        <item x="598"/>
        <item m="1" x="1264"/>
        <item m="1" x="1064"/>
        <item x="580"/>
        <item x="400"/>
        <item x="557"/>
        <item m="1" x="735"/>
        <item x="408"/>
        <item x="412"/>
        <item m="1" x="1061"/>
        <item m="1" x="1188"/>
        <item m="1" x="1003"/>
        <item x="161"/>
        <item x="160"/>
        <item x="159"/>
        <item x="158"/>
        <item x="33"/>
        <item x="34"/>
        <item x="32"/>
        <item x="23"/>
        <item x="24"/>
        <item x="30"/>
        <item x="26"/>
        <item x="21"/>
        <item x="27"/>
        <item x="29"/>
        <item x="25"/>
        <item x="31"/>
        <item x="22"/>
        <item x="20"/>
        <item x="28"/>
        <item m="1" x="825"/>
        <item m="1" x="732"/>
        <item m="1" x="1122"/>
        <item m="1" x="640"/>
        <item m="1" x="1219"/>
        <item m="1" x="856"/>
        <item m="1" x="1145"/>
        <item x="329"/>
        <item m="1" x="668"/>
        <item m="1" x="1020"/>
        <item m="1" x="769"/>
        <item x="380"/>
        <item x="501"/>
        <item x="232"/>
        <item m="1" x="1247"/>
        <item m="1" x="638"/>
        <item m="1" x="1239"/>
        <item x="305"/>
        <item m="1" x="651"/>
        <item m="1" x="1090"/>
        <item m="1" x="1109"/>
        <item x="486"/>
        <item x="1"/>
        <item x="2"/>
        <item m="1" x="935"/>
        <item x="431"/>
        <item x="440"/>
        <item x="469"/>
        <item x="476"/>
        <item x="443"/>
        <item x="430"/>
        <item x="417"/>
        <item x="433"/>
        <item x="437"/>
        <item x="419"/>
        <item x="432"/>
        <item m="1" x="1070"/>
        <item m="1" x="939"/>
        <item m="1" x="1026"/>
        <item m="1" x="969"/>
        <item x="172"/>
        <item m="1" x="891"/>
        <item m="1" x="1169"/>
        <item x="316"/>
        <item m="1" x="938"/>
        <item x="377"/>
        <item x="327"/>
        <item x="290"/>
        <item x="298"/>
        <item m="1" x="722"/>
        <item m="1" x="625"/>
        <item m="1" x="1277"/>
        <item m="1" x="767"/>
        <item m="1" x="828"/>
        <item x="396"/>
        <item m="1" x="1096"/>
        <item x="562"/>
        <item x="603"/>
        <item m="1" x="1231"/>
        <item x="549"/>
        <item x="587"/>
        <item x="201"/>
        <item m="1" x="1011"/>
        <item m="1" x="1088"/>
        <item m="1" x="1099"/>
        <item m="1" x="914"/>
        <item m="1" x="978"/>
        <item x="268"/>
        <item m="1" x="844"/>
        <item m="1" x="964"/>
        <item m="1" x="1275"/>
        <item m="1" x="1100"/>
        <item m="1" x="1001"/>
        <item m="1" x="1002"/>
        <item x="173"/>
        <item x="240"/>
        <item m="1" x="678"/>
        <item m="1" x="1251"/>
        <item m="1" x="716"/>
        <item m="1" x="660"/>
        <item m="1" x="636"/>
        <item m="1" x="1260"/>
        <item x="481"/>
        <item x="480"/>
        <item x="494"/>
        <item m="1" x="953"/>
        <item m="1" x="813"/>
        <item m="1" x="931"/>
        <item x="5"/>
        <item m="1" x="697"/>
        <item m="1" x="961"/>
        <item m="1" x="1008"/>
        <item m="1" x="1133"/>
        <item m="1" x="1148"/>
        <item m="1" x="766"/>
        <item x="275"/>
        <item x="456"/>
        <item x="464"/>
        <item x="471"/>
        <item x="462"/>
        <item x="479"/>
        <item x="466"/>
        <item x="455"/>
        <item x="449"/>
        <item x="458"/>
        <item m="1" x="686"/>
        <item x="461"/>
        <item m="1" x="1059"/>
        <item x="450"/>
        <item x="457"/>
        <item x="446"/>
        <item x="448"/>
        <item x="452"/>
        <item m="1" x="1274"/>
        <item x="463"/>
        <item x="470"/>
        <item x="478"/>
        <item x="465"/>
        <item x="451"/>
        <item x="447"/>
        <item x="454"/>
        <item m="1" x="1010"/>
        <item x="460"/>
        <item x="453"/>
        <item m="1" x="1213"/>
        <item x="459"/>
        <item m="1" x="1208"/>
        <item m="1" x="873"/>
        <item m="1" x="1123"/>
        <item x="374"/>
        <item x="345"/>
        <item x="205"/>
        <item m="1" x="676"/>
        <item x="536"/>
        <item x="543"/>
        <item x="537"/>
        <item x="541"/>
        <item x="539"/>
        <item x="540"/>
        <item x="538"/>
        <item m="1" x="887"/>
        <item m="1" x="836"/>
        <item x="304"/>
        <item x="509"/>
        <item m="1" x="624"/>
        <item m="1" x="851"/>
        <item m="1" x="1131"/>
        <item m="1" x="932"/>
        <item m="1" x="1242"/>
        <item m="1" x="943"/>
        <item m="1" x="674"/>
        <item x="482"/>
        <item x="483"/>
        <item x="488"/>
        <item x="485"/>
        <item x="484"/>
        <item m="1" x="1045"/>
        <item m="1" x="794"/>
        <item m="1" x="727"/>
        <item m="1" x="1126"/>
        <item m="1" x="758"/>
        <item m="1" x="703"/>
        <item m="1" x="677"/>
        <item m="1" x="742"/>
        <item m="1" x="1224"/>
        <item x="262"/>
        <item m="1" x="1125"/>
        <item x="243"/>
        <item m="1" x="695"/>
        <item m="1" x="1121"/>
        <item m="1" x="937"/>
        <item m="1" x="790"/>
        <item x="402"/>
        <item x="203"/>
        <item m="1" x="927"/>
        <item m="1" x="817"/>
        <item x="535"/>
        <item x="534"/>
        <item x="545"/>
        <item m="1" x="1170"/>
        <item x="542"/>
        <item m="1" x="814"/>
        <item x="505"/>
        <item x="45"/>
        <item x="150"/>
        <item x="42"/>
        <item x="40"/>
        <item x="37"/>
        <item x="43"/>
        <item x="41"/>
        <item x="39"/>
        <item x="38"/>
        <item x="149"/>
        <item x="44"/>
        <item x="46"/>
        <item x="151"/>
        <item x="53"/>
        <item x="60"/>
        <item x="49"/>
        <item x="50"/>
        <item x="52"/>
        <item x="47"/>
        <item x="56"/>
        <item x="54"/>
        <item x="61"/>
        <item x="55"/>
        <item x="51"/>
        <item x="59"/>
        <item x="48"/>
        <item x="58"/>
        <item x="57"/>
        <item m="1" x="908"/>
        <item m="1" x="966"/>
        <item m="1" x="876"/>
        <item m="1" x="921"/>
        <item m="1" x="802"/>
        <item m="1" x="959"/>
        <item x="544"/>
        <item x="245"/>
        <item m="1" x="1056"/>
        <item x="403"/>
        <item x="193"/>
        <item m="1" x="1221"/>
        <item m="1" x="1033"/>
        <item x="256"/>
        <item x="263"/>
        <item x="16"/>
        <item x="9"/>
        <item x="13"/>
        <item x="19"/>
        <item x="12"/>
        <item x="11"/>
        <item x="17"/>
        <item x="18"/>
        <item x="14"/>
        <item x="8"/>
        <item x="10"/>
        <item x="15"/>
        <item x="489"/>
        <item m="1" x="1233"/>
        <item m="1" x="1106"/>
        <item m="1" x="763"/>
        <item x="397"/>
        <item x="255"/>
        <item m="1" x="637"/>
        <item m="1" x="1027"/>
        <item m="1" x="611"/>
        <item x="548"/>
        <item m="1" x="1095"/>
        <item m="1" x="1185"/>
        <item m="1" x="888"/>
        <item m="1" x="1248"/>
        <item m="1" x="940"/>
        <item x="387"/>
        <item x="250"/>
        <item x="388"/>
        <item m="1" x="945"/>
        <item m="1" x="1181"/>
        <item x="386"/>
        <item m="1" x="647"/>
        <item m="1" x="747"/>
        <item m="1" x="644"/>
        <item m="1" x="649"/>
        <item m="1" x="673"/>
        <item m="1" x="1023"/>
        <item m="1" x="710"/>
        <item m="1" x="1127"/>
        <item x="206"/>
        <item m="1" x="610"/>
        <item x="473"/>
        <item x="472"/>
        <item m="1" x="957"/>
        <item x="389"/>
        <item x="335"/>
        <item x="570"/>
        <item x="569"/>
        <item x="568"/>
        <item x="360"/>
        <item x="62"/>
        <item x="73"/>
        <item x="75"/>
        <item x="68"/>
        <item x="69"/>
        <item x="66"/>
        <item x="63"/>
        <item x="71"/>
        <item x="76"/>
        <item x="70"/>
        <item x="67"/>
        <item x="65"/>
        <item x="64"/>
        <item x="74"/>
        <item x="72"/>
        <item m="1" x="1128"/>
        <item m="1" x="901"/>
        <item m="1" x="1250"/>
        <item m="1" x="1177"/>
        <item x="383"/>
        <item x="279"/>
        <item x="289"/>
        <item m="1" x="1129"/>
        <item x="288"/>
        <item x="287"/>
        <item x="334"/>
        <item x="385"/>
        <item x="382"/>
        <item m="1" x="816"/>
        <item x="381"/>
        <item x="502"/>
        <item m="1" x="1199"/>
        <item m="1" x="952"/>
        <item x="175"/>
        <item x="199"/>
        <item m="1" x="744"/>
        <item x="550"/>
        <item x="78"/>
        <item m="1" x="706"/>
        <item m="1" x="843"/>
        <item m="1" x="818"/>
        <item m="1" x="1140"/>
        <item m="1" x="1200"/>
        <item x="307"/>
        <item m="1" x="1270"/>
        <item m="1" x="1046"/>
        <item x="200"/>
        <item m="1" x="757"/>
        <item m="1" x="820"/>
        <item m="1" x="1152"/>
        <item x="185"/>
        <item m="1" x="1078"/>
        <item x="318"/>
        <item x="228"/>
        <item m="1" x="1071"/>
        <item m="1" x="1081"/>
        <item m="1" x="1108"/>
        <item m="1" x="1082"/>
        <item x="586"/>
        <item m="1" x="1223"/>
        <item m="1" x="1062"/>
        <item m="1" x="1269"/>
        <item m="1" x="979"/>
        <item m="1" x="997"/>
        <item m="1" x="1087"/>
        <item m="1" x="830"/>
        <item m="1" x="982"/>
        <item m="1" x="664"/>
        <item m="1" x="1210"/>
        <item m="1" x="756"/>
        <item m="1" x="1240"/>
        <item m="1" x="1174"/>
        <item m="1" x="954"/>
        <item m="1" x="1257"/>
        <item m="1" x="648"/>
        <item x="516"/>
        <item x="514"/>
        <item x="525"/>
        <item x="513"/>
        <item x="358"/>
        <item x="588"/>
        <item x="530"/>
        <item x="515"/>
        <item x="512"/>
        <item x="522"/>
        <item x="517"/>
        <item m="1" x="718"/>
        <item x="596"/>
        <item x="511"/>
        <item x="487"/>
        <item m="1" x="1186"/>
        <item m="1" x="1151"/>
        <item x="410"/>
        <item x="414"/>
        <item m="1" x="1029"/>
        <item x="259"/>
        <item x="234"/>
        <item x="401"/>
        <item m="1" x="746"/>
        <item m="1" x="680"/>
        <item x="3"/>
        <item m="1" x="1184"/>
        <item m="1" x="628"/>
        <item m="1" x="1225"/>
        <item x="0"/>
        <item m="1" x="819"/>
        <item m="1" x="1077"/>
        <item m="1" x="768"/>
        <item m="1" x="926"/>
        <item m="1" x="922"/>
        <item m="1" x="806"/>
        <item x="93"/>
        <item x="94"/>
        <item x="100"/>
        <item x="96"/>
        <item m="1" x="1004"/>
        <item x="91"/>
        <item x="97"/>
        <item x="152"/>
        <item x="103"/>
        <item x="99"/>
        <item x="102"/>
        <item x="95"/>
        <item x="101"/>
        <item x="92"/>
        <item x="153"/>
        <item x="98"/>
        <item x="154"/>
        <item m="1" x="1009"/>
        <item m="1" x="1000"/>
        <item m="1" x="907"/>
        <item x="265"/>
        <item m="1" x="1085"/>
        <item x="379"/>
        <item m="1" x="1157"/>
        <item m="1" x="1124"/>
        <item m="1" x="850"/>
        <item x="314"/>
        <item m="1" x="878"/>
        <item x="248"/>
        <item m="1" x="1262"/>
        <item m="1" x="845"/>
        <item m="1" x="639"/>
        <item m="1" x="1172"/>
        <item m="1" x="734"/>
        <item x="196"/>
        <item m="1" x="1105"/>
        <item x="394"/>
        <item m="1" x="980"/>
        <item m="1" x="1243"/>
        <item x="573"/>
        <item m="1" x="1167"/>
        <item x="594"/>
        <item x="592"/>
        <item x="605"/>
        <item x="593"/>
        <item x="595"/>
        <item m="1" x="902"/>
        <item m="1" x="829"/>
        <item m="1" x="903"/>
        <item m="1" x="951"/>
        <item m="1" x="791"/>
        <item m="1" x="1161"/>
        <item x="294"/>
        <item m="1" x="905"/>
        <item x="584"/>
        <item x="590"/>
        <item x="591"/>
        <item x="589"/>
        <item x="528"/>
        <item x="527"/>
        <item x="532"/>
        <item x="529"/>
        <item m="1" x="1041"/>
        <item x="531"/>
        <item x="575"/>
        <item x="561"/>
        <item x="364"/>
        <item x="555"/>
        <item x="407"/>
        <item x="577"/>
        <item x="576"/>
        <item x="558"/>
        <item m="1" x="1032"/>
        <item x="214"/>
        <item x="341"/>
        <item x="340"/>
        <item m="1" x="796"/>
        <item x="339"/>
        <item x="222"/>
        <item m="1" x="1102"/>
        <item x="213"/>
        <item x="187"/>
        <item x="210"/>
        <item m="1" x="650"/>
        <item x="551"/>
        <item x="546"/>
        <item x="547"/>
        <item x="336"/>
        <item x="572"/>
        <item x="571"/>
        <item m="1" x="1246"/>
        <item x="244"/>
        <item m="1" x="1017"/>
        <item m="1" x="1192"/>
        <item x="247"/>
        <item x="183"/>
        <item m="1" x="646"/>
        <item x="508"/>
        <item m="1" x="754"/>
        <item m="1" x="1258"/>
        <item x="404"/>
        <item m="1" x="919"/>
        <item m="1" x="910"/>
        <item m="1" x="1104"/>
        <item m="1" x="815"/>
        <item m="1" x="981"/>
        <item x="253"/>
        <item m="1" x="1018"/>
        <item m="1" x="1091"/>
        <item m="1" x="659"/>
        <item m="1" x="661"/>
        <item m="1" x="950"/>
        <item m="1" x="713"/>
        <item x="309"/>
        <item m="1" x="749"/>
        <item m="1" x="719"/>
        <item m="1" x="859"/>
        <item x="165"/>
        <item m="1" x="1053"/>
        <item m="1" x="853"/>
        <item m="1" x="840"/>
        <item m="1" x="1042"/>
        <item m="1" x="1162"/>
        <item m="1" x="711"/>
        <item m="1" x="955"/>
        <item m="1" x="1171"/>
        <item m="1" x="800"/>
        <item m="1" x="871"/>
        <item m="1" x="909"/>
        <item m="1" x="773"/>
        <item x="564"/>
        <item x="565"/>
        <item x="566"/>
        <item x="338"/>
        <item x="337"/>
        <item x="342"/>
        <item m="1" x="1183"/>
        <item x="601"/>
        <item m="1" x="645"/>
        <item x="604"/>
        <item m="1" x="1101"/>
        <item x="493"/>
        <item x="499"/>
        <item x="7"/>
        <item m="1" x="1130"/>
        <item m="1" x="783"/>
        <item x="556"/>
        <item x="174"/>
        <item m="1" x="1016"/>
        <item m="1" x="662"/>
        <item x="190"/>
        <item x="252"/>
        <item m="1" x="729"/>
        <item x="324"/>
        <item x="189"/>
        <item m="1" x="834"/>
        <item m="1" x="1035"/>
        <item m="1" x="1116"/>
        <item x="301"/>
        <item m="1" x="899"/>
        <item x="169"/>
        <item m="1" x="1065"/>
        <item m="1" x="759"/>
        <item m="1" x="923"/>
        <item m="1" x="1015"/>
        <item x="554"/>
        <item x="560"/>
        <item x="559"/>
        <item m="1" x="781"/>
        <item x="211"/>
        <item m="1" x="1214"/>
        <item m="1" x="629"/>
        <item m="1" x="972"/>
        <item m="1" x="1113"/>
        <item m="1" x="1031"/>
        <item m="1" x="1067"/>
        <item m="1" x="823"/>
        <item m="1" x="696"/>
        <item x="223"/>
        <item x="220"/>
        <item x="176"/>
        <item m="1" x="936"/>
        <item x="574"/>
        <item m="1" x="776"/>
        <item m="1" x="1241"/>
        <item x="399"/>
        <item m="1" x="778"/>
        <item x="325"/>
        <item x="170"/>
        <item m="1" x="786"/>
        <item m="1" x="858"/>
        <item m="1" x="743"/>
        <item m="1" x="993"/>
        <item m="1" x="701"/>
        <item m="1" x="918"/>
        <item m="1" x="724"/>
        <item m="1" x="626"/>
        <item m="1" x="652"/>
        <item m="1" x="702"/>
        <item x="313"/>
        <item m="1" x="765"/>
        <item m="1" x="1189"/>
        <item x="496"/>
        <item m="1" x="690"/>
        <item m="1" x="1178"/>
        <item m="1" x="1025"/>
        <item x="317"/>
        <item x="582"/>
        <item m="1" x="798"/>
        <item m="1" x="738"/>
        <item m="1" x="916"/>
        <item m="1" x="1272"/>
        <item m="1" x="848"/>
        <item m="1" x="1110"/>
        <item m="1" x="699"/>
        <item x="444"/>
        <item x="445"/>
        <item m="1" x="709"/>
        <item m="1" x="885"/>
        <item m="1" x="737"/>
        <item m="1" x="1209"/>
        <item m="1" x="608"/>
        <item x="181"/>
        <item m="1" x="883"/>
        <item m="1" x="913"/>
        <item m="1" x="656"/>
        <item x="366"/>
        <item x="365"/>
        <item x="367"/>
        <item m="1" x="1228"/>
        <item m="1" x="1055"/>
        <item x="6"/>
        <item x="162"/>
        <item x="163"/>
        <item x="277"/>
        <item x="278"/>
        <item x="280"/>
        <item x="281"/>
        <item x="283"/>
        <item x="284"/>
        <item x="285"/>
        <item x="286"/>
        <item x="291"/>
        <item x="292"/>
        <item x="293"/>
        <item x="331"/>
        <item x="332"/>
        <item x="510"/>
        <item x="518"/>
        <item x="519"/>
        <item x="520"/>
        <item x="521"/>
        <item x="523"/>
        <item x="524"/>
        <item x="526"/>
        <item x="533"/>
        <item x="567"/>
        <item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</pivotFields>
  <rowFields count="3">
    <field x="1"/>
    <field x="5"/>
    <field x="6"/>
  </rowFields>
  <rowItems count="9">
    <i>
      <x v="17"/>
      <x v="346"/>
      <x v="1109"/>
    </i>
    <i r="1">
      <x v="347"/>
      <x v="1156"/>
    </i>
    <i r="1">
      <x v="349"/>
      <x v="1099"/>
    </i>
    <i r="1">
      <x v="350"/>
      <x v="1097"/>
    </i>
    <i r="1">
      <x v="351"/>
      <x v="1096"/>
    </i>
    <i r="1">
      <x v="352"/>
      <x v="1157"/>
    </i>
    <i>
      <x v="20"/>
      <x v="2"/>
      <x v="990"/>
    </i>
    <i>
      <x v="21"/>
      <x v="348"/>
      <x v="1155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3" hier="-1"/>
  </pageFields>
  <dataFields count="8">
    <dataField name="Sum of Adjusted Closing balance PY" fld="16" baseField="0" baseItem="0"/>
    <dataField name="Sum of Debit " fld="9" baseField="0" baseItem="0"/>
    <dataField name="Sum of Credit" fld="10" baseField="0" baseItem="0"/>
    <dataField name="Sum of Closing balance" fld="11" baseField="0" baseItem="0"/>
    <dataField name="Sum of Adjustements" fld="12" baseField="0" baseItem="0"/>
    <dataField name="Sum of Closing balance adjusted" fld="13" baseField="0" baseItem="0"/>
    <dataField name="Sum of Nominal Variance" fld="18" baseField="0" baseItem="0"/>
    <dataField name="Sum of Variance in %" fld="20" baseField="0" baseItem="0" numFmtId="10"/>
  </dataFields>
  <formats count="19">
    <format dxfId="298">
      <pivotArea type="all" dataOnly="0" outline="0" fieldPosition="0"/>
    </format>
    <format dxfId="297">
      <pivotArea outline="0" collapsedLevelsAreSubtotals="1" fieldPosition="0"/>
    </format>
    <format dxfId="296">
      <pivotArea field="1" type="button" dataOnly="0" labelOnly="1" outline="0" axis="axisRow" fieldPosition="0"/>
    </format>
    <format dxfId="295">
      <pivotArea field="5" type="button" dataOnly="0" labelOnly="1" outline="0" axis="axisRow" fieldPosition="1"/>
    </format>
    <format dxfId="294">
      <pivotArea field="6" type="button" dataOnly="0" labelOnly="1" outline="0" axis="axisRow" fieldPosition="2"/>
    </format>
    <format dxfId="293">
      <pivotArea dataOnly="0" labelOnly="1" outline="0" fieldPosition="0">
        <references count="1">
          <reference field="1" count="3">
            <x v="17"/>
            <x v="20"/>
            <x v="21"/>
          </reference>
        </references>
      </pivotArea>
    </format>
    <format dxfId="292">
      <pivotArea dataOnly="0" labelOnly="1" grandRow="1" outline="0" fieldPosition="0"/>
    </format>
    <format dxfId="291">
      <pivotArea dataOnly="0" labelOnly="1" outline="0" fieldPosition="0">
        <references count="2">
          <reference field="1" count="1" selected="0">
            <x v="17"/>
          </reference>
          <reference field="5" count="6">
            <x v="346"/>
            <x v="347"/>
            <x v="349"/>
            <x v="350"/>
            <x v="351"/>
            <x v="352"/>
          </reference>
        </references>
      </pivotArea>
    </format>
    <format dxfId="290">
      <pivotArea dataOnly="0" labelOnly="1" outline="0" fieldPosition="0">
        <references count="2">
          <reference field="1" count="1" selected="0">
            <x v="20"/>
          </reference>
          <reference field="5" count="1">
            <x v="2"/>
          </reference>
        </references>
      </pivotArea>
    </format>
    <format dxfId="289">
      <pivotArea dataOnly="0" labelOnly="1" outline="0" fieldPosition="0">
        <references count="2">
          <reference field="1" count="1" selected="0">
            <x v="21"/>
          </reference>
          <reference field="5" count="1">
            <x v="348"/>
          </reference>
        </references>
      </pivotArea>
    </format>
    <format dxfId="288">
      <pivotArea dataOnly="0" labelOnly="1" outline="0" fieldPosition="0">
        <references count="3">
          <reference field="1" count="1" selected="0">
            <x v="17"/>
          </reference>
          <reference field="5" count="1" selected="0">
            <x v="346"/>
          </reference>
          <reference field="6" count="1">
            <x v="1109"/>
          </reference>
        </references>
      </pivotArea>
    </format>
    <format dxfId="287">
      <pivotArea dataOnly="0" labelOnly="1" outline="0" fieldPosition="0">
        <references count="3">
          <reference field="1" count="1" selected="0">
            <x v="17"/>
          </reference>
          <reference field="5" count="1" selected="0">
            <x v="347"/>
          </reference>
          <reference field="6" count="1">
            <x v="1156"/>
          </reference>
        </references>
      </pivotArea>
    </format>
    <format dxfId="286">
      <pivotArea dataOnly="0" labelOnly="1" outline="0" fieldPosition="0">
        <references count="3">
          <reference field="1" count="1" selected="0">
            <x v="17"/>
          </reference>
          <reference field="5" count="1" selected="0">
            <x v="349"/>
          </reference>
          <reference field="6" count="1">
            <x v="1099"/>
          </reference>
        </references>
      </pivotArea>
    </format>
    <format dxfId="285">
      <pivotArea dataOnly="0" labelOnly="1" outline="0" fieldPosition="0">
        <references count="3">
          <reference field="1" count="1" selected="0">
            <x v="17"/>
          </reference>
          <reference field="5" count="1" selected="0">
            <x v="350"/>
          </reference>
          <reference field="6" count="1">
            <x v="1097"/>
          </reference>
        </references>
      </pivotArea>
    </format>
    <format dxfId="284">
      <pivotArea dataOnly="0" labelOnly="1" outline="0" fieldPosition="0">
        <references count="3">
          <reference field="1" count="1" selected="0">
            <x v="17"/>
          </reference>
          <reference field="5" count="1" selected="0">
            <x v="351"/>
          </reference>
          <reference field="6" count="1">
            <x v="1096"/>
          </reference>
        </references>
      </pivotArea>
    </format>
    <format dxfId="283">
      <pivotArea dataOnly="0" labelOnly="1" outline="0" fieldPosition="0">
        <references count="3">
          <reference field="1" count="1" selected="0">
            <x v="17"/>
          </reference>
          <reference field="5" count="1" selected="0">
            <x v="352"/>
          </reference>
          <reference field="6" count="1">
            <x v="1157"/>
          </reference>
        </references>
      </pivotArea>
    </format>
    <format dxfId="282">
      <pivotArea dataOnly="0" labelOnly="1" outline="0" fieldPosition="0">
        <references count="3">
          <reference field="1" count="1" selected="0">
            <x v="20"/>
          </reference>
          <reference field="5" count="1" selected="0">
            <x v="2"/>
          </reference>
          <reference field="6" count="1">
            <x v="990"/>
          </reference>
        </references>
      </pivotArea>
    </format>
    <format dxfId="281">
      <pivotArea dataOnly="0" labelOnly="1" outline="0" fieldPosition="0">
        <references count="3">
          <reference field="1" count="1" selected="0">
            <x v="21"/>
          </reference>
          <reference field="5" count="1" selected="0">
            <x v="348"/>
          </reference>
          <reference field="6" count="1">
            <x v="1155"/>
          </reference>
        </references>
      </pivotArea>
    </format>
    <format dxfId="28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CAA90-D212-4890-97C1-C591ED5086CA}" name="PivotTable7" cacheId="5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3:K25" firstHeaderRow="0" firstDataRow="1" firstDataCol="3" rowPageCount="1" colPageCount="1"/>
  <pivotFields count="21">
    <pivotField axis="axisPage" compact="0" outline="0" showAll="0" defaultSubtotal="0">
      <items count="21">
        <item x="19"/>
        <item x="9"/>
        <item x="4"/>
        <item x="0"/>
        <item x="2"/>
        <item x="12"/>
        <item x="8"/>
        <item x="14"/>
        <item x="6"/>
        <item x="15"/>
        <item x="16"/>
        <item x="1"/>
        <item x="18"/>
        <item x="10"/>
        <item x="5"/>
        <item x="7"/>
        <item x="17"/>
        <item x="13"/>
        <item x="3"/>
        <item x="20"/>
        <item x="11"/>
      </items>
    </pivotField>
    <pivotField axis="axisRow" compact="0" outline="0" showAll="0" defaultSubtotal="0">
      <items count="35">
        <item x="25"/>
        <item x="13"/>
        <item x="10"/>
        <item x="16"/>
        <item x="9"/>
        <item x="17"/>
        <item x="8"/>
        <item x="4"/>
        <item x="7"/>
        <item x="15"/>
        <item x="5"/>
        <item x="6"/>
        <item x="22"/>
        <item x="21"/>
        <item m="1" x="34"/>
        <item x="11"/>
        <item x="14"/>
        <item x="19"/>
        <item x="18"/>
        <item x="12"/>
        <item x="23"/>
        <item x="20"/>
        <item x="1"/>
        <item x="2"/>
        <item x="3"/>
        <item x="33"/>
        <item x="31"/>
        <item x="27"/>
        <item x="28"/>
        <item x="0"/>
        <item x="26"/>
        <item x="29"/>
        <item x="30"/>
        <item x="32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17">
        <item x="0"/>
        <item x="372"/>
        <item x="365"/>
        <item x="6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</items>
    </pivotField>
    <pivotField axis="axisRow" compact="0" outline="0" showAll="0" defaultSubtotal="0">
      <items count="1280">
        <item x="491"/>
        <item m="1" x="1179"/>
        <item x="398"/>
        <item m="1" x="694"/>
        <item m="1" x="693"/>
        <item m="1" x="1115"/>
        <item m="1" x="726"/>
        <item m="1" x="1028"/>
        <item x="197"/>
        <item m="1" x="739"/>
        <item x="229"/>
        <item m="1" x="700"/>
        <item x="311"/>
        <item m="1" x="826"/>
        <item m="1" x="705"/>
        <item m="1" x="1051"/>
        <item m="1" x="958"/>
        <item m="1" x="860"/>
        <item m="1" x="801"/>
        <item m="1" x="1191"/>
        <item m="1" x="623"/>
        <item m="1" x="658"/>
        <item x="166"/>
        <item m="1" x="1057"/>
        <item m="1" x="990"/>
        <item m="1" x="1166"/>
        <item x="182"/>
        <item m="1" x="1220"/>
        <item m="1" x="1068"/>
        <item m="1" x="1227"/>
        <item m="1" x="669"/>
        <item m="1" x="681"/>
        <item x="186"/>
        <item m="1" x="971"/>
        <item m="1" x="893"/>
        <item x="224"/>
        <item x="261"/>
        <item m="1" x="672"/>
        <item m="1" x="654"/>
        <item m="1" x="707"/>
        <item m="1" x="631"/>
        <item x="171"/>
        <item m="1" x="822"/>
        <item m="1" x="1114"/>
        <item m="1" x="841"/>
        <item m="1" x="976"/>
        <item m="1" x="1069"/>
        <item m="1" x="995"/>
        <item m="1" x="934"/>
        <item x="184"/>
        <item m="1" x="846"/>
        <item x="237"/>
        <item x="209"/>
        <item m="1" x="1194"/>
        <item x="264"/>
        <item x="392"/>
        <item m="1" x="780"/>
        <item x="230"/>
        <item x="369"/>
        <item m="1" x="948"/>
        <item x="326"/>
        <item m="1" x="882"/>
        <item m="1" x="1154"/>
        <item m="1" x="1207"/>
        <item m="1" x="805"/>
        <item m="1" x="1080"/>
        <item x="312"/>
        <item x="303"/>
        <item m="1" x="974"/>
        <item m="1" x="1084"/>
        <item x="371"/>
        <item m="1" x="965"/>
        <item m="1" x="1261"/>
        <item m="1" x="1098"/>
        <item m="1" x="1092"/>
        <item m="1" x="1253"/>
        <item x="218"/>
        <item m="1" x="772"/>
        <item x="411"/>
        <item m="1" x="917"/>
        <item m="1" x="1052"/>
        <item m="1" x="949"/>
        <item m="1" x="904"/>
        <item m="1" x="1195"/>
        <item m="1" x="728"/>
        <item m="1" x="683"/>
        <item m="1" x="875"/>
        <item m="1" x="632"/>
        <item m="1" x="634"/>
        <item m="1" x="920"/>
        <item m="1" x="1039"/>
        <item m="1" x="612"/>
        <item m="1" x="1237"/>
        <item m="1" x="832"/>
        <item m="1" x="1268"/>
        <item m="1" x="1163"/>
        <item m="1" x="1019"/>
        <item m="1" x="946"/>
        <item m="1" x="1204"/>
        <item m="1" x="870"/>
        <item m="1" x="833"/>
        <item m="1" x="847"/>
        <item m="1" x="944"/>
        <item m="1" x="787"/>
        <item m="1" x="962"/>
        <item m="1" x="803"/>
        <item m="1" x="821"/>
        <item x="302"/>
        <item m="1" x="775"/>
        <item m="1" x="1173"/>
        <item m="1" x="684"/>
        <item x="328"/>
        <item m="1" x="609"/>
        <item m="1" x="1054"/>
        <item x="585"/>
        <item m="1" x="1024"/>
        <item m="1" x="984"/>
        <item x="563"/>
        <item m="1" x="795"/>
        <item m="1" x="1226"/>
        <item m="1" x="1235"/>
        <item m="1" x="1205"/>
        <item x="257"/>
        <item x="231"/>
        <item m="1" x="839"/>
        <item m="1" x="1211"/>
        <item m="1" x="928"/>
        <item m="1" x="1150"/>
        <item x="321"/>
        <item m="1" x="1060"/>
        <item m="1" x="1112"/>
        <item x="225"/>
        <item x="405"/>
        <item m="1" x="785"/>
        <item m="1" x="1156"/>
        <item m="1" x="1160"/>
        <item m="1" x="748"/>
        <item m="1" x="1216"/>
        <item x="269"/>
        <item m="1" x="933"/>
        <item x="254"/>
        <item m="1" x="666"/>
        <item m="1" x="691"/>
        <item x="427"/>
        <item x="439"/>
        <item x="468"/>
        <item x="475"/>
        <item x="442"/>
        <item x="426"/>
        <item x="416"/>
        <item x="477"/>
        <item x="429"/>
        <item x="423"/>
        <item x="434"/>
        <item x="438"/>
        <item x="467"/>
        <item x="474"/>
        <item x="441"/>
        <item x="422"/>
        <item x="420"/>
        <item x="425"/>
        <item x="435"/>
        <item x="421"/>
        <item x="424"/>
        <item x="436"/>
        <item x="418"/>
        <item x="428"/>
        <item x="415"/>
        <item m="1" x="1139"/>
        <item m="1" x="771"/>
        <item m="1" x="1197"/>
        <item m="1" x="1236"/>
        <item x="395"/>
        <item m="1" x="1196"/>
        <item x="273"/>
        <item m="1" x="1202"/>
        <item m="1" x="715"/>
        <item m="1" x="1076"/>
        <item x="212"/>
        <item m="1" x="998"/>
        <item m="1" x="930"/>
        <item m="1" x="1180"/>
        <item x="552"/>
        <item m="1" x="897"/>
        <item m="1" x="1276"/>
        <item m="1" x="633"/>
        <item m="1" x="621"/>
        <item m="1" x="947"/>
        <item x="36"/>
        <item x="35"/>
        <item x="192"/>
        <item m="1" x="967"/>
        <item m="1" x="782"/>
        <item x="267"/>
        <item m="1" x="915"/>
        <item m="1" x="889"/>
        <item x="384"/>
        <item m="1" x="881"/>
        <item m="1" x="615"/>
        <item x="295"/>
        <item m="1" x="1273"/>
        <item m="1" x="704"/>
        <item m="1" x="1079"/>
        <item x="164"/>
        <item m="1" x="874"/>
        <item m="1" x="809"/>
        <item m="1" x="687"/>
        <item m="1" x="1153"/>
        <item m="1" x="641"/>
        <item m="1" x="1072"/>
        <item x="266"/>
        <item m="1" x="788"/>
        <item m="1" x="740"/>
        <item m="1" x="1120"/>
        <item m="1" x="975"/>
        <item x="378"/>
        <item m="1" x="1134"/>
        <item x="217"/>
        <item m="1" x="1175"/>
        <item x="607"/>
        <item m="1" x="862"/>
        <item m="1" x="1267"/>
        <item m="1" x="618"/>
        <item m="1" x="627"/>
        <item x="239"/>
        <item x="413"/>
        <item m="1" x="736"/>
        <item x="409"/>
        <item m="1" x="855"/>
        <item x="506"/>
        <item m="1" x="1234"/>
        <item x="602"/>
        <item x="249"/>
        <item x="391"/>
        <item x="503"/>
        <item m="1" x="1158"/>
        <item m="1" x="1048"/>
        <item m="1" x="1066"/>
        <item m="1" x="799"/>
        <item m="1" x="906"/>
        <item m="1" x="663"/>
        <item x="492"/>
        <item m="1" x="708"/>
        <item m="1" x="712"/>
        <item m="1" x="810"/>
        <item m="1" x="1230"/>
        <item x="204"/>
        <item m="1" x="1012"/>
        <item m="1" x="1094"/>
        <item m="1" x="994"/>
        <item m="1" x="849"/>
        <item m="1" x="653"/>
        <item x="504"/>
        <item m="1" x="682"/>
        <item x="376"/>
        <item m="1" x="635"/>
        <item m="1" x="1117"/>
        <item m="1" x="1259"/>
        <item m="1" x="731"/>
        <item m="1" x="692"/>
        <item m="1" x="670"/>
        <item m="1" x="1193"/>
        <item m="1" x="898"/>
        <item m="1" x="854"/>
        <item m="1" x="1245"/>
        <item m="1" x="1136"/>
        <item x="343"/>
        <item m="1" x="1058"/>
        <item x="216"/>
        <item m="1" x="655"/>
        <item m="1" x="988"/>
        <item x="208"/>
        <item m="1" x="784"/>
        <item m="1" x="614"/>
        <item m="1" x="986"/>
        <item m="1" x="1093"/>
        <item m="1" x="797"/>
        <item m="1" x="956"/>
        <item x="194"/>
        <item m="1" x="941"/>
        <item x="226"/>
        <item m="1" x="1164"/>
        <item x="215"/>
        <item m="1" x="667"/>
        <item m="1" x="1206"/>
        <item m="1" x="1278"/>
        <item x="322"/>
        <item m="1" x="807"/>
        <item m="1" x="892"/>
        <item x="363"/>
        <item x="359"/>
        <item x="362"/>
        <item m="1" x="730"/>
        <item x="553"/>
        <item m="1" x="991"/>
        <item x="507"/>
        <item m="1" x="1137"/>
        <item m="1" x="1132"/>
        <item m="1" x="808"/>
        <item m="1" x="1103"/>
        <item m="1" x="1266"/>
        <item x="583"/>
        <item x="599"/>
        <item m="1" x="804"/>
        <item x="597"/>
        <item m="1" x="1155"/>
        <item m="1" x="1014"/>
        <item m="1" x="1218"/>
        <item m="1" x="1201"/>
        <item x="344"/>
        <item m="1" x="777"/>
        <item x="497"/>
        <item m="1" x="1111"/>
        <item x="238"/>
        <item m="1" x="1040"/>
        <item x="306"/>
        <item m="1" x="1063"/>
        <item m="1" x="987"/>
        <item m="1" x="1249"/>
        <item m="1" x="619"/>
        <item m="1" x="999"/>
        <item m="1" x="831"/>
        <item m="1" x="1005"/>
        <item m="1" x="1279"/>
        <item m="1" x="827"/>
        <item m="1" x="1252"/>
        <item m="1" x="863"/>
        <item m="1" x="861"/>
        <item x="299"/>
        <item m="1" x="665"/>
        <item m="1" x="1149"/>
        <item m="1" x="688"/>
        <item m="1" x="617"/>
        <item x="168"/>
        <item m="1" x="689"/>
        <item m="1" x="1037"/>
        <item m="1" x="970"/>
        <item m="1" x="864"/>
        <item x="227"/>
        <item x="272"/>
        <item m="1" x="1073"/>
        <item m="1" x="643"/>
        <item m="1" x="835"/>
        <item x="495"/>
        <item m="1" x="1168"/>
        <item m="1" x="1265"/>
        <item m="1" x="1074"/>
        <item m="1" x="1050"/>
        <item m="1" x="630"/>
        <item x="490"/>
        <item m="1" x="1238"/>
        <item m="1" x="1007"/>
        <item m="1" x="1198"/>
        <item m="1" x="911"/>
        <item m="1" x="924"/>
        <item m="1" x="837"/>
        <item m="1" x="900"/>
        <item m="1" x="968"/>
        <item m="1" x="868"/>
        <item m="1" x="721"/>
        <item x="296"/>
        <item m="1" x="1013"/>
        <item x="373"/>
        <item m="1" x="792"/>
        <item m="1" x="1036"/>
        <item m="1" x="1135"/>
        <item x="195"/>
        <item m="1" x="1022"/>
        <item x="207"/>
        <item m="1" x="1044"/>
        <item m="1" x="1097"/>
        <item m="1" x="752"/>
        <item m="1" x="894"/>
        <item m="1" x="1107"/>
        <item m="1" x="622"/>
        <item m="1" x="616"/>
        <item m="1" x="996"/>
        <item m="1" x="812"/>
        <item m="1" x="929"/>
        <item m="1" x="1043"/>
        <item x="177"/>
        <item m="1" x="679"/>
        <item x="330"/>
        <item m="1" x="1254"/>
        <item m="1" x="1212"/>
        <item m="1" x="912"/>
        <item m="1" x="983"/>
        <item m="1" x="675"/>
        <item m="1" x="1021"/>
        <item m="1" x="1049"/>
        <item x="406"/>
        <item x="297"/>
        <item x="130"/>
        <item x="132"/>
        <item x="124"/>
        <item x="125"/>
        <item x="122"/>
        <item x="121"/>
        <item x="118"/>
        <item x="127"/>
        <item x="129"/>
        <item x="133"/>
        <item x="126"/>
        <item x="123"/>
        <item x="120"/>
        <item x="119"/>
        <item x="131"/>
        <item x="128"/>
        <item x="116"/>
        <item x="157"/>
        <item x="148"/>
        <item x="145"/>
        <item x="139"/>
        <item x="140"/>
        <item x="137"/>
        <item x="134"/>
        <item x="142"/>
        <item x="144"/>
        <item x="141"/>
        <item x="138"/>
        <item x="136"/>
        <item x="135"/>
        <item x="146"/>
        <item x="143"/>
        <item x="147"/>
        <item x="87"/>
        <item x="80"/>
        <item x="84"/>
        <item x="90"/>
        <item x="83"/>
        <item x="82"/>
        <item x="88"/>
        <item x="89"/>
        <item x="85"/>
        <item x="79"/>
        <item x="81"/>
        <item x="86"/>
        <item x="115"/>
        <item x="111"/>
        <item x="109"/>
        <item x="106"/>
        <item x="112"/>
        <item x="114"/>
        <item x="110"/>
        <item x="108"/>
        <item x="107"/>
        <item x="155"/>
        <item x="113"/>
        <item x="156"/>
        <item m="1" x="642"/>
        <item m="1" x="886"/>
        <item m="1" x="985"/>
        <item m="1" x="685"/>
        <item x="242"/>
        <item x="179"/>
        <item m="1" x="1075"/>
        <item m="1" x="789"/>
        <item m="1" x="720"/>
        <item x="600"/>
        <item x="4"/>
        <item m="1" x="764"/>
        <item x="320"/>
        <item x="258"/>
        <item x="235"/>
        <item m="1" x="1190"/>
        <item m="1" x="852"/>
        <item m="1" x="755"/>
        <item m="1" x="1232"/>
        <item m="1" x="1203"/>
        <item m="1" x="793"/>
        <item m="1" x="1263"/>
        <item m="1" x="760"/>
        <item x="361"/>
        <item m="1" x="725"/>
        <item m="1" x="620"/>
        <item x="105"/>
        <item x="104"/>
        <item x="117"/>
        <item x="77"/>
        <item m="1" x="811"/>
        <item m="1" x="770"/>
        <item x="236"/>
        <item m="1" x="960"/>
        <item x="233"/>
        <item x="372"/>
        <item x="274"/>
        <item m="1" x="942"/>
        <item x="246"/>
        <item x="375"/>
        <item x="500"/>
        <item m="1" x="857"/>
        <item x="276"/>
        <item m="1" x="973"/>
        <item x="333"/>
        <item x="282"/>
        <item m="1" x="1138"/>
        <item x="498"/>
        <item x="221"/>
        <item m="1" x="1142"/>
        <item x="178"/>
        <item x="241"/>
        <item x="251"/>
        <item x="260"/>
        <item x="270"/>
        <item m="1" x="1083"/>
        <item m="1" x="877"/>
        <item m="1" x="1147"/>
        <item m="1" x="824"/>
        <item x="219"/>
        <item m="1" x="733"/>
        <item m="1" x="879"/>
        <item m="1" x="1229"/>
        <item m="1" x="1030"/>
        <item m="1" x="1244"/>
        <item m="1" x="1146"/>
        <item x="202"/>
        <item x="370"/>
        <item m="1" x="1255"/>
        <item x="578"/>
        <item x="390"/>
        <item m="1" x="1047"/>
        <item m="1" x="745"/>
        <item m="1" x="896"/>
        <item m="1" x="1143"/>
        <item m="1" x="1215"/>
        <item m="1" x="1176"/>
        <item m="1" x="977"/>
        <item x="300"/>
        <item m="1" x="761"/>
        <item m="1" x="992"/>
        <item m="1" x="657"/>
        <item m="1" x="838"/>
        <item m="1" x="1034"/>
        <item x="368"/>
        <item m="1" x="1256"/>
        <item m="1" x="1144"/>
        <item m="1" x="1118"/>
        <item m="1" x="1271"/>
        <item m="1" x="842"/>
        <item x="310"/>
        <item m="1" x="1006"/>
        <item m="1" x="895"/>
        <item m="1" x="751"/>
        <item m="1" x="869"/>
        <item m="1" x="762"/>
        <item m="1" x="865"/>
        <item m="1" x="1217"/>
        <item m="1" x="866"/>
        <item m="1" x="753"/>
        <item m="1" x="1038"/>
        <item m="1" x="714"/>
        <item m="1" x="1089"/>
        <item m="1" x="867"/>
        <item x="581"/>
        <item m="1" x="750"/>
        <item m="1" x="779"/>
        <item m="1" x="963"/>
        <item m="1" x="925"/>
        <item m="1" x="989"/>
        <item x="308"/>
        <item m="1" x="884"/>
        <item x="579"/>
        <item x="354"/>
        <item x="347"/>
        <item x="351"/>
        <item x="357"/>
        <item x="350"/>
        <item x="349"/>
        <item x="355"/>
        <item x="356"/>
        <item x="352"/>
        <item x="346"/>
        <item x="348"/>
        <item x="353"/>
        <item m="1" x="1182"/>
        <item m="1" x="613"/>
        <item x="323"/>
        <item m="1" x="717"/>
        <item m="1" x="1222"/>
        <item m="1" x="1187"/>
        <item x="393"/>
        <item m="1" x="774"/>
        <item m="1" x="872"/>
        <item m="1" x="1165"/>
        <item x="191"/>
        <item m="1" x="698"/>
        <item x="319"/>
        <item x="167"/>
        <item m="1" x="1159"/>
        <item m="1" x="1119"/>
        <item m="1" x="741"/>
        <item m="1" x="723"/>
        <item m="1" x="880"/>
        <item m="1" x="1086"/>
        <item x="271"/>
        <item m="1" x="671"/>
        <item m="1" x="1141"/>
        <item x="315"/>
        <item x="180"/>
        <item x="198"/>
        <item m="1" x="890"/>
        <item x="188"/>
        <item x="598"/>
        <item m="1" x="1264"/>
        <item m="1" x="1064"/>
        <item x="580"/>
        <item x="400"/>
        <item x="557"/>
        <item m="1" x="735"/>
        <item x="408"/>
        <item x="412"/>
        <item m="1" x="1061"/>
        <item m="1" x="1188"/>
        <item m="1" x="1003"/>
        <item x="161"/>
        <item x="160"/>
        <item x="159"/>
        <item x="158"/>
        <item x="33"/>
        <item x="34"/>
        <item x="32"/>
        <item x="23"/>
        <item x="24"/>
        <item x="30"/>
        <item x="26"/>
        <item x="21"/>
        <item x="27"/>
        <item x="29"/>
        <item x="25"/>
        <item x="31"/>
        <item x="22"/>
        <item x="20"/>
        <item x="28"/>
        <item m="1" x="825"/>
        <item m="1" x="732"/>
        <item m="1" x="1122"/>
        <item m="1" x="640"/>
        <item m="1" x="1219"/>
        <item m="1" x="856"/>
        <item m="1" x="1145"/>
        <item x="329"/>
        <item m="1" x="668"/>
        <item m="1" x="1020"/>
        <item m="1" x="769"/>
        <item x="380"/>
        <item x="501"/>
        <item x="232"/>
        <item m="1" x="1247"/>
        <item m="1" x="638"/>
        <item m="1" x="1239"/>
        <item x="305"/>
        <item m="1" x="651"/>
        <item m="1" x="1090"/>
        <item m="1" x="1109"/>
        <item x="486"/>
        <item x="1"/>
        <item x="2"/>
        <item m="1" x="935"/>
        <item x="431"/>
        <item x="440"/>
        <item x="469"/>
        <item x="476"/>
        <item x="443"/>
        <item x="430"/>
        <item x="417"/>
        <item x="433"/>
        <item x="437"/>
        <item x="419"/>
        <item x="432"/>
        <item m="1" x="1070"/>
        <item m="1" x="939"/>
        <item m="1" x="1026"/>
        <item m="1" x="969"/>
        <item x="172"/>
        <item m="1" x="891"/>
        <item m="1" x="1169"/>
        <item x="316"/>
        <item m="1" x="938"/>
        <item x="377"/>
        <item x="327"/>
        <item x="290"/>
        <item x="298"/>
        <item m="1" x="722"/>
        <item m="1" x="625"/>
        <item m="1" x="1277"/>
        <item m="1" x="767"/>
        <item m="1" x="828"/>
        <item x="396"/>
        <item m="1" x="1096"/>
        <item x="562"/>
        <item x="603"/>
        <item m="1" x="1231"/>
        <item x="549"/>
        <item x="587"/>
        <item x="201"/>
        <item m="1" x="1011"/>
        <item m="1" x="1088"/>
        <item m="1" x="1099"/>
        <item m="1" x="914"/>
        <item m="1" x="978"/>
        <item x="268"/>
        <item m="1" x="844"/>
        <item m="1" x="964"/>
        <item m="1" x="1275"/>
        <item m="1" x="1100"/>
        <item m="1" x="1001"/>
        <item m="1" x="1002"/>
        <item x="173"/>
        <item x="240"/>
        <item m="1" x="678"/>
        <item m="1" x="1251"/>
        <item m="1" x="716"/>
        <item m="1" x="660"/>
        <item m="1" x="636"/>
        <item m="1" x="1260"/>
        <item x="481"/>
        <item x="480"/>
        <item x="494"/>
        <item m="1" x="953"/>
        <item m="1" x="813"/>
        <item m="1" x="931"/>
        <item x="5"/>
        <item m="1" x="697"/>
        <item m="1" x="961"/>
        <item m="1" x="1008"/>
        <item m="1" x="1133"/>
        <item m="1" x="1148"/>
        <item m="1" x="766"/>
        <item x="275"/>
        <item x="456"/>
        <item x="464"/>
        <item x="471"/>
        <item x="462"/>
        <item x="479"/>
        <item x="466"/>
        <item x="455"/>
        <item x="449"/>
        <item x="458"/>
        <item m="1" x="686"/>
        <item x="461"/>
        <item m="1" x="1059"/>
        <item x="450"/>
        <item x="457"/>
        <item x="446"/>
        <item x="448"/>
        <item x="452"/>
        <item m="1" x="1274"/>
        <item x="463"/>
        <item x="470"/>
        <item x="478"/>
        <item x="465"/>
        <item x="451"/>
        <item x="447"/>
        <item x="454"/>
        <item m="1" x="1010"/>
        <item x="460"/>
        <item x="453"/>
        <item m="1" x="1213"/>
        <item x="459"/>
        <item m="1" x="1208"/>
        <item m="1" x="873"/>
        <item m="1" x="1123"/>
        <item x="374"/>
        <item x="345"/>
        <item x="205"/>
        <item m="1" x="676"/>
        <item x="536"/>
        <item x="543"/>
        <item x="537"/>
        <item x="541"/>
        <item x="539"/>
        <item x="540"/>
        <item x="538"/>
        <item m="1" x="887"/>
        <item m="1" x="836"/>
        <item x="304"/>
        <item x="509"/>
        <item m="1" x="624"/>
        <item m="1" x="851"/>
        <item m="1" x="1131"/>
        <item m="1" x="932"/>
        <item m="1" x="1242"/>
        <item m="1" x="943"/>
        <item m="1" x="674"/>
        <item x="482"/>
        <item x="483"/>
        <item x="488"/>
        <item x="485"/>
        <item x="484"/>
        <item m="1" x="1045"/>
        <item m="1" x="794"/>
        <item m="1" x="727"/>
        <item m="1" x="1126"/>
        <item m="1" x="758"/>
        <item m="1" x="703"/>
        <item m="1" x="677"/>
        <item m="1" x="742"/>
        <item m="1" x="1224"/>
        <item x="262"/>
        <item m="1" x="1125"/>
        <item x="243"/>
        <item m="1" x="695"/>
        <item m="1" x="1121"/>
        <item m="1" x="937"/>
        <item m="1" x="790"/>
        <item x="402"/>
        <item x="203"/>
        <item m="1" x="927"/>
        <item m="1" x="817"/>
        <item x="535"/>
        <item x="534"/>
        <item x="545"/>
        <item m="1" x="1170"/>
        <item x="542"/>
        <item m="1" x="814"/>
        <item x="505"/>
        <item x="45"/>
        <item x="150"/>
        <item x="42"/>
        <item x="40"/>
        <item x="37"/>
        <item x="43"/>
        <item x="41"/>
        <item x="39"/>
        <item x="38"/>
        <item x="149"/>
        <item x="44"/>
        <item x="46"/>
        <item x="151"/>
        <item x="53"/>
        <item x="60"/>
        <item x="49"/>
        <item x="50"/>
        <item x="52"/>
        <item x="47"/>
        <item x="56"/>
        <item x="54"/>
        <item x="61"/>
        <item x="55"/>
        <item x="51"/>
        <item x="59"/>
        <item x="48"/>
        <item x="58"/>
        <item x="57"/>
        <item m="1" x="908"/>
        <item m="1" x="966"/>
        <item m="1" x="876"/>
        <item m="1" x="921"/>
        <item m="1" x="802"/>
        <item m="1" x="959"/>
        <item x="544"/>
        <item x="245"/>
        <item m="1" x="1056"/>
        <item x="403"/>
        <item x="193"/>
        <item m="1" x="1221"/>
        <item m="1" x="1033"/>
        <item x="256"/>
        <item x="263"/>
        <item x="16"/>
        <item x="9"/>
        <item x="13"/>
        <item x="19"/>
        <item x="12"/>
        <item x="11"/>
        <item x="17"/>
        <item x="18"/>
        <item x="14"/>
        <item x="8"/>
        <item x="10"/>
        <item x="15"/>
        <item x="489"/>
        <item m="1" x="1233"/>
        <item m="1" x="1106"/>
        <item m="1" x="763"/>
        <item x="397"/>
        <item x="255"/>
        <item m="1" x="637"/>
        <item m="1" x="1027"/>
        <item m="1" x="611"/>
        <item x="548"/>
        <item m="1" x="1095"/>
        <item m="1" x="1185"/>
        <item m="1" x="888"/>
        <item m="1" x="1248"/>
        <item m="1" x="940"/>
        <item x="387"/>
        <item x="250"/>
        <item x="388"/>
        <item m="1" x="945"/>
        <item m="1" x="1181"/>
        <item x="386"/>
        <item m="1" x="647"/>
        <item m="1" x="747"/>
        <item m="1" x="644"/>
        <item m="1" x="649"/>
        <item m="1" x="673"/>
        <item m="1" x="1023"/>
        <item m="1" x="710"/>
        <item m="1" x="1127"/>
        <item x="206"/>
        <item m="1" x="610"/>
        <item x="473"/>
        <item x="472"/>
        <item m="1" x="957"/>
        <item x="389"/>
        <item x="335"/>
        <item x="570"/>
        <item x="569"/>
        <item x="568"/>
        <item x="360"/>
        <item x="62"/>
        <item x="73"/>
        <item x="75"/>
        <item x="68"/>
        <item x="69"/>
        <item x="66"/>
        <item x="63"/>
        <item x="71"/>
        <item x="76"/>
        <item x="70"/>
        <item x="67"/>
        <item x="65"/>
        <item x="64"/>
        <item x="74"/>
        <item x="72"/>
        <item m="1" x="1128"/>
        <item m="1" x="901"/>
        <item m="1" x="1250"/>
        <item m="1" x="1177"/>
        <item x="383"/>
        <item x="279"/>
        <item x="289"/>
        <item m="1" x="1129"/>
        <item x="288"/>
        <item x="287"/>
        <item x="334"/>
        <item x="385"/>
        <item x="382"/>
        <item m="1" x="816"/>
        <item x="381"/>
        <item x="502"/>
        <item m="1" x="1199"/>
        <item m="1" x="952"/>
        <item x="175"/>
        <item x="199"/>
        <item m="1" x="744"/>
        <item x="550"/>
        <item x="78"/>
        <item m="1" x="706"/>
        <item m="1" x="843"/>
        <item m="1" x="818"/>
        <item m="1" x="1140"/>
        <item m="1" x="1200"/>
        <item x="307"/>
        <item m="1" x="1270"/>
        <item m="1" x="1046"/>
        <item x="200"/>
        <item m="1" x="757"/>
        <item m="1" x="820"/>
        <item m="1" x="1152"/>
        <item x="185"/>
        <item m="1" x="1078"/>
        <item x="318"/>
        <item x="228"/>
        <item m="1" x="1071"/>
        <item m="1" x="1081"/>
        <item m="1" x="1108"/>
        <item m="1" x="1082"/>
        <item x="586"/>
        <item m="1" x="1223"/>
        <item m="1" x="1062"/>
        <item m="1" x="1269"/>
        <item m="1" x="979"/>
        <item m="1" x="997"/>
        <item m="1" x="1087"/>
        <item m="1" x="830"/>
        <item m="1" x="982"/>
        <item m="1" x="664"/>
        <item m="1" x="1210"/>
        <item m="1" x="756"/>
        <item m="1" x="1240"/>
        <item m="1" x="1174"/>
        <item m="1" x="954"/>
        <item m="1" x="1257"/>
        <item m="1" x="648"/>
        <item x="516"/>
        <item x="514"/>
        <item x="525"/>
        <item x="513"/>
        <item x="358"/>
        <item x="588"/>
        <item x="530"/>
        <item x="515"/>
        <item x="512"/>
        <item x="522"/>
        <item x="517"/>
        <item m="1" x="718"/>
        <item x="596"/>
        <item x="511"/>
        <item x="487"/>
        <item m="1" x="1186"/>
        <item m="1" x="1151"/>
        <item x="410"/>
        <item x="414"/>
        <item m="1" x="1029"/>
        <item x="259"/>
        <item x="234"/>
        <item x="401"/>
        <item m="1" x="746"/>
        <item m="1" x="680"/>
        <item x="3"/>
        <item m="1" x="1184"/>
        <item m="1" x="628"/>
        <item m="1" x="1225"/>
        <item x="0"/>
        <item m="1" x="819"/>
        <item m="1" x="1077"/>
        <item m="1" x="768"/>
        <item m="1" x="926"/>
        <item m="1" x="922"/>
        <item m="1" x="806"/>
        <item x="93"/>
        <item x="94"/>
        <item x="100"/>
        <item x="96"/>
        <item m="1" x="1004"/>
        <item x="91"/>
        <item x="97"/>
        <item x="152"/>
        <item x="103"/>
        <item x="99"/>
        <item x="102"/>
        <item x="95"/>
        <item x="101"/>
        <item x="92"/>
        <item x="153"/>
        <item x="98"/>
        <item x="154"/>
        <item m="1" x="1009"/>
        <item m="1" x="1000"/>
        <item m="1" x="907"/>
        <item x="265"/>
        <item m="1" x="1085"/>
        <item x="379"/>
        <item m="1" x="1157"/>
        <item m="1" x="1124"/>
        <item m="1" x="850"/>
        <item x="314"/>
        <item m="1" x="878"/>
        <item x="248"/>
        <item m="1" x="1262"/>
        <item m="1" x="845"/>
        <item m="1" x="639"/>
        <item m="1" x="1172"/>
        <item m="1" x="734"/>
        <item x="196"/>
        <item m="1" x="1105"/>
        <item x="394"/>
        <item m="1" x="980"/>
        <item m="1" x="1243"/>
        <item x="573"/>
        <item m="1" x="1167"/>
        <item x="594"/>
        <item x="592"/>
        <item x="605"/>
        <item x="593"/>
        <item x="595"/>
        <item m="1" x="902"/>
        <item m="1" x="829"/>
        <item m="1" x="903"/>
        <item m="1" x="951"/>
        <item m="1" x="791"/>
        <item m="1" x="1161"/>
        <item x="294"/>
        <item m="1" x="905"/>
        <item x="584"/>
        <item x="590"/>
        <item x="591"/>
        <item x="589"/>
        <item x="528"/>
        <item x="527"/>
        <item x="532"/>
        <item x="529"/>
        <item m="1" x="1041"/>
        <item x="531"/>
        <item x="575"/>
        <item x="561"/>
        <item x="364"/>
        <item x="555"/>
        <item x="407"/>
        <item x="577"/>
        <item x="576"/>
        <item x="558"/>
        <item m="1" x="1032"/>
        <item x="214"/>
        <item x="341"/>
        <item x="340"/>
        <item m="1" x="796"/>
        <item x="339"/>
        <item x="222"/>
        <item m="1" x="1102"/>
        <item x="213"/>
        <item x="187"/>
        <item x="210"/>
        <item m="1" x="650"/>
        <item x="551"/>
        <item x="546"/>
        <item x="547"/>
        <item x="336"/>
        <item x="572"/>
        <item x="571"/>
        <item m="1" x="1246"/>
        <item x="244"/>
        <item m="1" x="1017"/>
        <item m="1" x="1192"/>
        <item x="247"/>
        <item x="183"/>
        <item m="1" x="646"/>
        <item x="508"/>
        <item m="1" x="754"/>
        <item m="1" x="1258"/>
        <item x="404"/>
        <item m="1" x="919"/>
        <item m="1" x="910"/>
        <item m="1" x="1104"/>
        <item m="1" x="815"/>
        <item m="1" x="981"/>
        <item x="253"/>
        <item m="1" x="1018"/>
        <item m="1" x="1091"/>
        <item m="1" x="659"/>
        <item m="1" x="661"/>
        <item m="1" x="950"/>
        <item m="1" x="713"/>
        <item x="309"/>
        <item m="1" x="749"/>
        <item m="1" x="719"/>
        <item m="1" x="859"/>
        <item x="165"/>
        <item m="1" x="1053"/>
        <item m="1" x="853"/>
        <item m="1" x="840"/>
        <item m="1" x="1042"/>
        <item m="1" x="1162"/>
        <item m="1" x="711"/>
        <item m="1" x="955"/>
        <item m="1" x="1171"/>
        <item m="1" x="800"/>
        <item m="1" x="871"/>
        <item m="1" x="909"/>
        <item m="1" x="773"/>
        <item x="564"/>
        <item x="565"/>
        <item x="566"/>
        <item x="338"/>
        <item x="337"/>
        <item x="342"/>
        <item m="1" x="1183"/>
        <item x="601"/>
        <item m="1" x="645"/>
        <item x="604"/>
        <item m="1" x="1101"/>
        <item x="493"/>
        <item x="499"/>
        <item x="7"/>
        <item m="1" x="1130"/>
        <item m="1" x="783"/>
        <item x="556"/>
        <item x="174"/>
        <item m="1" x="1016"/>
        <item m="1" x="662"/>
        <item x="190"/>
        <item x="252"/>
        <item m="1" x="729"/>
        <item x="324"/>
        <item x="189"/>
        <item m="1" x="834"/>
        <item m="1" x="1035"/>
        <item m="1" x="1116"/>
        <item x="301"/>
        <item m="1" x="899"/>
        <item x="169"/>
        <item m="1" x="1065"/>
        <item m="1" x="759"/>
        <item m="1" x="923"/>
        <item m="1" x="1015"/>
        <item x="554"/>
        <item x="560"/>
        <item x="559"/>
        <item m="1" x="781"/>
        <item x="211"/>
        <item m="1" x="1214"/>
        <item m="1" x="629"/>
        <item m="1" x="972"/>
        <item m="1" x="1113"/>
        <item m="1" x="1031"/>
        <item m="1" x="1067"/>
        <item m="1" x="823"/>
        <item m="1" x="696"/>
        <item x="223"/>
        <item x="220"/>
        <item x="176"/>
        <item m="1" x="936"/>
        <item x="574"/>
        <item m="1" x="776"/>
        <item m="1" x="1241"/>
        <item x="399"/>
        <item m="1" x="778"/>
        <item x="325"/>
        <item x="170"/>
        <item m="1" x="786"/>
        <item m="1" x="858"/>
        <item m="1" x="743"/>
        <item m="1" x="993"/>
        <item m="1" x="701"/>
        <item m="1" x="918"/>
        <item m="1" x="724"/>
        <item m="1" x="626"/>
        <item m="1" x="652"/>
        <item m="1" x="702"/>
        <item x="313"/>
        <item m="1" x="765"/>
        <item m="1" x="1189"/>
        <item x="496"/>
        <item m="1" x="690"/>
        <item m="1" x="1178"/>
        <item m="1" x="1025"/>
        <item x="317"/>
        <item x="582"/>
        <item m="1" x="798"/>
        <item m="1" x="738"/>
        <item m="1" x="916"/>
        <item m="1" x="1272"/>
        <item m="1" x="848"/>
        <item m="1" x="1110"/>
        <item m="1" x="699"/>
        <item x="444"/>
        <item x="445"/>
        <item m="1" x="709"/>
        <item m="1" x="885"/>
        <item m="1" x="737"/>
        <item m="1" x="1209"/>
        <item m="1" x="608"/>
        <item x="181"/>
        <item m="1" x="883"/>
        <item m="1" x="913"/>
        <item m="1" x="656"/>
        <item x="366"/>
        <item x="365"/>
        <item x="367"/>
        <item m="1" x="1228"/>
        <item m="1" x="1055"/>
        <item x="6"/>
        <item x="162"/>
        <item x="163"/>
        <item x="277"/>
        <item x="278"/>
        <item x="280"/>
        <item x="281"/>
        <item x="283"/>
        <item x="284"/>
        <item x="285"/>
        <item x="286"/>
        <item x="291"/>
        <item x="292"/>
        <item x="293"/>
        <item x="331"/>
        <item x="332"/>
        <item x="510"/>
        <item x="518"/>
        <item x="519"/>
        <item x="520"/>
        <item x="521"/>
        <item x="523"/>
        <item x="524"/>
        <item x="526"/>
        <item x="533"/>
        <item x="567"/>
        <item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</pivotFields>
  <rowFields count="3">
    <field x="1"/>
    <field x="5"/>
    <field x="6"/>
  </rowFields>
  <rowItems count="22">
    <i>
      <x v="1"/>
      <x v="185"/>
      <x v="26"/>
    </i>
    <i r="1">
      <x v="231"/>
      <x v="964"/>
    </i>
    <i r="1">
      <x v="249"/>
      <x v="487"/>
    </i>
    <i r="1">
      <x v="290"/>
      <x v="935"/>
    </i>
    <i r="1">
      <x v="295"/>
      <x v="1265"/>
    </i>
    <i r="1">
      <x v="373"/>
      <x v="1088"/>
    </i>
    <i r="1">
      <x v="391"/>
      <x v="938"/>
    </i>
    <i r="1">
      <x v="395"/>
      <x v="937"/>
    </i>
    <i>
      <x v="2"/>
      <x v="164"/>
      <x v="614"/>
    </i>
    <i r="1">
      <x v="167"/>
      <x v="203"/>
    </i>
    <i r="1">
      <x v="170"/>
      <x v="587"/>
    </i>
    <i r="1">
      <x v="214"/>
      <x v="1191"/>
    </i>
    <i r="1">
      <x v="234"/>
      <x v="123"/>
    </i>
    <i r="1">
      <x v="235"/>
      <x v="646"/>
    </i>
    <i r="1">
      <x v="242"/>
      <x v="224"/>
    </i>
    <i r="1">
      <x v="331"/>
      <x v="500"/>
    </i>
    <i r="1">
      <x v="368"/>
      <x v="290"/>
    </i>
    <i r="1">
      <x v="370"/>
      <x v="472"/>
    </i>
    <i r="1">
      <x v="371"/>
      <x v="291"/>
    </i>
    <i r="1">
      <x v="374"/>
      <x v="1248"/>
    </i>
    <i r="1">
      <x v="416"/>
      <x v="390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4" hier="-1"/>
  </pageFields>
  <dataFields count="8">
    <dataField name="Sum of Adjusted Closing balance PY" fld="16" baseField="0" baseItem="0"/>
    <dataField name="Sum of Debit " fld="9" baseField="0" baseItem="0"/>
    <dataField name="Sum of Credit" fld="10" baseField="0" baseItem="0"/>
    <dataField name="Sum of Closing balance" fld="11" baseField="0" baseItem="0"/>
    <dataField name="Sum of Adjustements" fld="12" baseField="0" baseItem="0"/>
    <dataField name="Sum of Closing balance adjusted" fld="13" baseField="0" baseItem="0"/>
    <dataField name="Sum of Nominal Variance" fld="18" baseField="0" baseItem="0"/>
    <dataField name="Sum of Variance in %" fld="20" baseField="0" baseItem="0" numFmtId="10"/>
  </dataFields>
  <formats count="31">
    <format dxfId="279">
      <pivotArea type="all" dataOnly="0" outline="0" fieldPosition="0"/>
    </format>
    <format dxfId="278">
      <pivotArea outline="0" collapsedLevelsAreSubtotals="1" fieldPosition="0"/>
    </format>
    <format dxfId="277">
      <pivotArea field="1" type="button" dataOnly="0" labelOnly="1" outline="0" axis="axisRow" fieldPosition="0"/>
    </format>
    <format dxfId="276">
      <pivotArea field="5" type="button" dataOnly="0" labelOnly="1" outline="0" axis="axisRow" fieldPosition="1"/>
    </format>
    <format dxfId="275">
      <pivotArea field="6" type="button" dataOnly="0" labelOnly="1" outline="0" axis="axisRow" fieldPosition="2"/>
    </format>
    <format dxfId="274">
      <pivotArea dataOnly="0" labelOnly="1" outline="0" fieldPosition="0">
        <references count="1">
          <reference field="1" count="2">
            <x v="1"/>
            <x v="2"/>
          </reference>
        </references>
      </pivotArea>
    </format>
    <format dxfId="273">
      <pivotArea dataOnly="0" labelOnly="1" grandRow="1" outline="0" fieldPosition="0"/>
    </format>
    <format dxfId="272">
      <pivotArea dataOnly="0" labelOnly="1" outline="0" fieldPosition="0">
        <references count="2">
          <reference field="1" count="1" selected="0">
            <x v="1"/>
          </reference>
          <reference field="5" count="8">
            <x v="185"/>
            <x v="231"/>
            <x v="249"/>
            <x v="290"/>
            <x v="295"/>
            <x v="373"/>
            <x v="391"/>
            <x v="395"/>
          </reference>
        </references>
      </pivotArea>
    </format>
    <format dxfId="271">
      <pivotArea dataOnly="0" labelOnly="1" outline="0" fieldPosition="0">
        <references count="2">
          <reference field="1" count="1" selected="0">
            <x v="2"/>
          </reference>
          <reference field="5" count="13">
            <x v="164"/>
            <x v="167"/>
            <x v="170"/>
            <x v="214"/>
            <x v="234"/>
            <x v="235"/>
            <x v="242"/>
            <x v="331"/>
            <x v="368"/>
            <x v="370"/>
            <x v="371"/>
            <x v="374"/>
            <x v="416"/>
          </reference>
        </references>
      </pivotArea>
    </format>
    <format dxfId="270">
      <pivotArea dataOnly="0" labelOnly="1" outline="0" fieldPosition="0">
        <references count="3">
          <reference field="1" count="1" selected="0">
            <x v="1"/>
          </reference>
          <reference field="5" count="1" selected="0">
            <x v="185"/>
          </reference>
          <reference field="6" count="1">
            <x v="26"/>
          </reference>
        </references>
      </pivotArea>
    </format>
    <format dxfId="269">
      <pivotArea dataOnly="0" labelOnly="1" outline="0" fieldPosition="0">
        <references count="3">
          <reference field="1" count="1" selected="0">
            <x v="1"/>
          </reference>
          <reference field="5" count="1" selected="0">
            <x v="231"/>
          </reference>
          <reference field="6" count="1">
            <x v="964"/>
          </reference>
        </references>
      </pivotArea>
    </format>
    <format dxfId="268">
      <pivotArea dataOnly="0" labelOnly="1" outline="0" fieldPosition="0">
        <references count="3">
          <reference field="1" count="1" selected="0">
            <x v="1"/>
          </reference>
          <reference field="5" count="1" selected="0">
            <x v="249"/>
          </reference>
          <reference field="6" count="1">
            <x v="487"/>
          </reference>
        </references>
      </pivotArea>
    </format>
    <format dxfId="267">
      <pivotArea dataOnly="0" labelOnly="1" outline="0" fieldPosition="0">
        <references count="3">
          <reference field="1" count="1" selected="0">
            <x v="1"/>
          </reference>
          <reference field="5" count="1" selected="0">
            <x v="290"/>
          </reference>
          <reference field="6" count="1">
            <x v="935"/>
          </reference>
        </references>
      </pivotArea>
    </format>
    <format dxfId="266">
      <pivotArea dataOnly="0" labelOnly="1" outline="0" fieldPosition="0">
        <references count="3">
          <reference field="1" count="1" selected="0">
            <x v="1"/>
          </reference>
          <reference field="5" count="1" selected="0">
            <x v="295"/>
          </reference>
          <reference field="6" count="1">
            <x v="1265"/>
          </reference>
        </references>
      </pivotArea>
    </format>
    <format dxfId="265">
      <pivotArea dataOnly="0" labelOnly="1" outline="0" fieldPosition="0">
        <references count="3">
          <reference field="1" count="1" selected="0">
            <x v="1"/>
          </reference>
          <reference field="5" count="1" selected="0">
            <x v="373"/>
          </reference>
          <reference field="6" count="1">
            <x v="1088"/>
          </reference>
        </references>
      </pivotArea>
    </format>
    <format dxfId="264">
      <pivotArea dataOnly="0" labelOnly="1" outline="0" fieldPosition="0">
        <references count="3">
          <reference field="1" count="1" selected="0">
            <x v="1"/>
          </reference>
          <reference field="5" count="1" selected="0">
            <x v="391"/>
          </reference>
          <reference field="6" count="1">
            <x v="938"/>
          </reference>
        </references>
      </pivotArea>
    </format>
    <format dxfId="263">
      <pivotArea dataOnly="0" labelOnly="1" outline="0" fieldPosition="0">
        <references count="3">
          <reference field="1" count="1" selected="0">
            <x v="1"/>
          </reference>
          <reference field="5" count="1" selected="0">
            <x v="395"/>
          </reference>
          <reference field="6" count="1">
            <x v="937"/>
          </reference>
        </references>
      </pivotArea>
    </format>
    <format dxfId="262">
      <pivotArea dataOnly="0" labelOnly="1" outline="0" fieldPosition="0">
        <references count="3">
          <reference field="1" count="1" selected="0">
            <x v="2"/>
          </reference>
          <reference field="5" count="1" selected="0">
            <x v="164"/>
          </reference>
          <reference field="6" count="1">
            <x v="614"/>
          </reference>
        </references>
      </pivotArea>
    </format>
    <format dxfId="261">
      <pivotArea dataOnly="0" labelOnly="1" outline="0" fieldPosition="0">
        <references count="3">
          <reference field="1" count="1" selected="0">
            <x v="2"/>
          </reference>
          <reference field="5" count="1" selected="0">
            <x v="167"/>
          </reference>
          <reference field="6" count="1">
            <x v="203"/>
          </reference>
        </references>
      </pivotArea>
    </format>
    <format dxfId="260">
      <pivotArea dataOnly="0" labelOnly="1" outline="0" fieldPosition="0">
        <references count="3">
          <reference field="1" count="1" selected="0">
            <x v="2"/>
          </reference>
          <reference field="5" count="1" selected="0">
            <x v="170"/>
          </reference>
          <reference field="6" count="1">
            <x v="587"/>
          </reference>
        </references>
      </pivotArea>
    </format>
    <format dxfId="259">
      <pivotArea dataOnly="0" labelOnly="1" outline="0" fieldPosition="0">
        <references count="3">
          <reference field="1" count="1" selected="0">
            <x v="2"/>
          </reference>
          <reference field="5" count="1" selected="0">
            <x v="214"/>
          </reference>
          <reference field="6" count="1">
            <x v="1191"/>
          </reference>
        </references>
      </pivotArea>
    </format>
    <format dxfId="258">
      <pivotArea dataOnly="0" labelOnly="1" outline="0" fieldPosition="0">
        <references count="3">
          <reference field="1" count="1" selected="0">
            <x v="2"/>
          </reference>
          <reference field="5" count="1" selected="0">
            <x v="234"/>
          </reference>
          <reference field="6" count="1">
            <x v="123"/>
          </reference>
        </references>
      </pivotArea>
    </format>
    <format dxfId="257">
      <pivotArea dataOnly="0" labelOnly="1" outline="0" fieldPosition="0">
        <references count="3">
          <reference field="1" count="1" selected="0">
            <x v="2"/>
          </reference>
          <reference field="5" count="1" selected="0">
            <x v="235"/>
          </reference>
          <reference field="6" count="1">
            <x v="646"/>
          </reference>
        </references>
      </pivotArea>
    </format>
    <format dxfId="256">
      <pivotArea dataOnly="0" labelOnly="1" outline="0" fieldPosition="0">
        <references count="3">
          <reference field="1" count="1" selected="0">
            <x v="2"/>
          </reference>
          <reference field="5" count="1" selected="0">
            <x v="242"/>
          </reference>
          <reference field="6" count="1">
            <x v="224"/>
          </reference>
        </references>
      </pivotArea>
    </format>
    <format dxfId="255">
      <pivotArea dataOnly="0" labelOnly="1" outline="0" fieldPosition="0">
        <references count="3">
          <reference field="1" count="1" selected="0">
            <x v="2"/>
          </reference>
          <reference field="5" count="1" selected="0">
            <x v="331"/>
          </reference>
          <reference field="6" count="1">
            <x v="500"/>
          </reference>
        </references>
      </pivotArea>
    </format>
    <format dxfId="254">
      <pivotArea dataOnly="0" labelOnly="1" outline="0" fieldPosition="0">
        <references count="3">
          <reference field="1" count="1" selected="0">
            <x v="2"/>
          </reference>
          <reference field="5" count="1" selected="0">
            <x v="368"/>
          </reference>
          <reference field="6" count="1">
            <x v="290"/>
          </reference>
        </references>
      </pivotArea>
    </format>
    <format dxfId="253">
      <pivotArea dataOnly="0" labelOnly="1" outline="0" fieldPosition="0">
        <references count="3">
          <reference field="1" count="1" selected="0">
            <x v="2"/>
          </reference>
          <reference field="5" count="1" selected="0">
            <x v="370"/>
          </reference>
          <reference field="6" count="1">
            <x v="472"/>
          </reference>
        </references>
      </pivotArea>
    </format>
    <format dxfId="252">
      <pivotArea dataOnly="0" labelOnly="1" outline="0" fieldPosition="0">
        <references count="3">
          <reference field="1" count="1" selected="0">
            <x v="2"/>
          </reference>
          <reference field="5" count="1" selected="0">
            <x v="371"/>
          </reference>
          <reference field="6" count="1">
            <x v="291"/>
          </reference>
        </references>
      </pivotArea>
    </format>
    <format dxfId="251">
      <pivotArea dataOnly="0" labelOnly="1" outline="0" fieldPosition="0">
        <references count="3">
          <reference field="1" count="1" selected="0">
            <x v="2"/>
          </reference>
          <reference field="5" count="1" selected="0">
            <x v="374"/>
          </reference>
          <reference field="6" count="1">
            <x v="1248"/>
          </reference>
        </references>
      </pivotArea>
    </format>
    <format dxfId="250">
      <pivotArea dataOnly="0" labelOnly="1" outline="0" fieldPosition="0">
        <references count="3">
          <reference field="1" count="1" selected="0">
            <x v="2"/>
          </reference>
          <reference field="5" count="1" selected="0">
            <x v="416"/>
          </reference>
          <reference field="6" count="1">
            <x v="390"/>
          </reference>
        </references>
      </pivotArea>
    </format>
    <format dxfId="24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CAA90-D212-4890-97C1-C591ED5086CA}" name="PivotTable6" cacheId="5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3:K34" firstHeaderRow="0" firstDataRow="1" firstDataCol="3" rowPageCount="1" colPageCount="1"/>
  <pivotFields count="21">
    <pivotField axis="axisPage" compact="0" outline="0" showAll="0" defaultSubtotal="0">
      <items count="21">
        <item x="19"/>
        <item x="9"/>
        <item x="4"/>
        <item x="0"/>
        <item x="2"/>
        <item x="12"/>
        <item x="8"/>
        <item x="14"/>
        <item x="6"/>
        <item x="15"/>
        <item x="16"/>
        <item x="1"/>
        <item x="18"/>
        <item x="10"/>
        <item x="5"/>
        <item x="7"/>
        <item x="17"/>
        <item x="13"/>
        <item x="3"/>
        <item x="20"/>
        <item x="11"/>
      </items>
    </pivotField>
    <pivotField axis="axisRow" compact="0" outline="0" showAll="0" defaultSubtotal="0">
      <items count="35">
        <item x="25"/>
        <item x="13"/>
        <item x="10"/>
        <item x="16"/>
        <item x="9"/>
        <item x="17"/>
        <item x="8"/>
        <item x="4"/>
        <item x="7"/>
        <item x="15"/>
        <item x="5"/>
        <item x="6"/>
        <item x="22"/>
        <item x="21"/>
        <item m="1" x="34"/>
        <item x="11"/>
        <item x="14"/>
        <item x="19"/>
        <item x="18"/>
        <item x="12"/>
        <item x="23"/>
        <item x="20"/>
        <item x="1"/>
        <item x="2"/>
        <item x="3"/>
        <item x="33"/>
        <item x="31"/>
        <item x="27"/>
        <item x="28"/>
        <item x="0"/>
        <item x="26"/>
        <item x="29"/>
        <item x="30"/>
        <item x="32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17">
        <item x="0"/>
        <item x="372"/>
        <item x="365"/>
        <item x="6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</items>
    </pivotField>
    <pivotField axis="axisRow" compact="0" outline="0" showAll="0" defaultSubtotal="0">
      <items count="1280">
        <item x="491"/>
        <item m="1" x="1179"/>
        <item x="398"/>
        <item m="1" x="694"/>
        <item m="1" x="693"/>
        <item m="1" x="1115"/>
        <item m="1" x="726"/>
        <item m="1" x="1028"/>
        <item x="197"/>
        <item m="1" x="739"/>
        <item x="229"/>
        <item m="1" x="700"/>
        <item x="311"/>
        <item m="1" x="826"/>
        <item m="1" x="705"/>
        <item m="1" x="1051"/>
        <item m="1" x="958"/>
        <item m="1" x="860"/>
        <item m="1" x="801"/>
        <item m="1" x="1191"/>
        <item m="1" x="623"/>
        <item m="1" x="658"/>
        <item x="166"/>
        <item m="1" x="1057"/>
        <item m="1" x="990"/>
        <item m="1" x="1166"/>
        <item x="182"/>
        <item m="1" x="1220"/>
        <item m="1" x="1068"/>
        <item m="1" x="1227"/>
        <item m="1" x="669"/>
        <item m="1" x="681"/>
        <item x="186"/>
        <item m="1" x="971"/>
        <item m="1" x="893"/>
        <item x="224"/>
        <item x="261"/>
        <item m="1" x="672"/>
        <item m="1" x="654"/>
        <item m="1" x="707"/>
        <item m="1" x="631"/>
        <item x="171"/>
        <item m="1" x="822"/>
        <item m="1" x="1114"/>
        <item m="1" x="841"/>
        <item m="1" x="976"/>
        <item m="1" x="1069"/>
        <item m="1" x="995"/>
        <item m="1" x="934"/>
        <item x="184"/>
        <item m="1" x="846"/>
        <item x="237"/>
        <item x="209"/>
        <item m="1" x="1194"/>
        <item x="264"/>
        <item x="392"/>
        <item m="1" x="780"/>
        <item x="230"/>
        <item x="369"/>
        <item m="1" x="948"/>
        <item x="326"/>
        <item m="1" x="882"/>
        <item m="1" x="1154"/>
        <item m="1" x="1207"/>
        <item m="1" x="805"/>
        <item m="1" x="1080"/>
        <item x="312"/>
        <item x="303"/>
        <item m="1" x="974"/>
        <item m="1" x="1084"/>
        <item x="371"/>
        <item m="1" x="965"/>
        <item m="1" x="1261"/>
        <item m="1" x="1098"/>
        <item m="1" x="1092"/>
        <item m="1" x="1253"/>
        <item x="218"/>
        <item m="1" x="772"/>
        <item x="411"/>
        <item m="1" x="917"/>
        <item m="1" x="1052"/>
        <item m="1" x="949"/>
        <item m="1" x="904"/>
        <item m="1" x="1195"/>
        <item m="1" x="728"/>
        <item m="1" x="683"/>
        <item m="1" x="875"/>
        <item m="1" x="632"/>
        <item m="1" x="634"/>
        <item m="1" x="920"/>
        <item m="1" x="1039"/>
        <item m="1" x="612"/>
        <item m="1" x="1237"/>
        <item m="1" x="832"/>
        <item m="1" x="1268"/>
        <item m="1" x="1163"/>
        <item m="1" x="1019"/>
        <item m="1" x="946"/>
        <item m="1" x="1204"/>
        <item m="1" x="870"/>
        <item m="1" x="833"/>
        <item m="1" x="847"/>
        <item m="1" x="944"/>
        <item m="1" x="787"/>
        <item m="1" x="962"/>
        <item m="1" x="803"/>
        <item m="1" x="821"/>
        <item x="302"/>
        <item m="1" x="775"/>
        <item m="1" x="1173"/>
        <item m="1" x="684"/>
        <item x="328"/>
        <item m="1" x="609"/>
        <item m="1" x="1054"/>
        <item x="585"/>
        <item m="1" x="1024"/>
        <item m="1" x="984"/>
        <item x="563"/>
        <item m="1" x="795"/>
        <item m="1" x="1226"/>
        <item m="1" x="1235"/>
        <item m="1" x="1205"/>
        <item x="257"/>
        <item x="231"/>
        <item m="1" x="839"/>
        <item m="1" x="1211"/>
        <item m="1" x="928"/>
        <item m="1" x="1150"/>
        <item x="321"/>
        <item m="1" x="1060"/>
        <item m="1" x="1112"/>
        <item x="225"/>
        <item x="405"/>
        <item m="1" x="785"/>
        <item m="1" x="1156"/>
        <item m="1" x="1160"/>
        <item m="1" x="748"/>
        <item m="1" x="1216"/>
        <item x="269"/>
        <item m="1" x="933"/>
        <item x="254"/>
        <item m="1" x="666"/>
        <item m="1" x="691"/>
        <item x="427"/>
        <item x="439"/>
        <item x="468"/>
        <item x="475"/>
        <item x="442"/>
        <item x="426"/>
        <item x="416"/>
        <item x="477"/>
        <item x="429"/>
        <item x="423"/>
        <item x="434"/>
        <item x="438"/>
        <item x="467"/>
        <item x="474"/>
        <item x="441"/>
        <item x="422"/>
        <item x="420"/>
        <item x="425"/>
        <item x="435"/>
        <item x="421"/>
        <item x="424"/>
        <item x="436"/>
        <item x="418"/>
        <item x="428"/>
        <item x="415"/>
        <item m="1" x="1139"/>
        <item m="1" x="771"/>
        <item m="1" x="1197"/>
        <item m="1" x="1236"/>
        <item x="395"/>
        <item m="1" x="1196"/>
        <item x="273"/>
        <item m="1" x="1202"/>
        <item m="1" x="715"/>
        <item m="1" x="1076"/>
        <item x="212"/>
        <item m="1" x="998"/>
        <item m="1" x="930"/>
        <item m="1" x="1180"/>
        <item x="552"/>
        <item m="1" x="897"/>
        <item m="1" x="1276"/>
        <item m="1" x="633"/>
        <item m="1" x="621"/>
        <item m="1" x="947"/>
        <item x="36"/>
        <item x="35"/>
        <item x="192"/>
        <item m="1" x="967"/>
        <item m="1" x="782"/>
        <item x="267"/>
        <item m="1" x="915"/>
        <item m="1" x="889"/>
        <item x="384"/>
        <item m="1" x="881"/>
        <item m="1" x="615"/>
        <item x="295"/>
        <item m="1" x="1273"/>
        <item m="1" x="704"/>
        <item m="1" x="1079"/>
        <item x="164"/>
        <item m="1" x="874"/>
        <item m="1" x="809"/>
        <item m="1" x="687"/>
        <item m="1" x="1153"/>
        <item m="1" x="641"/>
        <item m="1" x="1072"/>
        <item x="266"/>
        <item m="1" x="788"/>
        <item m="1" x="740"/>
        <item m="1" x="1120"/>
        <item m="1" x="975"/>
        <item x="378"/>
        <item m="1" x="1134"/>
        <item x="217"/>
        <item m="1" x="1175"/>
        <item x="607"/>
        <item m="1" x="862"/>
        <item m="1" x="1267"/>
        <item m="1" x="618"/>
        <item m="1" x="627"/>
        <item x="239"/>
        <item x="413"/>
        <item m="1" x="736"/>
        <item x="409"/>
        <item m="1" x="855"/>
        <item x="506"/>
        <item m="1" x="1234"/>
        <item x="602"/>
        <item x="249"/>
        <item x="391"/>
        <item x="503"/>
        <item m="1" x="1158"/>
        <item m="1" x="1048"/>
        <item m="1" x="1066"/>
        <item m="1" x="799"/>
        <item m="1" x="906"/>
        <item m="1" x="663"/>
        <item x="492"/>
        <item m="1" x="708"/>
        <item m="1" x="712"/>
        <item m="1" x="810"/>
        <item m="1" x="1230"/>
        <item x="204"/>
        <item m="1" x="1012"/>
        <item m="1" x="1094"/>
        <item m="1" x="994"/>
        <item m="1" x="849"/>
        <item m="1" x="653"/>
        <item x="504"/>
        <item m="1" x="682"/>
        <item x="376"/>
        <item m="1" x="635"/>
        <item m="1" x="1117"/>
        <item m="1" x="1259"/>
        <item m="1" x="731"/>
        <item m="1" x="692"/>
        <item m="1" x="670"/>
        <item m="1" x="1193"/>
        <item m="1" x="898"/>
        <item m="1" x="854"/>
        <item m="1" x="1245"/>
        <item m="1" x="1136"/>
        <item x="343"/>
        <item m="1" x="1058"/>
        <item x="216"/>
        <item m="1" x="655"/>
        <item m="1" x="988"/>
        <item x="208"/>
        <item m="1" x="784"/>
        <item m="1" x="614"/>
        <item m="1" x="986"/>
        <item m="1" x="1093"/>
        <item m="1" x="797"/>
        <item m="1" x="956"/>
        <item x="194"/>
        <item m="1" x="941"/>
        <item x="226"/>
        <item m="1" x="1164"/>
        <item x="215"/>
        <item m="1" x="667"/>
        <item m="1" x="1206"/>
        <item m="1" x="1278"/>
        <item x="322"/>
        <item m="1" x="807"/>
        <item m="1" x="892"/>
        <item x="363"/>
        <item x="359"/>
        <item x="362"/>
        <item m="1" x="730"/>
        <item x="553"/>
        <item m="1" x="991"/>
        <item x="507"/>
        <item m="1" x="1137"/>
        <item m="1" x="1132"/>
        <item m="1" x="808"/>
        <item m="1" x="1103"/>
        <item m="1" x="1266"/>
        <item x="583"/>
        <item x="599"/>
        <item m="1" x="804"/>
        <item x="597"/>
        <item m="1" x="1155"/>
        <item m="1" x="1014"/>
        <item m="1" x="1218"/>
        <item m="1" x="1201"/>
        <item x="344"/>
        <item m="1" x="777"/>
        <item x="497"/>
        <item m="1" x="1111"/>
        <item x="238"/>
        <item m="1" x="1040"/>
        <item x="306"/>
        <item m="1" x="1063"/>
        <item m="1" x="987"/>
        <item m="1" x="1249"/>
        <item m="1" x="619"/>
        <item m="1" x="999"/>
        <item m="1" x="831"/>
        <item m="1" x="1005"/>
        <item m="1" x="1279"/>
        <item m="1" x="827"/>
        <item m="1" x="1252"/>
        <item m="1" x="863"/>
        <item m="1" x="861"/>
        <item x="299"/>
        <item m="1" x="665"/>
        <item m="1" x="1149"/>
        <item m="1" x="688"/>
        <item m="1" x="617"/>
        <item x="168"/>
        <item m="1" x="689"/>
        <item m="1" x="1037"/>
        <item m="1" x="970"/>
        <item m="1" x="864"/>
        <item x="227"/>
        <item x="272"/>
        <item m="1" x="1073"/>
        <item m="1" x="643"/>
        <item m="1" x="835"/>
        <item x="495"/>
        <item m="1" x="1168"/>
        <item m="1" x="1265"/>
        <item m="1" x="1074"/>
        <item m="1" x="1050"/>
        <item m="1" x="630"/>
        <item x="490"/>
        <item m="1" x="1238"/>
        <item m="1" x="1007"/>
        <item m="1" x="1198"/>
        <item m="1" x="911"/>
        <item m="1" x="924"/>
        <item m="1" x="837"/>
        <item m="1" x="900"/>
        <item m="1" x="968"/>
        <item m="1" x="868"/>
        <item m="1" x="721"/>
        <item x="296"/>
        <item m="1" x="1013"/>
        <item x="373"/>
        <item m="1" x="792"/>
        <item m="1" x="1036"/>
        <item m="1" x="1135"/>
        <item x="195"/>
        <item m="1" x="1022"/>
        <item x="207"/>
        <item m="1" x="1044"/>
        <item m="1" x="1097"/>
        <item m="1" x="752"/>
        <item m="1" x="894"/>
        <item m="1" x="1107"/>
        <item m="1" x="622"/>
        <item m="1" x="616"/>
        <item m="1" x="996"/>
        <item m="1" x="812"/>
        <item m="1" x="929"/>
        <item m="1" x="1043"/>
        <item x="177"/>
        <item m="1" x="679"/>
        <item x="330"/>
        <item m="1" x="1254"/>
        <item m="1" x="1212"/>
        <item m="1" x="912"/>
        <item m="1" x="983"/>
        <item m="1" x="675"/>
        <item m="1" x="1021"/>
        <item m="1" x="1049"/>
        <item x="406"/>
        <item x="297"/>
        <item x="130"/>
        <item x="132"/>
        <item x="124"/>
        <item x="125"/>
        <item x="122"/>
        <item x="121"/>
        <item x="118"/>
        <item x="127"/>
        <item x="129"/>
        <item x="133"/>
        <item x="126"/>
        <item x="123"/>
        <item x="120"/>
        <item x="119"/>
        <item x="131"/>
        <item x="128"/>
        <item x="116"/>
        <item x="157"/>
        <item x="148"/>
        <item x="145"/>
        <item x="139"/>
        <item x="140"/>
        <item x="137"/>
        <item x="134"/>
        <item x="142"/>
        <item x="144"/>
        <item x="141"/>
        <item x="138"/>
        <item x="136"/>
        <item x="135"/>
        <item x="146"/>
        <item x="143"/>
        <item x="147"/>
        <item x="87"/>
        <item x="80"/>
        <item x="84"/>
        <item x="90"/>
        <item x="83"/>
        <item x="82"/>
        <item x="88"/>
        <item x="89"/>
        <item x="85"/>
        <item x="79"/>
        <item x="81"/>
        <item x="86"/>
        <item x="115"/>
        <item x="111"/>
        <item x="109"/>
        <item x="106"/>
        <item x="112"/>
        <item x="114"/>
        <item x="110"/>
        <item x="108"/>
        <item x="107"/>
        <item x="155"/>
        <item x="113"/>
        <item x="156"/>
        <item m="1" x="642"/>
        <item m="1" x="886"/>
        <item m="1" x="985"/>
        <item m="1" x="685"/>
        <item x="242"/>
        <item x="179"/>
        <item m="1" x="1075"/>
        <item m="1" x="789"/>
        <item m="1" x="720"/>
        <item x="600"/>
        <item x="4"/>
        <item m="1" x="764"/>
        <item x="320"/>
        <item x="258"/>
        <item x="235"/>
        <item m="1" x="1190"/>
        <item m="1" x="852"/>
        <item m="1" x="755"/>
        <item m="1" x="1232"/>
        <item m="1" x="1203"/>
        <item m="1" x="793"/>
        <item m="1" x="1263"/>
        <item m="1" x="760"/>
        <item x="361"/>
        <item m="1" x="725"/>
        <item m="1" x="620"/>
        <item x="105"/>
        <item x="104"/>
        <item x="117"/>
        <item x="77"/>
        <item m="1" x="811"/>
        <item m="1" x="770"/>
        <item x="236"/>
        <item m="1" x="960"/>
        <item x="233"/>
        <item x="372"/>
        <item x="274"/>
        <item m="1" x="942"/>
        <item x="246"/>
        <item x="375"/>
        <item x="500"/>
        <item m="1" x="857"/>
        <item x="276"/>
        <item m="1" x="973"/>
        <item x="333"/>
        <item x="282"/>
        <item m="1" x="1138"/>
        <item x="498"/>
        <item x="221"/>
        <item m="1" x="1142"/>
        <item x="178"/>
        <item x="241"/>
        <item x="251"/>
        <item x="260"/>
        <item x="270"/>
        <item m="1" x="1083"/>
        <item m="1" x="877"/>
        <item m="1" x="1147"/>
        <item m="1" x="824"/>
        <item x="219"/>
        <item m="1" x="733"/>
        <item m="1" x="879"/>
        <item m="1" x="1229"/>
        <item m="1" x="1030"/>
        <item m="1" x="1244"/>
        <item m="1" x="1146"/>
        <item x="202"/>
        <item x="370"/>
        <item m="1" x="1255"/>
        <item x="578"/>
        <item x="390"/>
        <item m="1" x="1047"/>
        <item m="1" x="745"/>
        <item m="1" x="896"/>
        <item m="1" x="1143"/>
        <item m="1" x="1215"/>
        <item m="1" x="1176"/>
        <item m="1" x="977"/>
        <item x="300"/>
        <item m="1" x="761"/>
        <item m="1" x="992"/>
        <item m="1" x="657"/>
        <item m="1" x="838"/>
        <item m="1" x="1034"/>
        <item x="368"/>
        <item m="1" x="1256"/>
        <item m="1" x="1144"/>
        <item m="1" x="1118"/>
        <item m="1" x="1271"/>
        <item m="1" x="842"/>
        <item x="310"/>
        <item m="1" x="1006"/>
        <item m="1" x="895"/>
        <item m="1" x="751"/>
        <item m="1" x="869"/>
        <item m="1" x="762"/>
        <item m="1" x="865"/>
        <item m="1" x="1217"/>
        <item m="1" x="866"/>
        <item m="1" x="753"/>
        <item m="1" x="1038"/>
        <item m="1" x="714"/>
        <item m="1" x="1089"/>
        <item m="1" x="867"/>
        <item x="581"/>
        <item m="1" x="750"/>
        <item m="1" x="779"/>
        <item m="1" x="963"/>
        <item m="1" x="925"/>
        <item m="1" x="989"/>
        <item x="308"/>
        <item m="1" x="884"/>
        <item x="579"/>
        <item x="354"/>
        <item x="347"/>
        <item x="351"/>
        <item x="357"/>
        <item x="350"/>
        <item x="349"/>
        <item x="355"/>
        <item x="356"/>
        <item x="352"/>
        <item x="346"/>
        <item x="348"/>
        <item x="353"/>
        <item m="1" x="1182"/>
        <item m="1" x="613"/>
        <item x="323"/>
        <item m="1" x="717"/>
        <item m="1" x="1222"/>
        <item m="1" x="1187"/>
        <item x="393"/>
        <item m="1" x="774"/>
        <item m="1" x="872"/>
        <item m="1" x="1165"/>
        <item x="191"/>
        <item m="1" x="698"/>
        <item x="319"/>
        <item x="167"/>
        <item m="1" x="1159"/>
        <item m="1" x="1119"/>
        <item m="1" x="741"/>
        <item m="1" x="723"/>
        <item m="1" x="880"/>
        <item m="1" x="1086"/>
        <item x="271"/>
        <item m="1" x="671"/>
        <item m="1" x="1141"/>
        <item x="315"/>
        <item x="180"/>
        <item x="198"/>
        <item m="1" x="890"/>
        <item x="188"/>
        <item x="598"/>
        <item m="1" x="1264"/>
        <item m="1" x="1064"/>
        <item x="580"/>
        <item x="400"/>
        <item x="557"/>
        <item m="1" x="735"/>
        <item x="408"/>
        <item x="412"/>
        <item m="1" x="1061"/>
        <item m="1" x="1188"/>
        <item m="1" x="1003"/>
        <item x="161"/>
        <item x="160"/>
        <item x="159"/>
        <item x="158"/>
        <item x="33"/>
        <item x="34"/>
        <item x="32"/>
        <item x="23"/>
        <item x="24"/>
        <item x="30"/>
        <item x="26"/>
        <item x="21"/>
        <item x="27"/>
        <item x="29"/>
        <item x="25"/>
        <item x="31"/>
        <item x="22"/>
        <item x="20"/>
        <item x="28"/>
        <item m="1" x="825"/>
        <item m="1" x="732"/>
        <item m="1" x="1122"/>
        <item m="1" x="640"/>
        <item m="1" x="1219"/>
        <item m="1" x="856"/>
        <item m="1" x="1145"/>
        <item x="329"/>
        <item m="1" x="668"/>
        <item m="1" x="1020"/>
        <item m="1" x="769"/>
        <item x="380"/>
        <item x="501"/>
        <item x="232"/>
        <item m="1" x="1247"/>
        <item m="1" x="638"/>
        <item m="1" x="1239"/>
        <item x="305"/>
        <item m="1" x="651"/>
        <item m="1" x="1090"/>
        <item m="1" x="1109"/>
        <item x="486"/>
        <item x="1"/>
        <item x="2"/>
        <item m="1" x="935"/>
        <item x="431"/>
        <item x="440"/>
        <item x="469"/>
        <item x="476"/>
        <item x="443"/>
        <item x="430"/>
        <item x="417"/>
        <item x="433"/>
        <item x="437"/>
        <item x="419"/>
        <item x="432"/>
        <item m="1" x="1070"/>
        <item m="1" x="939"/>
        <item m="1" x="1026"/>
        <item m="1" x="969"/>
        <item x="172"/>
        <item m="1" x="891"/>
        <item m="1" x="1169"/>
        <item x="316"/>
        <item m="1" x="938"/>
        <item x="377"/>
        <item x="327"/>
        <item x="290"/>
        <item x="298"/>
        <item m="1" x="722"/>
        <item m="1" x="625"/>
        <item m="1" x="1277"/>
        <item m="1" x="767"/>
        <item m="1" x="828"/>
        <item x="396"/>
        <item m="1" x="1096"/>
        <item x="562"/>
        <item x="603"/>
        <item m="1" x="1231"/>
        <item x="549"/>
        <item x="587"/>
        <item x="201"/>
        <item m="1" x="1011"/>
        <item m="1" x="1088"/>
        <item m="1" x="1099"/>
        <item m="1" x="914"/>
        <item m="1" x="978"/>
        <item x="268"/>
        <item m="1" x="844"/>
        <item m="1" x="964"/>
        <item m="1" x="1275"/>
        <item m="1" x="1100"/>
        <item m="1" x="1001"/>
        <item m="1" x="1002"/>
        <item x="173"/>
        <item x="240"/>
        <item m="1" x="678"/>
        <item m="1" x="1251"/>
        <item m="1" x="716"/>
        <item m="1" x="660"/>
        <item m="1" x="636"/>
        <item m="1" x="1260"/>
        <item x="481"/>
        <item x="480"/>
        <item x="494"/>
        <item m="1" x="953"/>
        <item m="1" x="813"/>
        <item m="1" x="931"/>
        <item x="5"/>
        <item m="1" x="697"/>
        <item m="1" x="961"/>
        <item m="1" x="1008"/>
        <item m="1" x="1133"/>
        <item m="1" x="1148"/>
        <item m="1" x="766"/>
        <item x="275"/>
        <item x="456"/>
        <item x="464"/>
        <item x="471"/>
        <item x="462"/>
        <item x="479"/>
        <item x="466"/>
        <item x="455"/>
        <item x="449"/>
        <item x="458"/>
        <item m="1" x="686"/>
        <item x="461"/>
        <item m="1" x="1059"/>
        <item x="450"/>
        <item x="457"/>
        <item x="446"/>
        <item x="448"/>
        <item x="452"/>
        <item m="1" x="1274"/>
        <item x="463"/>
        <item x="470"/>
        <item x="478"/>
        <item x="465"/>
        <item x="451"/>
        <item x="447"/>
        <item x="454"/>
        <item m="1" x="1010"/>
        <item x="460"/>
        <item x="453"/>
        <item m="1" x="1213"/>
        <item x="459"/>
        <item m="1" x="1208"/>
        <item m="1" x="873"/>
        <item m="1" x="1123"/>
        <item x="374"/>
        <item x="345"/>
        <item x="205"/>
        <item m="1" x="676"/>
        <item x="536"/>
        <item x="543"/>
        <item x="537"/>
        <item x="541"/>
        <item x="539"/>
        <item x="540"/>
        <item x="538"/>
        <item m="1" x="887"/>
        <item m="1" x="836"/>
        <item x="304"/>
        <item x="509"/>
        <item m="1" x="624"/>
        <item m="1" x="851"/>
        <item m="1" x="1131"/>
        <item m="1" x="932"/>
        <item m="1" x="1242"/>
        <item m="1" x="943"/>
        <item m="1" x="674"/>
        <item x="482"/>
        <item x="483"/>
        <item x="488"/>
        <item x="485"/>
        <item x="484"/>
        <item m="1" x="1045"/>
        <item m="1" x="794"/>
        <item m="1" x="727"/>
        <item m="1" x="1126"/>
        <item m="1" x="758"/>
        <item m="1" x="703"/>
        <item m="1" x="677"/>
        <item m="1" x="742"/>
        <item m="1" x="1224"/>
        <item x="262"/>
        <item m="1" x="1125"/>
        <item x="243"/>
        <item m="1" x="695"/>
        <item m="1" x="1121"/>
        <item m="1" x="937"/>
        <item m="1" x="790"/>
        <item x="402"/>
        <item x="203"/>
        <item m="1" x="927"/>
        <item m="1" x="817"/>
        <item x="535"/>
        <item x="534"/>
        <item x="545"/>
        <item m="1" x="1170"/>
        <item x="542"/>
        <item m="1" x="814"/>
        <item x="505"/>
        <item x="45"/>
        <item x="150"/>
        <item x="42"/>
        <item x="40"/>
        <item x="37"/>
        <item x="43"/>
        <item x="41"/>
        <item x="39"/>
        <item x="38"/>
        <item x="149"/>
        <item x="44"/>
        <item x="46"/>
        <item x="151"/>
        <item x="53"/>
        <item x="60"/>
        <item x="49"/>
        <item x="50"/>
        <item x="52"/>
        <item x="47"/>
        <item x="56"/>
        <item x="54"/>
        <item x="61"/>
        <item x="55"/>
        <item x="51"/>
        <item x="59"/>
        <item x="48"/>
        <item x="58"/>
        <item x="57"/>
        <item m="1" x="908"/>
        <item m="1" x="966"/>
        <item m="1" x="876"/>
        <item m="1" x="921"/>
        <item m="1" x="802"/>
        <item m="1" x="959"/>
        <item x="544"/>
        <item x="245"/>
        <item m="1" x="1056"/>
        <item x="403"/>
        <item x="193"/>
        <item m="1" x="1221"/>
        <item m="1" x="1033"/>
        <item x="256"/>
        <item x="263"/>
        <item x="16"/>
        <item x="9"/>
        <item x="13"/>
        <item x="19"/>
        <item x="12"/>
        <item x="11"/>
        <item x="17"/>
        <item x="18"/>
        <item x="14"/>
        <item x="8"/>
        <item x="10"/>
        <item x="15"/>
        <item x="489"/>
        <item m="1" x="1233"/>
        <item m="1" x="1106"/>
        <item m="1" x="763"/>
        <item x="397"/>
        <item x="255"/>
        <item m="1" x="637"/>
        <item m="1" x="1027"/>
        <item m="1" x="611"/>
        <item x="548"/>
        <item m="1" x="1095"/>
        <item m="1" x="1185"/>
        <item m="1" x="888"/>
        <item m="1" x="1248"/>
        <item m="1" x="940"/>
        <item x="387"/>
        <item x="250"/>
        <item x="388"/>
        <item m="1" x="945"/>
        <item m="1" x="1181"/>
        <item x="386"/>
        <item m="1" x="647"/>
        <item m="1" x="747"/>
        <item m="1" x="644"/>
        <item m="1" x="649"/>
        <item m="1" x="673"/>
        <item m="1" x="1023"/>
        <item m="1" x="710"/>
        <item m="1" x="1127"/>
        <item x="206"/>
        <item m="1" x="610"/>
        <item x="473"/>
        <item x="472"/>
        <item m="1" x="957"/>
        <item x="389"/>
        <item x="335"/>
        <item x="570"/>
        <item x="569"/>
        <item x="568"/>
        <item x="360"/>
        <item x="62"/>
        <item x="73"/>
        <item x="75"/>
        <item x="68"/>
        <item x="69"/>
        <item x="66"/>
        <item x="63"/>
        <item x="71"/>
        <item x="76"/>
        <item x="70"/>
        <item x="67"/>
        <item x="65"/>
        <item x="64"/>
        <item x="74"/>
        <item x="72"/>
        <item m="1" x="1128"/>
        <item m="1" x="901"/>
        <item m="1" x="1250"/>
        <item m="1" x="1177"/>
        <item x="383"/>
        <item x="279"/>
        <item x="289"/>
        <item m="1" x="1129"/>
        <item x="288"/>
        <item x="287"/>
        <item x="334"/>
        <item x="385"/>
        <item x="382"/>
        <item m="1" x="816"/>
        <item x="381"/>
        <item x="502"/>
        <item m="1" x="1199"/>
        <item m="1" x="952"/>
        <item x="175"/>
        <item x="199"/>
        <item m="1" x="744"/>
        <item x="550"/>
        <item x="78"/>
        <item m="1" x="706"/>
        <item m="1" x="843"/>
        <item m="1" x="818"/>
        <item m="1" x="1140"/>
        <item m="1" x="1200"/>
        <item x="307"/>
        <item m="1" x="1270"/>
        <item m="1" x="1046"/>
        <item x="200"/>
        <item m="1" x="757"/>
        <item m="1" x="820"/>
        <item m="1" x="1152"/>
        <item x="185"/>
        <item m="1" x="1078"/>
        <item x="318"/>
        <item x="228"/>
        <item m="1" x="1071"/>
        <item m="1" x="1081"/>
        <item m="1" x="1108"/>
        <item m="1" x="1082"/>
        <item x="586"/>
        <item m="1" x="1223"/>
        <item m="1" x="1062"/>
        <item m="1" x="1269"/>
        <item m="1" x="979"/>
        <item m="1" x="997"/>
        <item m="1" x="1087"/>
        <item m="1" x="830"/>
        <item m="1" x="982"/>
        <item m="1" x="664"/>
        <item m="1" x="1210"/>
        <item m="1" x="756"/>
        <item m="1" x="1240"/>
        <item m="1" x="1174"/>
        <item m="1" x="954"/>
        <item m="1" x="1257"/>
        <item m="1" x="648"/>
        <item x="516"/>
        <item x="514"/>
        <item x="525"/>
        <item x="513"/>
        <item x="358"/>
        <item x="588"/>
        <item x="530"/>
        <item x="515"/>
        <item x="512"/>
        <item x="522"/>
        <item x="517"/>
        <item m="1" x="718"/>
        <item x="596"/>
        <item x="511"/>
        <item x="487"/>
        <item m="1" x="1186"/>
        <item m="1" x="1151"/>
        <item x="410"/>
        <item x="414"/>
        <item m="1" x="1029"/>
        <item x="259"/>
        <item x="234"/>
        <item x="401"/>
        <item m="1" x="746"/>
        <item m="1" x="680"/>
        <item x="3"/>
        <item m="1" x="1184"/>
        <item m="1" x="628"/>
        <item m="1" x="1225"/>
        <item x="0"/>
        <item m="1" x="819"/>
        <item m="1" x="1077"/>
        <item m="1" x="768"/>
        <item m="1" x="926"/>
        <item m="1" x="922"/>
        <item m="1" x="806"/>
        <item x="93"/>
        <item x="94"/>
        <item x="100"/>
        <item x="96"/>
        <item m="1" x="1004"/>
        <item x="91"/>
        <item x="97"/>
        <item x="152"/>
        <item x="103"/>
        <item x="99"/>
        <item x="102"/>
        <item x="95"/>
        <item x="101"/>
        <item x="92"/>
        <item x="153"/>
        <item x="98"/>
        <item x="154"/>
        <item m="1" x="1009"/>
        <item m="1" x="1000"/>
        <item m="1" x="907"/>
        <item x="265"/>
        <item m="1" x="1085"/>
        <item x="379"/>
        <item m="1" x="1157"/>
        <item m="1" x="1124"/>
        <item m="1" x="850"/>
        <item x="314"/>
        <item m="1" x="878"/>
        <item x="248"/>
        <item m="1" x="1262"/>
        <item m="1" x="845"/>
        <item m="1" x="639"/>
        <item m="1" x="1172"/>
        <item m="1" x="734"/>
        <item x="196"/>
        <item m="1" x="1105"/>
        <item x="394"/>
        <item m="1" x="980"/>
        <item m="1" x="1243"/>
        <item x="573"/>
        <item m="1" x="1167"/>
        <item x="594"/>
        <item x="592"/>
        <item x="605"/>
        <item x="593"/>
        <item x="595"/>
        <item m="1" x="902"/>
        <item m="1" x="829"/>
        <item m="1" x="903"/>
        <item m="1" x="951"/>
        <item m="1" x="791"/>
        <item m="1" x="1161"/>
        <item x="294"/>
        <item m="1" x="905"/>
        <item x="584"/>
        <item x="590"/>
        <item x="591"/>
        <item x="589"/>
        <item x="528"/>
        <item x="527"/>
        <item x="532"/>
        <item x="529"/>
        <item m="1" x="1041"/>
        <item x="531"/>
        <item x="575"/>
        <item x="561"/>
        <item x="364"/>
        <item x="555"/>
        <item x="407"/>
        <item x="577"/>
        <item x="576"/>
        <item x="558"/>
        <item m="1" x="1032"/>
        <item x="214"/>
        <item x="341"/>
        <item x="340"/>
        <item m="1" x="796"/>
        <item x="339"/>
        <item x="222"/>
        <item m="1" x="1102"/>
        <item x="213"/>
        <item x="187"/>
        <item x="210"/>
        <item m="1" x="650"/>
        <item x="551"/>
        <item x="546"/>
        <item x="547"/>
        <item x="336"/>
        <item x="572"/>
        <item x="571"/>
        <item m="1" x="1246"/>
        <item x="244"/>
        <item m="1" x="1017"/>
        <item m="1" x="1192"/>
        <item x="247"/>
        <item x="183"/>
        <item m="1" x="646"/>
        <item x="508"/>
        <item m="1" x="754"/>
        <item m="1" x="1258"/>
        <item x="404"/>
        <item m="1" x="919"/>
        <item m="1" x="910"/>
        <item m="1" x="1104"/>
        <item m="1" x="815"/>
        <item m="1" x="981"/>
        <item x="253"/>
        <item m="1" x="1018"/>
        <item m="1" x="1091"/>
        <item m="1" x="659"/>
        <item m="1" x="661"/>
        <item m="1" x="950"/>
        <item m="1" x="713"/>
        <item x="309"/>
        <item m="1" x="749"/>
        <item m="1" x="719"/>
        <item m="1" x="859"/>
        <item x="165"/>
        <item m="1" x="1053"/>
        <item m="1" x="853"/>
        <item m="1" x="840"/>
        <item m="1" x="1042"/>
        <item m="1" x="1162"/>
        <item m="1" x="711"/>
        <item m="1" x="955"/>
        <item m="1" x="1171"/>
        <item m="1" x="800"/>
        <item m="1" x="871"/>
        <item m="1" x="909"/>
        <item m="1" x="773"/>
        <item x="564"/>
        <item x="565"/>
        <item x="566"/>
        <item x="338"/>
        <item x="337"/>
        <item x="342"/>
        <item m="1" x="1183"/>
        <item x="601"/>
        <item m="1" x="645"/>
        <item x="604"/>
        <item m="1" x="1101"/>
        <item x="493"/>
        <item x="499"/>
        <item x="7"/>
        <item m="1" x="1130"/>
        <item m="1" x="783"/>
        <item x="556"/>
        <item x="174"/>
        <item m="1" x="1016"/>
        <item m="1" x="662"/>
        <item x="190"/>
        <item x="252"/>
        <item m="1" x="729"/>
        <item x="324"/>
        <item x="189"/>
        <item m="1" x="834"/>
        <item m="1" x="1035"/>
        <item m="1" x="1116"/>
        <item x="301"/>
        <item m="1" x="899"/>
        <item x="169"/>
        <item m="1" x="1065"/>
        <item m="1" x="759"/>
        <item m="1" x="923"/>
        <item m="1" x="1015"/>
        <item x="554"/>
        <item x="560"/>
        <item x="559"/>
        <item m="1" x="781"/>
        <item x="211"/>
        <item m="1" x="1214"/>
        <item m="1" x="629"/>
        <item m="1" x="972"/>
        <item m="1" x="1113"/>
        <item m="1" x="1031"/>
        <item m="1" x="1067"/>
        <item m="1" x="823"/>
        <item m="1" x="696"/>
        <item x="223"/>
        <item x="220"/>
        <item x="176"/>
        <item m="1" x="936"/>
        <item x="574"/>
        <item m="1" x="776"/>
        <item m="1" x="1241"/>
        <item x="399"/>
        <item m="1" x="778"/>
        <item x="325"/>
        <item x="170"/>
        <item m="1" x="786"/>
        <item m="1" x="858"/>
        <item m="1" x="743"/>
        <item m="1" x="993"/>
        <item m="1" x="701"/>
        <item m="1" x="918"/>
        <item m="1" x="724"/>
        <item m="1" x="626"/>
        <item m="1" x="652"/>
        <item m="1" x="702"/>
        <item x="313"/>
        <item m="1" x="765"/>
        <item m="1" x="1189"/>
        <item x="496"/>
        <item m="1" x="690"/>
        <item m="1" x="1178"/>
        <item m="1" x="1025"/>
        <item x="317"/>
        <item x="582"/>
        <item m="1" x="798"/>
        <item m="1" x="738"/>
        <item m="1" x="916"/>
        <item m="1" x="1272"/>
        <item m="1" x="848"/>
        <item m="1" x="1110"/>
        <item m="1" x="699"/>
        <item x="444"/>
        <item x="445"/>
        <item m="1" x="709"/>
        <item m="1" x="885"/>
        <item m="1" x="737"/>
        <item m="1" x="1209"/>
        <item m="1" x="608"/>
        <item x="181"/>
        <item m="1" x="883"/>
        <item m="1" x="913"/>
        <item m="1" x="656"/>
        <item x="366"/>
        <item x="365"/>
        <item x="367"/>
        <item m="1" x="1228"/>
        <item m="1" x="1055"/>
        <item x="6"/>
        <item x="162"/>
        <item x="163"/>
        <item x="277"/>
        <item x="278"/>
        <item x="280"/>
        <item x="281"/>
        <item x="283"/>
        <item x="284"/>
        <item x="285"/>
        <item x="286"/>
        <item x="291"/>
        <item x="292"/>
        <item x="293"/>
        <item x="331"/>
        <item x="332"/>
        <item x="510"/>
        <item x="518"/>
        <item x="519"/>
        <item x="520"/>
        <item x="521"/>
        <item x="523"/>
        <item x="524"/>
        <item x="526"/>
        <item x="533"/>
        <item x="567"/>
        <item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</pivotFields>
  <rowFields count="3">
    <field x="1"/>
    <field x="5"/>
    <field x="6"/>
  </rowFields>
  <rowItems count="31">
    <i>
      <x v="12"/>
      <x v="356"/>
      <x v="571"/>
    </i>
    <i r="1">
      <x v="357"/>
      <x v="563"/>
    </i>
    <i r="1">
      <x v="358"/>
      <x v="572"/>
    </i>
    <i r="1">
      <x v="359"/>
      <x v="567"/>
    </i>
    <i r="1">
      <x v="360"/>
      <x v="566"/>
    </i>
    <i r="1">
      <x v="361"/>
      <x v="564"/>
    </i>
    <i r="1">
      <x v="362"/>
      <x v="570"/>
    </i>
    <i r="1">
      <x v="363"/>
      <x v="573"/>
    </i>
    <i r="1">
      <x v="364"/>
      <x v="562"/>
    </i>
    <i r="1">
      <x v="365"/>
      <x v="568"/>
    </i>
    <i r="1">
      <x v="366"/>
      <x v="569"/>
    </i>
    <i r="1">
      <x v="367"/>
      <x v="565"/>
    </i>
    <i>
      <x v="16"/>
      <x v="280"/>
      <x v="1256"/>
    </i>
    <i r="1">
      <x v="281"/>
      <x v="1257"/>
    </i>
    <i r="1">
      <x v="282"/>
      <x v="931"/>
    </i>
    <i r="1">
      <x v="283"/>
      <x v="1258"/>
    </i>
    <i r="1">
      <x v="284"/>
      <x v="1259"/>
    </i>
    <i r="1">
      <x v="286"/>
      <x v="1260"/>
    </i>
    <i r="1">
      <x v="287"/>
      <x v="1261"/>
    </i>
    <i r="1">
      <x v="288"/>
      <x v="1262"/>
    </i>
    <i r="1">
      <x v="289"/>
      <x v="1263"/>
    </i>
    <i r="1">
      <x v="302"/>
      <x v="328"/>
    </i>
    <i r="1">
      <x v="305"/>
      <x v="107"/>
    </i>
    <i r="1">
      <x v="307"/>
      <x v="775"/>
    </i>
    <i r="1">
      <x v="310"/>
      <x v="315"/>
    </i>
    <i r="1">
      <x v="315"/>
      <x v="12"/>
    </i>
    <i r="1">
      <x v="392"/>
      <x v="930"/>
    </i>
    <i>
      <x v="18"/>
      <x v="345"/>
      <x v="906"/>
    </i>
    <i r="1">
      <x v="369"/>
      <x v="910"/>
    </i>
    <i r="1">
      <x v="417"/>
      <x v="1090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5" hier="-1"/>
  </pageFields>
  <dataFields count="8">
    <dataField name="Sum of Adjusted Closing balance PY" fld="16" baseField="0" baseItem="0"/>
    <dataField name="Sum of Debit " fld="9" baseField="0" baseItem="0"/>
    <dataField name="Sum of Credit" fld="10" baseField="0" baseItem="0"/>
    <dataField name="Sum of Closing balance" fld="11" baseField="0" baseItem="0"/>
    <dataField name="Sum of Adjustements" fld="12" baseField="0" baseItem="0"/>
    <dataField name="Sum of Closing balance adjusted" fld="13" baseField="0" baseItem="0"/>
    <dataField name="Sum of Nominal Variance" fld="18" baseField="0" baseItem="0"/>
    <dataField name="Sum of Variance in %" fld="20" baseField="0" baseItem="0" numFmtId="10"/>
  </dataFields>
  <formats count="41">
    <format dxfId="248">
      <pivotArea type="all" dataOnly="0" outline="0" fieldPosition="0"/>
    </format>
    <format dxfId="247">
      <pivotArea outline="0" collapsedLevelsAreSubtotals="1" fieldPosition="0"/>
    </format>
    <format dxfId="246">
      <pivotArea field="1" type="button" dataOnly="0" labelOnly="1" outline="0" axis="axisRow" fieldPosition="0"/>
    </format>
    <format dxfId="245">
      <pivotArea field="5" type="button" dataOnly="0" labelOnly="1" outline="0" axis="axisRow" fieldPosition="1"/>
    </format>
    <format dxfId="244">
      <pivotArea field="6" type="button" dataOnly="0" labelOnly="1" outline="0" axis="axisRow" fieldPosition="2"/>
    </format>
    <format dxfId="243">
      <pivotArea dataOnly="0" labelOnly="1" outline="0" fieldPosition="0">
        <references count="1">
          <reference field="1" count="3">
            <x v="12"/>
            <x v="16"/>
            <x v="18"/>
          </reference>
        </references>
      </pivotArea>
    </format>
    <format dxfId="242">
      <pivotArea dataOnly="0" labelOnly="1" grandRow="1" outline="0" fieldPosition="0"/>
    </format>
    <format dxfId="241">
      <pivotArea dataOnly="0" labelOnly="1" outline="0" fieldPosition="0">
        <references count="2">
          <reference field="1" count="1" selected="0">
            <x v="12"/>
          </reference>
          <reference field="5" count="12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240">
      <pivotArea dataOnly="0" labelOnly="1" outline="0" fieldPosition="0">
        <references count="2">
          <reference field="1" count="1" selected="0">
            <x v="16"/>
          </reference>
          <reference field="5" count="15">
            <x v="280"/>
            <x v="281"/>
            <x v="282"/>
            <x v="283"/>
            <x v="284"/>
            <x v="286"/>
            <x v="287"/>
            <x v="288"/>
            <x v="289"/>
            <x v="302"/>
            <x v="305"/>
            <x v="307"/>
            <x v="310"/>
            <x v="315"/>
            <x v="392"/>
          </reference>
        </references>
      </pivotArea>
    </format>
    <format dxfId="239">
      <pivotArea dataOnly="0" labelOnly="1" outline="0" fieldPosition="0">
        <references count="2">
          <reference field="1" count="1" selected="0">
            <x v="18"/>
          </reference>
          <reference field="5" count="3">
            <x v="345"/>
            <x v="369"/>
            <x v="417"/>
          </reference>
        </references>
      </pivotArea>
    </format>
    <format dxfId="238">
      <pivotArea dataOnly="0" labelOnly="1" outline="0" fieldPosition="0">
        <references count="3">
          <reference field="1" count="1" selected="0">
            <x v="12"/>
          </reference>
          <reference field="5" count="1" selected="0">
            <x v="356"/>
          </reference>
          <reference field="6" count="1">
            <x v="571"/>
          </reference>
        </references>
      </pivotArea>
    </format>
    <format dxfId="237">
      <pivotArea dataOnly="0" labelOnly="1" outline="0" fieldPosition="0">
        <references count="3">
          <reference field="1" count="1" selected="0">
            <x v="12"/>
          </reference>
          <reference field="5" count="1" selected="0">
            <x v="357"/>
          </reference>
          <reference field="6" count="1">
            <x v="563"/>
          </reference>
        </references>
      </pivotArea>
    </format>
    <format dxfId="236">
      <pivotArea dataOnly="0" labelOnly="1" outline="0" fieldPosition="0">
        <references count="3">
          <reference field="1" count="1" selected="0">
            <x v="12"/>
          </reference>
          <reference field="5" count="1" selected="0">
            <x v="358"/>
          </reference>
          <reference field="6" count="1">
            <x v="572"/>
          </reference>
        </references>
      </pivotArea>
    </format>
    <format dxfId="235">
      <pivotArea dataOnly="0" labelOnly="1" outline="0" fieldPosition="0">
        <references count="3">
          <reference field="1" count="1" selected="0">
            <x v="12"/>
          </reference>
          <reference field="5" count="1" selected="0">
            <x v="359"/>
          </reference>
          <reference field="6" count="1">
            <x v="567"/>
          </reference>
        </references>
      </pivotArea>
    </format>
    <format dxfId="234">
      <pivotArea dataOnly="0" labelOnly="1" outline="0" fieldPosition="0">
        <references count="3">
          <reference field="1" count="1" selected="0">
            <x v="12"/>
          </reference>
          <reference field="5" count="1" selected="0">
            <x v="360"/>
          </reference>
          <reference field="6" count="1">
            <x v="566"/>
          </reference>
        </references>
      </pivotArea>
    </format>
    <format dxfId="233">
      <pivotArea dataOnly="0" labelOnly="1" outline="0" fieldPosition="0">
        <references count="3">
          <reference field="1" count="1" selected="0">
            <x v="12"/>
          </reference>
          <reference field="5" count="1" selected="0">
            <x v="361"/>
          </reference>
          <reference field="6" count="1">
            <x v="564"/>
          </reference>
        </references>
      </pivotArea>
    </format>
    <format dxfId="232">
      <pivotArea dataOnly="0" labelOnly="1" outline="0" fieldPosition="0">
        <references count="3">
          <reference field="1" count="1" selected="0">
            <x v="12"/>
          </reference>
          <reference field="5" count="1" selected="0">
            <x v="362"/>
          </reference>
          <reference field="6" count="1">
            <x v="570"/>
          </reference>
        </references>
      </pivotArea>
    </format>
    <format dxfId="231">
      <pivotArea dataOnly="0" labelOnly="1" outline="0" fieldPosition="0">
        <references count="3">
          <reference field="1" count="1" selected="0">
            <x v="12"/>
          </reference>
          <reference field="5" count="1" selected="0">
            <x v="363"/>
          </reference>
          <reference field="6" count="1">
            <x v="573"/>
          </reference>
        </references>
      </pivotArea>
    </format>
    <format dxfId="230">
      <pivotArea dataOnly="0" labelOnly="1" outline="0" fieldPosition="0">
        <references count="3">
          <reference field="1" count="1" selected="0">
            <x v="12"/>
          </reference>
          <reference field="5" count="1" selected="0">
            <x v="364"/>
          </reference>
          <reference field="6" count="1">
            <x v="562"/>
          </reference>
        </references>
      </pivotArea>
    </format>
    <format dxfId="229">
      <pivotArea dataOnly="0" labelOnly="1" outline="0" fieldPosition="0">
        <references count="3">
          <reference field="1" count="1" selected="0">
            <x v="12"/>
          </reference>
          <reference field="5" count="1" selected="0">
            <x v="365"/>
          </reference>
          <reference field="6" count="1">
            <x v="568"/>
          </reference>
        </references>
      </pivotArea>
    </format>
    <format dxfId="228">
      <pivotArea dataOnly="0" labelOnly="1" outline="0" fieldPosition="0">
        <references count="3">
          <reference field="1" count="1" selected="0">
            <x v="12"/>
          </reference>
          <reference field="5" count="1" selected="0">
            <x v="366"/>
          </reference>
          <reference field="6" count="1">
            <x v="569"/>
          </reference>
        </references>
      </pivotArea>
    </format>
    <format dxfId="227">
      <pivotArea dataOnly="0" labelOnly="1" outline="0" fieldPosition="0">
        <references count="3">
          <reference field="1" count="1" selected="0">
            <x v="12"/>
          </reference>
          <reference field="5" count="1" selected="0">
            <x v="367"/>
          </reference>
          <reference field="6" count="1">
            <x v="565"/>
          </reference>
        </references>
      </pivotArea>
    </format>
    <format dxfId="226">
      <pivotArea dataOnly="0" labelOnly="1" outline="0" fieldPosition="0">
        <references count="3">
          <reference field="1" count="1" selected="0">
            <x v="16"/>
          </reference>
          <reference field="5" count="1" selected="0">
            <x v="280"/>
          </reference>
          <reference field="6" count="1">
            <x v="1256"/>
          </reference>
        </references>
      </pivotArea>
    </format>
    <format dxfId="225">
      <pivotArea dataOnly="0" labelOnly="1" outline="0" fieldPosition="0">
        <references count="3">
          <reference field="1" count="1" selected="0">
            <x v="16"/>
          </reference>
          <reference field="5" count="1" selected="0">
            <x v="281"/>
          </reference>
          <reference field="6" count="1">
            <x v="1257"/>
          </reference>
        </references>
      </pivotArea>
    </format>
    <format dxfId="224">
      <pivotArea dataOnly="0" labelOnly="1" outline="0" fieldPosition="0">
        <references count="3">
          <reference field="1" count="1" selected="0">
            <x v="16"/>
          </reference>
          <reference field="5" count="1" selected="0">
            <x v="282"/>
          </reference>
          <reference field="6" count="1">
            <x v="931"/>
          </reference>
        </references>
      </pivotArea>
    </format>
    <format dxfId="223">
      <pivotArea dataOnly="0" labelOnly="1" outline="0" fieldPosition="0">
        <references count="3">
          <reference field="1" count="1" selected="0">
            <x v="16"/>
          </reference>
          <reference field="5" count="1" selected="0">
            <x v="283"/>
          </reference>
          <reference field="6" count="1">
            <x v="1258"/>
          </reference>
        </references>
      </pivotArea>
    </format>
    <format dxfId="222">
      <pivotArea dataOnly="0" labelOnly="1" outline="0" fieldPosition="0">
        <references count="3">
          <reference field="1" count="1" selected="0">
            <x v="16"/>
          </reference>
          <reference field="5" count="1" selected="0">
            <x v="284"/>
          </reference>
          <reference field="6" count="1">
            <x v="1259"/>
          </reference>
        </references>
      </pivotArea>
    </format>
    <format dxfId="221">
      <pivotArea dataOnly="0" labelOnly="1" outline="0" fieldPosition="0">
        <references count="3">
          <reference field="1" count="1" selected="0">
            <x v="16"/>
          </reference>
          <reference field="5" count="1" selected="0">
            <x v="286"/>
          </reference>
          <reference field="6" count="1">
            <x v="1260"/>
          </reference>
        </references>
      </pivotArea>
    </format>
    <format dxfId="220">
      <pivotArea dataOnly="0" labelOnly="1" outline="0" fieldPosition="0">
        <references count="3">
          <reference field="1" count="1" selected="0">
            <x v="16"/>
          </reference>
          <reference field="5" count="1" selected="0">
            <x v="287"/>
          </reference>
          <reference field="6" count="1">
            <x v="1261"/>
          </reference>
        </references>
      </pivotArea>
    </format>
    <format dxfId="219">
      <pivotArea dataOnly="0" labelOnly="1" outline="0" fieldPosition="0">
        <references count="3">
          <reference field="1" count="1" selected="0">
            <x v="16"/>
          </reference>
          <reference field="5" count="1" selected="0">
            <x v="288"/>
          </reference>
          <reference field="6" count="1">
            <x v="1262"/>
          </reference>
        </references>
      </pivotArea>
    </format>
    <format dxfId="218">
      <pivotArea dataOnly="0" labelOnly="1" outline="0" fieldPosition="0">
        <references count="3">
          <reference field="1" count="1" selected="0">
            <x v="16"/>
          </reference>
          <reference field="5" count="1" selected="0">
            <x v="289"/>
          </reference>
          <reference field="6" count="1">
            <x v="1263"/>
          </reference>
        </references>
      </pivotArea>
    </format>
    <format dxfId="217">
      <pivotArea dataOnly="0" labelOnly="1" outline="0" fieldPosition="0">
        <references count="3">
          <reference field="1" count="1" selected="0">
            <x v="16"/>
          </reference>
          <reference field="5" count="1" selected="0">
            <x v="302"/>
          </reference>
          <reference field="6" count="1">
            <x v="328"/>
          </reference>
        </references>
      </pivotArea>
    </format>
    <format dxfId="216">
      <pivotArea dataOnly="0" labelOnly="1" outline="0" fieldPosition="0">
        <references count="3">
          <reference field="1" count="1" selected="0">
            <x v="16"/>
          </reference>
          <reference field="5" count="1" selected="0">
            <x v="305"/>
          </reference>
          <reference field="6" count="1">
            <x v="107"/>
          </reference>
        </references>
      </pivotArea>
    </format>
    <format dxfId="215">
      <pivotArea dataOnly="0" labelOnly="1" outline="0" fieldPosition="0">
        <references count="3">
          <reference field="1" count="1" selected="0">
            <x v="16"/>
          </reference>
          <reference field="5" count="1" selected="0">
            <x v="307"/>
          </reference>
          <reference field="6" count="1">
            <x v="775"/>
          </reference>
        </references>
      </pivotArea>
    </format>
    <format dxfId="214">
      <pivotArea dataOnly="0" labelOnly="1" outline="0" fieldPosition="0">
        <references count="3">
          <reference field="1" count="1" selected="0">
            <x v="16"/>
          </reference>
          <reference field="5" count="1" selected="0">
            <x v="310"/>
          </reference>
          <reference field="6" count="1">
            <x v="315"/>
          </reference>
        </references>
      </pivotArea>
    </format>
    <format dxfId="213">
      <pivotArea dataOnly="0" labelOnly="1" outline="0" fieldPosition="0">
        <references count="3">
          <reference field="1" count="1" selected="0">
            <x v="16"/>
          </reference>
          <reference field="5" count="1" selected="0">
            <x v="315"/>
          </reference>
          <reference field="6" count="1">
            <x v="12"/>
          </reference>
        </references>
      </pivotArea>
    </format>
    <format dxfId="212">
      <pivotArea dataOnly="0" labelOnly="1" outline="0" fieldPosition="0">
        <references count="3">
          <reference field="1" count="1" selected="0">
            <x v="16"/>
          </reference>
          <reference field="5" count="1" selected="0">
            <x v="392"/>
          </reference>
          <reference field="6" count="1">
            <x v="930"/>
          </reference>
        </references>
      </pivotArea>
    </format>
    <format dxfId="211">
      <pivotArea dataOnly="0" labelOnly="1" outline="0" fieldPosition="0">
        <references count="3">
          <reference field="1" count="1" selected="0">
            <x v="18"/>
          </reference>
          <reference field="5" count="1" selected="0">
            <x v="345"/>
          </reference>
          <reference field="6" count="1">
            <x v="906"/>
          </reference>
        </references>
      </pivotArea>
    </format>
    <format dxfId="210">
      <pivotArea dataOnly="0" labelOnly="1" outline="0" fieldPosition="0">
        <references count="3">
          <reference field="1" count="1" selected="0">
            <x v="18"/>
          </reference>
          <reference field="5" count="1" selected="0">
            <x v="369"/>
          </reference>
          <reference field="6" count="1">
            <x v="910"/>
          </reference>
        </references>
      </pivotArea>
    </format>
    <format dxfId="209">
      <pivotArea dataOnly="0" labelOnly="1" outline="0" fieldPosition="0">
        <references count="3">
          <reference field="1" count="1" selected="0">
            <x v="18"/>
          </reference>
          <reference field="5" count="1" selected="0">
            <x v="417"/>
          </reference>
          <reference field="6" count="1">
            <x v="1090"/>
          </reference>
        </references>
      </pivotArea>
    </format>
    <format dxfId="20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CAA90-D212-4890-97C1-C591ED5086CA}" name="PivotTable5" cacheId="5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3:K9" firstHeaderRow="0" firstDataRow="1" firstDataCol="3" rowPageCount="1" colPageCount="1"/>
  <pivotFields count="21">
    <pivotField axis="axisPage" compact="0" outline="0" showAll="0" defaultSubtotal="0">
      <items count="21">
        <item x="19"/>
        <item x="9"/>
        <item x="4"/>
        <item x="0"/>
        <item x="2"/>
        <item x="12"/>
        <item x="8"/>
        <item x="14"/>
        <item x="6"/>
        <item x="15"/>
        <item x="16"/>
        <item x="1"/>
        <item x="18"/>
        <item x="10"/>
        <item x="5"/>
        <item x="7"/>
        <item x="17"/>
        <item x="13"/>
        <item x="3"/>
        <item x="20"/>
        <item x="11"/>
      </items>
    </pivotField>
    <pivotField axis="axisRow" compact="0" outline="0" showAll="0" defaultSubtotal="0">
      <items count="35">
        <item x="25"/>
        <item x="13"/>
        <item x="10"/>
        <item x="16"/>
        <item x="9"/>
        <item x="17"/>
        <item x="8"/>
        <item x="4"/>
        <item x="7"/>
        <item x="15"/>
        <item x="5"/>
        <item x="6"/>
        <item x="22"/>
        <item x="21"/>
        <item m="1" x="34"/>
        <item x="11"/>
        <item x="14"/>
        <item x="19"/>
        <item x="18"/>
        <item x="12"/>
        <item x="23"/>
        <item x="20"/>
        <item x="1"/>
        <item x="2"/>
        <item x="3"/>
        <item x="33"/>
        <item x="31"/>
        <item x="27"/>
        <item x="28"/>
        <item x="0"/>
        <item x="26"/>
        <item x="29"/>
        <item x="30"/>
        <item x="32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17">
        <item x="0"/>
        <item x="372"/>
        <item x="365"/>
        <item x="6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</items>
    </pivotField>
    <pivotField axis="axisRow" compact="0" outline="0" showAll="0" defaultSubtotal="0">
      <items count="1280">
        <item x="491"/>
        <item m="1" x="1179"/>
        <item x="398"/>
        <item m="1" x="694"/>
        <item m="1" x="693"/>
        <item m="1" x="1115"/>
        <item m="1" x="726"/>
        <item m="1" x="1028"/>
        <item x="197"/>
        <item m="1" x="739"/>
        <item x="229"/>
        <item m="1" x="700"/>
        <item x="311"/>
        <item m="1" x="826"/>
        <item m="1" x="705"/>
        <item m="1" x="1051"/>
        <item m="1" x="958"/>
        <item m="1" x="860"/>
        <item m="1" x="801"/>
        <item m="1" x="1191"/>
        <item m="1" x="623"/>
        <item m="1" x="658"/>
        <item x="166"/>
        <item m="1" x="1057"/>
        <item m="1" x="990"/>
        <item m="1" x="1166"/>
        <item x="182"/>
        <item m="1" x="1220"/>
        <item m="1" x="1068"/>
        <item m="1" x="1227"/>
        <item m="1" x="669"/>
        <item m="1" x="681"/>
        <item x="186"/>
        <item m="1" x="971"/>
        <item m="1" x="893"/>
        <item x="224"/>
        <item x="261"/>
        <item m="1" x="672"/>
        <item m="1" x="654"/>
        <item m="1" x="707"/>
        <item m="1" x="631"/>
        <item x="171"/>
        <item m="1" x="822"/>
        <item m="1" x="1114"/>
        <item m="1" x="841"/>
        <item m="1" x="976"/>
        <item m="1" x="1069"/>
        <item m="1" x="995"/>
        <item m="1" x="934"/>
        <item x="184"/>
        <item m="1" x="846"/>
        <item x="237"/>
        <item x="209"/>
        <item m="1" x="1194"/>
        <item x="264"/>
        <item x="392"/>
        <item m="1" x="780"/>
        <item x="230"/>
        <item x="369"/>
        <item m="1" x="948"/>
        <item x="326"/>
        <item m="1" x="882"/>
        <item m="1" x="1154"/>
        <item m="1" x="1207"/>
        <item m="1" x="805"/>
        <item m="1" x="1080"/>
        <item x="312"/>
        <item x="303"/>
        <item m="1" x="974"/>
        <item m="1" x="1084"/>
        <item x="371"/>
        <item m="1" x="965"/>
        <item m="1" x="1261"/>
        <item m="1" x="1098"/>
        <item m="1" x="1092"/>
        <item m="1" x="1253"/>
        <item x="218"/>
        <item m="1" x="772"/>
        <item x="411"/>
        <item m="1" x="917"/>
        <item m="1" x="1052"/>
        <item m="1" x="949"/>
        <item m="1" x="904"/>
        <item m="1" x="1195"/>
        <item m="1" x="728"/>
        <item m="1" x="683"/>
        <item m="1" x="875"/>
        <item m="1" x="632"/>
        <item m="1" x="634"/>
        <item m="1" x="920"/>
        <item m="1" x="1039"/>
        <item m="1" x="612"/>
        <item m="1" x="1237"/>
        <item m="1" x="832"/>
        <item m="1" x="1268"/>
        <item m="1" x="1163"/>
        <item m="1" x="1019"/>
        <item m="1" x="946"/>
        <item m="1" x="1204"/>
        <item m="1" x="870"/>
        <item m="1" x="833"/>
        <item m="1" x="847"/>
        <item m="1" x="944"/>
        <item m="1" x="787"/>
        <item m="1" x="962"/>
        <item m="1" x="803"/>
        <item m="1" x="821"/>
        <item x="302"/>
        <item m="1" x="775"/>
        <item m="1" x="1173"/>
        <item m="1" x="684"/>
        <item x="328"/>
        <item m="1" x="609"/>
        <item m="1" x="1054"/>
        <item x="585"/>
        <item m="1" x="1024"/>
        <item m="1" x="984"/>
        <item x="563"/>
        <item m="1" x="795"/>
        <item m="1" x="1226"/>
        <item m="1" x="1235"/>
        <item m="1" x="1205"/>
        <item x="257"/>
        <item x="231"/>
        <item m="1" x="839"/>
        <item m="1" x="1211"/>
        <item m="1" x="928"/>
        <item m="1" x="1150"/>
        <item x="321"/>
        <item m="1" x="1060"/>
        <item m="1" x="1112"/>
        <item x="225"/>
        <item x="405"/>
        <item m="1" x="785"/>
        <item m="1" x="1156"/>
        <item m="1" x="1160"/>
        <item m="1" x="748"/>
        <item m="1" x="1216"/>
        <item x="269"/>
        <item m="1" x="933"/>
        <item x="254"/>
        <item m="1" x="666"/>
        <item m="1" x="691"/>
        <item x="427"/>
        <item x="439"/>
        <item x="468"/>
        <item x="475"/>
        <item x="442"/>
        <item x="426"/>
        <item x="416"/>
        <item x="477"/>
        <item x="429"/>
        <item x="423"/>
        <item x="434"/>
        <item x="438"/>
        <item x="467"/>
        <item x="474"/>
        <item x="441"/>
        <item x="422"/>
        <item x="420"/>
        <item x="425"/>
        <item x="435"/>
        <item x="421"/>
        <item x="424"/>
        <item x="436"/>
        <item x="418"/>
        <item x="428"/>
        <item x="415"/>
        <item m="1" x="1139"/>
        <item m="1" x="771"/>
        <item m="1" x="1197"/>
        <item m="1" x="1236"/>
        <item x="395"/>
        <item m="1" x="1196"/>
        <item x="273"/>
        <item m="1" x="1202"/>
        <item m="1" x="715"/>
        <item m="1" x="1076"/>
        <item x="212"/>
        <item m="1" x="998"/>
        <item m="1" x="930"/>
        <item m="1" x="1180"/>
        <item x="552"/>
        <item m="1" x="897"/>
        <item m="1" x="1276"/>
        <item m="1" x="633"/>
        <item m="1" x="621"/>
        <item m="1" x="947"/>
        <item x="36"/>
        <item x="35"/>
        <item x="192"/>
        <item m="1" x="967"/>
        <item m="1" x="782"/>
        <item x="267"/>
        <item m="1" x="915"/>
        <item m="1" x="889"/>
        <item x="384"/>
        <item m="1" x="881"/>
        <item m="1" x="615"/>
        <item x="295"/>
        <item m="1" x="1273"/>
        <item m="1" x="704"/>
        <item m="1" x="1079"/>
        <item x="164"/>
        <item m="1" x="874"/>
        <item m="1" x="809"/>
        <item m="1" x="687"/>
        <item m="1" x="1153"/>
        <item m="1" x="641"/>
        <item m="1" x="1072"/>
        <item x="266"/>
        <item m="1" x="788"/>
        <item m="1" x="740"/>
        <item m="1" x="1120"/>
        <item m="1" x="975"/>
        <item x="378"/>
        <item m="1" x="1134"/>
        <item x="217"/>
        <item m="1" x="1175"/>
        <item x="607"/>
        <item m="1" x="862"/>
        <item m="1" x="1267"/>
        <item m="1" x="618"/>
        <item m="1" x="627"/>
        <item x="239"/>
        <item x="413"/>
        <item m="1" x="736"/>
        <item x="409"/>
        <item m="1" x="855"/>
        <item x="506"/>
        <item m="1" x="1234"/>
        <item x="602"/>
        <item x="249"/>
        <item x="391"/>
        <item x="503"/>
        <item m="1" x="1158"/>
        <item m="1" x="1048"/>
        <item m="1" x="1066"/>
        <item m="1" x="799"/>
        <item m="1" x="906"/>
        <item m="1" x="663"/>
        <item x="492"/>
        <item m="1" x="708"/>
        <item m="1" x="712"/>
        <item m="1" x="810"/>
        <item m="1" x="1230"/>
        <item x="204"/>
        <item m="1" x="1012"/>
        <item m="1" x="1094"/>
        <item m="1" x="994"/>
        <item m="1" x="849"/>
        <item m="1" x="653"/>
        <item x="504"/>
        <item m="1" x="682"/>
        <item x="376"/>
        <item m="1" x="635"/>
        <item m="1" x="1117"/>
        <item m="1" x="1259"/>
        <item m="1" x="731"/>
        <item m="1" x="692"/>
        <item m="1" x="670"/>
        <item m="1" x="1193"/>
        <item m="1" x="898"/>
        <item m="1" x="854"/>
        <item m="1" x="1245"/>
        <item m="1" x="1136"/>
        <item x="343"/>
        <item m="1" x="1058"/>
        <item x="216"/>
        <item m="1" x="655"/>
        <item m="1" x="988"/>
        <item x="208"/>
        <item m="1" x="784"/>
        <item m="1" x="614"/>
        <item m="1" x="986"/>
        <item m="1" x="1093"/>
        <item m="1" x="797"/>
        <item m="1" x="956"/>
        <item x="194"/>
        <item m="1" x="941"/>
        <item x="226"/>
        <item m="1" x="1164"/>
        <item x="215"/>
        <item m="1" x="667"/>
        <item m="1" x="1206"/>
        <item m="1" x="1278"/>
        <item x="322"/>
        <item m="1" x="807"/>
        <item m="1" x="892"/>
        <item x="363"/>
        <item x="359"/>
        <item x="362"/>
        <item m="1" x="730"/>
        <item x="553"/>
        <item m="1" x="991"/>
        <item x="507"/>
        <item m="1" x="1137"/>
        <item m="1" x="1132"/>
        <item m="1" x="808"/>
        <item m="1" x="1103"/>
        <item m="1" x="1266"/>
        <item x="583"/>
        <item x="599"/>
        <item m="1" x="804"/>
        <item x="597"/>
        <item m="1" x="1155"/>
        <item m="1" x="1014"/>
        <item m="1" x="1218"/>
        <item m="1" x="1201"/>
        <item x="344"/>
        <item m="1" x="777"/>
        <item x="497"/>
        <item m="1" x="1111"/>
        <item x="238"/>
        <item m="1" x="1040"/>
        <item x="306"/>
        <item m="1" x="1063"/>
        <item m="1" x="987"/>
        <item m="1" x="1249"/>
        <item m="1" x="619"/>
        <item m="1" x="999"/>
        <item m="1" x="831"/>
        <item m="1" x="1005"/>
        <item m="1" x="1279"/>
        <item m="1" x="827"/>
        <item m="1" x="1252"/>
        <item m="1" x="863"/>
        <item m="1" x="861"/>
        <item x="299"/>
        <item m="1" x="665"/>
        <item m="1" x="1149"/>
        <item m="1" x="688"/>
        <item m="1" x="617"/>
        <item x="168"/>
        <item m="1" x="689"/>
        <item m="1" x="1037"/>
        <item m="1" x="970"/>
        <item m="1" x="864"/>
        <item x="227"/>
        <item x="272"/>
        <item m="1" x="1073"/>
        <item m="1" x="643"/>
        <item m="1" x="835"/>
        <item x="495"/>
        <item m="1" x="1168"/>
        <item m="1" x="1265"/>
        <item m="1" x="1074"/>
        <item m="1" x="1050"/>
        <item m="1" x="630"/>
        <item x="490"/>
        <item m="1" x="1238"/>
        <item m="1" x="1007"/>
        <item m="1" x="1198"/>
        <item m="1" x="911"/>
        <item m="1" x="924"/>
        <item m="1" x="837"/>
        <item m="1" x="900"/>
        <item m="1" x="968"/>
        <item m="1" x="868"/>
        <item m="1" x="721"/>
        <item x="296"/>
        <item m="1" x="1013"/>
        <item x="373"/>
        <item m="1" x="792"/>
        <item m="1" x="1036"/>
        <item m="1" x="1135"/>
        <item x="195"/>
        <item m="1" x="1022"/>
        <item x="207"/>
        <item m="1" x="1044"/>
        <item m="1" x="1097"/>
        <item m="1" x="752"/>
        <item m="1" x="894"/>
        <item m="1" x="1107"/>
        <item m="1" x="622"/>
        <item m="1" x="616"/>
        <item m="1" x="996"/>
        <item m="1" x="812"/>
        <item m="1" x="929"/>
        <item m="1" x="1043"/>
        <item x="177"/>
        <item m="1" x="679"/>
        <item x="330"/>
        <item m="1" x="1254"/>
        <item m="1" x="1212"/>
        <item m="1" x="912"/>
        <item m="1" x="983"/>
        <item m="1" x="675"/>
        <item m="1" x="1021"/>
        <item m="1" x="1049"/>
        <item x="406"/>
        <item x="297"/>
        <item x="130"/>
        <item x="132"/>
        <item x="124"/>
        <item x="125"/>
        <item x="122"/>
        <item x="121"/>
        <item x="118"/>
        <item x="127"/>
        <item x="129"/>
        <item x="133"/>
        <item x="126"/>
        <item x="123"/>
        <item x="120"/>
        <item x="119"/>
        <item x="131"/>
        <item x="128"/>
        <item x="116"/>
        <item x="157"/>
        <item x="148"/>
        <item x="145"/>
        <item x="139"/>
        <item x="140"/>
        <item x="137"/>
        <item x="134"/>
        <item x="142"/>
        <item x="144"/>
        <item x="141"/>
        <item x="138"/>
        <item x="136"/>
        <item x="135"/>
        <item x="146"/>
        <item x="143"/>
        <item x="147"/>
        <item x="87"/>
        <item x="80"/>
        <item x="84"/>
        <item x="90"/>
        <item x="83"/>
        <item x="82"/>
        <item x="88"/>
        <item x="89"/>
        <item x="85"/>
        <item x="79"/>
        <item x="81"/>
        <item x="86"/>
        <item x="115"/>
        <item x="111"/>
        <item x="109"/>
        <item x="106"/>
        <item x="112"/>
        <item x="114"/>
        <item x="110"/>
        <item x="108"/>
        <item x="107"/>
        <item x="155"/>
        <item x="113"/>
        <item x="156"/>
        <item m="1" x="642"/>
        <item m="1" x="886"/>
        <item m="1" x="985"/>
        <item m="1" x="685"/>
        <item x="242"/>
        <item x="179"/>
        <item m="1" x="1075"/>
        <item m="1" x="789"/>
        <item m="1" x="720"/>
        <item x="600"/>
        <item x="4"/>
        <item m="1" x="764"/>
        <item x="320"/>
        <item x="258"/>
        <item x="235"/>
        <item m="1" x="1190"/>
        <item m="1" x="852"/>
        <item m="1" x="755"/>
        <item m="1" x="1232"/>
        <item m="1" x="1203"/>
        <item m="1" x="793"/>
        <item m="1" x="1263"/>
        <item m="1" x="760"/>
        <item x="361"/>
        <item m="1" x="725"/>
        <item m="1" x="620"/>
        <item x="105"/>
        <item x="104"/>
        <item x="117"/>
        <item x="77"/>
        <item m="1" x="811"/>
        <item m="1" x="770"/>
        <item x="236"/>
        <item m="1" x="960"/>
        <item x="233"/>
        <item x="372"/>
        <item x="274"/>
        <item m="1" x="942"/>
        <item x="246"/>
        <item x="375"/>
        <item x="500"/>
        <item m="1" x="857"/>
        <item x="276"/>
        <item m="1" x="973"/>
        <item x="333"/>
        <item x="282"/>
        <item m="1" x="1138"/>
        <item x="498"/>
        <item x="221"/>
        <item m="1" x="1142"/>
        <item x="178"/>
        <item x="241"/>
        <item x="251"/>
        <item x="260"/>
        <item x="270"/>
        <item m="1" x="1083"/>
        <item m="1" x="877"/>
        <item m="1" x="1147"/>
        <item m="1" x="824"/>
        <item x="219"/>
        <item m="1" x="733"/>
        <item m="1" x="879"/>
        <item m="1" x="1229"/>
        <item m="1" x="1030"/>
        <item m="1" x="1244"/>
        <item m="1" x="1146"/>
        <item x="202"/>
        <item x="370"/>
        <item m="1" x="1255"/>
        <item x="578"/>
        <item x="390"/>
        <item m="1" x="1047"/>
        <item m="1" x="745"/>
        <item m="1" x="896"/>
        <item m="1" x="1143"/>
        <item m="1" x="1215"/>
        <item m="1" x="1176"/>
        <item m="1" x="977"/>
        <item x="300"/>
        <item m="1" x="761"/>
        <item m="1" x="992"/>
        <item m="1" x="657"/>
        <item m="1" x="838"/>
        <item m="1" x="1034"/>
        <item x="368"/>
        <item m="1" x="1256"/>
        <item m="1" x="1144"/>
        <item m="1" x="1118"/>
        <item m="1" x="1271"/>
        <item m="1" x="842"/>
        <item x="310"/>
        <item m="1" x="1006"/>
        <item m="1" x="895"/>
        <item m="1" x="751"/>
        <item m="1" x="869"/>
        <item m="1" x="762"/>
        <item m="1" x="865"/>
        <item m="1" x="1217"/>
        <item m="1" x="866"/>
        <item m="1" x="753"/>
        <item m="1" x="1038"/>
        <item m="1" x="714"/>
        <item m="1" x="1089"/>
        <item m="1" x="867"/>
        <item x="581"/>
        <item m="1" x="750"/>
        <item m="1" x="779"/>
        <item m="1" x="963"/>
        <item m="1" x="925"/>
        <item m="1" x="989"/>
        <item x="308"/>
        <item m="1" x="884"/>
        <item x="579"/>
        <item x="354"/>
        <item x="347"/>
        <item x="351"/>
        <item x="357"/>
        <item x="350"/>
        <item x="349"/>
        <item x="355"/>
        <item x="356"/>
        <item x="352"/>
        <item x="346"/>
        <item x="348"/>
        <item x="353"/>
        <item m="1" x="1182"/>
        <item m="1" x="613"/>
        <item x="323"/>
        <item m="1" x="717"/>
        <item m="1" x="1222"/>
        <item m="1" x="1187"/>
        <item x="393"/>
        <item m="1" x="774"/>
        <item m="1" x="872"/>
        <item m="1" x="1165"/>
        <item x="191"/>
        <item m="1" x="698"/>
        <item x="319"/>
        <item x="167"/>
        <item m="1" x="1159"/>
        <item m="1" x="1119"/>
        <item m="1" x="741"/>
        <item m="1" x="723"/>
        <item m="1" x="880"/>
        <item m="1" x="1086"/>
        <item x="271"/>
        <item m="1" x="671"/>
        <item m="1" x="1141"/>
        <item x="315"/>
        <item x="180"/>
        <item x="198"/>
        <item m="1" x="890"/>
        <item x="188"/>
        <item x="598"/>
        <item m="1" x="1264"/>
        <item m="1" x="1064"/>
        <item x="580"/>
        <item x="400"/>
        <item x="557"/>
        <item m="1" x="735"/>
        <item x="408"/>
        <item x="412"/>
        <item m="1" x="1061"/>
        <item m="1" x="1188"/>
        <item m="1" x="1003"/>
        <item x="161"/>
        <item x="160"/>
        <item x="159"/>
        <item x="158"/>
        <item x="33"/>
        <item x="34"/>
        <item x="32"/>
        <item x="23"/>
        <item x="24"/>
        <item x="30"/>
        <item x="26"/>
        <item x="21"/>
        <item x="27"/>
        <item x="29"/>
        <item x="25"/>
        <item x="31"/>
        <item x="22"/>
        <item x="20"/>
        <item x="28"/>
        <item m="1" x="825"/>
        <item m="1" x="732"/>
        <item m="1" x="1122"/>
        <item m="1" x="640"/>
        <item m="1" x="1219"/>
        <item m="1" x="856"/>
        <item m="1" x="1145"/>
        <item x="329"/>
        <item m="1" x="668"/>
        <item m="1" x="1020"/>
        <item m="1" x="769"/>
        <item x="380"/>
        <item x="501"/>
        <item x="232"/>
        <item m="1" x="1247"/>
        <item m="1" x="638"/>
        <item m="1" x="1239"/>
        <item x="305"/>
        <item m="1" x="651"/>
        <item m="1" x="1090"/>
        <item m="1" x="1109"/>
        <item x="486"/>
        <item x="1"/>
        <item x="2"/>
        <item m="1" x="935"/>
        <item x="431"/>
        <item x="440"/>
        <item x="469"/>
        <item x="476"/>
        <item x="443"/>
        <item x="430"/>
        <item x="417"/>
        <item x="433"/>
        <item x="437"/>
        <item x="419"/>
        <item x="432"/>
        <item m="1" x="1070"/>
        <item m="1" x="939"/>
        <item m="1" x="1026"/>
        <item m="1" x="969"/>
        <item x="172"/>
        <item m="1" x="891"/>
        <item m="1" x="1169"/>
        <item x="316"/>
        <item m="1" x="938"/>
        <item x="377"/>
        <item x="327"/>
        <item x="290"/>
        <item x="298"/>
        <item m="1" x="722"/>
        <item m="1" x="625"/>
        <item m="1" x="1277"/>
        <item m="1" x="767"/>
        <item m="1" x="828"/>
        <item x="396"/>
        <item m="1" x="1096"/>
        <item x="562"/>
        <item x="603"/>
        <item m="1" x="1231"/>
        <item x="549"/>
        <item x="587"/>
        <item x="201"/>
        <item m="1" x="1011"/>
        <item m="1" x="1088"/>
        <item m="1" x="1099"/>
        <item m="1" x="914"/>
        <item m="1" x="978"/>
        <item x="268"/>
        <item m="1" x="844"/>
        <item m="1" x="964"/>
        <item m="1" x="1275"/>
        <item m="1" x="1100"/>
        <item m="1" x="1001"/>
        <item m="1" x="1002"/>
        <item x="173"/>
        <item x="240"/>
        <item m="1" x="678"/>
        <item m="1" x="1251"/>
        <item m="1" x="716"/>
        <item m="1" x="660"/>
        <item m="1" x="636"/>
        <item m="1" x="1260"/>
        <item x="481"/>
        <item x="480"/>
        <item x="494"/>
        <item m="1" x="953"/>
        <item m="1" x="813"/>
        <item m="1" x="931"/>
        <item x="5"/>
        <item m="1" x="697"/>
        <item m="1" x="961"/>
        <item m="1" x="1008"/>
        <item m="1" x="1133"/>
        <item m="1" x="1148"/>
        <item m="1" x="766"/>
        <item x="275"/>
        <item x="456"/>
        <item x="464"/>
        <item x="471"/>
        <item x="462"/>
        <item x="479"/>
        <item x="466"/>
        <item x="455"/>
        <item x="449"/>
        <item x="458"/>
        <item m="1" x="686"/>
        <item x="461"/>
        <item m="1" x="1059"/>
        <item x="450"/>
        <item x="457"/>
        <item x="446"/>
        <item x="448"/>
        <item x="452"/>
        <item m="1" x="1274"/>
        <item x="463"/>
        <item x="470"/>
        <item x="478"/>
        <item x="465"/>
        <item x="451"/>
        <item x="447"/>
        <item x="454"/>
        <item m="1" x="1010"/>
        <item x="460"/>
        <item x="453"/>
        <item m="1" x="1213"/>
        <item x="459"/>
        <item m="1" x="1208"/>
        <item m="1" x="873"/>
        <item m="1" x="1123"/>
        <item x="374"/>
        <item x="345"/>
        <item x="205"/>
        <item m="1" x="676"/>
        <item x="536"/>
        <item x="543"/>
        <item x="537"/>
        <item x="541"/>
        <item x="539"/>
        <item x="540"/>
        <item x="538"/>
        <item m="1" x="887"/>
        <item m="1" x="836"/>
        <item x="304"/>
        <item x="509"/>
        <item m="1" x="624"/>
        <item m="1" x="851"/>
        <item m="1" x="1131"/>
        <item m="1" x="932"/>
        <item m="1" x="1242"/>
        <item m="1" x="943"/>
        <item m="1" x="674"/>
        <item x="482"/>
        <item x="483"/>
        <item x="488"/>
        <item x="485"/>
        <item x="484"/>
        <item m="1" x="1045"/>
        <item m="1" x="794"/>
        <item m="1" x="727"/>
        <item m="1" x="1126"/>
        <item m="1" x="758"/>
        <item m="1" x="703"/>
        <item m="1" x="677"/>
        <item m="1" x="742"/>
        <item m="1" x="1224"/>
        <item x="262"/>
        <item m="1" x="1125"/>
        <item x="243"/>
        <item m="1" x="695"/>
        <item m="1" x="1121"/>
        <item m="1" x="937"/>
        <item m="1" x="790"/>
        <item x="402"/>
        <item x="203"/>
        <item m="1" x="927"/>
        <item m="1" x="817"/>
        <item x="535"/>
        <item x="534"/>
        <item x="545"/>
        <item m="1" x="1170"/>
        <item x="542"/>
        <item m="1" x="814"/>
        <item x="505"/>
        <item x="45"/>
        <item x="150"/>
        <item x="42"/>
        <item x="40"/>
        <item x="37"/>
        <item x="43"/>
        <item x="41"/>
        <item x="39"/>
        <item x="38"/>
        <item x="149"/>
        <item x="44"/>
        <item x="46"/>
        <item x="151"/>
        <item x="53"/>
        <item x="60"/>
        <item x="49"/>
        <item x="50"/>
        <item x="52"/>
        <item x="47"/>
        <item x="56"/>
        <item x="54"/>
        <item x="61"/>
        <item x="55"/>
        <item x="51"/>
        <item x="59"/>
        <item x="48"/>
        <item x="58"/>
        <item x="57"/>
        <item m="1" x="908"/>
        <item m="1" x="966"/>
        <item m="1" x="876"/>
        <item m="1" x="921"/>
        <item m="1" x="802"/>
        <item m="1" x="959"/>
        <item x="544"/>
        <item x="245"/>
        <item m="1" x="1056"/>
        <item x="403"/>
        <item x="193"/>
        <item m="1" x="1221"/>
        <item m="1" x="1033"/>
        <item x="256"/>
        <item x="263"/>
        <item x="16"/>
        <item x="9"/>
        <item x="13"/>
        <item x="19"/>
        <item x="12"/>
        <item x="11"/>
        <item x="17"/>
        <item x="18"/>
        <item x="14"/>
        <item x="8"/>
        <item x="10"/>
        <item x="15"/>
        <item x="489"/>
        <item m="1" x="1233"/>
        <item m="1" x="1106"/>
        <item m="1" x="763"/>
        <item x="397"/>
        <item x="255"/>
        <item m="1" x="637"/>
        <item m="1" x="1027"/>
        <item m="1" x="611"/>
        <item x="548"/>
        <item m="1" x="1095"/>
        <item m="1" x="1185"/>
        <item m="1" x="888"/>
        <item m="1" x="1248"/>
        <item m="1" x="940"/>
        <item x="387"/>
        <item x="250"/>
        <item x="388"/>
        <item m="1" x="945"/>
        <item m="1" x="1181"/>
        <item x="386"/>
        <item m="1" x="647"/>
        <item m="1" x="747"/>
        <item m="1" x="644"/>
        <item m="1" x="649"/>
        <item m="1" x="673"/>
        <item m="1" x="1023"/>
        <item m="1" x="710"/>
        <item m="1" x="1127"/>
        <item x="206"/>
        <item m="1" x="610"/>
        <item x="473"/>
        <item x="472"/>
        <item m="1" x="957"/>
        <item x="389"/>
        <item x="335"/>
        <item x="570"/>
        <item x="569"/>
        <item x="568"/>
        <item x="360"/>
        <item x="62"/>
        <item x="73"/>
        <item x="75"/>
        <item x="68"/>
        <item x="69"/>
        <item x="66"/>
        <item x="63"/>
        <item x="71"/>
        <item x="76"/>
        <item x="70"/>
        <item x="67"/>
        <item x="65"/>
        <item x="64"/>
        <item x="74"/>
        <item x="72"/>
        <item m="1" x="1128"/>
        <item m="1" x="901"/>
        <item m="1" x="1250"/>
        <item m="1" x="1177"/>
        <item x="383"/>
        <item x="279"/>
        <item x="289"/>
        <item m="1" x="1129"/>
        <item x="288"/>
        <item x="287"/>
        <item x="334"/>
        <item x="385"/>
        <item x="382"/>
        <item m="1" x="816"/>
        <item x="381"/>
        <item x="502"/>
        <item m="1" x="1199"/>
        <item m="1" x="952"/>
        <item x="175"/>
        <item x="199"/>
        <item m="1" x="744"/>
        <item x="550"/>
        <item x="78"/>
        <item m="1" x="706"/>
        <item m="1" x="843"/>
        <item m="1" x="818"/>
        <item m="1" x="1140"/>
        <item m="1" x="1200"/>
        <item x="307"/>
        <item m="1" x="1270"/>
        <item m="1" x="1046"/>
        <item x="200"/>
        <item m="1" x="757"/>
        <item m="1" x="820"/>
        <item m="1" x="1152"/>
        <item x="185"/>
        <item m="1" x="1078"/>
        <item x="318"/>
        <item x="228"/>
        <item m="1" x="1071"/>
        <item m="1" x="1081"/>
        <item m="1" x="1108"/>
        <item m="1" x="1082"/>
        <item x="586"/>
        <item m="1" x="1223"/>
        <item m="1" x="1062"/>
        <item m="1" x="1269"/>
        <item m="1" x="979"/>
        <item m="1" x="997"/>
        <item m="1" x="1087"/>
        <item m="1" x="830"/>
        <item m="1" x="982"/>
        <item m="1" x="664"/>
        <item m="1" x="1210"/>
        <item m="1" x="756"/>
        <item m="1" x="1240"/>
        <item m="1" x="1174"/>
        <item m="1" x="954"/>
        <item m="1" x="1257"/>
        <item m="1" x="648"/>
        <item x="516"/>
        <item x="514"/>
        <item x="525"/>
        <item x="513"/>
        <item x="358"/>
        <item x="588"/>
        <item x="530"/>
        <item x="515"/>
        <item x="512"/>
        <item x="522"/>
        <item x="517"/>
        <item m="1" x="718"/>
        <item x="596"/>
        <item x="511"/>
        <item x="487"/>
        <item m="1" x="1186"/>
        <item m="1" x="1151"/>
        <item x="410"/>
        <item x="414"/>
        <item m="1" x="1029"/>
        <item x="259"/>
        <item x="234"/>
        <item x="401"/>
        <item m="1" x="746"/>
        <item m="1" x="680"/>
        <item x="3"/>
        <item m="1" x="1184"/>
        <item m="1" x="628"/>
        <item m="1" x="1225"/>
        <item x="0"/>
        <item m="1" x="819"/>
        <item m="1" x="1077"/>
        <item m="1" x="768"/>
        <item m="1" x="926"/>
        <item m="1" x="922"/>
        <item m="1" x="806"/>
        <item x="93"/>
        <item x="94"/>
        <item x="100"/>
        <item x="96"/>
        <item m="1" x="1004"/>
        <item x="91"/>
        <item x="97"/>
        <item x="152"/>
        <item x="103"/>
        <item x="99"/>
        <item x="102"/>
        <item x="95"/>
        <item x="101"/>
        <item x="92"/>
        <item x="153"/>
        <item x="98"/>
        <item x="154"/>
        <item m="1" x="1009"/>
        <item m="1" x="1000"/>
        <item m="1" x="907"/>
        <item x="265"/>
        <item m="1" x="1085"/>
        <item x="379"/>
        <item m="1" x="1157"/>
        <item m="1" x="1124"/>
        <item m="1" x="850"/>
        <item x="314"/>
        <item m="1" x="878"/>
        <item x="248"/>
        <item m="1" x="1262"/>
        <item m="1" x="845"/>
        <item m="1" x="639"/>
        <item m="1" x="1172"/>
        <item m="1" x="734"/>
        <item x="196"/>
        <item m="1" x="1105"/>
        <item x="394"/>
        <item m="1" x="980"/>
        <item m="1" x="1243"/>
        <item x="573"/>
        <item m="1" x="1167"/>
        <item x="594"/>
        <item x="592"/>
        <item x="605"/>
        <item x="593"/>
        <item x="595"/>
        <item m="1" x="902"/>
        <item m="1" x="829"/>
        <item m="1" x="903"/>
        <item m="1" x="951"/>
        <item m="1" x="791"/>
        <item m="1" x="1161"/>
        <item x="294"/>
        <item m="1" x="905"/>
        <item x="584"/>
        <item x="590"/>
        <item x="591"/>
        <item x="589"/>
        <item x="528"/>
        <item x="527"/>
        <item x="532"/>
        <item x="529"/>
        <item m="1" x="1041"/>
        <item x="531"/>
        <item x="575"/>
        <item x="561"/>
        <item x="364"/>
        <item x="555"/>
        <item x="407"/>
        <item x="577"/>
        <item x="576"/>
        <item x="558"/>
        <item m="1" x="1032"/>
        <item x="214"/>
        <item x="341"/>
        <item x="340"/>
        <item m="1" x="796"/>
        <item x="339"/>
        <item x="222"/>
        <item m="1" x="1102"/>
        <item x="213"/>
        <item x="187"/>
        <item x="210"/>
        <item m="1" x="650"/>
        <item x="551"/>
        <item x="546"/>
        <item x="547"/>
        <item x="336"/>
        <item x="572"/>
        <item x="571"/>
        <item m="1" x="1246"/>
        <item x="244"/>
        <item m="1" x="1017"/>
        <item m="1" x="1192"/>
        <item x="247"/>
        <item x="183"/>
        <item m="1" x="646"/>
        <item x="508"/>
        <item m="1" x="754"/>
        <item m="1" x="1258"/>
        <item x="404"/>
        <item m="1" x="919"/>
        <item m="1" x="910"/>
        <item m="1" x="1104"/>
        <item m="1" x="815"/>
        <item m="1" x="981"/>
        <item x="253"/>
        <item m="1" x="1018"/>
        <item m="1" x="1091"/>
        <item m="1" x="659"/>
        <item m="1" x="661"/>
        <item m="1" x="950"/>
        <item m="1" x="713"/>
        <item x="309"/>
        <item m="1" x="749"/>
        <item m="1" x="719"/>
        <item m="1" x="859"/>
        <item x="165"/>
        <item m="1" x="1053"/>
        <item m="1" x="853"/>
        <item m="1" x="840"/>
        <item m="1" x="1042"/>
        <item m="1" x="1162"/>
        <item m="1" x="711"/>
        <item m="1" x="955"/>
        <item m="1" x="1171"/>
        <item m="1" x="800"/>
        <item m="1" x="871"/>
        <item m="1" x="909"/>
        <item m="1" x="773"/>
        <item x="564"/>
        <item x="565"/>
        <item x="566"/>
        <item x="338"/>
        <item x="337"/>
        <item x="342"/>
        <item m="1" x="1183"/>
        <item x="601"/>
        <item m="1" x="645"/>
        <item x="604"/>
        <item m="1" x="1101"/>
        <item x="493"/>
        <item x="499"/>
        <item x="7"/>
        <item m="1" x="1130"/>
        <item m="1" x="783"/>
        <item x="556"/>
        <item x="174"/>
        <item m="1" x="1016"/>
        <item m="1" x="662"/>
        <item x="190"/>
        <item x="252"/>
        <item m="1" x="729"/>
        <item x="324"/>
        <item x="189"/>
        <item m="1" x="834"/>
        <item m="1" x="1035"/>
        <item m="1" x="1116"/>
        <item x="301"/>
        <item m="1" x="899"/>
        <item x="169"/>
        <item m="1" x="1065"/>
        <item m="1" x="759"/>
        <item m="1" x="923"/>
        <item m="1" x="1015"/>
        <item x="554"/>
        <item x="560"/>
        <item x="559"/>
        <item m="1" x="781"/>
        <item x="211"/>
        <item m="1" x="1214"/>
        <item m="1" x="629"/>
        <item m="1" x="972"/>
        <item m="1" x="1113"/>
        <item m="1" x="1031"/>
        <item m="1" x="1067"/>
        <item m="1" x="823"/>
        <item m="1" x="696"/>
        <item x="223"/>
        <item x="220"/>
        <item x="176"/>
        <item m="1" x="936"/>
        <item x="574"/>
        <item m="1" x="776"/>
        <item m="1" x="1241"/>
        <item x="399"/>
        <item m="1" x="778"/>
        <item x="325"/>
        <item x="170"/>
        <item m="1" x="786"/>
        <item m="1" x="858"/>
        <item m="1" x="743"/>
        <item m="1" x="993"/>
        <item m="1" x="701"/>
        <item m="1" x="918"/>
        <item m="1" x="724"/>
        <item m="1" x="626"/>
        <item m="1" x="652"/>
        <item m="1" x="702"/>
        <item x="313"/>
        <item m="1" x="765"/>
        <item m="1" x="1189"/>
        <item x="496"/>
        <item m="1" x="690"/>
        <item m="1" x="1178"/>
        <item m="1" x="1025"/>
        <item x="317"/>
        <item x="582"/>
        <item m="1" x="798"/>
        <item m="1" x="738"/>
        <item m="1" x="916"/>
        <item m="1" x="1272"/>
        <item m="1" x="848"/>
        <item m="1" x="1110"/>
        <item m="1" x="699"/>
        <item x="444"/>
        <item x="445"/>
        <item m="1" x="709"/>
        <item m="1" x="885"/>
        <item m="1" x="737"/>
        <item m="1" x="1209"/>
        <item m="1" x="608"/>
        <item x="181"/>
        <item m="1" x="883"/>
        <item m="1" x="913"/>
        <item m="1" x="656"/>
        <item x="366"/>
        <item x="365"/>
        <item x="367"/>
        <item m="1" x="1228"/>
        <item m="1" x="1055"/>
        <item x="6"/>
        <item x="162"/>
        <item x="163"/>
        <item x="277"/>
        <item x="278"/>
        <item x="280"/>
        <item x="281"/>
        <item x="283"/>
        <item x="284"/>
        <item x="285"/>
        <item x="286"/>
        <item x="291"/>
        <item x="292"/>
        <item x="293"/>
        <item x="331"/>
        <item x="332"/>
        <item x="510"/>
        <item x="518"/>
        <item x="519"/>
        <item x="520"/>
        <item x="521"/>
        <item x="523"/>
        <item x="524"/>
        <item x="526"/>
        <item x="533"/>
        <item x="567"/>
        <item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</pivotFields>
  <rowFields count="3">
    <field x="1"/>
    <field x="5"/>
    <field x="6"/>
  </rowFields>
  <rowItems count="6">
    <i>
      <x v="26"/>
      <x v="593"/>
      <x v="301"/>
    </i>
    <i r="1">
      <x v="606"/>
      <x v="304"/>
    </i>
    <i r="1">
      <x v="608"/>
      <x v="302"/>
    </i>
    <i r="1">
      <x v="612"/>
      <x v="690"/>
    </i>
    <i r="1">
      <x v="615"/>
      <x v="127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6" hier="-1"/>
  </pageFields>
  <dataFields count="8">
    <dataField name="Sum of Adjusted Closing balance PY" fld="16" baseField="0" baseItem="0"/>
    <dataField name="Sum of Debit " fld="9" baseField="0" baseItem="0"/>
    <dataField name="Sum of Credit" fld="10" baseField="0" baseItem="0"/>
    <dataField name="Sum of Closing balance" fld="11" baseField="0" baseItem="0"/>
    <dataField name="Sum of Adjustements" fld="12" baseField="0" baseItem="0"/>
    <dataField name="Sum of Closing balance adjusted" fld="13" baseField="0" baseItem="0"/>
    <dataField name="Sum of Nominal Variance" fld="18" baseField="0" baseItem="0"/>
    <dataField name="Sum of Variance in %" fld="20" baseField="0" baseItem="0" numFmtId="10"/>
  </dataFields>
  <formats count="14">
    <format dxfId="207">
      <pivotArea type="all" dataOnly="0" outline="0" fieldPosition="0"/>
    </format>
    <format dxfId="206">
      <pivotArea outline="0" collapsedLevelsAreSubtotals="1" fieldPosition="0"/>
    </format>
    <format dxfId="205">
      <pivotArea field="1" type="button" dataOnly="0" labelOnly="1" outline="0" axis="axisRow" fieldPosition="0"/>
    </format>
    <format dxfId="204">
      <pivotArea field="5" type="button" dataOnly="0" labelOnly="1" outline="0" axis="axisRow" fieldPosition="1"/>
    </format>
    <format dxfId="203">
      <pivotArea field="6" type="button" dataOnly="0" labelOnly="1" outline="0" axis="axisRow" fieldPosition="2"/>
    </format>
    <format dxfId="202">
      <pivotArea dataOnly="0" labelOnly="1" outline="0" fieldPosition="0">
        <references count="1">
          <reference field="1" count="1">
            <x v="26"/>
          </reference>
        </references>
      </pivotArea>
    </format>
    <format dxfId="201">
      <pivotArea dataOnly="0" labelOnly="1" grandRow="1" outline="0" fieldPosition="0"/>
    </format>
    <format dxfId="200">
      <pivotArea dataOnly="0" labelOnly="1" outline="0" fieldPosition="0">
        <references count="2">
          <reference field="1" count="1" selected="0">
            <x v="26"/>
          </reference>
          <reference field="5" count="5">
            <x v="593"/>
            <x v="606"/>
            <x v="608"/>
            <x v="612"/>
            <x v="615"/>
          </reference>
        </references>
      </pivotArea>
    </format>
    <format dxfId="199">
      <pivotArea dataOnly="0" labelOnly="1" outline="0" fieldPosition="0">
        <references count="3">
          <reference field="1" count="1" selected="0">
            <x v="26"/>
          </reference>
          <reference field="5" count="1" selected="0">
            <x v="593"/>
          </reference>
          <reference field="6" count="1">
            <x v="301"/>
          </reference>
        </references>
      </pivotArea>
    </format>
    <format dxfId="198">
      <pivotArea dataOnly="0" labelOnly="1" outline="0" fieldPosition="0">
        <references count="3">
          <reference field="1" count="1" selected="0">
            <x v="26"/>
          </reference>
          <reference field="5" count="1" selected="0">
            <x v="606"/>
          </reference>
          <reference field="6" count="1">
            <x v="304"/>
          </reference>
        </references>
      </pivotArea>
    </format>
    <format dxfId="197">
      <pivotArea dataOnly="0" labelOnly="1" outline="0" fieldPosition="0">
        <references count="3">
          <reference field="1" count="1" selected="0">
            <x v="26"/>
          </reference>
          <reference field="5" count="1" selected="0">
            <x v="608"/>
          </reference>
          <reference field="6" count="1">
            <x v="302"/>
          </reference>
        </references>
      </pivotArea>
    </format>
    <format dxfId="196">
      <pivotArea dataOnly="0" labelOnly="1" outline="0" fieldPosition="0">
        <references count="3">
          <reference field="1" count="1" selected="0">
            <x v="26"/>
          </reference>
          <reference field="5" count="1" selected="0">
            <x v="612"/>
          </reference>
          <reference field="6" count="1">
            <x v="690"/>
          </reference>
        </references>
      </pivotArea>
    </format>
    <format dxfId="195">
      <pivotArea dataOnly="0" labelOnly="1" outline="0" fieldPosition="0">
        <references count="3">
          <reference field="1" count="1" selected="0">
            <x v="26"/>
          </reference>
          <reference field="5" count="1" selected="0">
            <x v="615"/>
          </reference>
          <reference field="6" count="1">
            <x v="1279"/>
          </reference>
        </references>
      </pivotArea>
    </format>
    <format dxfId="19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CAA90-D212-4890-97C1-C591ED5086CA}" name="PivotTable4" cacheId="5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3:K84" firstHeaderRow="0" firstDataRow="1" firstDataCol="3" rowPageCount="1" colPageCount="1"/>
  <pivotFields count="21">
    <pivotField axis="axisPage" compact="0" outline="0" showAll="0" defaultSubtotal="0">
      <items count="21">
        <item x="19"/>
        <item x="9"/>
        <item x="4"/>
        <item x="0"/>
        <item x="2"/>
        <item x="12"/>
        <item x="8"/>
        <item x="14"/>
        <item x="6"/>
        <item x="15"/>
        <item x="16"/>
        <item x="1"/>
        <item x="18"/>
        <item x="10"/>
        <item x="5"/>
        <item x="7"/>
        <item x="17"/>
        <item x="13"/>
        <item x="3"/>
        <item x="20"/>
        <item x="11"/>
      </items>
    </pivotField>
    <pivotField axis="axisRow" compact="0" outline="0" showAll="0" defaultSubtotal="0">
      <items count="35">
        <item x="25"/>
        <item x="13"/>
        <item x="10"/>
        <item x="16"/>
        <item x="9"/>
        <item x="17"/>
        <item x="8"/>
        <item x="4"/>
        <item x="7"/>
        <item x="15"/>
        <item x="5"/>
        <item x="6"/>
        <item x="22"/>
        <item x="21"/>
        <item m="1" x="34"/>
        <item x="11"/>
        <item x="14"/>
        <item x="19"/>
        <item x="18"/>
        <item x="12"/>
        <item x="23"/>
        <item x="20"/>
        <item x="1"/>
        <item x="2"/>
        <item x="3"/>
        <item x="33"/>
        <item x="31"/>
        <item x="27"/>
        <item x="28"/>
        <item x="0"/>
        <item x="26"/>
        <item x="29"/>
        <item x="30"/>
        <item x="32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17">
        <item x="0"/>
        <item x="372"/>
        <item x="365"/>
        <item x="6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</items>
    </pivotField>
    <pivotField axis="axisRow" compact="0" outline="0" showAll="0" defaultSubtotal="0">
      <items count="1280">
        <item x="491"/>
        <item m="1" x="1179"/>
        <item x="398"/>
        <item m="1" x="694"/>
        <item m="1" x="693"/>
        <item m="1" x="1115"/>
        <item m="1" x="726"/>
        <item m="1" x="1028"/>
        <item x="197"/>
        <item m="1" x="739"/>
        <item x="229"/>
        <item m="1" x="700"/>
        <item x="311"/>
        <item m="1" x="826"/>
        <item m="1" x="705"/>
        <item m="1" x="1051"/>
        <item m="1" x="958"/>
        <item m="1" x="860"/>
        <item m="1" x="801"/>
        <item m="1" x="1191"/>
        <item m="1" x="623"/>
        <item m="1" x="658"/>
        <item x="166"/>
        <item m="1" x="1057"/>
        <item m="1" x="990"/>
        <item m="1" x="1166"/>
        <item x="182"/>
        <item m="1" x="1220"/>
        <item m="1" x="1068"/>
        <item m="1" x="1227"/>
        <item m="1" x="669"/>
        <item m="1" x="681"/>
        <item x="186"/>
        <item m="1" x="971"/>
        <item m="1" x="893"/>
        <item x="224"/>
        <item x="261"/>
        <item m="1" x="672"/>
        <item m="1" x="654"/>
        <item m="1" x="707"/>
        <item m="1" x="631"/>
        <item x="171"/>
        <item m="1" x="822"/>
        <item m="1" x="1114"/>
        <item m="1" x="841"/>
        <item m="1" x="976"/>
        <item m="1" x="1069"/>
        <item m="1" x="995"/>
        <item m="1" x="934"/>
        <item x="184"/>
        <item m="1" x="846"/>
        <item x="237"/>
        <item x="209"/>
        <item m="1" x="1194"/>
        <item x="264"/>
        <item x="392"/>
        <item m="1" x="780"/>
        <item x="230"/>
        <item x="369"/>
        <item m="1" x="948"/>
        <item x="326"/>
        <item m="1" x="882"/>
        <item m="1" x="1154"/>
        <item m="1" x="1207"/>
        <item m="1" x="805"/>
        <item m="1" x="1080"/>
        <item x="312"/>
        <item x="303"/>
        <item m="1" x="974"/>
        <item m="1" x="1084"/>
        <item x="371"/>
        <item m="1" x="965"/>
        <item m="1" x="1261"/>
        <item m="1" x="1098"/>
        <item m="1" x="1092"/>
        <item m="1" x="1253"/>
        <item x="218"/>
        <item m="1" x="772"/>
        <item x="411"/>
        <item m="1" x="917"/>
        <item m="1" x="1052"/>
        <item m="1" x="949"/>
        <item m="1" x="904"/>
        <item m="1" x="1195"/>
        <item m="1" x="728"/>
        <item m="1" x="683"/>
        <item m="1" x="875"/>
        <item m="1" x="632"/>
        <item m="1" x="634"/>
        <item m="1" x="920"/>
        <item m="1" x="1039"/>
        <item m="1" x="612"/>
        <item m="1" x="1237"/>
        <item m="1" x="832"/>
        <item m="1" x="1268"/>
        <item m="1" x="1163"/>
        <item m="1" x="1019"/>
        <item m="1" x="946"/>
        <item m="1" x="1204"/>
        <item m="1" x="870"/>
        <item m="1" x="833"/>
        <item m="1" x="847"/>
        <item m="1" x="944"/>
        <item m="1" x="787"/>
        <item m="1" x="962"/>
        <item m="1" x="803"/>
        <item m="1" x="821"/>
        <item x="302"/>
        <item m="1" x="775"/>
        <item m="1" x="1173"/>
        <item m="1" x="684"/>
        <item x="328"/>
        <item m="1" x="609"/>
        <item m="1" x="1054"/>
        <item x="585"/>
        <item m="1" x="1024"/>
        <item m="1" x="984"/>
        <item x="563"/>
        <item m="1" x="795"/>
        <item m="1" x="1226"/>
        <item m="1" x="1235"/>
        <item m="1" x="1205"/>
        <item x="257"/>
        <item x="231"/>
        <item m="1" x="839"/>
        <item m="1" x="1211"/>
        <item m="1" x="928"/>
        <item m="1" x="1150"/>
        <item x="321"/>
        <item m="1" x="1060"/>
        <item m="1" x="1112"/>
        <item x="225"/>
        <item x="405"/>
        <item m="1" x="785"/>
        <item m="1" x="1156"/>
        <item m="1" x="1160"/>
        <item m="1" x="748"/>
        <item m="1" x="1216"/>
        <item x="269"/>
        <item m="1" x="933"/>
        <item x="254"/>
        <item m="1" x="666"/>
        <item m="1" x="691"/>
        <item x="427"/>
        <item x="439"/>
        <item x="468"/>
        <item x="475"/>
        <item x="442"/>
        <item x="426"/>
        <item x="416"/>
        <item x="477"/>
        <item x="429"/>
        <item x="423"/>
        <item x="434"/>
        <item x="438"/>
        <item x="467"/>
        <item x="474"/>
        <item x="441"/>
        <item x="422"/>
        <item x="420"/>
        <item x="425"/>
        <item x="435"/>
        <item x="421"/>
        <item x="424"/>
        <item x="436"/>
        <item x="418"/>
        <item x="428"/>
        <item x="415"/>
        <item m="1" x="1139"/>
        <item m="1" x="771"/>
        <item m="1" x="1197"/>
        <item m="1" x="1236"/>
        <item x="395"/>
        <item m="1" x="1196"/>
        <item x="273"/>
        <item m="1" x="1202"/>
        <item m="1" x="715"/>
        <item m="1" x="1076"/>
        <item x="212"/>
        <item m="1" x="998"/>
        <item m="1" x="930"/>
        <item m="1" x="1180"/>
        <item x="552"/>
        <item m="1" x="897"/>
        <item m="1" x="1276"/>
        <item m="1" x="633"/>
        <item m="1" x="621"/>
        <item m="1" x="947"/>
        <item x="36"/>
        <item x="35"/>
        <item x="192"/>
        <item m="1" x="967"/>
        <item m="1" x="782"/>
        <item x="267"/>
        <item m="1" x="915"/>
        <item m="1" x="889"/>
        <item x="384"/>
        <item m="1" x="881"/>
        <item m="1" x="615"/>
        <item x="295"/>
        <item m="1" x="1273"/>
        <item m="1" x="704"/>
        <item m="1" x="1079"/>
        <item x="164"/>
        <item m="1" x="874"/>
        <item m="1" x="809"/>
        <item m="1" x="687"/>
        <item m="1" x="1153"/>
        <item m="1" x="641"/>
        <item m="1" x="1072"/>
        <item x="266"/>
        <item m="1" x="788"/>
        <item m="1" x="740"/>
        <item m="1" x="1120"/>
        <item m="1" x="975"/>
        <item x="378"/>
        <item m="1" x="1134"/>
        <item x="217"/>
        <item m="1" x="1175"/>
        <item x="607"/>
        <item m="1" x="862"/>
        <item m="1" x="1267"/>
        <item m="1" x="618"/>
        <item m="1" x="627"/>
        <item x="239"/>
        <item x="413"/>
        <item m="1" x="736"/>
        <item x="409"/>
        <item m="1" x="855"/>
        <item x="506"/>
        <item m="1" x="1234"/>
        <item x="602"/>
        <item x="249"/>
        <item x="391"/>
        <item x="503"/>
        <item m="1" x="1158"/>
        <item m="1" x="1048"/>
        <item m="1" x="1066"/>
        <item m="1" x="799"/>
        <item m="1" x="906"/>
        <item m="1" x="663"/>
        <item x="492"/>
        <item m="1" x="708"/>
        <item m="1" x="712"/>
        <item m="1" x="810"/>
        <item m="1" x="1230"/>
        <item x="204"/>
        <item m="1" x="1012"/>
        <item m="1" x="1094"/>
        <item m="1" x="994"/>
        <item m="1" x="849"/>
        <item m="1" x="653"/>
        <item x="504"/>
        <item m="1" x="682"/>
        <item x="376"/>
        <item m="1" x="635"/>
        <item m="1" x="1117"/>
        <item m="1" x="1259"/>
        <item m="1" x="731"/>
        <item m="1" x="692"/>
        <item m="1" x="670"/>
        <item m="1" x="1193"/>
        <item m="1" x="898"/>
        <item m="1" x="854"/>
        <item m="1" x="1245"/>
        <item m="1" x="1136"/>
        <item x="343"/>
        <item m="1" x="1058"/>
        <item x="216"/>
        <item m="1" x="655"/>
        <item m="1" x="988"/>
        <item x="208"/>
        <item m="1" x="784"/>
        <item m="1" x="614"/>
        <item m="1" x="986"/>
        <item m="1" x="1093"/>
        <item m="1" x="797"/>
        <item m="1" x="956"/>
        <item x="194"/>
        <item m="1" x="941"/>
        <item x="226"/>
        <item m="1" x="1164"/>
        <item x="215"/>
        <item m="1" x="667"/>
        <item m="1" x="1206"/>
        <item m="1" x="1278"/>
        <item x="322"/>
        <item m="1" x="807"/>
        <item m="1" x="892"/>
        <item x="363"/>
        <item x="359"/>
        <item x="362"/>
        <item m="1" x="730"/>
        <item x="553"/>
        <item m="1" x="991"/>
        <item x="507"/>
        <item m="1" x="1137"/>
        <item m="1" x="1132"/>
        <item m="1" x="808"/>
        <item m="1" x="1103"/>
        <item m="1" x="1266"/>
        <item x="583"/>
        <item x="599"/>
        <item m="1" x="804"/>
        <item x="597"/>
        <item m="1" x="1155"/>
        <item m="1" x="1014"/>
        <item m="1" x="1218"/>
        <item m="1" x="1201"/>
        <item x="344"/>
        <item m="1" x="777"/>
        <item x="497"/>
        <item m="1" x="1111"/>
        <item x="238"/>
        <item m="1" x="1040"/>
        <item x="306"/>
        <item m="1" x="1063"/>
        <item m="1" x="987"/>
        <item m="1" x="1249"/>
        <item m="1" x="619"/>
        <item m="1" x="999"/>
        <item m="1" x="831"/>
        <item m="1" x="1005"/>
        <item m="1" x="1279"/>
        <item m="1" x="827"/>
        <item m="1" x="1252"/>
        <item m="1" x="863"/>
        <item m="1" x="861"/>
        <item x="299"/>
        <item m="1" x="665"/>
        <item m="1" x="1149"/>
        <item m="1" x="688"/>
        <item m="1" x="617"/>
        <item x="168"/>
        <item m="1" x="689"/>
        <item m="1" x="1037"/>
        <item m="1" x="970"/>
        <item m="1" x="864"/>
        <item x="227"/>
        <item x="272"/>
        <item m="1" x="1073"/>
        <item m="1" x="643"/>
        <item m="1" x="835"/>
        <item x="495"/>
        <item m="1" x="1168"/>
        <item m="1" x="1265"/>
        <item m="1" x="1074"/>
        <item m="1" x="1050"/>
        <item m="1" x="630"/>
        <item x="490"/>
        <item m="1" x="1238"/>
        <item m="1" x="1007"/>
        <item m="1" x="1198"/>
        <item m="1" x="911"/>
        <item m="1" x="924"/>
        <item m="1" x="837"/>
        <item m="1" x="900"/>
        <item m="1" x="968"/>
        <item m="1" x="868"/>
        <item m="1" x="721"/>
        <item x="296"/>
        <item m="1" x="1013"/>
        <item x="373"/>
        <item m="1" x="792"/>
        <item m="1" x="1036"/>
        <item m="1" x="1135"/>
        <item x="195"/>
        <item m="1" x="1022"/>
        <item x="207"/>
        <item m="1" x="1044"/>
        <item m="1" x="1097"/>
        <item m="1" x="752"/>
        <item m="1" x="894"/>
        <item m="1" x="1107"/>
        <item m="1" x="622"/>
        <item m="1" x="616"/>
        <item m="1" x="996"/>
        <item m="1" x="812"/>
        <item m="1" x="929"/>
        <item m="1" x="1043"/>
        <item x="177"/>
        <item m="1" x="679"/>
        <item x="330"/>
        <item m="1" x="1254"/>
        <item m="1" x="1212"/>
        <item m="1" x="912"/>
        <item m="1" x="983"/>
        <item m="1" x="675"/>
        <item m="1" x="1021"/>
        <item m="1" x="1049"/>
        <item x="406"/>
        <item x="297"/>
        <item x="130"/>
        <item x="132"/>
        <item x="124"/>
        <item x="125"/>
        <item x="122"/>
        <item x="121"/>
        <item x="118"/>
        <item x="127"/>
        <item x="129"/>
        <item x="133"/>
        <item x="126"/>
        <item x="123"/>
        <item x="120"/>
        <item x="119"/>
        <item x="131"/>
        <item x="128"/>
        <item x="116"/>
        <item x="157"/>
        <item x="148"/>
        <item x="145"/>
        <item x="139"/>
        <item x="140"/>
        <item x="137"/>
        <item x="134"/>
        <item x="142"/>
        <item x="144"/>
        <item x="141"/>
        <item x="138"/>
        <item x="136"/>
        <item x="135"/>
        <item x="146"/>
        <item x="143"/>
        <item x="147"/>
        <item x="87"/>
        <item x="80"/>
        <item x="84"/>
        <item x="90"/>
        <item x="83"/>
        <item x="82"/>
        <item x="88"/>
        <item x="89"/>
        <item x="85"/>
        <item x="79"/>
        <item x="81"/>
        <item x="86"/>
        <item x="115"/>
        <item x="111"/>
        <item x="109"/>
        <item x="106"/>
        <item x="112"/>
        <item x="114"/>
        <item x="110"/>
        <item x="108"/>
        <item x="107"/>
        <item x="155"/>
        <item x="113"/>
        <item x="156"/>
        <item m="1" x="642"/>
        <item m="1" x="886"/>
        <item m="1" x="985"/>
        <item m="1" x="685"/>
        <item x="242"/>
        <item x="179"/>
        <item m="1" x="1075"/>
        <item m="1" x="789"/>
        <item m="1" x="720"/>
        <item x="600"/>
        <item x="4"/>
        <item m="1" x="764"/>
        <item x="320"/>
        <item x="258"/>
        <item x="235"/>
        <item m="1" x="1190"/>
        <item m="1" x="852"/>
        <item m="1" x="755"/>
        <item m="1" x="1232"/>
        <item m="1" x="1203"/>
        <item m="1" x="793"/>
        <item m="1" x="1263"/>
        <item m="1" x="760"/>
        <item x="361"/>
        <item m="1" x="725"/>
        <item m="1" x="620"/>
        <item x="105"/>
        <item x="104"/>
        <item x="117"/>
        <item x="77"/>
        <item m="1" x="811"/>
        <item m="1" x="770"/>
        <item x="236"/>
        <item m="1" x="960"/>
        <item x="233"/>
        <item x="372"/>
        <item x="274"/>
        <item m="1" x="942"/>
        <item x="246"/>
        <item x="375"/>
        <item x="500"/>
        <item m="1" x="857"/>
        <item x="276"/>
        <item m="1" x="973"/>
        <item x="333"/>
        <item x="282"/>
        <item m="1" x="1138"/>
        <item x="498"/>
        <item x="221"/>
        <item m="1" x="1142"/>
        <item x="178"/>
        <item x="241"/>
        <item x="251"/>
        <item x="260"/>
        <item x="270"/>
        <item m="1" x="1083"/>
        <item m="1" x="877"/>
        <item m="1" x="1147"/>
        <item m="1" x="824"/>
        <item x="219"/>
        <item m="1" x="733"/>
        <item m="1" x="879"/>
        <item m="1" x="1229"/>
        <item m="1" x="1030"/>
        <item m="1" x="1244"/>
        <item m="1" x="1146"/>
        <item x="202"/>
        <item x="370"/>
        <item m="1" x="1255"/>
        <item x="578"/>
        <item x="390"/>
        <item m="1" x="1047"/>
        <item m="1" x="745"/>
        <item m="1" x="896"/>
        <item m="1" x="1143"/>
        <item m="1" x="1215"/>
        <item m="1" x="1176"/>
        <item m="1" x="977"/>
        <item x="300"/>
        <item m="1" x="761"/>
        <item m="1" x="992"/>
        <item m="1" x="657"/>
        <item m="1" x="838"/>
        <item m="1" x="1034"/>
        <item x="368"/>
        <item m="1" x="1256"/>
        <item m="1" x="1144"/>
        <item m="1" x="1118"/>
        <item m="1" x="1271"/>
        <item m="1" x="842"/>
        <item x="310"/>
        <item m="1" x="1006"/>
        <item m="1" x="895"/>
        <item m="1" x="751"/>
        <item m="1" x="869"/>
        <item m="1" x="762"/>
        <item m="1" x="865"/>
        <item m="1" x="1217"/>
        <item m="1" x="866"/>
        <item m="1" x="753"/>
        <item m="1" x="1038"/>
        <item m="1" x="714"/>
        <item m="1" x="1089"/>
        <item m="1" x="867"/>
        <item x="581"/>
        <item m="1" x="750"/>
        <item m="1" x="779"/>
        <item m="1" x="963"/>
        <item m="1" x="925"/>
        <item m="1" x="989"/>
        <item x="308"/>
        <item m="1" x="884"/>
        <item x="579"/>
        <item x="354"/>
        <item x="347"/>
        <item x="351"/>
        <item x="357"/>
        <item x="350"/>
        <item x="349"/>
        <item x="355"/>
        <item x="356"/>
        <item x="352"/>
        <item x="346"/>
        <item x="348"/>
        <item x="353"/>
        <item m="1" x="1182"/>
        <item m="1" x="613"/>
        <item x="323"/>
        <item m="1" x="717"/>
        <item m="1" x="1222"/>
        <item m="1" x="1187"/>
        <item x="393"/>
        <item m="1" x="774"/>
        <item m="1" x="872"/>
        <item m="1" x="1165"/>
        <item x="191"/>
        <item m="1" x="698"/>
        <item x="319"/>
        <item x="167"/>
        <item m="1" x="1159"/>
        <item m="1" x="1119"/>
        <item m="1" x="741"/>
        <item m="1" x="723"/>
        <item m="1" x="880"/>
        <item m="1" x="1086"/>
        <item x="271"/>
        <item m="1" x="671"/>
        <item m="1" x="1141"/>
        <item x="315"/>
        <item x="180"/>
        <item x="198"/>
        <item m="1" x="890"/>
        <item x="188"/>
        <item x="598"/>
        <item m="1" x="1264"/>
        <item m="1" x="1064"/>
        <item x="580"/>
        <item x="400"/>
        <item x="557"/>
        <item m="1" x="735"/>
        <item x="408"/>
        <item x="412"/>
        <item m="1" x="1061"/>
        <item m="1" x="1188"/>
        <item m="1" x="1003"/>
        <item x="161"/>
        <item x="160"/>
        <item x="159"/>
        <item x="158"/>
        <item x="33"/>
        <item x="34"/>
        <item x="32"/>
        <item x="23"/>
        <item x="24"/>
        <item x="30"/>
        <item x="26"/>
        <item x="21"/>
        <item x="27"/>
        <item x="29"/>
        <item x="25"/>
        <item x="31"/>
        <item x="22"/>
        <item x="20"/>
        <item x="28"/>
        <item m="1" x="825"/>
        <item m="1" x="732"/>
        <item m="1" x="1122"/>
        <item m="1" x="640"/>
        <item m="1" x="1219"/>
        <item m="1" x="856"/>
        <item m="1" x="1145"/>
        <item x="329"/>
        <item m="1" x="668"/>
        <item m="1" x="1020"/>
        <item m="1" x="769"/>
        <item x="380"/>
        <item x="501"/>
        <item x="232"/>
        <item m="1" x="1247"/>
        <item m="1" x="638"/>
        <item m="1" x="1239"/>
        <item x="305"/>
        <item m="1" x="651"/>
        <item m="1" x="1090"/>
        <item m="1" x="1109"/>
        <item x="486"/>
        <item x="1"/>
        <item x="2"/>
        <item m="1" x="935"/>
        <item x="431"/>
        <item x="440"/>
        <item x="469"/>
        <item x="476"/>
        <item x="443"/>
        <item x="430"/>
        <item x="417"/>
        <item x="433"/>
        <item x="437"/>
        <item x="419"/>
        <item x="432"/>
        <item m="1" x="1070"/>
        <item m="1" x="939"/>
        <item m="1" x="1026"/>
        <item m="1" x="969"/>
        <item x="172"/>
        <item m="1" x="891"/>
        <item m="1" x="1169"/>
        <item x="316"/>
        <item m="1" x="938"/>
        <item x="377"/>
        <item x="327"/>
        <item x="290"/>
        <item x="298"/>
        <item m="1" x="722"/>
        <item m="1" x="625"/>
        <item m="1" x="1277"/>
        <item m="1" x="767"/>
        <item m="1" x="828"/>
        <item x="396"/>
        <item m="1" x="1096"/>
        <item x="562"/>
        <item x="603"/>
        <item m="1" x="1231"/>
        <item x="549"/>
        <item x="587"/>
        <item x="201"/>
        <item m="1" x="1011"/>
        <item m="1" x="1088"/>
        <item m="1" x="1099"/>
        <item m="1" x="914"/>
        <item m="1" x="978"/>
        <item x="268"/>
        <item m="1" x="844"/>
        <item m="1" x="964"/>
        <item m="1" x="1275"/>
        <item m="1" x="1100"/>
        <item m="1" x="1001"/>
        <item m="1" x="1002"/>
        <item x="173"/>
        <item x="240"/>
        <item m="1" x="678"/>
        <item m="1" x="1251"/>
        <item m="1" x="716"/>
        <item m="1" x="660"/>
        <item m="1" x="636"/>
        <item m="1" x="1260"/>
        <item x="481"/>
        <item x="480"/>
        <item x="494"/>
        <item m="1" x="953"/>
        <item m="1" x="813"/>
        <item m="1" x="931"/>
        <item x="5"/>
        <item m="1" x="697"/>
        <item m="1" x="961"/>
        <item m="1" x="1008"/>
        <item m="1" x="1133"/>
        <item m="1" x="1148"/>
        <item m="1" x="766"/>
        <item x="275"/>
        <item x="456"/>
        <item x="464"/>
        <item x="471"/>
        <item x="462"/>
        <item x="479"/>
        <item x="466"/>
        <item x="455"/>
        <item x="449"/>
        <item x="458"/>
        <item m="1" x="686"/>
        <item x="461"/>
        <item m="1" x="1059"/>
        <item x="450"/>
        <item x="457"/>
        <item x="446"/>
        <item x="448"/>
        <item x="452"/>
        <item m="1" x="1274"/>
        <item x="463"/>
        <item x="470"/>
        <item x="478"/>
        <item x="465"/>
        <item x="451"/>
        <item x="447"/>
        <item x="454"/>
        <item m="1" x="1010"/>
        <item x="460"/>
        <item x="453"/>
        <item m="1" x="1213"/>
        <item x="459"/>
        <item m="1" x="1208"/>
        <item m="1" x="873"/>
        <item m="1" x="1123"/>
        <item x="374"/>
        <item x="345"/>
        <item x="205"/>
        <item m="1" x="676"/>
        <item x="536"/>
        <item x="543"/>
        <item x="537"/>
        <item x="541"/>
        <item x="539"/>
        <item x="540"/>
        <item x="538"/>
        <item m="1" x="887"/>
        <item m="1" x="836"/>
        <item x="304"/>
        <item x="509"/>
        <item m="1" x="624"/>
        <item m="1" x="851"/>
        <item m="1" x="1131"/>
        <item m="1" x="932"/>
        <item m="1" x="1242"/>
        <item m="1" x="943"/>
        <item m="1" x="674"/>
        <item x="482"/>
        <item x="483"/>
        <item x="488"/>
        <item x="485"/>
        <item x="484"/>
        <item m="1" x="1045"/>
        <item m="1" x="794"/>
        <item m="1" x="727"/>
        <item m="1" x="1126"/>
        <item m="1" x="758"/>
        <item m="1" x="703"/>
        <item m="1" x="677"/>
        <item m="1" x="742"/>
        <item m="1" x="1224"/>
        <item x="262"/>
        <item m="1" x="1125"/>
        <item x="243"/>
        <item m="1" x="695"/>
        <item m="1" x="1121"/>
        <item m="1" x="937"/>
        <item m="1" x="790"/>
        <item x="402"/>
        <item x="203"/>
        <item m="1" x="927"/>
        <item m="1" x="817"/>
        <item x="535"/>
        <item x="534"/>
        <item x="545"/>
        <item m="1" x="1170"/>
        <item x="542"/>
        <item m="1" x="814"/>
        <item x="505"/>
        <item x="45"/>
        <item x="150"/>
        <item x="42"/>
        <item x="40"/>
        <item x="37"/>
        <item x="43"/>
        <item x="41"/>
        <item x="39"/>
        <item x="38"/>
        <item x="149"/>
        <item x="44"/>
        <item x="46"/>
        <item x="151"/>
        <item x="53"/>
        <item x="60"/>
        <item x="49"/>
        <item x="50"/>
        <item x="52"/>
        <item x="47"/>
        <item x="56"/>
        <item x="54"/>
        <item x="61"/>
        <item x="55"/>
        <item x="51"/>
        <item x="59"/>
        <item x="48"/>
        <item x="58"/>
        <item x="57"/>
        <item m="1" x="908"/>
        <item m="1" x="966"/>
        <item m="1" x="876"/>
        <item m="1" x="921"/>
        <item m="1" x="802"/>
        <item m="1" x="959"/>
        <item x="544"/>
        <item x="245"/>
        <item m="1" x="1056"/>
        <item x="403"/>
        <item x="193"/>
        <item m="1" x="1221"/>
        <item m="1" x="1033"/>
        <item x="256"/>
        <item x="263"/>
        <item x="16"/>
        <item x="9"/>
        <item x="13"/>
        <item x="19"/>
        <item x="12"/>
        <item x="11"/>
        <item x="17"/>
        <item x="18"/>
        <item x="14"/>
        <item x="8"/>
        <item x="10"/>
        <item x="15"/>
        <item x="489"/>
        <item m="1" x="1233"/>
        <item m="1" x="1106"/>
        <item m="1" x="763"/>
        <item x="397"/>
        <item x="255"/>
        <item m="1" x="637"/>
        <item m="1" x="1027"/>
        <item m="1" x="611"/>
        <item x="548"/>
        <item m="1" x="1095"/>
        <item m="1" x="1185"/>
        <item m="1" x="888"/>
        <item m="1" x="1248"/>
        <item m="1" x="940"/>
        <item x="387"/>
        <item x="250"/>
        <item x="388"/>
        <item m="1" x="945"/>
        <item m="1" x="1181"/>
        <item x="386"/>
        <item m="1" x="647"/>
        <item m="1" x="747"/>
        <item m="1" x="644"/>
        <item m="1" x="649"/>
        <item m="1" x="673"/>
        <item m="1" x="1023"/>
        <item m="1" x="710"/>
        <item m="1" x="1127"/>
        <item x="206"/>
        <item m="1" x="610"/>
        <item x="473"/>
        <item x="472"/>
        <item m="1" x="957"/>
        <item x="389"/>
        <item x="335"/>
        <item x="570"/>
        <item x="569"/>
        <item x="568"/>
        <item x="360"/>
        <item x="62"/>
        <item x="73"/>
        <item x="75"/>
        <item x="68"/>
        <item x="69"/>
        <item x="66"/>
        <item x="63"/>
        <item x="71"/>
        <item x="76"/>
        <item x="70"/>
        <item x="67"/>
        <item x="65"/>
        <item x="64"/>
        <item x="74"/>
        <item x="72"/>
        <item m="1" x="1128"/>
        <item m="1" x="901"/>
        <item m="1" x="1250"/>
        <item m="1" x="1177"/>
        <item x="383"/>
        <item x="279"/>
        <item x="289"/>
        <item m="1" x="1129"/>
        <item x="288"/>
        <item x="287"/>
        <item x="334"/>
        <item x="385"/>
        <item x="382"/>
        <item m="1" x="816"/>
        <item x="381"/>
        <item x="502"/>
        <item m="1" x="1199"/>
        <item m="1" x="952"/>
        <item x="175"/>
        <item x="199"/>
        <item m="1" x="744"/>
        <item x="550"/>
        <item x="78"/>
        <item m="1" x="706"/>
        <item m="1" x="843"/>
        <item m="1" x="818"/>
        <item m="1" x="1140"/>
        <item m="1" x="1200"/>
        <item x="307"/>
        <item m="1" x="1270"/>
        <item m="1" x="1046"/>
        <item x="200"/>
        <item m="1" x="757"/>
        <item m="1" x="820"/>
        <item m="1" x="1152"/>
        <item x="185"/>
        <item m="1" x="1078"/>
        <item x="318"/>
        <item x="228"/>
        <item m="1" x="1071"/>
        <item m="1" x="1081"/>
        <item m="1" x="1108"/>
        <item m="1" x="1082"/>
        <item x="586"/>
        <item m="1" x="1223"/>
        <item m="1" x="1062"/>
        <item m="1" x="1269"/>
        <item m="1" x="979"/>
        <item m="1" x="997"/>
        <item m="1" x="1087"/>
        <item m="1" x="830"/>
        <item m="1" x="982"/>
        <item m="1" x="664"/>
        <item m="1" x="1210"/>
        <item m="1" x="756"/>
        <item m="1" x="1240"/>
        <item m="1" x="1174"/>
        <item m="1" x="954"/>
        <item m="1" x="1257"/>
        <item m="1" x="648"/>
        <item x="516"/>
        <item x="514"/>
        <item x="525"/>
        <item x="513"/>
        <item x="358"/>
        <item x="588"/>
        <item x="530"/>
        <item x="515"/>
        <item x="512"/>
        <item x="522"/>
        <item x="517"/>
        <item m="1" x="718"/>
        <item x="596"/>
        <item x="511"/>
        <item x="487"/>
        <item m="1" x="1186"/>
        <item m="1" x="1151"/>
        <item x="410"/>
        <item x="414"/>
        <item m="1" x="1029"/>
        <item x="259"/>
        <item x="234"/>
        <item x="401"/>
        <item m="1" x="746"/>
        <item m="1" x="680"/>
        <item x="3"/>
        <item m="1" x="1184"/>
        <item m="1" x="628"/>
        <item m="1" x="1225"/>
        <item x="0"/>
        <item m="1" x="819"/>
        <item m="1" x="1077"/>
        <item m="1" x="768"/>
        <item m="1" x="926"/>
        <item m="1" x="922"/>
        <item m="1" x="806"/>
        <item x="93"/>
        <item x="94"/>
        <item x="100"/>
        <item x="96"/>
        <item m="1" x="1004"/>
        <item x="91"/>
        <item x="97"/>
        <item x="152"/>
        <item x="103"/>
        <item x="99"/>
        <item x="102"/>
        <item x="95"/>
        <item x="101"/>
        <item x="92"/>
        <item x="153"/>
        <item x="98"/>
        <item x="154"/>
        <item m="1" x="1009"/>
        <item m="1" x="1000"/>
        <item m="1" x="907"/>
        <item x="265"/>
        <item m="1" x="1085"/>
        <item x="379"/>
        <item m="1" x="1157"/>
        <item m="1" x="1124"/>
        <item m="1" x="850"/>
        <item x="314"/>
        <item m="1" x="878"/>
        <item x="248"/>
        <item m="1" x="1262"/>
        <item m="1" x="845"/>
        <item m="1" x="639"/>
        <item m="1" x="1172"/>
        <item m="1" x="734"/>
        <item x="196"/>
        <item m="1" x="1105"/>
        <item x="394"/>
        <item m="1" x="980"/>
        <item m="1" x="1243"/>
        <item x="573"/>
        <item m="1" x="1167"/>
        <item x="594"/>
        <item x="592"/>
        <item x="605"/>
        <item x="593"/>
        <item x="595"/>
        <item m="1" x="902"/>
        <item m="1" x="829"/>
        <item m="1" x="903"/>
        <item m="1" x="951"/>
        <item m="1" x="791"/>
        <item m="1" x="1161"/>
        <item x="294"/>
        <item m="1" x="905"/>
        <item x="584"/>
        <item x="590"/>
        <item x="591"/>
        <item x="589"/>
        <item x="528"/>
        <item x="527"/>
        <item x="532"/>
        <item x="529"/>
        <item m="1" x="1041"/>
        <item x="531"/>
        <item x="575"/>
        <item x="561"/>
        <item x="364"/>
        <item x="555"/>
        <item x="407"/>
        <item x="577"/>
        <item x="576"/>
        <item x="558"/>
        <item m="1" x="1032"/>
        <item x="214"/>
        <item x="341"/>
        <item x="340"/>
        <item m="1" x="796"/>
        <item x="339"/>
        <item x="222"/>
        <item m="1" x="1102"/>
        <item x="213"/>
        <item x="187"/>
        <item x="210"/>
        <item m="1" x="650"/>
        <item x="551"/>
        <item x="546"/>
        <item x="547"/>
        <item x="336"/>
        <item x="572"/>
        <item x="571"/>
        <item m="1" x="1246"/>
        <item x="244"/>
        <item m="1" x="1017"/>
        <item m="1" x="1192"/>
        <item x="247"/>
        <item x="183"/>
        <item m="1" x="646"/>
        <item x="508"/>
        <item m="1" x="754"/>
        <item m="1" x="1258"/>
        <item x="404"/>
        <item m="1" x="919"/>
        <item m="1" x="910"/>
        <item m="1" x="1104"/>
        <item m="1" x="815"/>
        <item m="1" x="981"/>
        <item x="253"/>
        <item m="1" x="1018"/>
        <item m="1" x="1091"/>
        <item m="1" x="659"/>
        <item m="1" x="661"/>
        <item m="1" x="950"/>
        <item m="1" x="713"/>
        <item x="309"/>
        <item m="1" x="749"/>
        <item m="1" x="719"/>
        <item m="1" x="859"/>
        <item x="165"/>
        <item m="1" x="1053"/>
        <item m="1" x="853"/>
        <item m="1" x="840"/>
        <item m="1" x="1042"/>
        <item m="1" x="1162"/>
        <item m="1" x="711"/>
        <item m="1" x="955"/>
        <item m="1" x="1171"/>
        <item m="1" x="800"/>
        <item m="1" x="871"/>
        <item m="1" x="909"/>
        <item m="1" x="773"/>
        <item x="564"/>
        <item x="565"/>
        <item x="566"/>
        <item x="338"/>
        <item x="337"/>
        <item x="342"/>
        <item m="1" x="1183"/>
        <item x="601"/>
        <item m="1" x="645"/>
        <item x="604"/>
        <item m="1" x="1101"/>
        <item x="493"/>
        <item x="499"/>
        <item x="7"/>
        <item m="1" x="1130"/>
        <item m="1" x="783"/>
        <item x="556"/>
        <item x="174"/>
        <item m="1" x="1016"/>
        <item m="1" x="662"/>
        <item x="190"/>
        <item x="252"/>
        <item m="1" x="729"/>
        <item x="324"/>
        <item x="189"/>
        <item m="1" x="834"/>
        <item m="1" x="1035"/>
        <item m="1" x="1116"/>
        <item x="301"/>
        <item m="1" x="899"/>
        <item x="169"/>
        <item m="1" x="1065"/>
        <item m="1" x="759"/>
        <item m="1" x="923"/>
        <item m="1" x="1015"/>
        <item x="554"/>
        <item x="560"/>
        <item x="559"/>
        <item m="1" x="781"/>
        <item x="211"/>
        <item m="1" x="1214"/>
        <item m="1" x="629"/>
        <item m="1" x="972"/>
        <item m="1" x="1113"/>
        <item m="1" x="1031"/>
        <item m="1" x="1067"/>
        <item m="1" x="823"/>
        <item m="1" x="696"/>
        <item x="223"/>
        <item x="220"/>
        <item x="176"/>
        <item m="1" x="936"/>
        <item x="574"/>
        <item m="1" x="776"/>
        <item m="1" x="1241"/>
        <item x="399"/>
        <item m="1" x="778"/>
        <item x="325"/>
        <item x="170"/>
        <item m="1" x="786"/>
        <item m="1" x="858"/>
        <item m="1" x="743"/>
        <item m="1" x="993"/>
        <item m="1" x="701"/>
        <item m="1" x="918"/>
        <item m="1" x="724"/>
        <item m="1" x="626"/>
        <item m="1" x="652"/>
        <item m="1" x="702"/>
        <item x="313"/>
        <item m="1" x="765"/>
        <item m="1" x="1189"/>
        <item x="496"/>
        <item m="1" x="690"/>
        <item m="1" x="1178"/>
        <item m="1" x="1025"/>
        <item x="317"/>
        <item x="582"/>
        <item m="1" x="798"/>
        <item m="1" x="738"/>
        <item m="1" x="916"/>
        <item m="1" x="1272"/>
        <item m="1" x="848"/>
        <item m="1" x="1110"/>
        <item m="1" x="699"/>
        <item x="444"/>
        <item x="445"/>
        <item m="1" x="709"/>
        <item m="1" x="885"/>
        <item m="1" x="737"/>
        <item m="1" x="1209"/>
        <item m="1" x="608"/>
        <item x="181"/>
        <item m="1" x="883"/>
        <item m="1" x="913"/>
        <item m="1" x="656"/>
        <item x="366"/>
        <item x="365"/>
        <item x="367"/>
        <item m="1" x="1228"/>
        <item m="1" x="1055"/>
        <item x="6"/>
        <item x="162"/>
        <item x="163"/>
        <item x="277"/>
        <item x="278"/>
        <item x="280"/>
        <item x="281"/>
        <item x="283"/>
        <item x="284"/>
        <item x="285"/>
        <item x="286"/>
        <item x="291"/>
        <item x="292"/>
        <item x="293"/>
        <item x="331"/>
        <item x="332"/>
        <item x="510"/>
        <item x="518"/>
        <item x="519"/>
        <item x="520"/>
        <item x="521"/>
        <item x="523"/>
        <item x="524"/>
        <item x="526"/>
        <item x="533"/>
        <item x="567"/>
        <item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</pivotFields>
  <rowFields count="3">
    <field x="1"/>
    <field x="5"/>
    <field x="6"/>
  </rowFields>
  <rowItems count="81">
    <i>
      <x v="30"/>
      <x v="490"/>
      <x v="716"/>
    </i>
    <i r="1">
      <x v="491"/>
      <x v="715"/>
    </i>
    <i r="1">
      <x v="492"/>
      <x v="784"/>
    </i>
    <i r="1">
      <x v="493"/>
      <x v="785"/>
    </i>
    <i r="1">
      <x v="494"/>
      <x v="788"/>
    </i>
    <i r="1">
      <x v="495"/>
      <x v="787"/>
    </i>
    <i r="1">
      <x v="496"/>
      <x v="654"/>
    </i>
    <i r="1">
      <x v="497"/>
      <x v="1000"/>
    </i>
    <i r="1">
      <x v="498"/>
      <x v="786"/>
    </i>
    <i r="1">
      <x v="500"/>
      <x v="349"/>
    </i>
    <i r="1">
      <x v="501"/>
      <x/>
    </i>
    <i r="1">
      <x v="520"/>
      <x v="1269"/>
    </i>
    <i r="1">
      <x v="521"/>
      <x v="999"/>
    </i>
    <i r="1">
      <x v="522"/>
      <x v="994"/>
    </i>
    <i r="1">
      <x v="523"/>
      <x v="989"/>
    </i>
    <i r="1">
      <x v="524"/>
      <x v="987"/>
    </i>
    <i r="1">
      <x v="525"/>
      <x v="993"/>
    </i>
    <i r="1">
      <x v="526"/>
      <x v="986"/>
    </i>
    <i r="1">
      <x v="527"/>
      <x v="996"/>
    </i>
    <i r="1">
      <x v="528"/>
      <x v="1270"/>
    </i>
    <i r="1">
      <x v="529"/>
      <x v="1271"/>
    </i>
    <i r="1">
      <x v="530"/>
      <x v="1272"/>
    </i>
    <i r="1">
      <x v="531"/>
      <x v="1273"/>
    </i>
    <i r="1">
      <x v="532"/>
      <x v="995"/>
    </i>
    <i r="1">
      <x v="533"/>
      <x v="1274"/>
    </i>
    <i r="1">
      <x v="534"/>
      <x v="1275"/>
    </i>
    <i r="1">
      <x v="535"/>
      <x v="988"/>
    </i>
    <i r="1">
      <x v="536"/>
      <x v="1276"/>
    </i>
    <i r="1">
      <x v="537"/>
      <x v="1081"/>
    </i>
    <i r="1">
      <x v="538"/>
      <x v="1080"/>
    </i>
    <i r="1">
      <x v="539"/>
      <x v="1083"/>
    </i>
    <i r="1">
      <x v="540"/>
      <x v="992"/>
    </i>
    <i r="1">
      <x v="541"/>
      <x v="1085"/>
    </i>
    <i r="1">
      <x v="542"/>
      <x v="1082"/>
    </i>
    <i r="1">
      <x v="543"/>
      <x v="1277"/>
    </i>
    <i r="1">
      <x v="544"/>
      <x v="810"/>
    </i>
    <i r="1">
      <x v="545"/>
      <x v="809"/>
    </i>
    <i r="1">
      <x v="546"/>
      <x v="766"/>
    </i>
    <i r="1">
      <x v="547"/>
      <x v="768"/>
    </i>
    <i r="1">
      <x v="548"/>
      <x v="772"/>
    </i>
    <i r="1">
      <x v="549"/>
      <x v="770"/>
    </i>
    <i r="1">
      <x v="550"/>
      <x v="771"/>
    </i>
    <i r="1">
      <x v="551"/>
      <x v="769"/>
    </i>
    <i r="1">
      <x v="552"/>
      <x v="813"/>
    </i>
    <i r="1">
      <x v="553"/>
      <x v="767"/>
    </i>
    <i r="1">
      <x v="554"/>
      <x v="850"/>
    </i>
    <i r="1">
      <x v="555"/>
      <x v="811"/>
    </i>
    <i r="1">
      <x v="556"/>
      <x v="1107"/>
    </i>
    <i r="1">
      <x v="557"/>
      <x v="1108"/>
    </i>
    <i r="1">
      <x v="558"/>
      <x v="880"/>
    </i>
    <i r="1">
      <x v="559"/>
      <x v="692"/>
    </i>
    <i r="1">
      <x v="560"/>
      <x v="947"/>
    </i>
    <i r="1">
      <x v="561"/>
      <x v="1106"/>
    </i>
    <i r="1">
      <x v="562"/>
      <x v="182"/>
    </i>
    <i r="1">
      <x v="563"/>
      <x v="293"/>
    </i>
    <i r="1">
      <x v="564"/>
      <x v="1187"/>
    </i>
    <i r="1">
      <x v="565"/>
      <x v="1089"/>
    </i>
    <i r="1">
      <x v="566"/>
      <x v="1168"/>
    </i>
    <i r="1">
      <x v="567"/>
      <x v="607"/>
    </i>
    <i r="1">
      <x v="568"/>
      <x v="1093"/>
    </i>
    <i r="1">
      <x v="569"/>
      <x v="1189"/>
    </i>
    <i r="1">
      <x v="570"/>
      <x v="1188"/>
    </i>
    <i r="1">
      <x v="571"/>
      <x v="1087"/>
    </i>
    <i r="1">
      <x v="572"/>
      <x v="689"/>
    </i>
    <i r="1">
      <x v="573"/>
      <x v="117"/>
    </i>
    <i r="1">
      <x v="574"/>
      <x v="1152"/>
    </i>
    <i r="1">
      <x v="575"/>
      <x v="1153"/>
    </i>
    <i r="1">
      <x v="576"/>
      <x v="1154"/>
    </i>
    <i r="1">
      <x v="577"/>
      <x v="1278"/>
    </i>
    <i r="1">
      <x v="583"/>
      <x v="1061"/>
    </i>
    <i r="1">
      <x v="584"/>
      <x v="1204"/>
    </i>
    <i r="1">
      <x v="585"/>
      <x v="1086"/>
    </i>
    <i r="1">
      <x v="586"/>
      <x v="1092"/>
    </i>
    <i r="1">
      <x v="587"/>
      <x v="1091"/>
    </i>
    <i r="1">
      <x v="588"/>
      <x v="518"/>
    </i>
    <i r="1">
      <x v="592"/>
      <x v="1229"/>
    </i>
    <i r="1">
      <x v="597"/>
      <x v="693"/>
    </i>
    <i r="1">
      <x v="598"/>
      <x v="991"/>
    </i>
    <i r="1">
      <x v="599"/>
      <x v="1079"/>
    </i>
    <i r="1">
      <x v="610"/>
      <x v="115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7" hier="-1"/>
  </pageFields>
  <dataFields count="8">
    <dataField name="Sum of Adjusted Closing balance PY" fld="16" baseField="0" baseItem="0"/>
    <dataField name="Sum of Debit " fld="9" baseField="0" baseItem="0"/>
    <dataField name="Sum of Credit" fld="10" baseField="0" baseItem="0"/>
    <dataField name="Sum of Closing balance" fld="11" baseField="0" baseItem="0"/>
    <dataField name="Sum of Adjustements" fld="12" baseField="0" baseItem="0"/>
    <dataField name="Sum of Closing balance adjusted" fld="13" baseField="0" baseItem="0"/>
    <dataField name="Sum of Nominal Variance" fld="18" baseField="0" baseItem="0"/>
    <dataField name="Sum of Variance in %" fld="20" baseField="0" baseItem="0" numFmtId="10"/>
  </dataFields>
  <formats count="90">
    <format dxfId="193">
      <pivotArea type="all" dataOnly="0" outline="0" fieldPosition="0"/>
    </format>
    <format dxfId="192">
      <pivotArea outline="0" collapsedLevelsAreSubtotals="1" fieldPosition="0"/>
    </format>
    <format dxfId="191">
      <pivotArea field="1" type="button" dataOnly="0" labelOnly="1" outline="0" axis="axisRow" fieldPosition="0"/>
    </format>
    <format dxfId="190">
      <pivotArea field="5" type="button" dataOnly="0" labelOnly="1" outline="0" axis="axisRow" fieldPosition="1"/>
    </format>
    <format dxfId="189">
      <pivotArea field="6" type="button" dataOnly="0" labelOnly="1" outline="0" axis="axisRow" fieldPosition="2"/>
    </format>
    <format dxfId="188">
      <pivotArea dataOnly="0" labelOnly="1" outline="0" fieldPosition="0">
        <references count="1">
          <reference field="1" count="1">
            <x v="30"/>
          </reference>
        </references>
      </pivotArea>
    </format>
    <format dxfId="187">
      <pivotArea dataOnly="0" labelOnly="1" grandRow="1" outline="0" fieldPosition="0"/>
    </format>
    <format dxfId="186">
      <pivotArea dataOnly="0" labelOnly="1" outline="0" fieldPosition="0">
        <references count="2">
          <reference field="1" count="1" selected="0">
            <x v="30"/>
          </reference>
          <reference field="5" count="50">
            <x v="490"/>
            <x v="491"/>
            <x v="492"/>
            <x v="493"/>
            <x v="494"/>
            <x v="495"/>
            <x v="496"/>
            <x v="497"/>
            <x v="498"/>
            <x v="500"/>
            <x v="501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</reference>
        </references>
      </pivotArea>
    </format>
    <format dxfId="185">
      <pivotArea dataOnly="0" labelOnly="1" outline="0" fieldPosition="0">
        <references count="2">
          <reference field="1" count="1" selected="0">
            <x v="30"/>
          </reference>
          <reference field="5" count="30"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83"/>
            <x v="584"/>
            <x v="585"/>
            <x v="586"/>
            <x v="587"/>
            <x v="588"/>
            <x v="592"/>
            <x v="597"/>
            <x v="598"/>
            <x v="599"/>
            <x v="610"/>
          </reference>
        </references>
      </pivotArea>
    </format>
    <format dxfId="184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490"/>
          </reference>
          <reference field="6" count="1">
            <x v="716"/>
          </reference>
        </references>
      </pivotArea>
    </format>
    <format dxfId="183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491"/>
          </reference>
          <reference field="6" count="1">
            <x v="715"/>
          </reference>
        </references>
      </pivotArea>
    </format>
    <format dxfId="182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492"/>
          </reference>
          <reference field="6" count="1">
            <x v="784"/>
          </reference>
        </references>
      </pivotArea>
    </format>
    <format dxfId="181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493"/>
          </reference>
          <reference field="6" count="1">
            <x v="785"/>
          </reference>
        </references>
      </pivotArea>
    </format>
    <format dxfId="180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494"/>
          </reference>
          <reference field="6" count="1">
            <x v="788"/>
          </reference>
        </references>
      </pivotArea>
    </format>
    <format dxfId="179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495"/>
          </reference>
          <reference field="6" count="1">
            <x v="787"/>
          </reference>
        </references>
      </pivotArea>
    </format>
    <format dxfId="178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496"/>
          </reference>
          <reference field="6" count="1">
            <x v="654"/>
          </reference>
        </references>
      </pivotArea>
    </format>
    <format dxfId="177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497"/>
          </reference>
          <reference field="6" count="1">
            <x v="1000"/>
          </reference>
        </references>
      </pivotArea>
    </format>
    <format dxfId="176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498"/>
          </reference>
          <reference field="6" count="1">
            <x v="786"/>
          </reference>
        </references>
      </pivotArea>
    </format>
    <format dxfId="175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00"/>
          </reference>
          <reference field="6" count="1">
            <x v="349"/>
          </reference>
        </references>
      </pivotArea>
    </format>
    <format dxfId="174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01"/>
          </reference>
          <reference field="6" count="1">
            <x v="0"/>
          </reference>
        </references>
      </pivotArea>
    </format>
    <format dxfId="173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20"/>
          </reference>
          <reference field="6" count="1">
            <x v="1269"/>
          </reference>
        </references>
      </pivotArea>
    </format>
    <format dxfId="172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21"/>
          </reference>
          <reference field="6" count="1">
            <x v="999"/>
          </reference>
        </references>
      </pivotArea>
    </format>
    <format dxfId="171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22"/>
          </reference>
          <reference field="6" count="1">
            <x v="994"/>
          </reference>
        </references>
      </pivotArea>
    </format>
    <format dxfId="170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23"/>
          </reference>
          <reference field="6" count="1">
            <x v="989"/>
          </reference>
        </references>
      </pivotArea>
    </format>
    <format dxfId="169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24"/>
          </reference>
          <reference field="6" count="1">
            <x v="987"/>
          </reference>
        </references>
      </pivotArea>
    </format>
    <format dxfId="168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25"/>
          </reference>
          <reference field="6" count="1">
            <x v="993"/>
          </reference>
        </references>
      </pivotArea>
    </format>
    <format dxfId="167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26"/>
          </reference>
          <reference field="6" count="1">
            <x v="986"/>
          </reference>
        </references>
      </pivotArea>
    </format>
    <format dxfId="166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27"/>
          </reference>
          <reference field="6" count="1">
            <x v="996"/>
          </reference>
        </references>
      </pivotArea>
    </format>
    <format dxfId="165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28"/>
          </reference>
          <reference field="6" count="1">
            <x v="1270"/>
          </reference>
        </references>
      </pivotArea>
    </format>
    <format dxfId="164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29"/>
          </reference>
          <reference field="6" count="1">
            <x v="1271"/>
          </reference>
        </references>
      </pivotArea>
    </format>
    <format dxfId="163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30"/>
          </reference>
          <reference field="6" count="1">
            <x v="1272"/>
          </reference>
        </references>
      </pivotArea>
    </format>
    <format dxfId="162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31"/>
          </reference>
          <reference field="6" count="1">
            <x v="1273"/>
          </reference>
        </references>
      </pivotArea>
    </format>
    <format dxfId="161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32"/>
          </reference>
          <reference field="6" count="1">
            <x v="995"/>
          </reference>
        </references>
      </pivotArea>
    </format>
    <format dxfId="160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33"/>
          </reference>
          <reference field="6" count="1">
            <x v="1274"/>
          </reference>
        </references>
      </pivotArea>
    </format>
    <format dxfId="159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34"/>
          </reference>
          <reference field="6" count="1">
            <x v="1275"/>
          </reference>
        </references>
      </pivotArea>
    </format>
    <format dxfId="158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35"/>
          </reference>
          <reference field="6" count="1">
            <x v="988"/>
          </reference>
        </references>
      </pivotArea>
    </format>
    <format dxfId="157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36"/>
          </reference>
          <reference field="6" count="1">
            <x v="1276"/>
          </reference>
        </references>
      </pivotArea>
    </format>
    <format dxfId="156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37"/>
          </reference>
          <reference field="6" count="1">
            <x v="1081"/>
          </reference>
        </references>
      </pivotArea>
    </format>
    <format dxfId="155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38"/>
          </reference>
          <reference field="6" count="1">
            <x v="1080"/>
          </reference>
        </references>
      </pivotArea>
    </format>
    <format dxfId="154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39"/>
          </reference>
          <reference field="6" count="1">
            <x v="1083"/>
          </reference>
        </references>
      </pivotArea>
    </format>
    <format dxfId="153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40"/>
          </reference>
          <reference field="6" count="1">
            <x v="992"/>
          </reference>
        </references>
      </pivotArea>
    </format>
    <format dxfId="152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41"/>
          </reference>
          <reference field="6" count="1">
            <x v="1085"/>
          </reference>
        </references>
      </pivotArea>
    </format>
    <format dxfId="151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42"/>
          </reference>
          <reference field="6" count="1">
            <x v="1082"/>
          </reference>
        </references>
      </pivotArea>
    </format>
    <format dxfId="150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43"/>
          </reference>
          <reference field="6" count="1">
            <x v="1277"/>
          </reference>
        </references>
      </pivotArea>
    </format>
    <format dxfId="149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44"/>
          </reference>
          <reference field="6" count="1">
            <x v="810"/>
          </reference>
        </references>
      </pivotArea>
    </format>
    <format dxfId="148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45"/>
          </reference>
          <reference field="6" count="1">
            <x v="809"/>
          </reference>
        </references>
      </pivotArea>
    </format>
    <format dxfId="147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46"/>
          </reference>
          <reference field="6" count="1">
            <x v="766"/>
          </reference>
        </references>
      </pivotArea>
    </format>
    <format dxfId="146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47"/>
          </reference>
          <reference field="6" count="1">
            <x v="768"/>
          </reference>
        </references>
      </pivotArea>
    </format>
    <format dxfId="145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48"/>
          </reference>
          <reference field="6" count="1">
            <x v="772"/>
          </reference>
        </references>
      </pivotArea>
    </format>
    <format dxfId="144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49"/>
          </reference>
          <reference field="6" count="1">
            <x v="770"/>
          </reference>
        </references>
      </pivotArea>
    </format>
    <format dxfId="143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50"/>
          </reference>
          <reference field="6" count="1">
            <x v="771"/>
          </reference>
        </references>
      </pivotArea>
    </format>
    <format dxfId="142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51"/>
          </reference>
          <reference field="6" count="1">
            <x v="769"/>
          </reference>
        </references>
      </pivotArea>
    </format>
    <format dxfId="141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52"/>
          </reference>
          <reference field="6" count="1">
            <x v="813"/>
          </reference>
        </references>
      </pivotArea>
    </format>
    <format dxfId="140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53"/>
          </reference>
          <reference field="6" count="1">
            <x v="767"/>
          </reference>
        </references>
      </pivotArea>
    </format>
    <format dxfId="139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54"/>
          </reference>
          <reference field="6" count="1">
            <x v="850"/>
          </reference>
        </references>
      </pivotArea>
    </format>
    <format dxfId="138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55"/>
          </reference>
          <reference field="6" count="1">
            <x v="811"/>
          </reference>
        </references>
      </pivotArea>
    </format>
    <format dxfId="137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56"/>
          </reference>
          <reference field="6" count="1">
            <x v="1107"/>
          </reference>
        </references>
      </pivotArea>
    </format>
    <format dxfId="136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57"/>
          </reference>
          <reference field="6" count="1">
            <x v="1108"/>
          </reference>
        </references>
      </pivotArea>
    </format>
    <format dxfId="135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58"/>
          </reference>
          <reference field="6" count="1">
            <x v="880"/>
          </reference>
        </references>
      </pivotArea>
    </format>
    <format dxfId="134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59"/>
          </reference>
          <reference field="6" count="1">
            <x v="692"/>
          </reference>
        </references>
      </pivotArea>
    </format>
    <format dxfId="133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60"/>
          </reference>
          <reference field="6" count="1">
            <x v="947"/>
          </reference>
        </references>
      </pivotArea>
    </format>
    <format dxfId="132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61"/>
          </reference>
          <reference field="6" count="1">
            <x v="1106"/>
          </reference>
        </references>
      </pivotArea>
    </format>
    <format dxfId="131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62"/>
          </reference>
          <reference field="6" count="1">
            <x v="182"/>
          </reference>
        </references>
      </pivotArea>
    </format>
    <format dxfId="130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63"/>
          </reference>
          <reference field="6" count="1">
            <x v="293"/>
          </reference>
        </references>
      </pivotArea>
    </format>
    <format dxfId="129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64"/>
          </reference>
          <reference field="6" count="1">
            <x v="1187"/>
          </reference>
        </references>
      </pivotArea>
    </format>
    <format dxfId="128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65"/>
          </reference>
          <reference field="6" count="1">
            <x v="1089"/>
          </reference>
        </references>
      </pivotArea>
    </format>
    <format dxfId="127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66"/>
          </reference>
          <reference field="6" count="1">
            <x v="1168"/>
          </reference>
        </references>
      </pivotArea>
    </format>
    <format dxfId="126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67"/>
          </reference>
          <reference field="6" count="1">
            <x v="607"/>
          </reference>
        </references>
      </pivotArea>
    </format>
    <format dxfId="125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68"/>
          </reference>
          <reference field="6" count="1">
            <x v="1093"/>
          </reference>
        </references>
      </pivotArea>
    </format>
    <format dxfId="124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69"/>
          </reference>
          <reference field="6" count="1">
            <x v="1189"/>
          </reference>
        </references>
      </pivotArea>
    </format>
    <format dxfId="123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70"/>
          </reference>
          <reference field="6" count="1">
            <x v="1188"/>
          </reference>
        </references>
      </pivotArea>
    </format>
    <format dxfId="122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71"/>
          </reference>
          <reference field="6" count="1">
            <x v="1087"/>
          </reference>
        </references>
      </pivotArea>
    </format>
    <format dxfId="121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72"/>
          </reference>
          <reference field="6" count="1">
            <x v="689"/>
          </reference>
        </references>
      </pivotArea>
    </format>
    <format dxfId="120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73"/>
          </reference>
          <reference field="6" count="1">
            <x v="117"/>
          </reference>
        </references>
      </pivotArea>
    </format>
    <format dxfId="119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74"/>
          </reference>
          <reference field="6" count="1">
            <x v="1152"/>
          </reference>
        </references>
      </pivotArea>
    </format>
    <format dxfId="118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75"/>
          </reference>
          <reference field="6" count="1">
            <x v="1153"/>
          </reference>
        </references>
      </pivotArea>
    </format>
    <format dxfId="117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76"/>
          </reference>
          <reference field="6" count="1">
            <x v="1154"/>
          </reference>
        </references>
      </pivotArea>
    </format>
    <format dxfId="116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77"/>
          </reference>
          <reference field="6" count="1">
            <x v="1278"/>
          </reference>
        </references>
      </pivotArea>
    </format>
    <format dxfId="115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83"/>
          </reference>
          <reference field="6" count="1">
            <x v="1061"/>
          </reference>
        </references>
      </pivotArea>
    </format>
    <format dxfId="114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84"/>
          </reference>
          <reference field="6" count="1">
            <x v="1204"/>
          </reference>
        </references>
      </pivotArea>
    </format>
    <format dxfId="113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85"/>
          </reference>
          <reference field="6" count="1">
            <x v="1086"/>
          </reference>
        </references>
      </pivotArea>
    </format>
    <format dxfId="112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86"/>
          </reference>
          <reference field="6" count="1">
            <x v="1092"/>
          </reference>
        </references>
      </pivotArea>
    </format>
    <format dxfId="111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87"/>
          </reference>
          <reference field="6" count="1">
            <x v="1091"/>
          </reference>
        </references>
      </pivotArea>
    </format>
    <format dxfId="110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88"/>
          </reference>
          <reference field="6" count="1">
            <x v="518"/>
          </reference>
        </references>
      </pivotArea>
    </format>
    <format dxfId="109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92"/>
          </reference>
          <reference field="6" count="1">
            <x v="1229"/>
          </reference>
        </references>
      </pivotArea>
    </format>
    <format dxfId="108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97"/>
          </reference>
          <reference field="6" count="1">
            <x v="693"/>
          </reference>
        </references>
      </pivotArea>
    </format>
    <format dxfId="107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98"/>
          </reference>
          <reference field="6" count="1">
            <x v="991"/>
          </reference>
        </references>
      </pivotArea>
    </format>
    <format dxfId="106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599"/>
          </reference>
          <reference field="6" count="1">
            <x v="1079"/>
          </reference>
        </references>
      </pivotArea>
    </format>
    <format dxfId="105">
      <pivotArea dataOnly="0" labelOnly="1" outline="0" fieldPosition="0">
        <references count="3">
          <reference field="1" count="1" selected="0">
            <x v="30"/>
          </reference>
          <reference field="5" count="1" selected="0">
            <x v="610"/>
          </reference>
          <reference field="6" count="1">
            <x v="1159"/>
          </reference>
        </references>
      </pivotArea>
    </format>
    <format dxfId="10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CAA90-D212-4890-97C1-C591ED5086CA}" name="PivotTable3" cacheId="5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3:K42" firstHeaderRow="0" firstDataRow="1" firstDataCol="3" rowPageCount="1" colPageCount="1"/>
  <pivotFields count="21">
    <pivotField axis="axisPage" compact="0" outline="0" showAll="0" defaultSubtotal="0">
      <items count="21">
        <item x="19"/>
        <item x="9"/>
        <item x="4"/>
        <item x="0"/>
        <item x="2"/>
        <item x="12"/>
        <item x="8"/>
        <item x="14"/>
        <item x="6"/>
        <item x="15"/>
        <item x="16"/>
        <item x="1"/>
        <item x="18"/>
        <item x="10"/>
        <item x="5"/>
        <item x="7"/>
        <item x="17"/>
        <item x="13"/>
        <item x="3"/>
        <item x="20"/>
        <item x="11"/>
      </items>
    </pivotField>
    <pivotField axis="axisRow" compact="0" outline="0" showAll="0" defaultSubtotal="0">
      <items count="35">
        <item x="25"/>
        <item x="13"/>
        <item x="10"/>
        <item x="16"/>
        <item x="9"/>
        <item x="17"/>
        <item x="8"/>
        <item x="4"/>
        <item x="7"/>
        <item x="15"/>
        <item x="5"/>
        <item x="6"/>
        <item x="22"/>
        <item x="21"/>
        <item m="1" x="34"/>
        <item x="11"/>
        <item x="14"/>
        <item x="19"/>
        <item x="18"/>
        <item x="12"/>
        <item x="23"/>
        <item x="20"/>
        <item x="1"/>
        <item x="2"/>
        <item x="3"/>
        <item x="33"/>
        <item x="31"/>
        <item x="27"/>
        <item x="28"/>
        <item x="0"/>
        <item x="26"/>
        <item x="29"/>
        <item x="30"/>
        <item x="32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17">
        <item x="0"/>
        <item x="372"/>
        <item x="365"/>
        <item x="6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</items>
    </pivotField>
    <pivotField axis="axisRow" compact="0" outline="0" showAll="0" defaultSubtotal="0">
      <items count="1280">
        <item x="491"/>
        <item m="1" x="1179"/>
        <item x="398"/>
        <item m="1" x="694"/>
        <item m="1" x="693"/>
        <item m="1" x="1115"/>
        <item m="1" x="726"/>
        <item m="1" x="1028"/>
        <item x="197"/>
        <item m="1" x="739"/>
        <item x="229"/>
        <item m="1" x="700"/>
        <item x="311"/>
        <item m="1" x="826"/>
        <item m="1" x="705"/>
        <item m="1" x="1051"/>
        <item m="1" x="958"/>
        <item m="1" x="860"/>
        <item m="1" x="801"/>
        <item m="1" x="1191"/>
        <item m="1" x="623"/>
        <item m="1" x="658"/>
        <item x="166"/>
        <item m="1" x="1057"/>
        <item m="1" x="990"/>
        <item m="1" x="1166"/>
        <item x="182"/>
        <item m="1" x="1220"/>
        <item m="1" x="1068"/>
        <item m="1" x="1227"/>
        <item m="1" x="669"/>
        <item m="1" x="681"/>
        <item x="186"/>
        <item m="1" x="971"/>
        <item m="1" x="893"/>
        <item x="224"/>
        <item x="261"/>
        <item m="1" x="672"/>
        <item m="1" x="654"/>
        <item m="1" x="707"/>
        <item m="1" x="631"/>
        <item x="171"/>
        <item m="1" x="822"/>
        <item m="1" x="1114"/>
        <item m="1" x="841"/>
        <item m="1" x="976"/>
        <item m="1" x="1069"/>
        <item m="1" x="995"/>
        <item m="1" x="934"/>
        <item x="184"/>
        <item m="1" x="846"/>
        <item x="237"/>
        <item x="209"/>
        <item m="1" x="1194"/>
        <item x="264"/>
        <item x="392"/>
        <item m="1" x="780"/>
        <item x="230"/>
        <item x="369"/>
        <item m="1" x="948"/>
        <item x="326"/>
        <item m="1" x="882"/>
        <item m="1" x="1154"/>
        <item m="1" x="1207"/>
        <item m="1" x="805"/>
        <item m="1" x="1080"/>
        <item x="312"/>
        <item x="303"/>
        <item m="1" x="974"/>
        <item m="1" x="1084"/>
        <item x="371"/>
        <item m="1" x="965"/>
        <item m="1" x="1261"/>
        <item m="1" x="1098"/>
        <item m="1" x="1092"/>
        <item m="1" x="1253"/>
        <item x="218"/>
        <item m="1" x="772"/>
        <item x="411"/>
        <item m="1" x="917"/>
        <item m="1" x="1052"/>
        <item m="1" x="949"/>
        <item m="1" x="904"/>
        <item m="1" x="1195"/>
        <item m="1" x="728"/>
        <item m="1" x="683"/>
        <item m="1" x="875"/>
        <item m="1" x="632"/>
        <item m="1" x="634"/>
        <item m="1" x="920"/>
        <item m="1" x="1039"/>
        <item m="1" x="612"/>
        <item m="1" x="1237"/>
        <item m="1" x="832"/>
        <item m="1" x="1268"/>
        <item m="1" x="1163"/>
        <item m="1" x="1019"/>
        <item m="1" x="946"/>
        <item m="1" x="1204"/>
        <item m="1" x="870"/>
        <item m="1" x="833"/>
        <item m="1" x="847"/>
        <item m="1" x="944"/>
        <item m="1" x="787"/>
        <item m="1" x="962"/>
        <item m="1" x="803"/>
        <item m="1" x="821"/>
        <item x="302"/>
        <item m="1" x="775"/>
        <item m="1" x="1173"/>
        <item m="1" x="684"/>
        <item x="328"/>
        <item m="1" x="609"/>
        <item m="1" x="1054"/>
        <item x="585"/>
        <item m="1" x="1024"/>
        <item m="1" x="984"/>
        <item x="563"/>
        <item m="1" x="795"/>
        <item m="1" x="1226"/>
        <item m="1" x="1235"/>
        <item m="1" x="1205"/>
        <item x="257"/>
        <item x="231"/>
        <item m="1" x="839"/>
        <item m="1" x="1211"/>
        <item m="1" x="928"/>
        <item m="1" x="1150"/>
        <item x="321"/>
        <item m="1" x="1060"/>
        <item m="1" x="1112"/>
        <item x="225"/>
        <item x="405"/>
        <item m="1" x="785"/>
        <item m="1" x="1156"/>
        <item m="1" x="1160"/>
        <item m="1" x="748"/>
        <item m="1" x="1216"/>
        <item x="269"/>
        <item m="1" x="933"/>
        <item x="254"/>
        <item m="1" x="666"/>
        <item m="1" x="691"/>
        <item x="427"/>
        <item x="439"/>
        <item x="468"/>
        <item x="475"/>
        <item x="442"/>
        <item x="426"/>
        <item x="416"/>
        <item x="477"/>
        <item x="429"/>
        <item x="423"/>
        <item x="434"/>
        <item x="438"/>
        <item x="467"/>
        <item x="474"/>
        <item x="441"/>
        <item x="422"/>
        <item x="420"/>
        <item x="425"/>
        <item x="435"/>
        <item x="421"/>
        <item x="424"/>
        <item x="436"/>
        <item x="418"/>
        <item x="428"/>
        <item x="415"/>
        <item m="1" x="1139"/>
        <item m="1" x="771"/>
        <item m="1" x="1197"/>
        <item m="1" x="1236"/>
        <item x="395"/>
        <item m="1" x="1196"/>
        <item x="273"/>
        <item m="1" x="1202"/>
        <item m="1" x="715"/>
        <item m="1" x="1076"/>
        <item x="212"/>
        <item m="1" x="998"/>
        <item m="1" x="930"/>
        <item m="1" x="1180"/>
        <item x="552"/>
        <item m="1" x="897"/>
        <item m="1" x="1276"/>
        <item m="1" x="633"/>
        <item m="1" x="621"/>
        <item m="1" x="947"/>
        <item x="36"/>
        <item x="35"/>
        <item x="192"/>
        <item m="1" x="967"/>
        <item m="1" x="782"/>
        <item x="267"/>
        <item m="1" x="915"/>
        <item m="1" x="889"/>
        <item x="384"/>
        <item m="1" x="881"/>
        <item m="1" x="615"/>
        <item x="295"/>
        <item m="1" x="1273"/>
        <item m="1" x="704"/>
        <item m="1" x="1079"/>
        <item x="164"/>
        <item m="1" x="874"/>
        <item m="1" x="809"/>
        <item m="1" x="687"/>
        <item m="1" x="1153"/>
        <item m="1" x="641"/>
        <item m="1" x="1072"/>
        <item x="266"/>
        <item m="1" x="788"/>
        <item m="1" x="740"/>
        <item m="1" x="1120"/>
        <item m="1" x="975"/>
        <item x="378"/>
        <item m="1" x="1134"/>
        <item x="217"/>
        <item m="1" x="1175"/>
        <item x="607"/>
        <item m="1" x="862"/>
        <item m="1" x="1267"/>
        <item m="1" x="618"/>
        <item m="1" x="627"/>
        <item x="239"/>
        <item x="413"/>
        <item m="1" x="736"/>
        <item x="409"/>
        <item m="1" x="855"/>
        <item x="506"/>
        <item m="1" x="1234"/>
        <item x="602"/>
        <item x="249"/>
        <item x="391"/>
        <item x="503"/>
        <item m="1" x="1158"/>
        <item m="1" x="1048"/>
        <item m="1" x="1066"/>
        <item m="1" x="799"/>
        <item m="1" x="906"/>
        <item m="1" x="663"/>
        <item x="492"/>
        <item m="1" x="708"/>
        <item m="1" x="712"/>
        <item m="1" x="810"/>
        <item m="1" x="1230"/>
        <item x="204"/>
        <item m="1" x="1012"/>
        <item m="1" x="1094"/>
        <item m="1" x="994"/>
        <item m="1" x="849"/>
        <item m="1" x="653"/>
        <item x="504"/>
        <item m="1" x="682"/>
        <item x="376"/>
        <item m="1" x="635"/>
        <item m="1" x="1117"/>
        <item m="1" x="1259"/>
        <item m="1" x="731"/>
        <item m="1" x="692"/>
        <item m="1" x="670"/>
        <item m="1" x="1193"/>
        <item m="1" x="898"/>
        <item m="1" x="854"/>
        <item m="1" x="1245"/>
        <item m="1" x="1136"/>
        <item x="343"/>
        <item m="1" x="1058"/>
        <item x="216"/>
        <item m="1" x="655"/>
        <item m="1" x="988"/>
        <item x="208"/>
        <item m="1" x="784"/>
        <item m="1" x="614"/>
        <item m="1" x="986"/>
        <item m="1" x="1093"/>
        <item m="1" x="797"/>
        <item m="1" x="956"/>
        <item x="194"/>
        <item m="1" x="941"/>
        <item x="226"/>
        <item m="1" x="1164"/>
        <item x="215"/>
        <item m="1" x="667"/>
        <item m="1" x="1206"/>
        <item m="1" x="1278"/>
        <item x="322"/>
        <item m="1" x="807"/>
        <item m="1" x="892"/>
        <item x="363"/>
        <item x="359"/>
        <item x="362"/>
        <item m="1" x="730"/>
        <item x="553"/>
        <item m="1" x="991"/>
        <item x="507"/>
        <item m="1" x="1137"/>
        <item m="1" x="1132"/>
        <item m="1" x="808"/>
        <item m="1" x="1103"/>
        <item m="1" x="1266"/>
        <item x="583"/>
        <item x="599"/>
        <item m="1" x="804"/>
        <item x="597"/>
        <item m="1" x="1155"/>
        <item m="1" x="1014"/>
        <item m="1" x="1218"/>
        <item m="1" x="1201"/>
        <item x="344"/>
        <item m="1" x="777"/>
        <item x="497"/>
        <item m="1" x="1111"/>
        <item x="238"/>
        <item m="1" x="1040"/>
        <item x="306"/>
        <item m="1" x="1063"/>
        <item m="1" x="987"/>
        <item m="1" x="1249"/>
        <item m="1" x="619"/>
        <item m="1" x="999"/>
        <item m="1" x="831"/>
        <item m="1" x="1005"/>
        <item m="1" x="1279"/>
        <item m="1" x="827"/>
        <item m="1" x="1252"/>
        <item m="1" x="863"/>
        <item m="1" x="861"/>
        <item x="299"/>
        <item m="1" x="665"/>
        <item m="1" x="1149"/>
        <item m="1" x="688"/>
        <item m="1" x="617"/>
        <item x="168"/>
        <item m="1" x="689"/>
        <item m="1" x="1037"/>
        <item m="1" x="970"/>
        <item m="1" x="864"/>
        <item x="227"/>
        <item x="272"/>
        <item m="1" x="1073"/>
        <item m="1" x="643"/>
        <item m="1" x="835"/>
        <item x="495"/>
        <item m="1" x="1168"/>
        <item m="1" x="1265"/>
        <item m="1" x="1074"/>
        <item m="1" x="1050"/>
        <item m="1" x="630"/>
        <item x="490"/>
        <item m="1" x="1238"/>
        <item m="1" x="1007"/>
        <item m="1" x="1198"/>
        <item m="1" x="911"/>
        <item m="1" x="924"/>
        <item m="1" x="837"/>
        <item m="1" x="900"/>
        <item m="1" x="968"/>
        <item m="1" x="868"/>
        <item m="1" x="721"/>
        <item x="296"/>
        <item m="1" x="1013"/>
        <item x="373"/>
        <item m="1" x="792"/>
        <item m="1" x="1036"/>
        <item m="1" x="1135"/>
        <item x="195"/>
        <item m="1" x="1022"/>
        <item x="207"/>
        <item m="1" x="1044"/>
        <item m="1" x="1097"/>
        <item m="1" x="752"/>
        <item m="1" x="894"/>
        <item m="1" x="1107"/>
        <item m="1" x="622"/>
        <item m="1" x="616"/>
        <item m="1" x="996"/>
        <item m="1" x="812"/>
        <item m="1" x="929"/>
        <item m="1" x="1043"/>
        <item x="177"/>
        <item m="1" x="679"/>
        <item x="330"/>
        <item m="1" x="1254"/>
        <item m="1" x="1212"/>
        <item m="1" x="912"/>
        <item m="1" x="983"/>
        <item m="1" x="675"/>
        <item m="1" x="1021"/>
        <item m="1" x="1049"/>
        <item x="406"/>
        <item x="297"/>
        <item x="130"/>
        <item x="132"/>
        <item x="124"/>
        <item x="125"/>
        <item x="122"/>
        <item x="121"/>
        <item x="118"/>
        <item x="127"/>
        <item x="129"/>
        <item x="133"/>
        <item x="126"/>
        <item x="123"/>
        <item x="120"/>
        <item x="119"/>
        <item x="131"/>
        <item x="128"/>
        <item x="116"/>
        <item x="157"/>
        <item x="148"/>
        <item x="145"/>
        <item x="139"/>
        <item x="140"/>
        <item x="137"/>
        <item x="134"/>
        <item x="142"/>
        <item x="144"/>
        <item x="141"/>
        <item x="138"/>
        <item x="136"/>
        <item x="135"/>
        <item x="146"/>
        <item x="143"/>
        <item x="147"/>
        <item x="87"/>
        <item x="80"/>
        <item x="84"/>
        <item x="90"/>
        <item x="83"/>
        <item x="82"/>
        <item x="88"/>
        <item x="89"/>
        <item x="85"/>
        <item x="79"/>
        <item x="81"/>
        <item x="86"/>
        <item x="115"/>
        <item x="111"/>
        <item x="109"/>
        <item x="106"/>
        <item x="112"/>
        <item x="114"/>
        <item x="110"/>
        <item x="108"/>
        <item x="107"/>
        <item x="155"/>
        <item x="113"/>
        <item x="156"/>
        <item m="1" x="642"/>
        <item m="1" x="886"/>
        <item m="1" x="985"/>
        <item m="1" x="685"/>
        <item x="242"/>
        <item x="179"/>
        <item m="1" x="1075"/>
        <item m="1" x="789"/>
        <item m="1" x="720"/>
        <item x="600"/>
        <item x="4"/>
        <item m="1" x="764"/>
        <item x="320"/>
        <item x="258"/>
        <item x="235"/>
        <item m="1" x="1190"/>
        <item m="1" x="852"/>
        <item m="1" x="755"/>
        <item m="1" x="1232"/>
        <item m="1" x="1203"/>
        <item m="1" x="793"/>
        <item m="1" x="1263"/>
        <item m="1" x="760"/>
        <item x="361"/>
        <item m="1" x="725"/>
        <item m="1" x="620"/>
        <item x="105"/>
        <item x="104"/>
        <item x="117"/>
        <item x="77"/>
        <item m="1" x="811"/>
        <item m="1" x="770"/>
        <item x="236"/>
        <item m="1" x="960"/>
        <item x="233"/>
        <item x="372"/>
        <item x="274"/>
        <item m="1" x="942"/>
        <item x="246"/>
        <item x="375"/>
        <item x="500"/>
        <item m="1" x="857"/>
        <item x="276"/>
        <item m="1" x="973"/>
        <item x="333"/>
        <item x="282"/>
        <item m="1" x="1138"/>
        <item x="498"/>
        <item x="221"/>
        <item m="1" x="1142"/>
        <item x="178"/>
        <item x="241"/>
        <item x="251"/>
        <item x="260"/>
        <item x="270"/>
        <item m="1" x="1083"/>
        <item m="1" x="877"/>
        <item m="1" x="1147"/>
        <item m="1" x="824"/>
        <item x="219"/>
        <item m="1" x="733"/>
        <item m="1" x="879"/>
        <item m="1" x="1229"/>
        <item m="1" x="1030"/>
        <item m="1" x="1244"/>
        <item m="1" x="1146"/>
        <item x="202"/>
        <item x="370"/>
        <item m="1" x="1255"/>
        <item x="578"/>
        <item x="390"/>
        <item m="1" x="1047"/>
        <item m="1" x="745"/>
        <item m="1" x="896"/>
        <item m="1" x="1143"/>
        <item m="1" x="1215"/>
        <item m="1" x="1176"/>
        <item m="1" x="977"/>
        <item x="300"/>
        <item m="1" x="761"/>
        <item m="1" x="992"/>
        <item m="1" x="657"/>
        <item m="1" x="838"/>
        <item m="1" x="1034"/>
        <item x="368"/>
        <item m="1" x="1256"/>
        <item m="1" x="1144"/>
        <item m="1" x="1118"/>
        <item m="1" x="1271"/>
        <item m="1" x="842"/>
        <item x="310"/>
        <item m="1" x="1006"/>
        <item m="1" x="895"/>
        <item m="1" x="751"/>
        <item m="1" x="869"/>
        <item m="1" x="762"/>
        <item m="1" x="865"/>
        <item m="1" x="1217"/>
        <item m="1" x="866"/>
        <item m="1" x="753"/>
        <item m="1" x="1038"/>
        <item m="1" x="714"/>
        <item m="1" x="1089"/>
        <item m="1" x="867"/>
        <item x="581"/>
        <item m="1" x="750"/>
        <item m="1" x="779"/>
        <item m="1" x="963"/>
        <item m="1" x="925"/>
        <item m="1" x="989"/>
        <item x="308"/>
        <item m="1" x="884"/>
        <item x="579"/>
        <item x="354"/>
        <item x="347"/>
        <item x="351"/>
        <item x="357"/>
        <item x="350"/>
        <item x="349"/>
        <item x="355"/>
        <item x="356"/>
        <item x="352"/>
        <item x="346"/>
        <item x="348"/>
        <item x="353"/>
        <item m="1" x="1182"/>
        <item m="1" x="613"/>
        <item x="323"/>
        <item m="1" x="717"/>
        <item m="1" x="1222"/>
        <item m="1" x="1187"/>
        <item x="393"/>
        <item m="1" x="774"/>
        <item m="1" x="872"/>
        <item m="1" x="1165"/>
        <item x="191"/>
        <item m="1" x="698"/>
        <item x="319"/>
        <item x="167"/>
        <item m="1" x="1159"/>
        <item m="1" x="1119"/>
        <item m="1" x="741"/>
        <item m="1" x="723"/>
        <item m="1" x="880"/>
        <item m="1" x="1086"/>
        <item x="271"/>
        <item m="1" x="671"/>
        <item m="1" x="1141"/>
        <item x="315"/>
        <item x="180"/>
        <item x="198"/>
        <item m="1" x="890"/>
        <item x="188"/>
        <item x="598"/>
        <item m="1" x="1264"/>
        <item m="1" x="1064"/>
        <item x="580"/>
        <item x="400"/>
        <item x="557"/>
        <item m="1" x="735"/>
        <item x="408"/>
        <item x="412"/>
        <item m="1" x="1061"/>
        <item m="1" x="1188"/>
        <item m="1" x="1003"/>
        <item x="161"/>
        <item x="160"/>
        <item x="159"/>
        <item x="158"/>
        <item x="33"/>
        <item x="34"/>
        <item x="32"/>
        <item x="23"/>
        <item x="24"/>
        <item x="30"/>
        <item x="26"/>
        <item x="21"/>
        <item x="27"/>
        <item x="29"/>
        <item x="25"/>
        <item x="31"/>
        <item x="22"/>
        <item x="20"/>
        <item x="28"/>
        <item m="1" x="825"/>
        <item m="1" x="732"/>
        <item m="1" x="1122"/>
        <item m="1" x="640"/>
        <item m="1" x="1219"/>
        <item m="1" x="856"/>
        <item m="1" x="1145"/>
        <item x="329"/>
        <item m="1" x="668"/>
        <item m="1" x="1020"/>
        <item m="1" x="769"/>
        <item x="380"/>
        <item x="501"/>
        <item x="232"/>
        <item m="1" x="1247"/>
        <item m="1" x="638"/>
        <item m="1" x="1239"/>
        <item x="305"/>
        <item m="1" x="651"/>
        <item m="1" x="1090"/>
        <item m="1" x="1109"/>
        <item x="486"/>
        <item x="1"/>
        <item x="2"/>
        <item m="1" x="935"/>
        <item x="431"/>
        <item x="440"/>
        <item x="469"/>
        <item x="476"/>
        <item x="443"/>
        <item x="430"/>
        <item x="417"/>
        <item x="433"/>
        <item x="437"/>
        <item x="419"/>
        <item x="432"/>
        <item m="1" x="1070"/>
        <item m="1" x="939"/>
        <item m="1" x="1026"/>
        <item m="1" x="969"/>
        <item x="172"/>
        <item m="1" x="891"/>
        <item m="1" x="1169"/>
        <item x="316"/>
        <item m="1" x="938"/>
        <item x="377"/>
        <item x="327"/>
        <item x="290"/>
        <item x="298"/>
        <item m="1" x="722"/>
        <item m="1" x="625"/>
        <item m="1" x="1277"/>
        <item m="1" x="767"/>
        <item m="1" x="828"/>
        <item x="396"/>
        <item m="1" x="1096"/>
        <item x="562"/>
        <item x="603"/>
        <item m="1" x="1231"/>
        <item x="549"/>
        <item x="587"/>
        <item x="201"/>
        <item m="1" x="1011"/>
        <item m="1" x="1088"/>
        <item m="1" x="1099"/>
        <item m="1" x="914"/>
        <item m="1" x="978"/>
        <item x="268"/>
        <item m="1" x="844"/>
        <item m="1" x="964"/>
        <item m="1" x="1275"/>
        <item m="1" x="1100"/>
        <item m="1" x="1001"/>
        <item m="1" x="1002"/>
        <item x="173"/>
        <item x="240"/>
        <item m="1" x="678"/>
        <item m="1" x="1251"/>
        <item m="1" x="716"/>
        <item m="1" x="660"/>
        <item m="1" x="636"/>
        <item m="1" x="1260"/>
        <item x="481"/>
        <item x="480"/>
        <item x="494"/>
        <item m="1" x="953"/>
        <item m="1" x="813"/>
        <item m="1" x="931"/>
        <item x="5"/>
        <item m="1" x="697"/>
        <item m="1" x="961"/>
        <item m="1" x="1008"/>
        <item m="1" x="1133"/>
        <item m="1" x="1148"/>
        <item m="1" x="766"/>
        <item x="275"/>
        <item x="456"/>
        <item x="464"/>
        <item x="471"/>
        <item x="462"/>
        <item x="479"/>
        <item x="466"/>
        <item x="455"/>
        <item x="449"/>
        <item x="458"/>
        <item m="1" x="686"/>
        <item x="461"/>
        <item m="1" x="1059"/>
        <item x="450"/>
        <item x="457"/>
        <item x="446"/>
        <item x="448"/>
        <item x="452"/>
        <item m="1" x="1274"/>
        <item x="463"/>
        <item x="470"/>
        <item x="478"/>
        <item x="465"/>
        <item x="451"/>
        <item x="447"/>
        <item x="454"/>
        <item m="1" x="1010"/>
        <item x="460"/>
        <item x="453"/>
        <item m="1" x="1213"/>
        <item x="459"/>
        <item m="1" x="1208"/>
        <item m="1" x="873"/>
        <item m="1" x="1123"/>
        <item x="374"/>
        <item x="345"/>
        <item x="205"/>
        <item m="1" x="676"/>
        <item x="536"/>
        <item x="543"/>
        <item x="537"/>
        <item x="541"/>
        <item x="539"/>
        <item x="540"/>
        <item x="538"/>
        <item m="1" x="887"/>
        <item m="1" x="836"/>
        <item x="304"/>
        <item x="509"/>
        <item m="1" x="624"/>
        <item m="1" x="851"/>
        <item m="1" x="1131"/>
        <item m="1" x="932"/>
        <item m="1" x="1242"/>
        <item m="1" x="943"/>
        <item m="1" x="674"/>
        <item x="482"/>
        <item x="483"/>
        <item x="488"/>
        <item x="485"/>
        <item x="484"/>
        <item m="1" x="1045"/>
        <item m="1" x="794"/>
        <item m="1" x="727"/>
        <item m="1" x="1126"/>
        <item m="1" x="758"/>
        <item m="1" x="703"/>
        <item m="1" x="677"/>
        <item m="1" x="742"/>
        <item m="1" x="1224"/>
        <item x="262"/>
        <item m="1" x="1125"/>
        <item x="243"/>
        <item m="1" x="695"/>
        <item m="1" x="1121"/>
        <item m="1" x="937"/>
        <item m="1" x="790"/>
        <item x="402"/>
        <item x="203"/>
        <item m="1" x="927"/>
        <item m="1" x="817"/>
        <item x="535"/>
        <item x="534"/>
        <item x="545"/>
        <item m="1" x="1170"/>
        <item x="542"/>
        <item m="1" x="814"/>
        <item x="505"/>
        <item x="45"/>
        <item x="150"/>
        <item x="42"/>
        <item x="40"/>
        <item x="37"/>
        <item x="43"/>
        <item x="41"/>
        <item x="39"/>
        <item x="38"/>
        <item x="149"/>
        <item x="44"/>
        <item x="46"/>
        <item x="151"/>
        <item x="53"/>
        <item x="60"/>
        <item x="49"/>
        <item x="50"/>
        <item x="52"/>
        <item x="47"/>
        <item x="56"/>
        <item x="54"/>
        <item x="61"/>
        <item x="55"/>
        <item x="51"/>
        <item x="59"/>
        <item x="48"/>
        <item x="58"/>
        <item x="57"/>
        <item m="1" x="908"/>
        <item m="1" x="966"/>
        <item m="1" x="876"/>
        <item m="1" x="921"/>
        <item m="1" x="802"/>
        <item m="1" x="959"/>
        <item x="544"/>
        <item x="245"/>
        <item m="1" x="1056"/>
        <item x="403"/>
        <item x="193"/>
        <item m="1" x="1221"/>
        <item m="1" x="1033"/>
        <item x="256"/>
        <item x="263"/>
        <item x="16"/>
        <item x="9"/>
        <item x="13"/>
        <item x="19"/>
        <item x="12"/>
        <item x="11"/>
        <item x="17"/>
        <item x="18"/>
        <item x="14"/>
        <item x="8"/>
        <item x="10"/>
        <item x="15"/>
        <item x="489"/>
        <item m="1" x="1233"/>
        <item m="1" x="1106"/>
        <item m="1" x="763"/>
        <item x="397"/>
        <item x="255"/>
        <item m="1" x="637"/>
        <item m="1" x="1027"/>
        <item m="1" x="611"/>
        <item x="548"/>
        <item m="1" x="1095"/>
        <item m="1" x="1185"/>
        <item m="1" x="888"/>
        <item m="1" x="1248"/>
        <item m="1" x="940"/>
        <item x="387"/>
        <item x="250"/>
        <item x="388"/>
        <item m="1" x="945"/>
        <item m="1" x="1181"/>
        <item x="386"/>
        <item m="1" x="647"/>
        <item m="1" x="747"/>
        <item m="1" x="644"/>
        <item m="1" x="649"/>
        <item m="1" x="673"/>
        <item m="1" x="1023"/>
        <item m="1" x="710"/>
        <item m="1" x="1127"/>
        <item x="206"/>
        <item m="1" x="610"/>
        <item x="473"/>
        <item x="472"/>
        <item m="1" x="957"/>
        <item x="389"/>
        <item x="335"/>
        <item x="570"/>
        <item x="569"/>
        <item x="568"/>
        <item x="360"/>
        <item x="62"/>
        <item x="73"/>
        <item x="75"/>
        <item x="68"/>
        <item x="69"/>
        <item x="66"/>
        <item x="63"/>
        <item x="71"/>
        <item x="76"/>
        <item x="70"/>
        <item x="67"/>
        <item x="65"/>
        <item x="64"/>
        <item x="74"/>
        <item x="72"/>
        <item m="1" x="1128"/>
        <item m="1" x="901"/>
        <item m="1" x="1250"/>
        <item m="1" x="1177"/>
        <item x="383"/>
        <item x="279"/>
        <item x="289"/>
        <item m="1" x="1129"/>
        <item x="288"/>
        <item x="287"/>
        <item x="334"/>
        <item x="385"/>
        <item x="382"/>
        <item m="1" x="816"/>
        <item x="381"/>
        <item x="502"/>
        <item m="1" x="1199"/>
        <item m="1" x="952"/>
        <item x="175"/>
        <item x="199"/>
        <item m="1" x="744"/>
        <item x="550"/>
        <item x="78"/>
        <item m="1" x="706"/>
        <item m="1" x="843"/>
        <item m="1" x="818"/>
        <item m="1" x="1140"/>
        <item m="1" x="1200"/>
        <item x="307"/>
        <item m="1" x="1270"/>
        <item m="1" x="1046"/>
        <item x="200"/>
        <item m="1" x="757"/>
        <item m="1" x="820"/>
        <item m="1" x="1152"/>
        <item x="185"/>
        <item m="1" x="1078"/>
        <item x="318"/>
        <item x="228"/>
        <item m="1" x="1071"/>
        <item m="1" x="1081"/>
        <item m="1" x="1108"/>
        <item m="1" x="1082"/>
        <item x="586"/>
        <item m="1" x="1223"/>
        <item m="1" x="1062"/>
        <item m="1" x="1269"/>
        <item m="1" x="979"/>
        <item m="1" x="997"/>
        <item m="1" x="1087"/>
        <item m="1" x="830"/>
        <item m="1" x="982"/>
        <item m="1" x="664"/>
        <item m="1" x="1210"/>
        <item m="1" x="756"/>
        <item m="1" x="1240"/>
        <item m="1" x="1174"/>
        <item m="1" x="954"/>
        <item m="1" x="1257"/>
        <item m="1" x="648"/>
        <item x="516"/>
        <item x="514"/>
        <item x="525"/>
        <item x="513"/>
        <item x="358"/>
        <item x="588"/>
        <item x="530"/>
        <item x="515"/>
        <item x="512"/>
        <item x="522"/>
        <item x="517"/>
        <item m="1" x="718"/>
        <item x="596"/>
        <item x="511"/>
        <item x="487"/>
        <item m="1" x="1186"/>
        <item m="1" x="1151"/>
        <item x="410"/>
        <item x="414"/>
        <item m="1" x="1029"/>
        <item x="259"/>
        <item x="234"/>
        <item x="401"/>
        <item m="1" x="746"/>
        <item m="1" x="680"/>
        <item x="3"/>
        <item m="1" x="1184"/>
        <item m="1" x="628"/>
        <item m="1" x="1225"/>
        <item x="0"/>
        <item m="1" x="819"/>
        <item m="1" x="1077"/>
        <item m="1" x="768"/>
        <item m="1" x="926"/>
        <item m="1" x="922"/>
        <item m="1" x="806"/>
        <item x="93"/>
        <item x="94"/>
        <item x="100"/>
        <item x="96"/>
        <item m="1" x="1004"/>
        <item x="91"/>
        <item x="97"/>
        <item x="152"/>
        <item x="103"/>
        <item x="99"/>
        <item x="102"/>
        <item x="95"/>
        <item x="101"/>
        <item x="92"/>
        <item x="153"/>
        <item x="98"/>
        <item x="154"/>
        <item m="1" x="1009"/>
        <item m="1" x="1000"/>
        <item m="1" x="907"/>
        <item x="265"/>
        <item m="1" x="1085"/>
        <item x="379"/>
        <item m="1" x="1157"/>
        <item m="1" x="1124"/>
        <item m="1" x="850"/>
        <item x="314"/>
        <item m="1" x="878"/>
        <item x="248"/>
        <item m="1" x="1262"/>
        <item m="1" x="845"/>
        <item m="1" x="639"/>
        <item m="1" x="1172"/>
        <item m="1" x="734"/>
        <item x="196"/>
        <item m="1" x="1105"/>
        <item x="394"/>
        <item m="1" x="980"/>
        <item m="1" x="1243"/>
        <item x="573"/>
        <item m="1" x="1167"/>
        <item x="594"/>
        <item x="592"/>
        <item x="605"/>
        <item x="593"/>
        <item x="595"/>
        <item m="1" x="902"/>
        <item m="1" x="829"/>
        <item m="1" x="903"/>
        <item m="1" x="951"/>
        <item m="1" x="791"/>
        <item m="1" x="1161"/>
        <item x="294"/>
        <item m="1" x="905"/>
        <item x="584"/>
        <item x="590"/>
        <item x="591"/>
        <item x="589"/>
        <item x="528"/>
        <item x="527"/>
        <item x="532"/>
        <item x="529"/>
        <item m="1" x="1041"/>
        <item x="531"/>
        <item x="575"/>
        <item x="561"/>
        <item x="364"/>
        <item x="555"/>
        <item x="407"/>
        <item x="577"/>
        <item x="576"/>
        <item x="558"/>
        <item m="1" x="1032"/>
        <item x="214"/>
        <item x="341"/>
        <item x="340"/>
        <item m="1" x="796"/>
        <item x="339"/>
        <item x="222"/>
        <item m="1" x="1102"/>
        <item x="213"/>
        <item x="187"/>
        <item x="210"/>
        <item m="1" x="650"/>
        <item x="551"/>
        <item x="546"/>
        <item x="547"/>
        <item x="336"/>
        <item x="572"/>
        <item x="571"/>
        <item m="1" x="1246"/>
        <item x="244"/>
        <item m="1" x="1017"/>
        <item m="1" x="1192"/>
        <item x="247"/>
        <item x="183"/>
        <item m="1" x="646"/>
        <item x="508"/>
        <item m="1" x="754"/>
        <item m="1" x="1258"/>
        <item x="404"/>
        <item m="1" x="919"/>
        <item m="1" x="910"/>
        <item m="1" x="1104"/>
        <item m="1" x="815"/>
        <item m="1" x="981"/>
        <item x="253"/>
        <item m="1" x="1018"/>
        <item m="1" x="1091"/>
        <item m="1" x="659"/>
        <item m="1" x="661"/>
        <item m="1" x="950"/>
        <item m="1" x="713"/>
        <item x="309"/>
        <item m="1" x="749"/>
        <item m="1" x="719"/>
        <item m="1" x="859"/>
        <item x="165"/>
        <item m="1" x="1053"/>
        <item m="1" x="853"/>
        <item m="1" x="840"/>
        <item m="1" x="1042"/>
        <item m="1" x="1162"/>
        <item m="1" x="711"/>
        <item m="1" x="955"/>
        <item m="1" x="1171"/>
        <item m="1" x="800"/>
        <item m="1" x="871"/>
        <item m="1" x="909"/>
        <item m="1" x="773"/>
        <item x="564"/>
        <item x="565"/>
        <item x="566"/>
        <item x="338"/>
        <item x="337"/>
        <item x="342"/>
        <item m="1" x="1183"/>
        <item x="601"/>
        <item m="1" x="645"/>
        <item x="604"/>
        <item m="1" x="1101"/>
        <item x="493"/>
        <item x="499"/>
        <item x="7"/>
        <item m="1" x="1130"/>
        <item m="1" x="783"/>
        <item x="556"/>
        <item x="174"/>
        <item m="1" x="1016"/>
        <item m="1" x="662"/>
        <item x="190"/>
        <item x="252"/>
        <item m="1" x="729"/>
        <item x="324"/>
        <item x="189"/>
        <item m="1" x="834"/>
        <item m="1" x="1035"/>
        <item m="1" x="1116"/>
        <item x="301"/>
        <item m="1" x="899"/>
        <item x="169"/>
        <item m="1" x="1065"/>
        <item m="1" x="759"/>
        <item m="1" x="923"/>
        <item m="1" x="1015"/>
        <item x="554"/>
        <item x="560"/>
        <item x="559"/>
        <item m="1" x="781"/>
        <item x="211"/>
        <item m="1" x="1214"/>
        <item m="1" x="629"/>
        <item m="1" x="972"/>
        <item m="1" x="1113"/>
        <item m="1" x="1031"/>
        <item m="1" x="1067"/>
        <item m="1" x="823"/>
        <item m="1" x="696"/>
        <item x="223"/>
        <item x="220"/>
        <item x="176"/>
        <item m="1" x="936"/>
        <item x="574"/>
        <item m="1" x="776"/>
        <item m="1" x="1241"/>
        <item x="399"/>
        <item m="1" x="778"/>
        <item x="325"/>
        <item x="170"/>
        <item m="1" x="786"/>
        <item m="1" x="858"/>
        <item m="1" x="743"/>
        <item m="1" x="993"/>
        <item m="1" x="701"/>
        <item m="1" x="918"/>
        <item m="1" x="724"/>
        <item m="1" x="626"/>
        <item m="1" x="652"/>
        <item m="1" x="702"/>
        <item x="313"/>
        <item m="1" x="765"/>
        <item m="1" x="1189"/>
        <item x="496"/>
        <item m="1" x="690"/>
        <item m="1" x="1178"/>
        <item m="1" x="1025"/>
        <item x="317"/>
        <item x="582"/>
        <item m="1" x="798"/>
        <item m="1" x="738"/>
        <item m="1" x="916"/>
        <item m="1" x="1272"/>
        <item m="1" x="848"/>
        <item m="1" x="1110"/>
        <item m="1" x="699"/>
        <item x="444"/>
        <item x="445"/>
        <item m="1" x="709"/>
        <item m="1" x="885"/>
        <item m="1" x="737"/>
        <item m="1" x="1209"/>
        <item m="1" x="608"/>
        <item x="181"/>
        <item m="1" x="883"/>
        <item m="1" x="913"/>
        <item m="1" x="656"/>
        <item x="366"/>
        <item x="365"/>
        <item x="367"/>
        <item m="1" x="1228"/>
        <item m="1" x="1055"/>
        <item x="6"/>
        <item x="162"/>
        <item x="163"/>
        <item x="277"/>
        <item x="278"/>
        <item x="280"/>
        <item x="281"/>
        <item x="283"/>
        <item x="284"/>
        <item x="285"/>
        <item x="286"/>
        <item x="291"/>
        <item x="292"/>
        <item x="293"/>
        <item x="331"/>
        <item x="332"/>
        <item x="510"/>
        <item x="518"/>
        <item x="519"/>
        <item x="520"/>
        <item x="521"/>
        <item x="523"/>
        <item x="524"/>
        <item x="526"/>
        <item x="533"/>
        <item x="567"/>
        <item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</pivotFields>
  <rowFields count="3">
    <field x="1"/>
    <field x="5"/>
    <field x="6"/>
  </rowFields>
  <rowItems count="39">
    <i>
      <x v="5"/>
      <x v="322"/>
      <x v="333"/>
    </i>
    <i r="1">
      <x v="326"/>
      <x v="268"/>
    </i>
    <i>
      <x v="8"/>
      <x v="23"/>
      <x v="631"/>
    </i>
    <i r="1">
      <x v="24"/>
      <x v="625"/>
    </i>
    <i r="1">
      <x v="25"/>
      <x v="630"/>
    </i>
    <i r="1">
      <x v="26"/>
      <x v="621"/>
    </i>
    <i r="1">
      <x v="27"/>
      <x v="622"/>
    </i>
    <i r="1">
      <x v="28"/>
      <x v="628"/>
    </i>
    <i r="1">
      <x v="29"/>
      <x v="624"/>
    </i>
    <i r="1">
      <x v="30"/>
      <x v="626"/>
    </i>
    <i r="1">
      <x v="31"/>
      <x v="632"/>
    </i>
    <i r="1">
      <x v="32"/>
      <x v="627"/>
    </i>
    <i r="1">
      <x v="33"/>
      <x v="623"/>
    </i>
    <i r="1">
      <x v="34"/>
      <x v="629"/>
    </i>
    <i r="1">
      <x v="35"/>
      <x v="620"/>
    </i>
    <i r="1">
      <x v="36"/>
      <x v="618"/>
    </i>
    <i r="1">
      <x v="37"/>
      <x v="619"/>
    </i>
    <i r="1">
      <x v="94"/>
      <x v="1027"/>
    </i>
    <i r="1">
      <x v="95"/>
      <x v="1035"/>
    </i>
    <i r="1">
      <x v="96"/>
      <x v="1022"/>
    </i>
    <i r="1">
      <x v="97"/>
      <x v="1023"/>
    </i>
    <i r="1">
      <x v="98"/>
      <x v="1033"/>
    </i>
    <i r="1">
      <x v="99"/>
      <x v="1025"/>
    </i>
    <i r="1">
      <x v="100"/>
      <x v="1028"/>
    </i>
    <i r="1">
      <x v="101"/>
      <x v="1037"/>
    </i>
    <i r="1">
      <x v="102"/>
      <x v="1031"/>
    </i>
    <i r="1">
      <x v="103"/>
      <x v="1024"/>
    </i>
    <i r="1">
      <x v="104"/>
      <x v="1034"/>
    </i>
    <i r="1">
      <x v="105"/>
      <x v="1032"/>
    </i>
    <i r="1">
      <x v="106"/>
      <x v="1030"/>
    </i>
    <i r="1">
      <x v="155"/>
      <x v="1029"/>
    </i>
    <i r="1">
      <x v="156"/>
      <x v="1036"/>
    </i>
    <i r="1">
      <x v="157"/>
      <x v="1038"/>
    </i>
    <i>
      <x v="13"/>
      <x v="353"/>
      <x v="266"/>
    </i>
    <i r="1">
      <x v="355"/>
      <x v="763"/>
    </i>
    <i>
      <x v="19"/>
      <x v="171"/>
      <x v="333"/>
    </i>
    <i r="1">
      <x v="219"/>
      <x v="268"/>
    </i>
    <i r="1">
      <x v="354"/>
      <x v="30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8" hier="-1"/>
  </pageFields>
  <dataFields count="8">
    <dataField name="Sum of Adjusted Closing balance PY" fld="16" baseField="0" baseItem="0"/>
    <dataField name="Sum of Debit " fld="9" baseField="0" baseItem="0"/>
    <dataField name="Sum of Credit" fld="10" baseField="0" baseItem="0"/>
    <dataField name="Sum of Closing balance" fld="11" baseField="0" baseItem="0"/>
    <dataField name="Sum of Adjustements" fld="12" baseField="0" baseItem="0"/>
    <dataField name="Sum of Closing balance adjusted" fld="13" baseField="0" baseItem="0"/>
    <dataField name="Sum of Nominal Variance" fld="18" baseField="0" baseItem="0"/>
    <dataField name="Sum of Variance in %" fld="20" baseField="0" baseItem="0" numFmtId="10"/>
  </dataFields>
  <formats count="50">
    <format dxfId="103">
      <pivotArea type="all" dataOnly="0" outline="0" fieldPosition="0"/>
    </format>
    <format dxfId="102">
      <pivotArea outline="0" collapsedLevelsAreSubtotals="1" fieldPosition="0"/>
    </format>
    <format dxfId="101">
      <pivotArea field="1" type="button" dataOnly="0" labelOnly="1" outline="0" axis="axisRow" fieldPosition="0"/>
    </format>
    <format dxfId="100">
      <pivotArea field="5" type="button" dataOnly="0" labelOnly="1" outline="0" axis="axisRow" fieldPosition="1"/>
    </format>
    <format dxfId="99">
      <pivotArea field="6" type="button" dataOnly="0" labelOnly="1" outline="0" axis="axisRow" fieldPosition="2"/>
    </format>
    <format dxfId="98">
      <pivotArea dataOnly="0" labelOnly="1" outline="0" fieldPosition="0">
        <references count="1">
          <reference field="1" count="4">
            <x v="5"/>
            <x v="8"/>
            <x v="13"/>
            <x v="19"/>
          </reference>
        </references>
      </pivotArea>
    </format>
    <format dxfId="97">
      <pivotArea dataOnly="0" labelOnly="1" grandRow="1" outline="0" fieldPosition="0"/>
    </format>
    <format dxfId="96">
      <pivotArea dataOnly="0" labelOnly="1" outline="0" fieldPosition="0">
        <references count="2">
          <reference field="1" count="1" selected="0">
            <x v="5"/>
          </reference>
          <reference field="5" count="2">
            <x v="322"/>
            <x v="326"/>
          </reference>
        </references>
      </pivotArea>
    </format>
    <format dxfId="95">
      <pivotArea dataOnly="0" labelOnly="1" outline="0" fieldPosition="0">
        <references count="2">
          <reference field="1" count="1" selected="0">
            <x v="8"/>
          </reference>
          <reference field="5" count="31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55"/>
            <x v="156"/>
            <x v="157"/>
          </reference>
        </references>
      </pivotArea>
    </format>
    <format dxfId="94">
      <pivotArea dataOnly="0" labelOnly="1" outline="0" fieldPosition="0">
        <references count="2">
          <reference field="1" count="1" selected="0">
            <x v="13"/>
          </reference>
          <reference field="5" count="2">
            <x v="353"/>
            <x v="355"/>
          </reference>
        </references>
      </pivotArea>
    </format>
    <format dxfId="93">
      <pivotArea dataOnly="0" labelOnly="1" outline="0" fieldPosition="0">
        <references count="2">
          <reference field="1" count="1" selected="0">
            <x v="19"/>
          </reference>
          <reference field="5" count="3">
            <x v="171"/>
            <x v="219"/>
            <x v="354"/>
          </reference>
        </references>
      </pivotArea>
    </format>
    <format dxfId="92">
      <pivotArea dataOnly="0" labelOnly="1" outline="0" fieldPosition="0">
        <references count="3">
          <reference field="1" count="1" selected="0">
            <x v="5"/>
          </reference>
          <reference field="5" count="1" selected="0">
            <x v="322"/>
          </reference>
          <reference field="6" count="1">
            <x v="333"/>
          </reference>
        </references>
      </pivotArea>
    </format>
    <format dxfId="91">
      <pivotArea dataOnly="0" labelOnly="1" outline="0" fieldPosition="0">
        <references count="3">
          <reference field="1" count="1" selected="0">
            <x v="5"/>
          </reference>
          <reference field="5" count="1" selected="0">
            <x v="326"/>
          </reference>
          <reference field="6" count="1">
            <x v="268"/>
          </reference>
        </references>
      </pivotArea>
    </format>
    <format dxfId="90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23"/>
          </reference>
          <reference field="6" count="1">
            <x v="631"/>
          </reference>
        </references>
      </pivotArea>
    </format>
    <format dxfId="89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24"/>
          </reference>
          <reference field="6" count="1">
            <x v="625"/>
          </reference>
        </references>
      </pivotArea>
    </format>
    <format dxfId="88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25"/>
          </reference>
          <reference field="6" count="1">
            <x v="630"/>
          </reference>
        </references>
      </pivotArea>
    </format>
    <format dxfId="87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26"/>
          </reference>
          <reference field="6" count="1">
            <x v="621"/>
          </reference>
        </references>
      </pivotArea>
    </format>
    <format dxfId="86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27"/>
          </reference>
          <reference field="6" count="1">
            <x v="622"/>
          </reference>
        </references>
      </pivotArea>
    </format>
    <format dxfId="85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28"/>
          </reference>
          <reference field="6" count="1">
            <x v="628"/>
          </reference>
        </references>
      </pivotArea>
    </format>
    <format dxfId="84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29"/>
          </reference>
          <reference field="6" count="1">
            <x v="624"/>
          </reference>
        </references>
      </pivotArea>
    </format>
    <format dxfId="83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30"/>
          </reference>
          <reference field="6" count="1">
            <x v="626"/>
          </reference>
        </references>
      </pivotArea>
    </format>
    <format dxfId="82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31"/>
          </reference>
          <reference field="6" count="1">
            <x v="632"/>
          </reference>
        </references>
      </pivotArea>
    </format>
    <format dxfId="81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32"/>
          </reference>
          <reference field="6" count="1">
            <x v="627"/>
          </reference>
        </references>
      </pivotArea>
    </format>
    <format dxfId="80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33"/>
          </reference>
          <reference field="6" count="1">
            <x v="623"/>
          </reference>
        </references>
      </pivotArea>
    </format>
    <format dxfId="79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34"/>
          </reference>
          <reference field="6" count="1">
            <x v="629"/>
          </reference>
        </references>
      </pivotArea>
    </format>
    <format dxfId="78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35"/>
          </reference>
          <reference field="6" count="1">
            <x v="620"/>
          </reference>
        </references>
      </pivotArea>
    </format>
    <format dxfId="77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36"/>
          </reference>
          <reference field="6" count="1">
            <x v="618"/>
          </reference>
        </references>
      </pivotArea>
    </format>
    <format dxfId="76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37"/>
          </reference>
          <reference field="6" count="1">
            <x v="619"/>
          </reference>
        </references>
      </pivotArea>
    </format>
    <format dxfId="75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94"/>
          </reference>
          <reference field="6" count="1">
            <x v="1027"/>
          </reference>
        </references>
      </pivotArea>
    </format>
    <format dxfId="74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95"/>
          </reference>
          <reference field="6" count="1">
            <x v="1035"/>
          </reference>
        </references>
      </pivotArea>
    </format>
    <format dxfId="73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96"/>
          </reference>
          <reference field="6" count="1">
            <x v="1022"/>
          </reference>
        </references>
      </pivotArea>
    </format>
    <format dxfId="72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97"/>
          </reference>
          <reference field="6" count="1">
            <x v="1023"/>
          </reference>
        </references>
      </pivotArea>
    </format>
    <format dxfId="71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98"/>
          </reference>
          <reference field="6" count="1">
            <x v="1033"/>
          </reference>
        </references>
      </pivotArea>
    </format>
    <format dxfId="70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99"/>
          </reference>
          <reference field="6" count="1">
            <x v="1025"/>
          </reference>
        </references>
      </pivotArea>
    </format>
    <format dxfId="69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100"/>
          </reference>
          <reference field="6" count="1">
            <x v="1028"/>
          </reference>
        </references>
      </pivotArea>
    </format>
    <format dxfId="68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101"/>
          </reference>
          <reference field="6" count="1">
            <x v="1037"/>
          </reference>
        </references>
      </pivotArea>
    </format>
    <format dxfId="67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102"/>
          </reference>
          <reference field="6" count="1">
            <x v="1031"/>
          </reference>
        </references>
      </pivotArea>
    </format>
    <format dxfId="66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103"/>
          </reference>
          <reference field="6" count="1">
            <x v="1024"/>
          </reference>
        </references>
      </pivotArea>
    </format>
    <format dxfId="65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104"/>
          </reference>
          <reference field="6" count="1">
            <x v="1034"/>
          </reference>
        </references>
      </pivotArea>
    </format>
    <format dxfId="64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105"/>
          </reference>
          <reference field="6" count="1">
            <x v="1032"/>
          </reference>
        </references>
      </pivotArea>
    </format>
    <format dxfId="63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106"/>
          </reference>
          <reference field="6" count="1">
            <x v="1030"/>
          </reference>
        </references>
      </pivotArea>
    </format>
    <format dxfId="62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155"/>
          </reference>
          <reference field="6" count="1">
            <x v="1029"/>
          </reference>
        </references>
      </pivotArea>
    </format>
    <format dxfId="61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156"/>
          </reference>
          <reference field="6" count="1">
            <x v="1036"/>
          </reference>
        </references>
      </pivotArea>
    </format>
    <format dxfId="60">
      <pivotArea dataOnly="0" labelOnly="1" outline="0" fieldPosition="0">
        <references count="3">
          <reference field="1" count="1" selected="0">
            <x v="8"/>
          </reference>
          <reference field="5" count="1" selected="0">
            <x v="157"/>
          </reference>
          <reference field="6" count="1">
            <x v="1038"/>
          </reference>
        </references>
      </pivotArea>
    </format>
    <format dxfId="59">
      <pivotArea dataOnly="0" labelOnly="1" outline="0" fieldPosition="0">
        <references count="3">
          <reference field="1" count="1" selected="0">
            <x v="13"/>
          </reference>
          <reference field="5" count="1" selected="0">
            <x v="353"/>
          </reference>
          <reference field="6" count="1">
            <x v="266"/>
          </reference>
        </references>
      </pivotArea>
    </format>
    <format dxfId="58">
      <pivotArea dataOnly="0" labelOnly="1" outline="0" fieldPosition="0">
        <references count="3">
          <reference field="1" count="1" selected="0">
            <x v="13"/>
          </reference>
          <reference field="5" count="1" selected="0">
            <x v="355"/>
          </reference>
          <reference field="6" count="1">
            <x v="763"/>
          </reference>
        </references>
      </pivotArea>
    </format>
    <format dxfId="57">
      <pivotArea dataOnly="0" labelOnly="1" outline="0" fieldPosition="0">
        <references count="3">
          <reference field="1" count="1" selected="0">
            <x v="19"/>
          </reference>
          <reference field="5" count="1" selected="0">
            <x v="171"/>
          </reference>
          <reference field="6" count="1">
            <x v="333"/>
          </reference>
        </references>
      </pivotArea>
    </format>
    <format dxfId="56">
      <pivotArea dataOnly="0" labelOnly="1" outline="0" fieldPosition="0">
        <references count="3">
          <reference field="1" count="1" selected="0">
            <x v="19"/>
          </reference>
          <reference field="5" count="1" selected="0">
            <x v="219"/>
          </reference>
          <reference field="6" count="1">
            <x v="268"/>
          </reference>
        </references>
      </pivotArea>
    </format>
    <format dxfId="55">
      <pivotArea dataOnly="0" labelOnly="1" outline="0" fieldPosition="0">
        <references count="3">
          <reference field="1" count="1" selected="0">
            <x v="19"/>
          </reference>
          <reference field="5" count="1" selected="0">
            <x v="354"/>
          </reference>
          <reference field="6" count="1">
            <x v="309"/>
          </reference>
        </references>
      </pivotArea>
    </format>
    <format dxfId="5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CAA90-D212-4890-97C1-C591ED5086CA}" name="PivotTable20" cacheId="5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3:K46" firstHeaderRow="0" firstDataRow="1" firstDataCol="3" rowPageCount="1" colPageCount="1"/>
  <pivotFields count="21">
    <pivotField axis="axisPage" compact="0" outline="0" showAll="0" defaultSubtotal="0">
      <items count="21">
        <item x="19"/>
        <item x="9"/>
        <item x="4"/>
        <item x="0"/>
        <item x="2"/>
        <item x="12"/>
        <item x="8"/>
        <item x="14"/>
        <item x="6"/>
        <item x="15"/>
        <item x="16"/>
        <item x="1"/>
        <item x="18"/>
        <item x="10"/>
        <item x="5"/>
        <item x="7"/>
        <item x="17"/>
        <item x="13"/>
        <item x="3"/>
        <item x="20"/>
        <item x="11"/>
      </items>
    </pivotField>
    <pivotField axis="axisRow" compact="0" outline="0" showAll="0" defaultSubtotal="0">
      <items count="35">
        <item x="25"/>
        <item x="13"/>
        <item x="10"/>
        <item x="16"/>
        <item x="9"/>
        <item x="17"/>
        <item x="8"/>
        <item x="4"/>
        <item x="7"/>
        <item x="15"/>
        <item x="5"/>
        <item x="6"/>
        <item x="22"/>
        <item x="21"/>
        <item m="1" x="34"/>
        <item x="11"/>
        <item x="14"/>
        <item x="19"/>
        <item x="18"/>
        <item x="12"/>
        <item x="23"/>
        <item x="20"/>
        <item x="1"/>
        <item x="2"/>
        <item x="3"/>
        <item x="33"/>
        <item x="31"/>
        <item x="27"/>
        <item x="28"/>
        <item x="0"/>
        <item x="26"/>
        <item x="29"/>
        <item x="30"/>
        <item x="32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17">
        <item x="0"/>
        <item x="372"/>
        <item x="365"/>
        <item x="6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</items>
    </pivotField>
    <pivotField axis="axisRow" compact="0" outline="0" showAll="0" defaultSubtotal="0">
      <items count="1280">
        <item x="491"/>
        <item m="1" x="1179"/>
        <item x="398"/>
        <item m="1" x="694"/>
        <item m="1" x="693"/>
        <item m="1" x="1115"/>
        <item m="1" x="726"/>
        <item m="1" x="1028"/>
        <item x="197"/>
        <item m="1" x="739"/>
        <item x="229"/>
        <item m="1" x="700"/>
        <item x="311"/>
        <item m="1" x="826"/>
        <item m="1" x="705"/>
        <item m="1" x="1051"/>
        <item m="1" x="958"/>
        <item m="1" x="860"/>
        <item m="1" x="801"/>
        <item m="1" x="1191"/>
        <item m="1" x="623"/>
        <item m="1" x="658"/>
        <item x="166"/>
        <item m="1" x="1057"/>
        <item m="1" x="990"/>
        <item m="1" x="1166"/>
        <item x="182"/>
        <item m="1" x="1220"/>
        <item m="1" x="1068"/>
        <item m="1" x="1227"/>
        <item m="1" x="669"/>
        <item m="1" x="681"/>
        <item x="186"/>
        <item m="1" x="971"/>
        <item m="1" x="893"/>
        <item x="224"/>
        <item x="261"/>
        <item m="1" x="672"/>
        <item m="1" x="654"/>
        <item m="1" x="707"/>
        <item m="1" x="631"/>
        <item x="171"/>
        <item m="1" x="822"/>
        <item m="1" x="1114"/>
        <item m="1" x="841"/>
        <item m="1" x="976"/>
        <item m="1" x="1069"/>
        <item m="1" x="995"/>
        <item m="1" x="934"/>
        <item x="184"/>
        <item m="1" x="846"/>
        <item x="237"/>
        <item x="209"/>
        <item m="1" x="1194"/>
        <item x="264"/>
        <item x="392"/>
        <item m="1" x="780"/>
        <item x="230"/>
        <item x="369"/>
        <item m="1" x="948"/>
        <item x="326"/>
        <item m="1" x="882"/>
        <item m="1" x="1154"/>
        <item m="1" x="1207"/>
        <item m="1" x="805"/>
        <item m="1" x="1080"/>
        <item x="312"/>
        <item x="303"/>
        <item m="1" x="974"/>
        <item m="1" x="1084"/>
        <item x="371"/>
        <item m="1" x="965"/>
        <item m="1" x="1261"/>
        <item m="1" x="1098"/>
        <item m="1" x="1092"/>
        <item m="1" x="1253"/>
        <item x="218"/>
        <item m="1" x="772"/>
        <item x="411"/>
        <item m="1" x="917"/>
        <item m="1" x="1052"/>
        <item m="1" x="949"/>
        <item m="1" x="904"/>
        <item m="1" x="1195"/>
        <item m="1" x="728"/>
        <item m="1" x="683"/>
        <item m="1" x="875"/>
        <item m="1" x="632"/>
        <item m="1" x="634"/>
        <item m="1" x="920"/>
        <item m="1" x="1039"/>
        <item m="1" x="612"/>
        <item m="1" x="1237"/>
        <item m="1" x="832"/>
        <item m="1" x="1268"/>
        <item m="1" x="1163"/>
        <item m="1" x="1019"/>
        <item m="1" x="946"/>
        <item m="1" x="1204"/>
        <item m="1" x="870"/>
        <item m="1" x="833"/>
        <item m="1" x="847"/>
        <item m="1" x="944"/>
        <item m="1" x="787"/>
        <item m="1" x="962"/>
        <item m="1" x="803"/>
        <item m="1" x="821"/>
        <item x="302"/>
        <item m="1" x="775"/>
        <item m="1" x="1173"/>
        <item m="1" x="684"/>
        <item x="328"/>
        <item m="1" x="609"/>
        <item m="1" x="1054"/>
        <item x="585"/>
        <item m="1" x="1024"/>
        <item m="1" x="984"/>
        <item x="563"/>
        <item m="1" x="795"/>
        <item m="1" x="1226"/>
        <item m="1" x="1235"/>
        <item m="1" x="1205"/>
        <item x="257"/>
        <item x="231"/>
        <item m="1" x="839"/>
        <item m="1" x="1211"/>
        <item m="1" x="928"/>
        <item m="1" x="1150"/>
        <item x="321"/>
        <item m="1" x="1060"/>
        <item m="1" x="1112"/>
        <item x="225"/>
        <item x="405"/>
        <item m="1" x="785"/>
        <item m="1" x="1156"/>
        <item m="1" x="1160"/>
        <item m="1" x="748"/>
        <item m="1" x="1216"/>
        <item x="269"/>
        <item m="1" x="933"/>
        <item x="254"/>
        <item m="1" x="666"/>
        <item m="1" x="691"/>
        <item x="427"/>
        <item x="439"/>
        <item x="468"/>
        <item x="475"/>
        <item x="442"/>
        <item x="426"/>
        <item x="416"/>
        <item x="477"/>
        <item x="429"/>
        <item x="423"/>
        <item x="434"/>
        <item x="438"/>
        <item x="467"/>
        <item x="474"/>
        <item x="441"/>
        <item x="422"/>
        <item x="420"/>
        <item x="425"/>
        <item x="435"/>
        <item x="421"/>
        <item x="424"/>
        <item x="436"/>
        <item x="418"/>
        <item x="428"/>
        <item x="415"/>
        <item m="1" x="1139"/>
        <item m="1" x="771"/>
        <item m="1" x="1197"/>
        <item m="1" x="1236"/>
        <item x="395"/>
        <item m="1" x="1196"/>
        <item x="273"/>
        <item m="1" x="1202"/>
        <item m="1" x="715"/>
        <item m="1" x="1076"/>
        <item x="212"/>
        <item m="1" x="998"/>
        <item m="1" x="930"/>
        <item m="1" x="1180"/>
        <item x="552"/>
        <item m="1" x="897"/>
        <item m="1" x="1276"/>
        <item m="1" x="633"/>
        <item m="1" x="621"/>
        <item m="1" x="947"/>
        <item x="36"/>
        <item x="35"/>
        <item x="192"/>
        <item m="1" x="967"/>
        <item m="1" x="782"/>
        <item x="267"/>
        <item m="1" x="915"/>
        <item m="1" x="889"/>
        <item x="384"/>
        <item m="1" x="881"/>
        <item m="1" x="615"/>
        <item x="295"/>
        <item m="1" x="1273"/>
        <item m="1" x="704"/>
        <item m="1" x="1079"/>
        <item x="164"/>
        <item m="1" x="874"/>
        <item m="1" x="809"/>
        <item m="1" x="687"/>
        <item m="1" x="1153"/>
        <item m="1" x="641"/>
        <item m="1" x="1072"/>
        <item x="266"/>
        <item m="1" x="788"/>
        <item m="1" x="740"/>
        <item m="1" x="1120"/>
        <item m="1" x="975"/>
        <item x="378"/>
        <item m="1" x="1134"/>
        <item x="217"/>
        <item m="1" x="1175"/>
        <item x="607"/>
        <item m="1" x="862"/>
        <item m="1" x="1267"/>
        <item m="1" x="618"/>
        <item m="1" x="627"/>
        <item x="239"/>
        <item x="413"/>
        <item m="1" x="736"/>
        <item x="409"/>
        <item m="1" x="855"/>
        <item x="506"/>
        <item m="1" x="1234"/>
        <item x="602"/>
        <item x="249"/>
        <item x="391"/>
        <item x="503"/>
        <item m="1" x="1158"/>
        <item m="1" x="1048"/>
        <item m="1" x="1066"/>
        <item m="1" x="799"/>
        <item m="1" x="906"/>
        <item m="1" x="663"/>
        <item x="492"/>
        <item m="1" x="708"/>
        <item m="1" x="712"/>
        <item m="1" x="810"/>
        <item m="1" x="1230"/>
        <item x="204"/>
        <item m="1" x="1012"/>
        <item m="1" x="1094"/>
        <item m="1" x="994"/>
        <item m="1" x="849"/>
        <item m="1" x="653"/>
        <item x="504"/>
        <item m="1" x="682"/>
        <item x="376"/>
        <item m="1" x="635"/>
        <item m="1" x="1117"/>
        <item m="1" x="1259"/>
        <item m="1" x="731"/>
        <item m="1" x="692"/>
        <item m="1" x="670"/>
        <item m="1" x="1193"/>
        <item m="1" x="898"/>
        <item m="1" x="854"/>
        <item m="1" x="1245"/>
        <item m="1" x="1136"/>
        <item x="343"/>
        <item m="1" x="1058"/>
        <item x="216"/>
        <item m="1" x="655"/>
        <item m="1" x="988"/>
        <item x="208"/>
        <item m="1" x="784"/>
        <item m="1" x="614"/>
        <item m="1" x="986"/>
        <item m="1" x="1093"/>
        <item m="1" x="797"/>
        <item m="1" x="956"/>
        <item x="194"/>
        <item m="1" x="941"/>
        <item x="226"/>
        <item m="1" x="1164"/>
        <item x="215"/>
        <item m="1" x="667"/>
        <item m="1" x="1206"/>
        <item m="1" x="1278"/>
        <item x="322"/>
        <item m="1" x="807"/>
        <item m="1" x="892"/>
        <item x="363"/>
        <item x="359"/>
        <item x="362"/>
        <item m="1" x="730"/>
        <item x="553"/>
        <item m="1" x="991"/>
        <item x="507"/>
        <item m="1" x="1137"/>
        <item m="1" x="1132"/>
        <item m="1" x="808"/>
        <item m="1" x="1103"/>
        <item m="1" x="1266"/>
        <item x="583"/>
        <item x="599"/>
        <item m="1" x="804"/>
        <item x="597"/>
        <item m="1" x="1155"/>
        <item m="1" x="1014"/>
        <item m="1" x="1218"/>
        <item m="1" x="1201"/>
        <item x="344"/>
        <item m="1" x="777"/>
        <item x="497"/>
        <item m="1" x="1111"/>
        <item x="238"/>
        <item m="1" x="1040"/>
        <item x="306"/>
        <item m="1" x="1063"/>
        <item m="1" x="987"/>
        <item m="1" x="1249"/>
        <item m="1" x="619"/>
        <item m="1" x="999"/>
        <item m="1" x="831"/>
        <item m="1" x="1005"/>
        <item m="1" x="1279"/>
        <item m="1" x="827"/>
        <item m="1" x="1252"/>
        <item m="1" x="863"/>
        <item m="1" x="861"/>
        <item x="299"/>
        <item m="1" x="665"/>
        <item m="1" x="1149"/>
        <item m="1" x="688"/>
        <item m="1" x="617"/>
        <item x="168"/>
        <item m="1" x="689"/>
        <item m="1" x="1037"/>
        <item m="1" x="970"/>
        <item m="1" x="864"/>
        <item x="227"/>
        <item x="272"/>
        <item m="1" x="1073"/>
        <item m="1" x="643"/>
        <item m="1" x="835"/>
        <item x="495"/>
        <item m="1" x="1168"/>
        <item m="1" x="1265"/>
        <item m="1" x="1074"/>
        <item m="1" x="1050"/>
        <item m="1" x="630"/>
        <item x="490"/>
        <item m="1" x="1238"/>
        <item m="1" x="1007"/>
        <item m="1" x="1198"/>
        <item m="1" x="911"/>
        <item m="1" x="924"/>
        <item m="1" x="837"/>
        <item m="1" x="900"/>
        <item m="1" x="968"/>
        <item m="1" x="868"/>
        <item m="1" x="721"/>
        <item x="296"/>
        <item m="1" x="1013"/>
        <item x="373"/>
        <item m="1" x="792"/>
        <item m="1" x="1036"/>
        <item m="1" x="1135"/>
        <item x="195"/>
        <item m="1" x="1022"/>
        <item x="207"/>
        <item m="1" x="1044"/>
        <item m="1" x="1097"/>
        <item m="1" x="752"/>
        <item m="1" x="894"/>
        <item m="1" x="1107"/>
        <item m="1" x="622"/>
        <item m="1" x="616"/>
        <item m="1" x="996"/>
        <item m="1" x="812"/>
        <item m="1" x="929"/>
        <item m="1" x="1043"/>
        <item x="177"/>
        <item m="1" x="679"/>
        <item x="330"/>
        <item m="1" x="1254"/>
        <item m="1" x="1212"/>
        <item m="1" x="912"/>
        <item m="1" x="983"/>
        <item m="1" x="675"/>
        <item m="1" x="1021"/>
        <item m="1" x="1049"/>
        <item x="406"/>
        <item x="297"/>
        <item x="130"/>
        <item x="132"/>
        <item x="124"/>
        <item x="125"/>
        <item x="122"/>
        <item x="121"/>
        <item x="118"/>
        <item x="127"/>
        <item x="129"/>
        <item x="133"/>
        <item x="126"/>
        <item x="123"/>
        <item x="120"/>
        <item x="119"/>
        <item x="131"/>
        <item x="128"/>
        <item x="116"/>
        <item x="157"/>
        <item x="148"/>
        <item x="145"/>
        <item x="139"/>
        <item x="140"/>
        <item x="137"/>
        <item x="134"/>
        <item x="142"/>
        <item x="144"/>
        <item x="141"/>
        <item x="138"/>
        <item x="136"/>
        <item x="135"/>
        <item x="146"/>
        <item x="143"/>
        <item x="147"/>
        <item x="87"/>
        <item x="80"/>
        <item x="84"/>
        <item x="90"/>
        <item x="83"/>
        <item x="82"/>
        <item x="88"/>
        <item x="89"/>
        <item x="85"/>
        <item x="79"/>
        <item x="81"/>
        <item x="86"/>
        <item x="115"/>
        <item x="111"/>
        <item x="109"/>
        <item x="106"/>
        <item x="112"/>
        <item x="114"/>
        <item x="110"/>
        <item x="108"/>
        <item x="107"/>
        <item x="155"/>
        <item x="113"/>
        <item x="156"/>
        <item m="1" x="642"/>
        <item m="1" x="886"/>
        <item m="1" x="985"/>
        <item m="1" x="685"/>
        <item x="242"/>
        <item x="179"/>
        <item m="1" x="1075"/>
        <item m="1" x="789"/>
        <item m="1" x="720"/>
        <item x="600"/>
        <item x="4"/>
        <item m="1" x="764"/>
        <item x="320"/>
        <item x="258"/>
        <item x="235"/>
        <item m="1" x="1190"/>
        <item m="1" x="852"/>
        <item m="1" x="755"/>
        <item m="1" x="1232"/>
        <item m="1" x="1203"/>
        <item m="1" x="793"/>
        <item m="1" x="1263"/>
        <item m="1" x="760"/>
        <item x="361"/>
        <item m="1" x="725"/>
        <item m="1" x="620"/>
        <item x="105"/>
        <item x="104"/>
        <item x="117"/>
        <item x="77"/>
        <item m="1" x="811"/>
        <item m="1" x="770"/>
        <item x="236"/>
        <item m="1" x="960"/>
        <item x="233"/>
        <item x="372"/>
        <item x="274"/>
        <item m="1" x="942"/>
        <item x="246"/>
        <item x="375"/>
        <item x="500"/>
        <item m="1" x="857"/>
        <item x="276"/>
        <item m="1" x="973"/>
        <item x="333"/>
        <item x="282"/>
        <item m="1" x="1138"/>
        <item x="498"/>
        <item x="221"/>
        <item m="1" x="1142"/>
        <item x="178"/>
        <item x="241"/>
        <item x="251"/>
        <item x="260"/>
        <item x="270"/>
        <item m="1" x="1083"/>
        <item m="1" x="877"/>
        <item m="1" x="1147"/>
        <item m="1" x="824"/>
        <item x="219"/>
        <item m="1" x="733"/>
        <item m="1" x="879"/>
        <item m="1" x="1229"/>
        <item m="1" x="1030"/>
        <item m="1" x="1244"/>
        <item m="1" x="1146"/>
        <item x="202"/>
        <item x="370"/>
        <item m="1" x="1255"/>
        <item x="578"/>
        <item x="390"/>
        <item m="1" x="1047"/>
        <item m="1" x="745"/>
        <item m="1" x="896"/>
        <item m="1" x="1143"/>
        <item m="1" x="1215"/>
        <item m="1" x="1176"/>
        <item m="1" x="977"/>
        <item x="300"/>
        <item m="1" x="761"/>
        <item m="1" x="992"/>
        <item m="1" x="657"/>
        <item m="1" x="838"/>
        <item m="1" x="1034"/>
        <item x="368"/>
        <item m="1" x="1256"/>
        <item m="1" x="1144"/>
        <item m="1" x="1118"/>
        <item m="1" x="1271"/>
        <item m="1" x="842"/>
        <item x="310"/>
        <item m="1" x="1006"/>
        <item m="1" x="895"/>
        <item m="1" x="751"/>
        <item m="1" x="869"/>
        <item m="1" x="762"/>
        <item m="1" x="865"/>
        <item m="1" x="1217"/>
        <item m="1" x="866"/>
        <item m="1" x="753"/>
        <item m="1" x="1038"/>
        <item m="1" x="714"/>
        <item m="1" x="1089"/>
        <item m="1" x="867"/>
        <item x="581"/>
        <item m="1" x="750"/>
        <item m="1" x="779"/>
        <item m="1" x="963"/>
        <item m="1" x="925"/>
        <item m="1" x="989"/>
        <item x="308"/>
        <item m="1" x="884"/>
        <item x="579"/>
        <item x="354"/>
        <item x="347"/>
        <item x="351"/>
        <item x="357"/>
        <item x="350"/>
        <item x="349"/>
        <item x="355"/>
        <item x="356"/>
        <item x="352"/>
        <item x="346"/>
        <item x="348"/>
        <item x="353"/>
        <item m="1" x="1182"/>
        <item m="1" x="613"/>
        <item x="323"/>
        <item m="1" x="717"/>
        <item m="1" x="1222"/>
        <item m="1" x="1187"/>
        <item x="393"/>
        <item m="1" x="774"/>
        <item m="1" x="872"/>
        <item m="1" x="1165"/>
        <item x="191"/>
        <item m="1" x="698"/>
        <item x="319"/>
        <item x="167"/>
        <item m="1" x="1159"/>
        <item m="1" x="1119"/>
        <item m="1" x="741"/>
        <item m="1" x="723"/>
        <item m="1" x="880"/>
        <item m="1" x="1086"/>
        <item x="271"/>
        <item m="1" x="671"/>
        <item m="1" x="1141"/>
        <item x="315"/>
        <item x="180"/>
        <item x="198"/>
        <item m="1" x="890"/>
        <item x="188"/>
        <item x="598"/>
        <item m="1" x="1264"/>
        <item m="1" x="1064"/>
        <item x="580"/>
        <item x="400"/>
        <item x="557"/>
        <item m="1" x="735"/>
        <item x="408"/>
        <item x="412"/>
        <item m="1" x="1061"/>
        <item m="1" x="1188"/>
        <item m="1" x="1003"/>
        <item x="161"/>
        <item x="160"/>
        <item x="159"/>
        <item x="158"/>
        <item x="33"/>
        <item x="34"/>
        <item x="32"/>
        <item x="23"/>
        <item x="24"/>
        <item x="30"/>
        <item x="26"/>
        <item x="21"/>
        <item x="27"/>
        <item x="29"/>
        <item x="25"/>
        <item x="31"/>
        <item x="22"/>
        <item x="20"/>
        <item x="28"/>
        <item m="1" x="825"/>
        <item m="1" x="732"/>
        <item m="1" x="1122"/>
        <item m="1" x="640"/>
        <item m="1" x="1219"/>
        <item m="1" x="856"/>
        <item m="1" x="1145"/>
        <item x="329"/>
        <item m="1" x="668"/>
        <item m="1" x="1020"/>
        <item m="1" x="769"/>
        <item x="380"/>
        <item x="501"/>
        <item x="232"/>
        <item m="1" x="1247"/>
        <item m="1" x="638"/>
        <item m="1" x="1239"/>
        <item x="305"/>
        <item m="1" x="651"/>
        <item m="1" x="1090"/>
        <item m="1" x="1109"/>
        <item x="486"/>
        <item x="1"/>
        <item x="2"/>
        <item m="1" x="935"/>
        <item x="431"/>
        <item x="440"/>
        <item x="469"/>
        <item x="476"/>
        <item x="443"/>
        <item x="430"/>
        <item x="417"/>
        <item x="433"/>
        <item x="437"/>
        <item x="419"/>
        <item x="432"/>
        <item m="1" x="1070"/>
        <item m="1" x="939"/>
        <item m="1" x="1026"/>
        <item m="1" x="969"/>
        <item x="172"/>
        <item m="1" x="891"/>
        <item m="1" x="1169"/>
        <item x="316"/>
        <item m="1" x="938"/>
        <item x="377"/>
        <item x="327"/>
        <item x="290"/>
        <item x="298"/>
        <item m="1" x="722"/>
        <item m="1" x="625"/>
        <item m="1" x="1277"/>
        <item m="1" x="767"/>
        <item m="1" x="828"/>
        <item x="396"/>
        <item m="1" x="1096"/>
        <item x="562"/>
        <item x="603"/>
        <item m="1" x="1231"/>
        <item x="549"/>
        <item x="587"/>
        <item x="201"/>
        <item m="1" x="1011"/>
        <item m="1" x="1088"/>
        <item m="1" x="1099"/>
        <item m="1" x="914"/>
        <item m="1" x="978"/>
        <item x="268"/>
        <item m="1" x="844"/>
        <item m="1" x="964"/>
        <item m="1" x="1275"/>
        <item m="1" x="1100"/>
        <item m="1" x="1001"/>
        <item m="1" x="1002"/>
        <item x="173"/>
        <item x="240"/>
        <item m="1" x="678"/>
        <item m="1" x="1251"/>
        <item m="1" x="716"/>
        <item m="1" x="660"/>
        <item m="1" x="636"/>
        <item m="1" x="1260"/>
        <item x="481"/>
        <item x="480"/>
        <item x="494"/>
        <item m="1" x="953"/>
        <item m="1" x="813"/>
        <item m="1" x="931"/>
        <item x="5"/>
        <item m="1" x="697"/>
        <item m="1" x="961"/>
        <item m="1" x="1008"/>
        <item m="1" x="1133"/>
        <item m="1" x="1148"/>
        <item m="1" x="766"/>
        <item x="275"/>
        <item x="456"/>
        <item x="464"/>
        <item x="471"/>
        <item x="462"/>
        <item x="479"/>
        <item x="466"/>
        <item x="455"/>
        <item x="449"/>
        <item x="458"/>
        <item m="1" x="686"/>
        <item x="461"/>
        <item m="1" x="1059"/>
        <item x="450"/>
        <item x="457"/>
        <item x="446"/>
        <item x="448"/>
        <item x="452"/>
        <item m="1" x="1274"/>
        <item x="463"/>
        <item x="470"/>
        <item x="478"/>
        <item x="465"/>
        <item x="451"/>
        <item x="447"/>
        <item x="454"/>
        <item m="1" x="1010"/>
        <item x="460"/>
        <item x="453"/>
        <item m="1" x="1213"/>
        <item x="459"/>
        <item m="1" x="1208"/>
        <item m="1" x="873"/>
        <item m="1" x="1123"/>
        <item x="374"/>
        <item x="345"/>
        <item x="205"/>
        <item m="1" x="676"/>
        <item x="536"/>
        <item x="543"/>
        <item x="537"/>
        <item x="541"/>
        <item x="539"/>
        <item x="540"/>
        <item x="538"/>
        <item m="1" x="887"/>
        <item m="1" x="836"/>
        <item x="304"/>
        <item x="509"/>
        <item m="1" x="624"/>
        <item m="1" x="851"/>
        <item m="1" x="1131"/>
        <item m="1" x="932"/>
        <item m="1" x="1242"/>
        <item m="1" x="943"/>
        <item m="1" x="674"/>
        <item x="482"/>
        <item x="483"/>
        <item x="488"/>
        <item x="485"/>
        <item x="484"/>
        <item m="1" x="1045"/>
        <item m="1" x="794"/>
        <item m="1" x="727"/>
        <item m="1" x="1126"/>
        <item m="1" x="758"/>
        <item m="1" x="703"/>
        <item m="1" x="677"/>
        <item m="1" x="742"/>
        <item m="1" x="1224"/>
        <item x="262"/>
        <item m="1" x="1125"/>
        <item x="243"/>
        <item m="1" x="695"/>
        <item m="1" x="1121"/>
        <item m="1" x="937"/>
        <item m="1" x="790"/>
        <item x="402"/>
        <item x="203"/>
        <item m="1" x="927"/>
        <item m="1" x="817"/>
        <item x="535"/>
        <item x="534"/>
        <item x="545"/>
        <item m="1" x="1170"/>
        <item x="542"/>
        <item m="1" x="814"/>
        <item x="505"/>
        <item x="45"/>
        <item x="150"/>
        <item x="42"/>
        <item x="40"/>
        <item x="37"/>
        <item x="43"/>
        <item x="41"/>
        <item x="39"/>
        <item x="38"/>
        <item x="149"/>
        <item x="44"/>
        <item x="46"/>
        <item x="151"/>
        <item x="53"/>
        <item x="60"/>
        <item x="49"/>
        <item x="50"/>
        <item x="52"/>
        <item x="47"/>
        <item x="56"/>
        <item x="54"/>
        <item x="61"/>
        <item x="55"/>
        <item x="51"/>
        <item x="59"/>
        <item x="48"/>
        <item x="58"/>
        <item x="57"/>
        <item m="1" x="908"/>
        <item m="1" x="966"/>
        <item m="1" x="876"/>
        <item m="1" x="921"/>
        <item m="1" x="802"/>
        <item m="1" x="959"/>
        <item x="544"/>
        <item x="245"/>
        <item m="1" x="1056"/>
        <item x="403"/>
        <item x="193"/>
        <item m="1" x="1221"/>
        <item m="1" x="1033"/>
        <item x="256"/>
        <item x="263"/>
        <item x="16"/>
        <item x="9"/>
        <item x="13"/>
        <item x="19"/>
        <item x="12"/>
        <item x="11"/>
        <item x="17"/>
        <item x="18"/>
        <item x="14"/>
        <item x="8"/>
        <item x="10"/>
        <item x="15"/>
        <item x="489"/>
        <item m="1" x="1233"/>
        <item m="1" x="1106"/>
        <item m="1" x="763"/>
        <item x="397"/>
        <item x="255"/>
        <item m="1" x="637"/>
        <item m="1" x="1027"/>
        <item m="1" x="611"/>
        <item x="548"/>
        <item m="1" x="1095"/>
        <item m="1" x="1185"/>
        <item m="1" x="888"/>
        <item m="1" x="1248"/>
        <item m="1" x="940"/>
        <item x="387"/>
        <item x="250"/>
        <item x="388"/>
        <item m="1" x="945"/>
        <item m="1" x="1181"/>
        <item x="386"/>
        <item m="1" x="647"/>
        <item m="1" x="747"/>
        <item m="1" x="644"/>
        <item m="1" x="649"/>
        <item m="1" x="673"/>
        <item m="1" x="1023"/>
        <item m="1" x="710"/>
        <item m="1" x="1127"/>
        <item x="206"/>
        <item m="1" x="610"/>
        <item x="473"/>
        <item x="472"/>
        <item m="1" x="957"/>
        <item x="389"/>
        <item x="335"/>
        <item x="570"/>
        <item x="569"/>
        <item x="568"/>
        <item x="360"/>
        <item x="62"/>
        <item x="73"/>
        <item x="75"/>
        <item x="68"/>
        <item x="69"/>
        <item x="66"/>
        <item x="63"/>
        <item x="71"/>
        <item x="76"/>
        <item x="70"/>
        <item x="67"/>
        <item x="65"/>
        <item x="64"/>
        <item x="74"/>
        <item x="72"/>
        <item m="1" x="1128"/>
        <item m="1" x="901"/>
        <item m="1" x="1250"/>
        <item m="1" x="1177"/>
        <item x="383"/>
        <item x="279"/>
        <item x="289"/>
        <item m="1" x="1129"/>
        <item x="288"/>
        <item x="287"/>
        <item x="334"/>
        <item x="385"/>
        <item x="382"/>
        <item m="1" x="816"/>
        <item x="381"/>
        <item x="502"/>
        <item m="1" x="1199"/>
        <item m="1" x="952"/>
        <item x="175"/>
        <item x="199"/>
        <item m="1" x="744"/>
        <item x="550"/>
        <item x="78"/>
        <item m="1" x="706"/>
        <item m="1" x="843"/>
        <item m="1" x="818"/>
        <item m="1" x="1140"/>
        <item m="1" x="1200"/>
        <item x="307"/>
        <item m="1" x="1270"/>
        <item m="1" x="1046"/>
        <item x="200"/>
        <item m="1" x="757"/>
        <item m="1" x="820"/>
        <item m="1" x="1152"/>
        <item x="185"/>
        <item m="1" x="1078"/>
        <item x="318"/>
        <item x="228"/>
        <item m="1" x="1071"/>
        <item m="1" x="1081"/>
        <item m="1" x="1108"/>
        <item m="1" x="1082"/>
        <item x="586"/>
        <item m="1" x="1223"/>
        <item m="1" x="1062"/>
        <item m="1" x="1269"/>
        <item m="1" x="979"/>
        <item m="1" x="997"/>
        <item m="1" x="1087"/>
        <item m="1" x="830"/>
        <item m="1" x="982"/>
        <item m="1" x="664"/>
        <item m="1" x="1210"/>
        <item m="1" x="756"/>
        <item m="1" x="1240"/>
        <item m="1" x="1174"/>
        <item m="1" x="954"/>
        <item m="1" x="1257"/>
        <item m="1" x="648"/>
        <item x="516"/>
        <item x="514"/>
        <item x="525"/>
        <item x="513"/>
        <item x="358"/>
        <item x="588"/>
        <item x="530"/>
        <item x="515"/>
        <item x="512"/>
        <item x="522"/>
        <item x="517"/>
        <item m="1" x="718"/>
        <item x="596"/>
        <item x="511"/>
        <item x="487"/>
        <item m="1" x="1186"/>
        <item m="1" x="1151"/>
        <item x="410"/>
        <item x="414"/>
        <item m="1" x="1029"/>
        <item x="259"/>
        <item x="234"/>
        <item x="401"/>
        <item m="1" x="746"/>
        <item m="1" x="680"/>
        <item x="3"/>
        <item m="1" x="1184"/>
        <item m="1" x="628"/>
        <item m="1" x="1225"/>
        <item x="0"/>
        <item m="1" x="819"/>
        <item m="1" x="1077"/>
        <item m="1" x="768"/>
        <item m="1" x="926"/>
        <item m="1" x="922"/>
        <item m="1" x="806"/>
        <item x="93"/>
        <item x="94"/>
        <item x="100"/>
        <item x="96"/>
        <item m="1" x="1004"/>
        <item x="91"/>
        <item x="97"/>
        <item x="152"/>
        <item x="103"/>
        <item x="99"/>
        <item x="102"/>
        <item x="95"/>
        <item x="101"/>
        <item x="92"/>
        <item x="153"/>
        <item x="98"/>
        <item x="154"/>
        <item m="1" x="1009"/>
        <item m="1" x="1000"/>
        <item m="1" x="907"/>
        <item x="265"/>
        <item m="1" x="1085"/>
        <item x="379"/>
        <item m="1" x="1157"/>
        <item m="1" x="1124"/>
        <item m="1" x="850"/>
        <item x="314"/>
        <item m="1" x="878"/>
        <item x="248"/>
        <item m="1" x="1262"/>
        <item m="1" x="845"/>
        <item m="1" x="639"/>
        <item m="1" x="1172"/>
        <item m="1" x="734"/>
        <item x="196"/>
        <item m="1" x="1105"/>
        <item x="394"/>
        <item m="1" x="980"/>
        <item m="1" x="1243"/>
        <item x="573"/>
        <item m="1" x="1167"/>
        <item x="594"/>
        <item x="592"/>
        <item x="605"/>
        <item x="593"/>
        <item x="595"/>
        <item m="1" x="902"/>
        <item m="1" x="829"/>
        <item m="1" x="903"/>
        <item m="1" x="951"/>
        <item m="1" x="791"/>
        <item m="1" x="1161"/>
        <item x="294"/>
        <item m="1" x="905"/>
        <item x="584"/>
        <item x="590"/>
        <item x="591"/>
        <item x="589"/>
        <item x="528"/>
        <item x="527"/>
        <item x="532"/>
        <item x="529"/>
        <item m="1" x="1041"/>
        <item x="531"/>
        <item x="575"/>
        <item x="561"/>
        <item x="364"/>
        <item x="555"/>
        <item x="407"/>
        <item x="577"/>
        <item x="576"/>
        <item x="558"/>
        <item m="1" x="1032"/>
        <item x="214"/>
        <item x="341"/>
        <item x="340"/>
        <item m="1" x="796"/>
        <item x="339"/>
        <item x="222"/>
        <item m="1" x="1102"/>
        <item x="213"/>
        <item x="187"/>
        <item x="210"/>
        <item m="1" x="650"/>
        <item x="551"/>
        <item x="546"/>
        <item x="547"/>
        <item x="336"/>
        <item x="572"/>
        <item x="571"/>
        <item m="1" x="1246"/>
        <item x="244"/>
        <item m="1" x="1017"/>
        <item m="1" x="1192"/>
        <item x="247"/>
        <item x="183"/>
        <item m="1" x="646"/>
        <item x="508"/>
        <item m="1" x="754"/>
        <item m="1" x="1258"/>
        <item x="404"/>
        <item m="1" x="919"/>
        <item m="1" x="910"/>
        <item m="1" x="1104"/>
        <item m="1" x="815"/>
        <item m="1" x="981"/>
        <item x="253"/>
        <item m="1" x="1018"/>
        <item m="1" x="1091"/>
        <item m="1" x="659"/>
        <item m="1" x="661"/>
        <item m="1" x="950"/>
        <item m="1" x="713"/>
        <item x="309"/>
        <item m="1" x="749"/>
        <item m="1" x="719"/>
        <item m="1" x="859"/>
        <item x="165"/>
        <item m="1" x="1053"/>
        <item m="1" x="853"/>
        <item m="1" x="840"/>
        <item m="1" x="1042"/>
        <item m="1" x="1162"/>
        <item m="1" x="711"/>
        <item m="1" x="955"/>
        <item m="1" x="1171"/>
        <item m="1" x="800"/>
        <item m="1" x="871"/>
        <item m="1" x="909"/>
        <item m="1" x="773"/>
        <item x="564"/>
        <item x="565"/>
        <item x="566"/>
        <item x="338"/>
        <item x="337"/>
        <item x="342"/>
        <item m="1" x="1183"/>
        <item x="601"/>
        <item m="1" x="645"/>
        <item x="604"/>
        <item m="1" x="1101"/>
        <item x="493"/>
        <item x="499"/>
        <item x="7"/>
        <item m="1" x="1130"/>
        <item m="1" x="783"/>
        <item x="556"/>
        <item x="174"/>
        <item m="1" x="1016"/>
        <item m="1" x="662"/>
        <item x="190"/>
        <item x="252"/>
        <item m="1" x="729"/>
        <item x="324"/>
        <item x="189"/>
        <item m="1" x="834"/>
        <item m="1" x="1035"/>
        <item m="1" x="1116"/>
        <item x="301"/>
        <item m="1" x="899"/>
        <item x="169"/>
        <item m="1" x="1065"/>
        <item m="1" x="759"/>
        <item m="1" x="923"/>
        <item m="1" x="1015"/>
        <item x="554"/>
        <item x="560"/>
        <item x="559"/>
        <item m="1" x="781"/>
        <item x="211"/>
        <item m="1" x="1214"/>
        <item m="1" x="629"/>
        <item m="1" x="972"/>
        <item m="1" x="1113"/>
        <item m="1" x="1031"/>
        <item m="1" x="1067"/>
        <item m="1" x="823"/>
        <item m="1" x="696"/>
        <item x="223"/>
        <item x="220"/>
        <item x="176"/>
        <item m="1" x="936"/>
        <item x="574"/>
        <item m="1" x="776"/>
        <item m="1" x="1241"/>
        <item x="399"/>
        <item m="1" x="778"/>
        <item x="325"/>
        <item x="170"/>
        <item m="1" x="786"/>
        <item m="1" x="858"/>
        <item m="1" x="743"/>
        <item m="1" x="993"/>
        <item m="1" x="701"/>
        <item m="1" x="918"/>
        <item m="1" x="724"/>
        <item m="1" x="626"/>
        <item m="1" x="652"/>
        <item m="1" x="702"/>
        <item x="313"/>
        <item m="1" x="765"/>
        <item m="1" x="1189"/>
        <item x="496"/>
        <item m="1" x="690"/>
        <item m="1" x="1178"/>
        <item m="1" x="1025"/>
        <item x="317"/>
        <item x="582"/>
        <item m="1" x="798"/>
        <item m="1" x="738"/>
        <item m="1" x="916"/>
        <item m="1" x="1272"/>
        <item m="1" x="848"/>
        <item m="1" x="1110"/>
        <item m="1" x="699"/>
        <item x="444"/>
        <item x="445"/>
        <item m="1" x="709"/>
        <item m="1" x="885"/>
        <item m="1" x="737"/>
        <item m="1" x="1209"/>
        <item m="1" x="608"/>
        <item x="181"/>
        <item m="1" x="883"/>
        <item m="1" x="913"/>
        <item m="1" x="656"/>
        <item x="366"/>
        <item x="365"/>
        <item x="367"/>
        <item m="1" x="1228"/>
        <item m="1" x="1055"/>
        <item x="6"/>
        <item x="162"/>
        <item x="163"/>
        <item x="277"/>
        <item x="278"/>
        <item x="280"/>
        <item x="281"/>
        <item x="283"/>
        <item x="284"/>
        <item x="285"/>
        <item x="286"/>
        <item x="291"/>
        <item x="292"/>
        <item x="293"/>
        <item x="331"/>
        <item x="332"/>
        <item x="510"/>
        <item x="518"/>
        <item x="519"/>
        <item x="520"/>
        <item x="521"/>
        <item x="523"/>
        <item x="524"/>
        <item x="526"/>
        <item x="533"/>
        <item x="567"/>
        <item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</pivotFields>
  <rowFields count="3">
    <field x="1"/>
    <field x="5"/>
    <field x="6"/>
  </rowFields>
  <rowItems count="43">
    <i>
      <x v="3"/>
      <x v="1"/>
      <x v="1249"/>
    </i>
    <i r="1">
      <x v="293"/>
      <x v="680"/>
    </i>
    <i r="1">
      <x v="294"/>
      <x v="1264"/>
    </i>
    <i r="1">
      <x v="297"/>
      <x v="1074"/>
    </i>
    <i r="1">
      <x v="298"/>
      <x v="199"/>
    </i>
    <i r="1">
      <x v="299"/>
      <x v="360"/>
    </i>
    <i r="1">
      <x v="300"/>
      <x v="391"/>
    </i>
    <i r="1">
      <x v="301"/>
      <x v="681"/>
    </i>
    <i r="1">
      <x v="303"/>
      <x v="527"/>
    </i>
    <i r="1">
      <x v="306"/>
      <x v="67"/>
    </i>
    <i r="1">
      <x v="308"/>
      <x v="650"/>
    </i>
    <i r="1">
      <x v="309"/>
      <x v="1169"/>
    </i>
    <i r="1">
      <x v="311"/>
      <x v="954"/>
    </i>
    <i r="1">
      <x v="312"/>
      <x v="559"/>
    </i>
    <i r="1">
      <x v="313"/>
      <x v="1135"/>
    </i>
    <i r="1">
      <x v="314"/>
      <x v="539"/>
    </i>
    <i r="1">
      <x v="316"/>
      <x v="1191"/>
    </i>
    <i r="1">
      <x v="317"/>
      <x v="66"/>
    </i>
    <i r="1">
      <x v="318"/>
      <x v="1221"/>
    </i>
    <i r="1">
      <x v="319"/>
      <x v="1048"/>
    </i>
    <i r="1">
      <x v="320"/>
      <x v="597"/>
    </i>
    <i r="1">
      <x v="321"/>
      <x v="676"/>
    </i>
    <i r="1">
      <x v="323"/>
      <x v="1228"/>
    </i>
    <i r="1">
      <x v="325"/>
      <x v="963"/>
    </i>
    <i r="1">
      <x v="327"/>
      <x v="586"/>
    </i>
    <i r="1">
      <x v="328"/>
      <x v="461"/>
    </i>
    <i r="1">
      <x v="329"/>
      <x v="128"/>
    </i>
    <i r="1">
      <x v="330"/>
      <x v="286"/>
    </i>
    <i r="1">
      <x v="332"/>
      <x v="576"/>
    </i>
    <i r="1">
      <x v="333"/>
      <x v="1175"/>
    </i>
    <i r="1">
      <x v="334"/>
      <x v="1209"/>
    </i>
    <i r="1">
      <x v="335"/>
      <x v="313"/>
    </i>
    <i r="1">
      <x v="336"/>
      <x v="60"/>
    </i>
    <i r="1">
      <x v="337"/>
      <x v="679"/>
    </i>
    <i r="1">
      <x v="338"/>
      <x v="111"/>
    </i>
    <i r="1">
      <x v="340"/>
      <x v="382"/>
    </i>
    <i r="1">
      <x v="389"/>
      <x v="644"/>
    </i>
    <i r="1">
      <x v="393"/>
      <x v="196"/>
    </i>
    <i r="1">
      <x v="394"/>
      <x v="728"/>
    </i>
    <i r="1">
      <x v="413"/>
      <x v="853"/>
    </i>
    <i r="1">
      <x v="414"/>
      <x v="1122"/>
    </i>
    <i r="1">
      <x v="415"/>
      <x v="13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" hier="-1"/>
  </pageFields>
  <dataFields count="8">
    <dataField name="Sum of Adjusted Closing balance PY" fld="16" baseField="0" baseItem="0"/>
    <dataField name="Sum of Debit " fld="9" baseField="0" baseItem="0"/>
    <dataField name="Sum of Credit" fld="10" baseField="0" baseItem="0"/>
    <dataField name="Sum of Closing balance" fld="11" baseField="0" baseItem="0"/>
    <dataField name="Sum of Adjustements" fld="12" baseField="0" baseItem="0"/>
    <dataField name="Sum of Closing balance adjusted" fld="13" baseField="0" baseItem="0"/>
    <dataField name="Sum of Nominal Variance" fld="18" baseField="0" baseItem="0"/>
    <dataField name="Sum of Variance in %" fld="20" baseField="0" baseItem="0" numFmtId="10"/>
  </dataFields>
  <formats count="51">
    <format dxfId="842">
      <pivotArea type="all" dataOnly="0" outline="0" fieldPosition="0"/>
    </format>
    <format dxfId="841">
      <pivotArea outline="0" collapsedLevelsAreSubtotals="1" fieldPosition="0"/>
    </format>
    <format dxfId="840">
      <pivotArea field="1" type="button" dataOnly="0" labelOnly="1" outline="0" axis="axisRow" fieldPosition="0"/>
    </format>
    <format dxfId="839">
      <pivotArea field="5" type="button" dataOnly="0" labelOnly="1" outline="0" axis="axisRow" fieldPosition="1"/>
    </format>
    <format dxfId="838">
      <pivotArea field="6" type="button" dataOnly="0" labelOnly="1" outline="0" axis="axisRow" fieldPosition="2"/>
    </format>
    <format dxfId="837">
      <pivotArea dataOnly="0" labelOnly="1" outline="0" fieldPosition="0">
        <references count="1">
          <reference field="1" count="1">
            <x v="3"/>
          </reference>
        </references>
      </pivotArea>
    </format>
    <format dxfId="836">
      <pivotArea dataOnly="0" labelOnly="1" grandRow="1" outline="0" fieldPosition="0"/>
    </format>
    <format dxfId="835">
      <pivotArea dataOnly="0" labelOnly="1" outline="0" fieldPosition="0">
        <references count="2">
          <reference field="1" count="1" selected="0">
            <x v="3"/>
          </reference>
          <reference field="5" count="42">
            <x v="1"/>
            <x v="293"/>
            <x v="294"/>
            <x v="297"/>
            <x v="298"/>
            <x v="299"/>
            <x v="300"/>
            <x v="301"/>
            <x v="303"/>
            <x v="306"/>
            <x v="308"/>
            <x v="309"/>
            <x v="311"/>
            <x v="312"/>
            <x v="313"/>
            <x v="314"/>
            <x v="316"/>
            <x v="317"/>
            <x v="318"/>
            <x v="319"/>
            <x v="320"/>
            <x v="321"/>
            <x v="323"/>
            <x v="325"/>
            <x v="327"/>
            <x v="328"/>
            <x v="329"/>
            <x v="330"/>
            <x v="332"/>
            <x v="333"/>
            <x v="334"/>
            <x v="335"/>
            <x v="336"/>
            <x v="337"/>
            <x v="338"/>
            <x v="340"/>
            <x v="389"/>
            <x v="393"/>
            <x v="394"/>
            <x v="413"/>
            <x v="414"/>
            <x v="415"/>
          </reference>
        </references>
      </pivotArea>
    </format>
    <format dxfId="834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1"/>
          </reference>
          <reference field="6" count="1">
            <x v="1249"/>
          </reference>
        </references>
      </pivotArea>
    </format>
    <format dxfId="833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293"/>
          </reference>
          <reference field="6" count="1">
            <x v="680"/>
          </reference>
        </references>
      </pivotArea>
    </format>
    <format dxfId="832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294"/>
          </reference>
          <reference field="6" count="1">
            <x v="1264"/>
          </reference>
        </references>
      </pivotArea>
    </format>
    <format dxfId="831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297"/>
          </reference>
          <reference field="6" count="1">
            <x v="1074"/>
          </reference>
        </references>
      </pivotArea>
    </format>
    <format dxfId="830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298"/>
          </reference>
          <reference field="6" count="1">
            <x v="199"/>
          </reference>
        </references>
      </pivotArea>
    </format>
    <format dxfId="829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299"/>
          </reference>
          <reference field="6" count="1">
            <x v="360"/>
          </reference>
        </references>
      </pivotArea>
    </format>
    <format dxfId="828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00"/>
          </reference>
          <reference field="6" count="1">
            <x v="391"/>
          </reference>
        </references>
      </pivotArea>
    </format>
    <format dxfId="827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01"/>
          </reference>
          <reference field="6" count="1">
            <x v="681"/>
          </reference>
        </references>
      </pivotArea>
    </format>
    <format dxfId="826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03"/>
          </reference>
          <reference field="6" count="1">
            <x v="527"/>
          </reference>
        </references>
      </pivotArea>
    </format>
    <format dxfId="825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06"/>
          </reference>
          <reference field="6" count="1">
            <x v="67"/>
          </reference>
        </references>
      </pivotArea>
    </format>
    <format dxfId="824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08"/>
          </reference>
          <reference field="6" count="1">
            <x v="650"/>
          </reference>
        </references>
      </pivotArea>
    </format>
    <format dxfId="823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09"/>
          </reference>
          <reference field="6" count="1">
            <x v="1169"/>
          </reference>
        </references>
      </pivotArea>
    </format>
    <format dxfId="822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11"/>
          </reference>
          <reference field="6" count="1">
            <x v="954"/>
          </reference>
        </references>
      </pivotArea>
    </format>
    <format dxfId="821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12"/>
          </reference>
          <reference field="6" count="1">
            <x v="559"/>
          </reference>
        </references>
      </pivotArea>
    </format>
    <format dxfId="820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13"/>
          </reference>
          <reference field="6" count="1">
            <x v="1135"/>
          </reference>
        </references>
      </pivotArea>
    </format>
    <format dxfId="819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14"/>
          </reference>
          <reference field="6" count="1">
            <x v="539"/>
          </reference>
        </references>
      </pivotArea>
    </format>
    <format dxfId="818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16"/>
          </reference>
          <reference field="6" count="1">
            <x v="1191"/>
          </reference>
        </references>
      </pivotArea>
    </format>
    <format dxfId="817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17"/>
          </reference>
          <reference field="6" count="1">
            <x v="66"/>
          </reference>
        </references>
      </pivotArea>
    </format>
    <format dxfId="816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18"/>
          </reference>
          <reference field="6" count="1">
            <x v="1221"/>
          </reference>
        </references>
      </pivotArea>
    </format>
    <format dxfId="815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19"/>
          </reference>
          <reference field="6" count="1">
            <x v="1048"/>
          </reference>
        </references>
      </pivotArea>
    </format>
    <format dxfId="814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20"/>
          </reference>
          <reference field="6" count="1">
            <x v="597"/>
          </reference>
        </references>
      </pivotArea>
    </format>
    <format dxfId="813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21"/>
          </reference>
          <reference field="6" count="1">
            <x v="676"/>
          </reference>
        </references>
      </pivotArea>
    </format>
    <format dxfId="812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23"/>
          </reference>
          <reference field="6" count="1">
            <x v="1228"/>
          </reference>
        </references>
      </pivotArea>
    </format>
    <format dxfId="811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25"/>
          </reference>
          <reference field="6" count="1">
            <x v="963"/>
          </reference>
        </references>
      </pivotArea>
    </format>
    <format dxfId="810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27"/>
          </reference>
          <reference field="6" count="1">
            <x v="586"/>
          </reference>
        </references>
      </pivotArea>
    </format>
    <format dxfId="809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28"/>
          </reference>
          <reference field="6" count="1">
            <x v="461"/>
          </reference>
        </references>
      </pivotArea>
    </format>
    <format dxfId="808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29"/>
          </reference>
          <reference field="6" count="1">
            <x v="128"/>
          </reference>
        </references>
      </pivotArea>
    </format>
    <format dxfId="807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30"/>
          </reference>
          <reference field="6" count="1">
            <x v="286"/>
          </reference>
        </references>
      </pivotArea>
    </format>
    <format dxfId="806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32"/>
          </reference>
          <reference field="6" count="1">
            <x v="576"/>
          </reference>
        </references>
      </pivotArea>
    </format>
    <format dxfId="805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33"/>
          </reference>
          <reference field="6" count="1">
            <x v="1175"/>
          </reference>
        </references>
      </pivotArea>
    </format>
    <format dxfId="804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34"/>
          </reference>
          <reference field="6" count="1">
            <x v="1209"/>
          </reference>
        </references>
      </pivotArea>
    </format>
    <format dxfId="803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35"/>
          </reference>
          <reference field="6" count="1">
            <x v="313"/>
          </reference>
        </references>
      </pivotArea>
    </format>
    <format dxfId="802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36"/>
          </reference>
          <reference field="6" count="1">
            <x v="60"/>
          </reference>
        </references>
      </pivotArea>
    </format>
    <format dxfId="801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37"/>
          </reference>
          <reference field="6" count="1">
            <x v="679"/>
          </reference>
        </references>
      </pivotArea>
    </format>
    <format dxfId="800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38"/>
          </reference>
          <reference field="6" count="1">
            <x v="111"/>
          </reference>
        </references>
      </pivotArea>
    </format>
    <format dxfId="799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40"/>
          </reference>
          <reference field="6" count="1">
            <x v="382"/>
          </reference>
        </references>
      </pivotArea>
    </format>
    <format dxfId="798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89"/>
          </reference>
          <reference field="6" count="1">
            <x v="644"/>
          </reference>
        </references>
      </pivotArea>
    </format>
    <format dxfId="797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93"/>
          </reference>
          <reference field="6" count="1">
            <x v="196"/>
          </reference>
        </references>
      </pivotArea>
    </format>
    <format dxfId="796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394"/>
          </reference>
          <reference field="6" count="1">
            <x v="728"/>
          </reference>
        </references>
      </pivotArea>
    </format>
    <format dxfId="795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413"/>
          </reference>
          <reference field="6" count="1">
            <x v="853"/>
          </reference>
        </references>
      </pivotArea>
    </format>
    <format dxfId="794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414"/>
          </reference>
          <reference field="6" count="1">
            <x v="1122"/>
          </reference>
        </references>
      </pivotArea>
    </format>
    <format dxfId="793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415"/>
          </reference>
          <reference field="6" count="1">
            <x v="132"/>
          </reference>
        </references>
      </pivotArea>
    </format>
    <format dxfId="79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CAA90-D212-4890-97C1-C591ED5086CA}" name="PivotTable2" cacheId="5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3:K5" firstHeaderRow="0" firstDataRow="1" firstDataCol="3" rowPageCount="1" colPageCount="1"/>
  <pivotFields count="21">
    <pivotField axis="axisPage" compact="0" outline="0" showAll="0" defaultSubtotal="0">
      <items count="21">
        <item x="19"/>
        <item x="9"/>
        <item x="4"/>
        <item x="0"/>
        <item x="2"/>
        <item x="12"/>
        <item x="8"/>
        <item x="14"/>
        <item x="6"/>
        <item x="15"/>
        <item x="16"/>
        <item x="1"/>
        <item x="18"/>
        <item x="10"/>
        <item x="5"/>
        <item x="7"/>
        <item x="17"/>
        <item x="13"/>
        <item x="3"/>
        <item x="20"/>
        <item x="11"/>
      </items>
    </pivotField>
    <pivotField axis="axisRow" compact="0" outline="0" showAll="0" defaultSubtotal="0">
      <items count="35">
        <item x="25"/>
        <item x="13"/>
        <item x="10"/>
        <item x="16"/>
        <item x="9"/>
        <item x="17"/>
        <item x="8"/>
        <item x="4"/>
        <item x="7"/>
        <item x="15"/>
        <item x="5"/>
        <item x="6"/>
        <item x="22"/>
        <item x="21"/>
        <item m="1" x="34"/>
        <item x="11"/>
        <item x="14"/>
        <item x="19"/>
        <item x="18"/>
        <item x="12"/>
        <item x="23"/>
        <item x="20"/>
        <item x="1"/>
        <item x="2"/>
        <item x="3"/>
        <item x="33"/>
        <item x="31"/>
        <item x="27"/>
        <item x="28"/>
        <item x="0"/>
        <item x="26"/>
        <item x="29"/>
        <item x="30"/>
        <item x="32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17">
        <item x="0"/>
        <item x="372"/>
        <item x="365"/>
        <item x="6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</items>
    </pivotField>
    <pivotField axis="axisRow" compact="0" outline="0" showAll="0" defaultSubtotal="0">
      <items count="1280">
        <item x="491"/>
        <item m="1" x="1179"/>
        <item x="398"/>
        <item m="1" x="694"/>
        <item m="1" x="693"/>
        <item m="1" x="1115"/>
        <item m="1" x="726"/>
        <item m="1" x="1028"/>
        <item x="197"/>
        <item m="1" x="739"/>
        <item x="229"/>
        <item m="1" x="700"/>
        <item x="311"/>
        <item m="1" x="826"/>
        <item m="1" x="705"/>
        <item m="1" x="1051"/>
        <item m="1" x="958"/>
        <item m="1" x="860"/>
        <item m="1" x="801"/>
        <item m="1" x="1191"/>
        <item m="1" x="623"/>
        <item m="1" x="658"/>
        <item x="166"/>
        <item m="1" x="1057"/>
        <item m="1" x="990"/>
        <item m="1" x="1166"/>
        <item x="182"/>
        <item m="1" x="1220"/>
        <item m="1" x="1068"/>
        <item m="1" x="1227"/>
        <item m="1" x="669"/>
        <item m="1" x="681"/>
        <item x="186"/>
        <item m="1" x="971"/>
        <item m="1" x="893"/>
        <item x="224"/>
        <item x="261"/>
        <item m="1" x="672"/>
        <item m="1" x="654"/>
        <item m="1" x="707"/>
        <item m="1" x="631"/>
        <item x="171"/>
        <item m="1" x="822"/>
        <item m="1" x="1114"/>
        <item m="1" x="841"/>
        <item m="1" x="976"/>
        <item m="1" x="1069"/>
        <item m="1" x="995"/>
        <item m="1" x="934"/>
        <item x="184"/>
        <item m="1" x="846"/>
        <item x="237"/>
        <item x="209"/>
        <item m="1" x="1194"/>
        <item x="264"/>
        <item x="392"/>
        <item m="1" x="780"/>
        <item x="230"/>
        <item x="369"/>
        <item m="1" x="948"/>
        <item x="326"/>
        <item m="1" x="882"/>
        <item m="1" x="1154"/>
        <item m="1" x="1207"/>
        <item m="1" x="805"/>
        <item m="1" x="1080"/>
        <item x="312"/>
        <item x="303"/>
        <item m="1" x="974"/>
        <item m="1" x="1084"/>
        <item x="371"/>
        <item m="1" x="965"/>
        <item m="1" x="1261"/>
        <item m="1" x="1098"/>
        <item m="1" x="1092"/>
        <item m="1" x="1253"/>
        <item x="218"/>
        <item m="1" x="772"/>
        <item x="411"/>
        <item m="1" x="917"/>
        <item m="1" x="1052"/>
        <item m="1" x="949"/>
        <item m="1" x="904"/>
        <item m="1" x="1195"/>
        <item m="1" x="728"/>
        <item m="1" x="683"/>
        <item m="1" x="875"/>
        <item m="1" x="632"/>
        <item m="1" x="634"/>
        <item m="1" x="920"/>
        <item m="1" x="1039"/>
        <item m="1" x="612"/>
        <item m="1" x="1237"/>
        <item m="1" x="832"/>
        <item m="1" x="1268"/>
        <item m="1" x="1163"/>
        <item m="1" x="1019"/>
        <item m="1" x="946"/>
        <item m="1" x="1204"/>
        <item m="1" x="870"/>
        <item m="1" x="833"/>
        <item m="1" x="847"/>
        <item m="1" x="944"/>
        <item m="1" x="787"/>
        <item m="1" x="962"/>
        <item m="1" x="803"/>
        <item m="1" x="821"/>
        <item x="302"/>
        <item m="1" x="775"/>
        <item m="1" x="1173"/>
        <item m="1" x="684"/>
        <item x="328"/>
        <item m="1" x="609"/>
        <item m="1" x="1054"/>
        <item x="585"/>
        <item m="1" x="1024"/>
        <item m="1" x="984"/>
        <item x="563"/>
        <item m="1" x="795"/>
        <item m="1" x="1226"/>
        <item m="1" x="1235"/>
        <item m="1" x="1205"/>
        <item x="257"/>
        <item x="231"/>
        <item m="1" x="839"/>
        <item m="1" x="1211"/>
        <item m="1" x="928"/>
        <item m="1" x="1150"/>
        <item x="321"/>
        <item m="1" x="1060"/>
        <item m="1" x="1112"/>
        <item x="225"/>
        <item x="405"/>
        <item m="1" x="785"/>
        <item m="1" x="1156"/>
        <item m="1" x="1160"/>
        <item m="1" x="748"/>
        <item m="1" x="1216"/>
        <item x="269"/>
        <item m="1" x="933"/>
        <item x="254"/>
        <item m="1" x="666"/>
        <item m="1" x="691"/>
        <item x="427"/>
        <item x="439"/>
        <item x="468"/>
        <item x="475"/>
        <item x="442"/>
        <item x="426"/>
        <item x="416"/>
        <item x="477"/>
        <item x="429"/>
        <item x="423"/>
        <item x="434"/>
        <item x="438"/>
        <item x="467"/>
        <item x="474"/>
        <item x="441"/>
        <item x="422"/>
        <item x="420"/>
        <item x="425"/>
        <item x="435"/>
        <item x="421"/>
        <item x="424"/>
        <item x="436"/>
        <item x="418"/>
        <item x="428"/>
        <item x="415"/>
        <item m="1" x="1139"/>
        <item m="1" x="771"/>
        <item m="1" x="1197"/>
        <item m="1" x="1236"/>
        <item x="395"/>
        <item m="1" x="1196"/>
        <item x="273"/>
        <item m="1" x="1202"/>
        <item m="1" x="715"/>
        <item m="1" x="1076"/>
        <item x="212"/>
        <item m="1" x="998"/>
        <item m="1" x="930"/>
        <item m="1" x="1180"/>
        <item x="552"/>
        <item m="1" x="897"/>
        <item m="1" x="1276"/>
        <item m="1" x="633"/>
        <item m="1" x="621"/>
        <item m="1" x="947"/>
        <item x="36"/>
        <item x="35"/>
        <item x="192"/>
        <item m="1" x="967"/>
        <item m="1" x="782"/>
        <item x="267"/>
        <item m="1" x="915"/>
        <item m="1" x="889"/>
        <item x="384"/>
        <item m="1" x="881"/>
        <item m="1" x="615"/>
        <item x="295"/>
        <item m="1" x="1273"/>
        <item m="1" x="704"/>
        <item m="1" x="1079"/>
        <item x="164"/>
        <item m="1" x="874"/>
        <item m="1" x="809"/>
        <item m="1" x="687"/>
        <item m="1" x="1153"/>
        <item m="1" x="641"/>
        <item m="1" x="1072"/>
        <item x="266"/>
        <item m="1" x="788"/>
        <item m="1" x="740"/>
        <item m="1" x="1120"/>
        <item m="1" x="975"/>
        <item x="378"/>
        <item m="1" x="1134"/>
        <item x="217"/>
        <item m="1" x="1175"/>
        <item x="607"/>
        <item m="1" x="862"/>
        <item m="1" x="1267"/>
        <item m="1" x="618"/>
        <item m="1" x="627"/>
        <item x="239"/>
        <item x="413"/>
        <item m="1" x="736"/>
        <item x="409"/>
        <item m="1" x="855"/>
        <item x="506"/>
        <item m="1" x="1234"/>
        <item x="602"/>
        <item x="249"/>
        <item x="391"/>
        <item x="503"/>
        <item m="1" x="1158"/>
        <item m="1" x="1048"/>
        <item m="1" x="1066"/>
        <item m="1" x="799"/>
        <item m="1" x="906"/>
        <item m="1" x="663"/>
        <item x="492"/>
        <item m="1" x="708"/>
        <item m="1" x="712"/>
        <item m="1" x="810"/>
        <item m="1" x="1230"/>
        <item x="204"/>
        <item m="1" x="1012"/>
        <item m="1" x="1094"/>
        <item m="1" x="994"/>
        <item m="1" x="849"/>
        <item m="1" x="653"/>
        <item x="504"/>
        <item m="1" x="682"/>
        <item x="376"/>
        <item m="1" x="635"/>
        <item m="1" x="1117"/>
        <item m="1" x="1259"/>
        <item m="1" x="731"/>
        <item m="1" x="692"/>
        <item m="1" x="670"/>
        <item m="1" x="1193"/>
        <item m="1" x="898"/>
        <item m="1" x="854"/>
        <item m="1" x="1245"/>
        <item m="1" x="1136"/>
        <item x="343"/>
        <item m="1" x="1058"/>
        <item x="216"/>
        <item m="1" x="655"/>
        <item m="1" x="988"/>
        <item x="208"/>
        <item m="1" x="784"/>
        <item m="1" x="614"/>
        <item m="1" x="986"/>
        <item m="1" x="1093"/>
        <item m="1" x="797"/>
        <item m="1" x="956"/>
        <item x="194"/>
        <item m="1" x="941"/>
        <item x="226"/>
        <item m="1" x="1164"/>
        <item x="215"/>
        <item m="1" x="667"/>
        <item m="1" x="1206"/>
        <item m="1" x="1278"/>
        <item x="322"/>
        <item m="1" x="807"/>
        <item m="1" x="892"/>
        <item x="363"/>
        <item x="359"/>
        <item x="362"/>
        <item m="1" x="730"/>
        <item x="553"/>
        <item m="1" x="991"/>
        <item x="507"/>
        <item m="1" x="1137"/>
        <item m="1" x="1132"/>
        <item m="1" x="808"/>
        <item m="1" x="1103"/>
        <item m="1" x="1266"/>
        <item x="583"/>
        <item x="599"/>
        <item m="1" x="804"/>
        <item x="597"/>
        <item m="1" x="1155"/>
        <item m="1" x="1014"/>
        <item m="1" x="1218"/>
        <item m="1" x="1201"/>
        <item x="344"/>
        <item m="1" x="777"/>
        <item x="497"/>
        <item m="1" x="1111"/>
        <item x="238"/>
        <item m="1" x="1040"/>
        <item x="306"/>
        <item m="1" x="1063"/>
        <item m="1" x="987"/>
        <item m="1" x="1249"/>
        <item m="1" x="619"/>
        <item m="1" x="999"/>
        <item m="1" x="831"/>
        <item m="1" x="1005"/>
        <item m="1" x="1279"/>
        <item m="1" x="827"/>
        <item m="1" x="1252"/>
        <item m="1" x="863"/>
        <item m="1" x="861"/>
        <item x="299"/>
        <item m="1" x="665"/>
        <item m="1" x="1149"/>
        <item m="1" x="688"/>
        <item m="1" x="617"/>
        <item x="168"/>
        <item m="1" x="689"/>
        <item m="1" x="1037"/>
        <item m="1" x="970"/>
        <item m="1" x="864"/>
        <item x="227"/>
        <item x="272"/>
        <item m="1" x="1073"/>
        <item m="1" x="643"/>
        <item m="1" x="835"/>
        <item x="495"/>
        <item m="1" x="1168"/>
        <item m="1" x="1265"/>
        <item m="1" x="1074"/>
        <item m="1" x="1050"/>
        <item m="1" x="630"/>
        <item x="490"/>
        <item m="1" x="1238"/>
        <item m="1" x="1007"/>
        <item m="1" x="1198"/>
        <item m="1" x="911"/>
        <item m="1" x="924"/>
        <item m="1" x="837"/>
        <item m="1" x="900"/>
        <item m="1" x="968"/>
        <item m="1" x="868"/>
        <item m="1" x="721"/>
        <item x="296"/>
        <item m="1" x="1013"/>
        <item x="373"/>
        <item m="1" x="792"/>
        <item m="1" x="1036"/>
        <item m="1" x="1135"/>
        <item x="195"/>
        <item m="1" x="1022"/>
        <item x="207"/>
        <item m="1" x="1044"/>
        <item m="1" x="1097"/>
        <item m="1" x="752"/>
        <item m="1" x="894"/>
        <item m="1" x="1107"/>
        <item m="1" x="622"/>
        <item m="1" x="616"/>
        <item m="1" x="996"/>
        <item m="1" x="812"/>
        <item m="1" x="929"/>
        <item m="1" x="1043"/>
        <item x="177"/>
        <item m="1" x="679"/>
        <item x="330"/>
        <item m="1" x="1254"/>
        <item m="1" x="1212"/>
        <item m="1" x="912"/>
        <item m="1" x="983"/>
        <item m="1" x="675"/>
        <item m="1" x="1021"/>
        <item m="1" x="1049"/>
        <item x="406"/>
        <item x="297"/>
        <item x="130"/>
        <item x="132"/>
        <item x="124"/>
        <item x="125"/>
        <item x="122"/>
        <item x="121"/>
        <item x="118"/>
        <item x="127"/>
        <item x="129"/>
        <item x="133"/>
        <item x="126"/>
        <item x="123"/>
        <item x="120"/>
        <item x="119"/>
        <item x="131"/>
        <item x="128"/>
        <item x="116"/>
        <item x="157"/>
        <item x="148"/>
        <item x="145"/>
        <item x="139"/>
        <item x="140"/>
        <item x="137"/>
        <item x="134"/>
        <item x="142"/>
        <item x="144"/>
        <item x="141"/>
        <item x="138"/>
        <item x="136"/>
        <item x="135"/>
        <item x="146"/>
        <item x="143"/>
        <item x="147"/>
        <item x="87"/>
        <item x="80"/>
        <item x="84"/>
        <item x="90"/>
        <item x="83"/>
        <item x="82"/>
        <item x="88"/>
        <item x="89"/>
        <item x="85"/>
        <item x="79"/>
        <item x="81"/>
        <item x="86"/>
        <item x="115"/>
        <item x="111"/>
        <item x="109"/>
        <item x="106"/>
        <item x="112"/>
        <item x="114"/>
        <item x="110"/>
        <item x="108"/>
        <item x="107"/>
        <item x="155"/>
        <item x="113"/>
        <item x="156"/>
        <item m="1" x="642"/>
        <item m="1" x="886"/>
        <item m="1" x="985"/>
        <item m="1" x="685"/>
        <item x="242"/>
        <item x="179"/>
        <item m="1" x="1075"/>
        <item m="1" x="789"/>
        <item m="1" x="720"/>
        <item x="600"/>
        <item x="4"/>
        <item m="1" x="764"/>
        <item x="320"/>
        <item x="258"/>
        <item x="235"/>
        <item m="1" x="1190"/>
        <item m="1" x="852"/>
        <item m="1" x="755"/>
        <item m="1" x="1232"/>
        <item m="1" x="1203"/>
        <item m="1" x="793"/>
        <item m="1" x="1263"/>
        <item m="1" x="760"/>
        <item x="361"/>
        <item m="1" x="725"/>
        <item m="1" x="620"/>
        <item x="105"/>
        <item x="104"/>
        <item x="117"/>
        <item x="77"/>
        <item m="1" x="811"/>
        <item m="1" x="770"/>
        <item x="236"/>
        <item m="1" x="960"/>
        <item x="233"/>
        <item x="372"/>
        <item x="274"/>
        <item m="1" x="942"/>
        <item x="246"/>
        <item x="375"/>
        <item x="500"/>
        <item m="1" x="857"/>
        <item x="276"/>
        <item m="1" x="973"/>
        <item x="333"/>
        <item x="282"/>
        <item m="1" x="1138"/>
        <item x="498"/>
        <item x="221"/>
        <item m="1" x="1142"/>
        <item x="178"/>
        <item x="241"/>
        <item x="251"/>
        <item x="260"/>
        <item x="270"/>
        <item m="1" x="1083"/>
        <item m="1" x="877"/>
        <item m="1" x="1147"/>
        <item m="1" x="824"/>
        <item x="219"/>
        <item m="1" x="733"/>
        <item m="1" x="879"/>
        <item m="1" x="1229"/>
        <item m="1" x="1030"/>
        <item m="1" x="1244"/>
        <item m="1" x="1146"/>
        <item x="202"/>
        <item x="370"/>
        <item m="1" x="1255"/>
        <item x="578"/>
        <item x="390"/>
        <item m="1" x="1047"/>
        <item m="1" x="745"/>
        <item m="1" x="896"/>
        <item m="1" x="1143"/>
        <item m="1" x="1215"/>
        <item m="1" x="1176"/>
        <item m="1" x="977"/>
        <item x="300"/>
        <item m="1" x="761"/>
        <item m="1" x="992"/>
        <item m="1" x="657"/>
        <item m="1" x="838"/>
        <item m="1" x="1034"/>
        <item x="368"/>
        <item m="1" x="1256"/>
        <item m="1" x="1144"/>
        <item m="1" x="1118"/>
        <item m="1" x="1271"/>
        <item m="1" x="842"/>
        <item x="310"/>
        <item m="1" x="1006"/>
        <item m="1" x="895"/>
        <item m="1" x="751"/>
        <item m="1" x="869"/>
        <item m="1" x="762"/>
        <item m="1" x="865"/>
        <item m="1" x="1217"/>
        <item m="1" x="866"/>
        <item m="1" x="753"/>
        <item m="1" x="1038"/>
        <item m="1" x="714"/>
        <item m="1" x="1089"/>
        <item m="1" x="867"/>
        <item x="581"/>
        <item m="1" x="750"/>
        <item m="1" x="779"/>
        <item m="1" x="963"/>
        <item m="1" x="925"/>
        <item m="1" x="989"/>
        <item x="308"/>
        <item m="1" x="884"/>
        <item x="579"/>
        <item x="354"/>
        <item x="347"/>
        <item x="351"/>
        <item x="357"/>
        <item x="350"/>
        <item x="349"/>
        <item x="355"/>
        <item x="356"/>
        <item x="352"/>
        <item x="346"/>
        <item x="348"/>
        <item x="353"/>
        <item m="1" x="1182"/>
        <item m="1" x="613"/>
        <item x="323"/>
        <item m="1" x="717"/>
        <item m="1" x="1222"/>
        <item m="1" x="1187"/>
        <item x="393"/>
        <item m="1" x="774"/>
        <item m="1" x="872"/>
        <item m="1" x="1165"/>
        <item x="191"/>
        <item m="1" x="698"/>
        <item x="319"/>
        <item x="167"/>
        <item m="1" x="1159"/>
        <item m="1" x="1119"/>
        <item m="1" x="741"/>
        <item m="1" x="723"/>
        <item m="1" x="880"/>
        <item m="1" x="1086"/>
        <item x="271"/>
        <item m="1" x="671"/>
        <item m="1" x="1141"/>
        <item x="315"/>
        <item x="180"/>
        <item x="198"/>
        <item m="1" x="890"/>
        <item x="188"/>
        <item x="598"/>
        <item m="1" x="1264"/>
        <item m="1" x="1064"/>
        <item x="580"/>
        <item x="400"/>
        <item x="557"/>
        <item m="1" x="735"/>
        <item x="408"/>
        <item x="412"/>
        <item m="1" x="1061"/>
        <item m="1" x="1188"/>
        <item m="1" x="1003"/>
        <item x="161"/>
        <item x="160"/>
        <item x="159"/>
        <item x="158"/>
        <item x="33"/>
        <item x="34"/>
        <item x="32"/>
        <item x="23"/>
        <item x="24"/>
        <item x="30"/>
        <item x="26"/>
        <item x="21"/>
        <item x="27"/>
        <item x="29"/>
        <item x="25"/>
        <item x="31"/>
        <item x="22"/>
        <item x="20"/>
        <item x="28"/>
        <item m="1" x="825"/>
        <item m="1" x="732"/>
        <item m="1" x="1122"/>
        <item m="1" x="640"/>
        <item m="1" x="1219"/>
        <item m="1" x="856"/>
        <item m="1" x="1145"/>
        <item x="329"/>
        <item m="1" x="668"/>
        <item m="1" x="1020"/>
        <item m="1" x="769"/>
        <item x="380"/>
        <item x="501"/>
        <item x="232"/>
        <item m="1" x="1247"/>
        <item m="1" x="638"/>
        <item m="1" x="1239"/>
        <item x="305"/>
        <item m="1" x="651"/>
        <item m="1" x="1090"/>
        <item m="1" x="1109"/>
        <item x="486"/>
        <item x="1"/>
        <item x="2"/>
        <item m="1" x="935"/>
        <item x="431"/>
        <item x="440"/>
        <item x="469"/>
        <item x="476"/>
        <item x="443"/>
        <item x="430"/>
        <item x="417"/>
        <item x="433"/>
        <item x="437"/>
        <item x="419"/>
        <item x="432"/>
        <item m="1" x="1070"/>
        <item m="1" x="939"/>
        <item m="1" x="1026"/>
        <item m="1" x="969"/>
        <item x="172"/>
        <item m="1" x="891"/>
        <item m="1" x="1169"/>
        <item x="316"/>
        <item m="1" x="938"/>
        <item x="377"/>
        <item x="327"/>
        <item x="290"/>
        <item x="298"/>
        <item m="1" x="722"/>
        <item m="1" x="625"/>
        <item m="1" x="1277"/>
        <item m="1" x="767"/>
        <item m="1" x="828"/>
        <item x="396"/>
        <item m="1" x="1096"/>
        <item x="562"/>
        <item x="603"/>
        <item m="1" x="1231"/>
        <item x="549"/>
        <item x="587"/>
        <item x="201"/>
        <item m="1" x="1011"/>
        <item m="1" x="1088"/>
        <item m="1" x="1099"/>
        <item m="1" x="914"/>
        <item m="1" x="978"/>
        <item x="268"/>
        <item m="1" x="844"/>
        <item m="1" x="964"/>
        <item m="1" x="1275"/>
        <item m="1" x="1100"/>
        <item m="1" x="1001"/>
        <item m="1" x="1002"/>
        <item x="173"/>
        <item x="240"/>
        <item m="1" x="678"/>
        <item m="1" x="1251"/>
        <item m="1" x="716"/>
        <item m="1" x="660"/>
        <item m="1" x="636"/>
        <item m="1" x="1260"/>
        <item x="481"/>
        <item x="480"/>
        <item x="494"/>
        <item m="1" x="953"/>
        <item m="1" x="813"/>
        <item m="1" x="931"/>
        <item x="5"/>
        <item m="1" x="697"/>
        <item m="1" x="961"/>
        <item m="1" x="1008"/>
        <item m="1" x="1133"/>
        <item m="1" x="1148"/>
        <item m="1" x="766"/>
        <item x="275"/>
        <item x="456"/>
        <item x="464"/>
        <item x="471"/>
        <item x="462"/>
        <item x="479"/>
        <item x="466"/>
        <item x="455"/>
        <item x="449"/>
        <item x="458"/>
        <item m="1" x="686"/>
        <item x="461"/>
        <item m="1" x="1059"/>
        <item x="450"/>
        <item x="457"/>
        <item x="446"/>
        <item x="448"/>
        <item x="452"/>
        <item m="1" x="1274"/>
        <item x="463"/>
        <item x="470"/>
        <item x="478"/>
        <item x="465"/>
        <item x="451"/>
        <item x="447"/>
        <item x="454"/>
        <item m="1" x="1010"/>
        <item x="460"/>
        <item x="453"/>
        <item m="1" x="1213"/>
        <item x="459"/>
        <item m="1" x="1208"/>
        <item m="1" x="873"/>
        <item m="1" x="1123"/>
        <item x="374"/>
        <item x="345"/>
        <item x="205"/>
        <item m="1" x="676"/>
        <item x="536"/>
        <item x="543"/>
        <item x="537"/>
        <item x="541"/>
        <item x="539"/>
        <item x="540"/>
        <item x="538"/>
        <item m="1" x="887"/>
        <item m="1" x="836"/>
        <item x="304"/>
        <item x="509"/>
        <item m="1" x="624"/>
        <item m="1" x="851"/>
        <item m="1" x="1131"/>
        <item m="1" x="932"/>
        <item m="1" x="1242"/>
        <item m="1" x="943"/>
        <item m="1" x="674"/>
        <item x="482"/>
        <item x="483"/>
        <item x="488"/>
        <item x="485"/>
        <item x="484"/>
        <item m="1" x="1045"/>
        <item m="1" x="794"/>
        <item m="1" x="727"/>
        <item m="1" x="1126"/>
        <item m="1" x="758"/>
        <item m="1" x="703"/>
        <item m="1" x="677"/>
        <item m="1" x="742"/>
        <item m="1" x="1224"/>
        <item x="262"/>
        <item m="1" x="1125"/>
        <item x="243"/>
        <item m="1" x="695"/>
        <item m="1" x="1121"/>
        <item m="1" x="937"/>
        <item m="1" x="790"/>
        <item x="402"/>
        <item x="203"/>
        <item m="1" x="927"/>
        <item m="1" x="817"/>
        <item x="535"/>
        <item x="534"/>
        <item x="545"/>
        <item m="1" x="1170"/>
        <item x="542"/>
        <item m="1" x="814"/>
        <item x="505"/>
        <item x="45"/>
        <item x="150"/>
        <item x="42"/>
        <item x="40"/>
        <item x="37"/>
        <item x="43"/>
        <item x="41"/>
        <item x="39"/>
        <item x="38"/>
        <item x="149"/>
        <item x="44"/>
        <item x="46"/>
        <item x="151"/>
        <item x="53"/>
        <item x="60"/>
        <item x="49"/>
        <item x="50"/>
        <item x="52"/>
        <item x="47"/>
        <item x="56"/>
        <item x="54"/>
        <item x="61"/>
        <item x="55"/>
        <item x="51"/>
        <item x="59"/>
        <item x="48"/>
        <item x="58"/>
        <item x="57"/>
        <item m="1" x="908"/>
        <item m="1" x="966"/>
        <item m="1" x="876"/>
        <item m="1" x="921"/>
        <item m="1" x="802"/>
        <item m="1" x="959"/>
        <item x="544"/>
        <item x="245"/>
        <item m="1" x="1056"/>
        <item x="403"/>
        <item x="193"/>
        <item m="1" x="1221"/>
        <item m="1" x="1033"/>
        <item x="256"/>
        <item x="263"/>
        <item x="16"/>
        <item x="9"/>
        <item x="13"/>
        <item x="19"/>
        <item x="12"/>
        <item x="11"/>
        <item x="17"/>
        <item x="18"/>
        <item x="14"/>
        <item x="8"/>
        <item x="10"/>
        <item x="15"/>
        <item x="489"/>
        <item m="1" x="1233"/>
        <item m="1" x="1106"/>
        <item m="1" x="763"/>
        <item x="397"/>
        <item x="255"/>
        <item m="1" x="637"/>
        <item m="1" x="1027"/>
        <item m="1" x="611"/>
        <item x="548"/>
        <item m="1" x="1095"/>
        <item m="1" x="1185"/>
        <item m="1" x="888"/>
        <item m="1" x="1248"/>
        <item m="1" x="940"/>
        <item x="387"/>
        <item x="250"/>
        <item x="388"/>
        <item m="1" x="945"/>
        <item m="1" x="1181"/>
        <item x="386"/>
        <item m="1" x="647"/>
        <item m="1" x="747"/>
        <item m="1" x="644"/>
        <item m="1" x="649"/>
        <item m="1" x="673"/>
        <item m="1" x="1023"/>
        <item m="1" x="710"/>
        <item m="1" x="1127"/>
        <item x="206"/>
        <item m="1" x="610"/>
        <item x="473"/>
        <item x="472"/>
        <item m="1" x="957"/>
        <item x="389"/>
        <item x="335"/>
        <item x="570"/>
        <item x="569"/>
        <item x="568"/>
        <item x="360"/>
        <item x="62"/>
        <item x="73"/>
        <item x="75"/>
        <item x="68"/>
        <item x="69"/>
        <item x="66"/>
        <item x="63"/>
        <item x="71"/>
        <item x="76"/>
        <item x="70"/>
        <item x="67"/>
        <item x="65"/>
        <item x="64"/>
        <item x="74"/>
        <item x="72"/>
        <item m="1" x="1128"/>
        <item m="1" x="901"/>
        <item m="1" x="1250"/>
        <item m="1" x="1177"/>
        <item x="383"/>
        <item x="279"/>
        <item x="289"/>
        <item m="1" x="1129"/>
        <item x="288"/>
        <item x="287"/>
        <item x="334"/>
        <item x="385"/>
        <item x="382"/>
        <item m="1" x="816"/>
        <item x="381"/>
        <item x="502"/>
        <item m="1" x="1199"/>
        <item m="1" x="952"/>
        <item x="175"/>
        <item x="199"/>
        <item m="1" x="744"/>
        <item x="550"/>
        <item x="78"/>
        <item m="1" x="706"/>
        <item m="1" x="843"/>
        <item m="1" x="818"/>
        <item m="1" x="1140"/>
        <item m="1" x="1200"/>
        <item x="307"/>
        <item m="1" x="1270"/>
        <item m="1" x="1046"/>
        <item x="200"/>
        <item m="1" x="757"/>
        <item m="1" x="820"/>
        <item m="1" x="1152"/>
        <item x="185"/>
        <item m="1" x="1078"/>
        <item x="318"/>
        <item x="228"/>
        <item m="1" x="1071"/>
        <item m="1" x="1081"/>
        <item m="1" x="1108"/>
        <item m="1" x="1082"/>
        <item x="586"/>
        <item m="1" x="1223"/>
        <item m="1" x="1062"/>
        <item m="1" x="1269"/>
        <item m="1" x="979"/>
        <item m="1" x="997"/>
        <item m="1" x="1087"/>
        <item m="1" x="830"/>
        <item m="1" x="982"/>
        <item m="1" x="664"/>
        <item m="1" x="1210"/>
        <item m="1" x="756"/>
        <item m="1" x="1240"/>
        <item m="1" x="1174"/>
        <item m="1" x="954"/>
        <item m="1" x="1257"/>
        <item m="1" x="648"/>
        <item x="516"/>
        <item x="514"/>
        <item x="525"/>
        <item x="513"/>
        <item x="358"/>
        <item x="588"/>
        <item x="530"/>
        <item x="515"/>
        <item x="512"/>
        <item x="522"/>
        <item x="517"/>
        <item m="1" x="718"/>
        <item x="596"/>
        <item x="511"/>
        <item x="487"/>
        <item m="1" x="1186"/>
        <item m="1" x="1151"/>
        <item x="410"/>
        <item x="414"/>
        <item m="1" x="1029"/>
        <item x="259"/>
        <item x="234"/>
        <item x="401"/>
        <item m="1" x="746"/>
        <item m="1" x="680"/>
        <item x="3"/>
        <item m="1" x="1184"/>
        <item m="1" x="628"/>
        <item m="1" x="1225"/>
        <item x="0"/>
        <item m="1" x="819"/>
        <item m="1" x="1077"/>
        <item m="1" x="768"/>
        <item m="1" x="926"/>
        <item m="1" x="922"/>
        <item m="1" x="806"/>
        <item x="93"/>
        <item x="94"/>
        <item x="100"/>
        <item x="96"/>
        <item m="1" x="1004"/>
        <item x="91"/>
        <item x="97"/>
        <item x="152"/>
        <item x="103"/>
        <item x="99"/>
        <item x="102"/>
        <item x="95"/>
        <item x="101"/>
        <item x="92"/>
        <item x="153"/>
        <item x="98"/>
        <item x="154"/>
        <item m="1" x="1009"/>
        <item m="1" x="1000"/>
        <item m="1" x="907"/>
        <item x="265"/>
        <item m="1" x="1085"/>
        <item x="379"/>
        <item m="1" x="1157"/>
        <item m="1" x="1124"/>
        <item m="1" x="850"/>
        <item x="314"/>
        <item m="1" x="878"/>
        <item x="248"/>
        <item m="1" x="1262"/>
        <item m="1" x="845"/>
        <item m="1" x="639"/>
        <item m="1" x="1172"/>
        <item m="1" x="734"/>
        <item x="196"/>
        <item m="1" x="1105"/>
        <item x="394"/>
        <item m="1" x="980"/>
        <item m="1" x="1243"/>
        <item x="573"/>
        <item m="1" x="1167"/>
        <item x="594"/>
        <item x="592"/>
        <item x="605"/>
        <item x="593"/>
        <item x="595"/>
        <item m="1" x="902"/>
        <item m="1" x="829"/>
        <item m="1" x="903"/>
        <item m="1" x="951"/>
        <item m="1" x="791"/>
        <item m="1" x="1161"/>
        <item x="294"/>
        <item m="1" x="905"/>
        <item x="584"/>
        <item x="590"/>
        <item x="591"/>
        <item x="589"/>
        <item x="528"/>
        <item x="527"/>
        <item x="532"/>
        <item x="529"/>
        <item m="1" x="1041"/>
        <item x="531"/>
        <item x="575"/>
        <item x="561"/>
        <item x="364"/>
        <item x="555"/>
        <item x="407"/>
        <item x="577"/>
        <item x="576"/>
        <item x="558"/>
        <item m="1" x="1032"/>
        <item x="214"/>
        <item x="341"/>
        <item x="340"/>
        <item m="1" x="796"/>
        <item x="339"/>
        <item x="222"/>
        <item m="1" x="1102"/>
        <item x="213"/>
        <item x="187"/>
        <item x="210"/>
        <item m="1" x="650"/>
        <item x="551"/>
        <item x="546"/>
        <item x="547"/>
        <item x="336"/>
        <item x="572"/>
        <item x="571"/>
        <item m="1" x="1246"/>
        <item x="244"/>
        <item m="1" x="1017"/>
        <item m="1" x="1192"/>
        <item x="247"/>
        <item x="183"/>
        <item m="1" x="646"/>
        <item x="508"/>
        <item m="1" x="754"/>
        <item m="1" x="1258"/>
        <item x="404"/>
        <item m="1" x="919"/>
        <item m="1" x="910"/>
        <item m="1" x="1104"/>
        <item m="1" x="815"/>
        <item m="1" x="981"/>
        <item x="253"/>
        <item m="1" x="1018"/>
        <item m="1" x="1091"/>
        <item m="1" x="659"/>
        <item m="1" x="661"/>
        <item m="1" x="950"/>
        <item m="1" x="713"/>
        <item x="309"/>
        <item m="1" x="749"/>
        <item m="1" x="719"/>
        <item m="1" x="859"/>
        <item x="165"/>
        <item m="1" x="1053"/>
        <item m="1" x="853"/>
        <item m="1" x="840"/>
        <item m="1" x="1042"/>
        <item m="1" x="1162"/>
        <item m="1" x="711"/>
        <item m="1" x="955"/>
        <item m="1" x="1171"/>
        <item m="1" x="800"/>
        <item m="1" x="871"/>
        <item m="1" x="909"/>
        <item m="1" x="773"/>
        <item x="564"/>
        <item x="565"/>
        <item x="566"/>
        <item x="338"/>
        <item x="337"/>
        <item x="342"/>
        <item m="1" x="1183"/>
        <item x="601"/>
        <item m="1" x="645"/>
        <item x="604"/>
        <item m="1" x="1101"/>
        <item x="493"/>
        <item x="499"/>
        <item x="7"/>
        <item m="1" x="1130"/>
        <item m="1" x="783"/>
        <item x="556"/>
        <item x="174"/>
        <item m="1" x="1016"/>
        <item m="1" x="662"/>
        <item x="190"/>
        <item x="252"/>
        <item m="1" x="729"/>
        <item x="324"/>
        <item x="189"/>
        <item m="1" x="834"/>
        <item m="1" x="1035"/>
        <item m="1" x="1116"/>
        <item x="301"/>
        <item m="1" x="899"/>
        <item x="169"/>
        <item m="1" x="1065"/>
        <item m="1" x="759"/>
        <item m="1" x="923"/>
        <item m="1" x="1015"/>
        <item x="554"/>
        <item x="560"/>
        <item x="559"/>
        <item m="1" x="781"/>
        <item x="211"/>
        <item m="1" x="1214"/>
        <item m="1" x="629"/>
        <item m="1" x="972"/>
        <item m="1" x="1113"/>
        <item m="1" x="1031"/>
        <item m="1" x="1067"/>
        <item m="1" x="823"/>
        <item m="1" x="696"/>
        <item x="223"/>
        <item x="220"/>
        <item x="176"/>
        <item m="1" x="936"/>
        <item x="574"/>
        <item m="1" x="776"/>
        <item m="1" x="1241"/>
        <item x="399"/>
        <item m="1" x="778"/>
        <item x="325"/>
        <item x="170"/>
        <item m="1" x="786"/>
        <item m="1" x="858"/>
        <item m="1" x="743"/>
        <item m="1" x="993"/>
        <item m="1" x="701"/>
        <item m="1" x="918"/>
        <item m="1" x="724"/>
        <item m="1" x="626"/>
        <item m="1" x="652"/>
        <item m="1" x="702"/>
        <item x="313"/>
        <item m="1" x="765"/>
        <item m="1" x="1189"/>
        <item x="496"/>
        <item m="1" x="690"/>
        <item m="1" x="1178"/>
        <item m="1" x="1025"/>
        <item x="317"/>
        <item x="582"/>
        <item m="1" x="798"/>
        <item m="1" x="738"/>
        <item m="1" x="916"/>
        <item m="1" x="1272"/>
        <item m="1" x="848"/>
        <item m="1" x="1110"/>
        <item m="1" x="699"/>
        <item x="444"/>
        <item x="445"/>
        <item m="1" x="709"/>
        <item m="1" x="885"/>
        <item m="1" x="737"/>
        <item m="1" x="1209"/>
        <item m="1" x="608"/>
        <item x="181"/>
        <item m="1" x="883"/>
        <item m="1" x="913"/>
        <item m="1" x="656"/>
        <item x="366"/>
        <item x="365"/>
        <item x="367"/>
        <item m="1" x="1228"/>
        <item m="1" x="1055"/>
        <item x="6"/>
        <item x="162"/>
        <item x="163"/>
        <item x="277"/>
        <item x="278"/>
        <item x="280"/>
        <item x="281"/>
        <item x="283"/>
        <item x="284"/>
        <item x="285"/>
        <item x="286"/>
        <item x="291"/>
        <item x="292"/>
        <item x="293"/>
        <item x="331"/>
        <item x="332"/>
        <item x="510"/>
        <item x="518"/>
        <item x="519"/>
        <item x="520"/>
        <item x="521"/>
        <item x="523"/>
        <item x="524"/>
        <item x="526"/>
        <item x="533"/>
        <item x="567"/>
        <item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</pivotFields>
  <rowFields count="3">
    <field x="1"/>
    <field x="5"/>
    <field x="6"/>
  </rowFields>
  <rowItems count="2">
    <i>
      <x v="34"/>
      <x v="616"/>
      <x v="21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9" hier="-1"/>
  </pageFields>
  <dataFields count="8">
    <dataField name="Sum of Adjusted Closing balance PY" fld="16" baseField="0" baseItem="0"/>
    <dataField name="Sum of Debit " fld="9" baseField="0" baseItem="0"/>
    <dataField name="Sum of Credit" fld="10" baseField="0" baseItem="0"/>
    <dataField name="Sum of Closing balance" fld="11" baseField="0" baseItem="0"/>
    <dataField name="Sum of Adjustements" fld="12" baseField="0" baseItem="0"/>
    <dataField name="Sum of Closing balance adjusted" fld="13" baseField="0" baseItem="0"/>
    <dataField name="Sum of Nominal Variance" fld="18" baseField="0" baseItem="0"/>
    <dataField name="Sum of Variance in %" fld="20" baseField="0" baseItem="0" numFmtId="10"/>
  </dataFields>
  <formats count="18">
    <format dxfId="53">
      <pivotArea type="all" dataOnly="0" outline="0" fieldPosition="0"/>
    </format>
    <format dxfId="52">
      <pivotArea outline="0" collapsedLevelsAreSubtotals="1" fieldPosition="0"/>
    </format>
    <format dxfId="51">
      <pivotArea field="1" type="button" dataOnly="0" labelOnly="1" outline="0" axis="axisRow" fieldPosition="0"/>
    </format>
    <format dxfId="50">
      <pivotArea field="5" type="button" dataOnly="0" labelOnly="1" outline="0" axis="axisRow" fieldPosition="1"/>
    </format>
    <format dxfId="49">
      <pivotArea field="6" type="button" dataOnly="0" labelOnly="1" outline="0" axis="axisRow" fieldPosition="2"/>
    </format>
    <format dxfId="48">
      <pivotArea dataOnly="0" labelOnly="1" outline="0" fieldPosition="0">
        <references count="1">
          <reference field="1" count="0"/>
        </references>
      </pivotArea>
    </format>
    <format dxfId="47">
      <pivotArea dataOnly="0" labelOnly="1" grandRow="1" outline="0" fieldPosition="0"/>
    </format>
    <format dxfId="46">
      <pivotArea dataOnly="0" labelOnly="1" outline="0" fieldPosition="0">
        <references count="2">
          <reference field="1" count="1" selected="0">
            <x v="3"/>
          </reference>
          <reference field="5" count="1">
            <x v="1"/>
          </reference>
        </references>
      </pivotArea>
    </format>
    <format dxfId="45">
      <pivotArea dataOnly="0" labelOnly="1" outline="0" fieldPosition="0">
        <references count="2">
          <reference field="1" count="1" selected="0">
            <x v="20"/>
          </reference>
          <reference field="5" count="1">
            <x v="2"/>
          </reference>
        </references>
      </pivotArea>
    </format>
    <format dxfId="44">
      <pivotArea dataOnly="0" labelOnly="1" outline="0" fieldPosition="0">
        <references count="2">
          <reference field="1" count="1" selected="0">
            <x v="29"/>
          </reference>
          <reference field="5" count="1">
            <x v="0"/>
          </reference>
        </references>
      </pivotArea>
    </format>
    <format dxfId="43">
      <pivotArea dataOnly="0" labelOnly="1" outline="0" fieldPosition="0">
        <references count="2">
          <reference field="1" count="1" selected="0">
            <x v="33"/>
          </reference>
          <reference field="5" count="1">
            <x v="3"/>
          </reference>
        </references>
      </pivotArea>
    </format>
    <format dxfId="42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1"/>
          </reference>
          <reference field="6" count="1">
            <x v="1249"/>
          </reference>
        </references>
      </pivotArea>
    </format>
    <format dxfId="41">
      <pivotArea dataOnly="0" labelOnly="1" outline="0" fieldPosition="0">
        <references count="3">
          <reference field="1" count="1" selected="0">
            <x v="20"/>
          </reference>
          <reference field="5" count="1" selected="0">
            <x v="2"/>
          </reference>
          <reference field="6" count="1">
            <x v="990"/>
          </reference>
        </references>
      </pivotArea>
    </format>
    <format dxfId="40">
      <pivotArea dataOnly="0" labelOnly="1" outline="0" fieldPosition="0">
        <references count="3">
          <reference field="1" count="1" selected="0">
            <x v="29"/>
          </reference>
          <reference field="5" count="1" selected="0">
            <x v="0"/>
          </reference>
          <reference field="6" count="1">
            <x v="1015"/>
          </reference>
        </references>
      </pivotArea>
    </format>
    <format dxfId="39">
      <pivotArea dataOnly="0" labelOnly="1" outline="0" fieldPosition="0">
        <references count="3">
          <reference field="1" count="1" selected="0">
            <x v="33"/>
          </reference>
          <reference field="5" count="1" selected="0">
            <x v="3"/>
          </reference>
          <reference field="6" count="1">
            <x v="1078"/>
          </reference>
        </references>
      </pivotArea>
    </format>
    <format dxfId="38">
      <pivotArea dataOnly="0" labelOnly="1" outline="0" fieldPosition="0">
        <references count="1">
          <reference field="4294967294" count="5">
            <x v="1"/>
            <x v="2"/>
            <x v="3"/>
            <x v="4"/>
            <x v="5"/>
          </reference>
        </references>
      </pivotArea>
    </format>
    <format dxfId="37">
      <pivotArea outline="0" fieldPosition="0">
        <references count="1">
          <reference field="4294967294" count="1" selected="0">
            <x v="7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CAA90-D212-4890-97C1-C591ED5086CA}" name="PivotTable1" cacheId="5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3:K5" firstHeaderRow="0" firstDataRow="1" firstDataCol="3" rowPageCount="1" colPageCount="1"/>
  <pivotFields count="21">
    <pivotField axis="axisPage" compact="0" outline="0" showAll="0" defaultSubtotal="0">
      <items count="21">
        <item x="19"/>
        <item x="9"/>
        <item x="4"/>
        <item x="0"/>
        <item x="2"/>
        <item x="12"/>
        <item x="8"/>
        <item x="14"/>
        <item x="6"/>
        <item x="15"/>
        <item x="16"/>
        <item x="1"/>
        <item x="18"/>
        <item x="10"/>
        <item x="5"/>
        <item x="7"/>
        <item x="17"/>
        <item x="13"/>
        <item x="3"/>
        <item x="20"/>
        <item x="11"/>
      </items>
    </pivotField>
    <pivotField axis="axisRow" compact="0" outline="0" showAll="0" defaultSubtotal="0">
      <items count="35">
        <item x="25"/>
        <item x="13"/>
        <item x="10"/>
        <item x="16"/>
        <item x="9"/>
        <item x="17"/>
        <item x="8"/>
        <item x="4"/>
        <item x="7"/>
        <item x="15"/>
        <item x="5"/>
        <item x="6"/>
        <item x="22"/>
        <item x="21"/>
        <item m="1" x="34"/>
        <item x="11"/>
        <item x="14"/>
        <item x="19"/>
        <item x="18"/>
        <item x="12"/>
        <item x="23"/>
        <item x="20"/>
        <item x="1"/>
        <item x="2"/>
        <item x="3"/>
        <item x="33"/>
        <item x="31"/>
        <item x="27"/>
        <item x="28"/>
        <item x="0"/>
        <item x="26"/>
        <item x="29"/>
        <item x="30"/>
        <item x="32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17">
        <item x="0"/>
        <item x="372"/>
        <item x="365"/>
        <item x="6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</items>
    </pivotField>
    <pivotField axis="axisRow" compact="0" outline="0" showAll="0" defaultSubtotal="0">
      <items count="1280">
        <item x="491"/>
        <item m="1" x="1179"/>
        <item x="398"/>
        <item m="1" x="694"/>
        <item m="1" x="693"/>
        <item m="1" x="1115"/>
        <item m="1" x="726"/>
        <item m="1" x="1028"/>
        <item x="197"/>
        <item m="1" x="739"/>
        <item x="229"/>
        <item m="1" x="700"/>
        <item x="311"/>
        <item m="1" x="826"/>
        <item m="1" x="705"/>
        <item m="1" x="1051"/>
        <item m="1" x="958"/>
        <item m="1" x="860"/>
        <item m="1" x="801"/>
        <item m="1" x="1191"/>
        <item m="1" x="623"/>
        <item m="1" x="658"/>
        <item x="166"/>
        <item m="1" x="1057"/>
        <item m="1" x="990"/>
        <item m="1" x="1166"/>
        <item x="182"/>
        <item m="1" x="1220"/>
        <item m="1" x="1068"/>
        <item m="1" x="1227"/>
        <item m="1" x="669"/>
        <item m="1" x="681"/>
        <item x="186"/>
        <item m="1" x="971"/>
        <item m="1" x="893"/>
        <item x="224"/>
        <item x="261"/>
        <item m="1" x="672"/>
        <item m="1" x="654"/>
        <item m="1" x="707"/>
        <item m="1" x="631"/>
        <item x="171"/>
        <item m="1" x="822"/>
        <item m="1" x="1114"/>
        <item m="1" x="841"/>
        <item m="1" x="976"/>
        <item m="1" x="1069"/>
        <item m="1" x="995"/>
        <item m="1" x="934"/>
        <item x="184"/>
        <item m="1" x="846"/>
        <item x="237"/>
        <item x="209"/>
        <item m="1" x="1194"/>
        <item x="264"/>
        <item x="392"/>
        <item m="1" x="780"/>
        <item x="230"/>
        <item x="369"/>
        <item m="1" x="948"/>
        <item x="326"/>
        <item m="1" x="882"/>
        <item m="1" x="1154"/>
        <item m="1" x="1207"/>
        <item m="1" x="805"/>
        <item m="1" x="1080"/>
        <item x="312"/>
        <item x="303"/>
        <item m="1" x="974"/>
        <item m="1" x="1084"/>
        <item x="371"/>
        <item m="1" x="965"/>
        <item m="1" x="1261"/>
        <item m="1" x="1098"/>
        <item m="1" x="1092"/>
        <item m="1" x="1253"/>
        <item x="218"/>
        <item m="1" x="772"/>
        <item x="411"/>
        <item m="1" x="917"/>
        <item m="1" x="1052"/>
        <item m="1" x="949"/>
        <item m="1" x="904"/>
        <item m="1" x="1195"/>
        <item m="1" x="728"/>
        <item m="1" x="683"/>
        <item m="1" x="875"/>
        <item m="1" x="632"/>
        <item m="1" x="634"/>
        <item m="1" x="920"/>
        <item m="1" x="1039"/>
        <item m="1" x="612"/>
        <item m="1" x="1237"/>
        <item m="1" x="832"/>
        <item m="1" x="1268"/>
        <item m="1" x="1163"/>
        <item m="1" x="1019"/>
        <item m="1" x="946"/>
        <item m="1" x="1204"/>
        <item m="1" x="870"/>
        <item m="1" x="833"/>
        <item m="1" x="847"/>
        <item m="1" x="944"/>
        <item m="1" x="787"/>
        <item m="1" x="962"/>
        <item m="1" x="803"/>
        <item m="1" x="821"/>
        <item x="302"/>
        <item m="1" x="775"/>
        <item m="1" x="1173"/>
        <item m="1" x="684"/>
        <item x="328"/>
        <item m="1" x="609"/>
        <item m="1" x="1054"/>
        <item x="585"/>
        <item m="1" x="1024"/>
        <item m="1" x="984"/>
        <item x="563"/>
        <item m="1" x="795"/>
        <item m="1" x="1226"/>
        <item m="1" x="1235"/>
        <item m="1" x="1205"/>
        <item x="257"/>
        <item x="231"/>
        <item m="1" x="839"/>
        <item m="1" x="1211"/>
        <item m="1" x="928"/>
        <item m="1" x="1150"/>
        <item x="321"/>
        <item m="1" x="1060"/>
        <item m="1" x="1112"/>
        <item x="225"/>
        <item x="405"/>
        <item m="1" x="785"/>
        <item m="1" x="1156"/>
        <item m="1" x="1160"/>
        <item m="1" x="748"/>
        <item m="1" x="1216"/>
        <item x="269"/>
        <item m="1" x="933"/>
        <item x="254"/>
        <item m="1" x="666"/>
        <item m="1" x="691"/>
        <item x="427"/>
        <item x="439"/>
        <item x="468"/>
        <item x="475"/>
        <item x="442"/>
        <item x="426"/>
        <item x="416"/>
        <item x="477"/>
        <item x="429"/>
        <item x="423"/>
        <item x="434"/>
        <item x="438"/>
        <item x="467"/>
        <item x="474"/>
        <item x="441"/>
        <item x="422"/>
        <item x="420"/>
        <item x="425"/>
        <item x="435"/>
        <item x="421"/>
        <item x="424"/>
        <item x="436"/>
        <item x="418"/>
        <item x="428"/>
        <item x="415"/>
        <item m="1" x="1139"/>
        <item m="1" x="771"/>
        <item m="1" x="1197"/>
        <item m="1" x="1236"/>
        <item x="395"/>
        <item m="1" x="1196"/>
        <item x="273"/>
        <item m="1" x="1202"/>
        <item m="1" x="715"/>
        <item m="1" x="1076"/>
        <item x="212"/>
        <item m="1" x="998"/>
        <item m="1" x="930"/>
        <item m="1" x="1180"/>
        <item x="552"/>
        <item m="1" x="897"/>
        <item m="1" x="1276"/>
        <item m="1" x="633"/>
        <item m="1" x="621"/>
        <item m="1" x="947"/>
        <item x="36"/>
        <item x="35"/>
        <item x="192"/>
        <item m="1" x="967"/>
        <item m="1" x="782"/>
        <item x="267"/>
        <item m="1" x="915"/>
        <item m="1" x="889"/>
        <item x="384"/>
        <item m="1" x="881"/>
        <item m="1" x="615"/>
        <item x="295"/>
        <item m="1" x="1273"/>
        <item m="1" x="704"/>
        <item m="1" x="1079"/>
        <item x="164"/>
        <item m="1" x="874"/>
        <item m="1" x="809"/>
        <item m="1" x="687"/>
        <item m="1" x="1153"/>
        <item m="1" x="641"/>
        <item m="1" x="1072"/>
        <item x="266"/>
        <item m="1" x="788"/>
        <item m="1" x="740"/>
        <item m="1" x="1120"/>
        <item m="1" x="975"/>
        <item x="378"/>
        <item m="1" x="1134"/>
        <item x="217"/>
        <item m="1" x="1175"/>
        <item x="607"/>
        <item m="1" x="862"/>
        <item m="1" x="1267"/>
        <item m="1" x="618"/>
        <item m="1" x="627"/>
        <item x="239"/>
        <item x="413"/>
        <item m="1" x="736"/>
        <item x="409"/>
        <item m="1" x="855"/>
        <item x="506"/>
        <item m="1" x="1234"/>
        <item x="602"/>
        <item x="249"/>
        <item x="391"/>
        <item x="503"/>
        <item m="1" x="1158"/>
        <item m="1" x="1048"/>
        <item m="1" x="1066"/>
        <item m="1" x="799"/>
        <item m="1" x="906"/>
        <item m="1" x="663"/>
        <item x="492"/>
        <item m="1" x="708"/>
        <item m="1" x="712"/>
        <item m="1" x="810"/>
        <item m="1" x="1230"/>
        <item x="204"/>
        <item m="1" x="1012"/>
        <item m="1" x="1094"/>
        <item m="1" x="994"/>
        <item m="1" x="849"/>
        <item m="1" x="653"/>
        <item x="504"/>
        <item m="1" x="682"/>
        <item x="376"/>
        <item m="1" x="635"/>
        <item m="1" x="1117"/>
        <item m="1" x="1259"/>
        <item m="1" x="731"/>
        <item m="1" x="692"/>
        <item m="1" x="670"/>
        <item m="1" x="1193"/>
        <item m="1" x="898"/>
        <item m="1" x="854"/>
        <item m="1" x="1245"/>
        <item m="1" x="1136"/>
        <item x="343"/>
        <item m="1" x="1058"/>
        <item x="216"/>
        <item m="1" x="655"/>
        <item m="1" x="988"/>
        <item x="208"/>
        <item m="1" x="784"/>
        <item m="1" x="614"/>
        <item m="1" x="986"/>
        <item m="1" x="1093"/>
        <item m="1" x="797"/>
        <item m="1" x="956"/>
        <item x="194"/>
        <item m="1" x="941"/>
        <item x="226"/>
        <item m="1" x="1164"/>
        <item x="215"/>
        <item m="1" x="667"/>
        <item m="1" x="1206"/>
        <item m="1" x="1278"/>
        <item x="322"/>
        <item m="1" x="807"/>
        <item m="1" x="892"/>
        <item x="363"/>
        <item x="359"/>
        <item x="362"/>
        <item m="1" x="730"/>
        <item x="553"/>
        <item m="1" x="991"/>
        <item x="507"/>
        <item m="1" x="1137"/>
        <item m="1" x="1132"/>
        <item m="1" x="808"/>
        <item m="1" x="1103"/>
        <item m="1" x="1266"/>
        <item x="583"/>
        <item x="599"/>
        <item m="1" x="804"/>
        <item x="597"/>
        <item m="1" x="1155"/>
        <item m="1" x="1014"/>
        <item m="1" x="1218"/>
        <item m="1" x="1201"/>
        <item x="344"/>
        <item m="1" x="777"/>
        <item x="497"/>
        <item m="1" x="1111"/>
        <item x="238"/>
        <item m="1" x="1040"/>
        <item x="306"/>
        <item m="1" x="1063"/>
        <item m="1" x="987"/>
        <item m="1" x="1249"/>
        <item m="1" x="619"/>
        <item m="1" x="999"/>
        <item m="1" x="831"/>
        <item m="1" x="1005"/>
        <item m="1" x="1279"/>
        <item m="1" x="827"/>
        <item m="1" x="1252"/>
        <item m="1" x="863"/>
        <item m="1" x="861"/>
        <item x="299"/>
        <item m="1" x="665"/>
        <item m="1" x="1149"/>
        <item m="1" x="688"/>
        <item m="1" x="617"/>
        <item x="168"/>
        <item m="1" x="689"/>
        <item m="1" x="1037"/>
        <item m="1" x="970"/>
        <item m="1" x="864"/>
        <item x="227"/>
        <item x="272"/>
        <item m="1" x="1073"/>
        <item m="1" x="643"/>
        <item m="1" x="835"/>
        <item x="495"/>
        <item m="1" x="1168"/>
        <item m="1" x="1265"/>
        <item m="1" x="1074"/>
        <item m="1" x="1050"/>
        <item m="1" x="630"/>
        <item x="490"/>
        <item m="1" x="1238"/>
        <item m="1" x="1007"/>
        <item m="1" x="1198"/>
        <item m="1" x="911"/>
        <item m="1" x="924"/>
        <item m="1" x="837"/>
        <item m="1" x="900"/>
        <item m="1" x="968"/>
        <item m="1" x="868"/>
        <item m="1" x="721"/>
        <item x="296"/>
        <item m="1" x="1013"/>
        <item x="373"/>
        <item m="1" x="792"/>
        <item m="1" x="1036"/>
        <item m="1" x="1135"/>
        <item x="195"/>
        <item m="1" x="1022"/>
        <item x="207"/>
        <item m="1" x="1044"/>
        <item m="1" x="1097"/>
        <item m="1" x="752"/>
        <item m="1" x="894"/>
        <item m="1" x="1107"/>
        <item m="1" x="622"/>
        <item m="1" x="616"/>
        <item m="1" x="996"/>
        <item m="1" x="812"/>
        <item m="1" x="929"/>
        <item m="1" x="1043"/>
        <item x="177"/>
        <item m="1" x="679"/>
        <item x="330"/>
        <item m="1" x="1254"/>
        <item m="1" x="1212"/>
        <item m="1" x="912"/>
        <item m="1" x="983"/>
        <item m="1" x="675"/>
        <item m="1" x="1021"/>
        <item m="1" x="1049"/>
        <item x="406"/>
        <item x="297"/>
        <item x="130"/>
        <item x="132"/>
        <item x="124"/>
        <item x="125"/>
        <item x="122"/>
        <item x="121"/>
        <item x="118"/>
        <item x="127"/>
        <item x="129"/>
        <item x="133"/>
        <item x="126"/>
        <item x="123"/>
        <item x="120"/>
        <item x="119"/>
        <item x="131"/>
        <item x="128"/>
        <item x="116"/>
        <item x="157"/>
        <item x="148"/>
        <item x="145"/>
        <item x="139"/>
        <item x="140"/>
        <item x="137"/>
        <item x="134"/>
        <item x="142"/>
        <item x="144"/>
        <item x="141"/>
        <item x="138"/>
        <item x="136"/>
        <item x="135"/>
        <item x="146"/>
        <item x="143"/>
        <item x="147"/>
        <item x="87"/>
        <item x="80"/>
        <item x="84"/>
        <item x="90"/>
        <item x="83"/>
        <item x="82"/>
        <item x="88"/>
        <item x="89"/>
        <item x="85"/>
        <item x="79"/>
        <item x="81"/>
        <item x="86"/>
        <item x="115"/>
        <item x="111"/>
        <item x="109"/>
        <item x="106"/>
        <item x="112"/>
        <item x="114"/>
        <item x="110"/>
        <item x="108"/>
        <item x="107"/>
        <item x="155"/>
        <item x="113"/>
        <item x="156"/>
        <item m="1" x="642"/>
        <item m="1" x="886"/>
        <item m="1" x="985"/>
        <item m="1" x="685"/>
        <item x="242"/>
        <item x="179"/>
        <item m="1" x="1075"/>
        <item m="1" x="789"/>
        <item m="1" x="720"/>
        <item x="600"/>
        <item x="4"/>
        <item m="1" x="764"/>
        <item x="320"/>
        <item x="258"/>
        <item x="235"/>
        <item m="1" x="1190"/>
        <item m="1" x="852"/>
        <item m="1" x="755"/>
        <item m="1" x="1232"/>
        <item m="1" x="1203"/>
        <item m="1" x="793"/>
        <item m="1" x="1263"/>
        <item m="1" x="760"/>
        <item x="361"/>
        <item m="1" x="725"/>
        <item m="1" x="620"/>
        <item x="105"/>
        <item x="104"/>
        <item x="117"/>
        <item x="77"/>
        <item m="1" x="811"/>
        <item m="1" x="770"/>
        <item x="236"/>
        <item m="1" x="960"/>
        <item x="233"/>
        <item x="372"/>
        <item x="274"/>
        <item m="1" x="942"/>
        <item x="246"/>
        <item x="375"/>
        <item x="500"/>
        <item m="1" x="857"/>
        <item x="276"/>
        <item m="1" x="973"/>
        <item x="333"/>
        <item x="282"/>
        <item m="1" x="1138"/>
        <item x="498"/>
        <item x="221"/>
        <item m="1" x="1142"/>
        <item x="178"/>
        <item x="241"/>
        <item x="251"/>
        <item x="260"/>
        <item x="270"/>
        <item m="1" x="1083"/>
        <item m="1" x="877"/>
        <item m="1" x="1147"/>
        <item m="1" x="824"/>
        <item x="219"/>
        <item m="1" x="733"/>
        <item m="1" x="879"/>
        <item m="1" x="1229"/>
        <item m="1" x="1030"/>
        <item m="1" x="1244"/>
        <item m="1" x="1146"/>
        <item x="202"/>
        <item x="370"/>
        <item m="1" x="1255"/>
        <item x="578"/>
        <item x="390"/>
        <item m="1" x="1047"/>
        <item m="1" x="745"/>
        <item m="1" x="896"/>
        <item m="1" x="1143"/>
        <item m="1" x="1215"/>
        <item m="1" x="1176"/>
        <item m="1" x="977"/>
        <item x="300"/>
        <item m="1" x="761"/>
        <item m="1" x="992"/>
        <item m="1" x="657"/>
        <item m="1" x="838"/>
        <item m="1" x="1034"/>
        <item x="368"/>
        <item m="1" x="1256"/>
        <item m="1" x="1144"/>
        <item m="1" x="1118"/>
        <item m="1" x="1271"/>
        <item m="1" x="842"/>
        <item x="310"/>
        <item m="1" x="1006"/>
        <item m="1" x="895"/>
        <item m="1" x="751"/>
        <item m="1" x="869"/>
        <item m="1" x="762"/>
        <item m="1" x="865"/>
        <item m="1" x="1217"/>
        <item m="1" x="866"/>
        <item m="1" x="753"/>
        <item m="1" x="1038"/>
        <item m="1" x="714"/>
        <item m="1" x="1089"/>
        <item m="1" x="867"/>
        <item x="581"/>
        <item m="1" x="750"/>
        <item m="1" x="779"/>
        <item m="1" x="963"/>
        <item m="1" x="925"/>
        <item m="1" x="989"/>
        <item x="308"/>
        <item m="1" x="884"/>
        <item x="579"/>
        <item x="354"/>
        <item x="347"/>
        <item x="351"/>
        <item x="357"/>
        <item x="350"/>
        <item x="349"/>
        <item x="355"/>
        <item x="356"/>
        <item x="352"/>
        <item x="346"/>
        <item x="348"/>
        <item x="353"/>
        <item m="1" x="1182"/>
        <item m="1" x="613"/>
        <item x="323"/>
        <item m="1" x="717"/>
        <item m="1" x="1222"/>
        <item m="1" x="1187"/>
        <item x="393"/>
        <item m="1" x="774"/>
        <item m="1" x="872"/>
        <item m="1" x="1165"/>
        <item x="191"/>
        <item m="1" x="698"/>
        <item x="319"/>
        <item x="167"/>
        <item m="1" x="1159"/>
        <item m="1" x="1119"/>
        <item m="1" x="741"/>
        <item m="1" x="723"/>
        <item m="1" x="880"/>
        <item m="1" x="1086"/>
        <item x="271"/>
        <item m="1" x="671"/>
        <item m="1" x="1141"/>
        <item x="315"/>
        <item x="180"/>
        <item x="198"/>
        <item m="1" x="890"/>
        <item x="188"/>
        <item x="598"/>
        <item m="1" x="1264"/>
        <item m="1" x="1064"/>
        <item x="580"/>
        <item x="400"/>
        <item x="557"/>
        <item m="1" x="735"/>
        <item x="408"/>
        <item x="412"/>
        <item m="1" x="1061"/>
        <item m="1" x="1188"/>
        <item m="1" x="1003"/>
        <item x="161"/>
        <item x="160"/>
        <item x="159"/>
        <item x="158"/>
        <item x="33"/>
        <item x="34"/>
        <item x="32"/>
        <item x="23"/>
        <item x="24"/>
        <item x="30"/>
        <item x="26"/>
        <item x="21"/>
        <item x="27"/>
        <item x="29"/>
        <item x="25"/>
        <item x="31"/>
        <item x="22"/>
        <item x="20"/>
        <item x="28"/>
        <item m="1" x="825"/>
        <item m="1" x="732"/>
        <item m="1" x="1122"/>
        <item m="1" x="640"/>
        <item m="1" x="1219"/>
        <item m="1" x="856"/>
        <item m="1" x="1145"/>
        <item x="329"/>
        <item m="1" x="668"/>
        <item m="1" x="1020"/>
        <item m="1" x="769"/>
        <item x="380"/>
        <item x="501"/>
        <item x="232"/>
        <item m="1" x="1247"/>
        <item m="1" x="638"/>
        <item m="1" x="1239"/>
        <item x="305"/>
        <item m="1" x="651"/>
        <item m="1" x="1090"/>
        <item m="1" x="1109"/>
        <item x="486"/>
        <item x="1"/>
        <item x="2"/>
        <item m="1" x="935"/>
        <item x="431"/>
        <item x="440"/>
        <item x="469"/>
        <item x="476"/>
        <item x="443"/>
        <item x="430"/>
        <item x="417"/>
        <item x="433"/>
        <item x="437"/>
        <item x="419"/>
        <item x="432"/>
        <item m="1" x="1070"/>
        <item m="1" x="939"/>
        <item m="1" x="1026"/>
        <item m="1" x="969"/>
        <item x="172"/>
        <item m="1" x="891"/>
        <item m="1" x="1169"/>
        <item x="316"/>
        <item m="1" x="938"/>
        <item x="377"/>
        <item x="327"/>
        <item x="290"/>
        <item x="298"/>
        <item m="1" x="722"/>
        <item m="1" x="625"/>
        <item m="1" x="1277"/>
        <item m="1" x="767"/>
        <item m="1" x="828"/>
        <item x="396"/>
        <item m="1" x="1096"/>
        <item x="562"/>
        <item x="603"/>
        <item m="1" x="1231"/>
        <item x="549"/>
        <item x="587"/>
        <item x="201"/>
        <item m="1" x="1011"/>
        <item m="1" x="1088"/>
        <item m="1" x="1099"/>
        <item m="1" x="914"/>
        <item m="1" x="978"/>
        <item x="268"/>
        <item m="1" x="844"/>
        <item m="1" x="964"/>
        <item m="1" x="1275"/>
        <item m="1" x="1100"/>
        <item m="1" x="1001"/>
        <item m="1" x="1002"/>
        <item x="173"/>
        <item x="240"/>
        <item m="1" x="678"/>
        <item m="1" x="1251"/>
        <item m="1" x="716"/>
        <item m="1" x="660"/>
        <item m="1" x="636"/>
        <item m="1" x="1260"/>
        <item x="481"/>
        <item x="480"/>
        <item x="494"/>
        <item m="1" x="953"/>
        <item m="1" x="813"/>
        <item m="1" x="931"/>
        <item x="5"/>
        <item m="1" x="697"/>
        <item m="1" x="961"/>
        <item m="1" x="1008"/>
        <item m="1" x="1133"/>
        <item m="1" x="1148"/>
        <item m="1" x="766"/>
        <item x="275"/>
        <item x="456"/>
        <item x="464"/>
        <item x="471"/>
        <item x="462"/>
        <item x="479"/>
        <item x="466"/>
        <item x="455"/>
        <item x="449"/>
        <item x="458"/>
        <item m="1" x="686"/>
        <item x="461"/>
        <item m="1" x="1059"/>
        <item x="450"/>
        <item x="457"/>
        <item x="446"/>
        <item x="448"/>
        <item x="452"/>
        <item m="1" x="1274"/>
        <item x="463"/>
        <item x="470"/>
        <item x="478"/>
        <item x="465"/>
        <item x="451"/>
        <item x="447"/>
        <item x="454"/>
        <item m="1" x="1010"/>
        <item x="460"/>
        <item x="453"/>
        <item m="1" x="1213"/>
        <item x="459"/>
        <item m="1" x="1208"/>
        <item m="1" x="873"/>
        <item m="1" x="1123"/>
        <item x="374"/>
        <item x="345"/>
        <item x="205"/>
        <item m="1" x="676"/>
        <item x="536"/>
        <item x="543"/>
        <item x="537"/>
        <item x="541"/>
        <item x="539"/>
        <item x="540"/>
        <item x="538"/>
        <item m="1" x="887"/>
        <item m="1" x="836"/>
        <item x="304"/>
        <item x="509"/>
        <item m="1" x="624"/>
        <item m="1" x="851"/>
        <item m="1" x="1131"/>
        <item m="1" x="932"/>
        <item m="1" x="1242"/>
        <item m="1" x="943"/>
        <item m="1" x="674"/>
        <item x="482"/>
        <item x="483"/>
        <item x="488"/>
        <item x="485"/>
        <item x="484"/>
        <item m="1" x="1045"/>
        <item m="1" x="794"/>
        <item m="1" x="727"/>
        <item m="1" x="1126"/>
        <item m="1" x="758"/>
        <item m="1" x="703"/>
        <item m="1" x="677"/>
        <item m="1" x="742"/>
        <item m="1" x="1224"/>
        <item x="262"/>
        <item m="1" x="1125"/>
        <item x="243"/>
        <item m="1" x="695"/>
        <item m="1" x="1121"/>
        <item m="1" x="937"/>
        <item m="1" x="790"/>
        <item x="402"/>
        <item x="203"/>
        <item m="1" x="927"/>
        <item m="1" x="817"/>
        <item x="535"/>
        <item x="534"/>
        <item x="545"/>
        <item m="1" x="1170"/>
        <item x="542"/>
        <item m="1" x="814"/>
        <item x="505"/>
        <item x="45"/>
        <item x="150"/>
        <item x="42"/>
        <item x="40"/>
        <item x="37"/>
        <item x="43"/>
        <item x="41"/>
        <item x="39"/>
        <item x="38"/>
        <item x="149"/>
        <item x="44"/>
        <item x="46"/>
        <item x="151"/>
        <item x="53"/>
        <item x="60"/>
        <item x="49"/>
        <item x="50"/>
        <item x="52"/>
        <item x="47"/>
        <item x="56"/>
        <item x="54"/>
        <item x="61"/>
        <item x="55"/>
        <item x="51"/>
        <item x="59"/>
        <item x="48"/>
        <item x="58"/>
        <item x="57"/>
        <item m="1" x="908"/>
        <item m="1" x="966"/>
        <item m="1" x="876"/>
        <item m="1" x="921"/>
        <item m="1" x="802"/>
        <item m="1" x="959"/>
        <item x="544"/>
        <item x="245"/>
        <item m="1" x="1056"/>
        <item x="403"/>
        <item x="193"/>
        <item m="1" x="1221"/>
        <item m="1" x="1033"/>
        <item x="256"/>
        <item x="263"/>
        <item x="16"/>
        <item x="9"/>
        <item x="13"/>
        <item x="19"/>
        <item x="12"/>
        <item x="11"/>
        <item x="17"/>
        <item x="18"/>
        <item x="14"/>
        <item x="8"/>
        <item x="10"/>
        <item x="15"/>
        <item x="489"/>
        <item m="1" x="1233"/>
        <item m="1" x="1106"/>
        <item m="1" x="763"/>
        <item x="397"/>
        <item x="255"/>
        <item m="1" x="637"/>
        <item m="1" x="1027"/>
        <item m="1" x="611"/>
        <item x="548"/>
        <item m="1" x="1095"/>
        <item m="1" x="1185"/>
        <item m="1" x="888"/>
        <item m="1" x="1248"/>
        <item m="1" x="940"/>
        <item x="387"/>
        <item x="250"/>
        <item x="388"/>
        <item m="1" x="945"/>
        <item m="1" x="1181"/>
        <item x="386"/>
        <item m="1" x="647"/>
        <item m="1" x="747"/>
        <item m="1" x="644"/>
        <item m="1" x="649"/>
        <item m="1" x="673"/>
        <item m="1" x="1023"/>
        <item m="1" x="710"/>
        <item m="1" x="1127"/>
        <item x="206"/>
        <item m="1" x="610"/>
        <item x="473"/>
        <item x="472"/>
        <item m="1" x="957"/>
        <item x="389"/>
        <item x="335"/>
        <item x="570"/>
        <item x="569"/>
        <item x="568"/>
        <item x="360"/>
        <item x="62"/>
        <item x="73"/>
        <item x="75"/>
        <item x="68"/>
        <item x="69"/>
        <item x="66"/>
        <item x="63"/>
        <item x="71"/>
        <item x="76"/>
        <item x="70"/>
        <item x="67"/>
        <item x="65"/>
        <item x="64"/>
        <item x="74"/>
        <item x="72"/>
        <item m="1" x="1128"/>
        <item m="1" x="901"/>
        <item m="1" x="1250"/>
        <item m="1" x="1177"/>
        <item x="383"/>
        <item x="279"/>
        <item x="289"/>
        <item m="1" x="1129"/>
        <item x="288"/>
        <item x="287"/>
        <item x="334"/>
        <item x="385"/>
        <item x="382"/>
        <item m="1" x="816"/>
        <item x="381"/>
        <item x="502"/>
        <item m="1" x="1199"/>
        <item m="1" x="952"/>
        <item x="175"/>
        <item x="199"/>
        <item m="1" x="744"/>
        <item x="550"/>
        <item x="78"/>
        <item m="1" x="706"/>
        <item m="1" x="843"/>
        <item m="1" x="818"/>
        <item m="1" x="1140"/>
        <item m="1" x="1200"/>
        <item x="307"/>
        <item m="1" x="1270"/>
        <item m="1" x="1046"/>
        <item x="200"/>
        <item m="1" x="757"/>
        <item m="1" x="820"/>
        <item m="1" x="1152"/>
        <item x="185"/>
        <item m="1" x="1078"/>
        <item x="318"/>
        <item x="228"/>
        <item m="1" x="1071"/>
        <item m="1" x="1081"/>
        <item m="1" x="1108"/>
        <item m="1" x="1082"/>
        <item x="586"/>
        <item m="1" x="1223"/>
        <item m="1" x="1062"/>
        <item m="1" x="1269"/>
        <item m="1" x="979"/>
        <item m="1" x="997"/>
        <item m="1" x="1087"/>
        <item m="1" x="830"/>
        <item m="1" x="982"/>
        <item m="1" x="664"/>
        <item m="1" x="1210"/>
        <item m="1" x="756"/>
        <item m="1" x="1240"/>
        <item m="1" x="1174"/>
        <item m="1" x="954"/>
        <item m="1" x="1257"/>
        <item m="1" x="648"/>
        <item x="516"/>
        <item x="514"/>
        <item x="525"/>
        <item x="513"/>
        <item x="358"/>
        <item x="588"/>
        <item x="530"/>
        <item x="515"/>
        <item x="512"/>
        <item x="522"/>
        <item x="517"/>
        <item m="1" x="718"/>
        <item x="596"/>
        <item x="511"/>
        <item x="487"/>
        <item m="1" x="1186"/>
        <item m="1" x="1151"/>
        <item x="410"/>
        <item x="414"/>
        <item m="1" x="1029"/>
        <item x="259"/>
        <item x="234"/>
        <item x="401"/>
        <item m="1" x="746"/>
        <item m="1" x="680"/>
        <item x="3"/>
        <item m="1" x="1184"/>
        <item m="1" x="628"/>
        <item m="1" x="1225"/>
        <item x="0"/>
        <item m="1" x="819"/>
        <item m="1" x="1077"/>
        <item m="1" x="768"/>
        <item m="1" x="926"/>
        <item m="1" x="922"/>
        <item m="1" x="806"/>
        <item x="93"/>
        <item x="94"/>
        <item x="100"/>
        <item x="96"/>
        <item m="1" x="1004"/>
        <item x="91"/>
        <item x="97"/>
        <item x="152"/>
        <item x="103"/>
        <item x="99"/>
        <item x="102"/>
        <item x="95"/>
        <item x="101"/>
        <item x="92"/>
        <item x="153"/>
        <item x="98"/>
        <item x="154"/>
        <item m="1" x="1009"/>
        <item m="1" x="1000"/>
        <item m="1" x="907"/>
        <item x="265"/>
        <item m="1" x="1085"/>
        <item x="379"/>
        <item m="1" x="1157"/>
        <item m="1" x="1124"/>
        <item m="1" x="850"/>
        <item x="314"/>
        <item m="1" x="878"/>
        <item x="248"/>
        <item m="1" x="1262"/>
        <item m="1" x="845"/>
        <item m="1" x="639"/>
        <item m="1" x="1172"/>
        <item m="1" x="734"/>
        <item x="196"/>
        <item m="1" x="1105"/>
        <item x="394"/>
        <item m="1" x="980"/>
        <item m="1" x="1243"/>
        <item x="573"/>
        <item m="1" x="1167"/>
        <item x="594"/>
        <item x="592"/>
        <item x="605"/>
        <item x="593"/>
        <item x="595"/>
        <item m="1" x="902"/>
        <item m="1" x="829"/>
        <item m="1" x="903"/>
        <item m="1" x="951"/>
        <item m="1" x="791"/>
        <item m="1" x="1161"/>
        <item x="294"/>
        <item m="1" x="905"/>
        <item x="584"/>
        <item x="590"/>
        <item x="591"/>
        <item x="589"/>
        <item x="528"/>
        <item x="527"/>
        <item x="532"/>
        <item x="529"/>
        <item m="1" x="1041"/>
        <item x="531"/>
        <item x="575"/>
        <item x="561"/>
        <item x="364"/>
        <item x="555"/>
        <item x="407"/>
        <item x="577"/>
        <item x="576"/>
        <item x="558"/>
        <item m="1" x="1032"/>
        <item x="214"/>
        <item x="341"/>
        <item x="340"/>
        <item m="1" x="796"/>
        <item x="339"/>
        <item x="222"/>
        <item m="1" x="1102"/>
        <item x="213"/>
        <item x="187"/>
        <item x="210"/>
        <item m="1" x="650"/>
        <item x="551"/>
        <item x="546"/>
        <item x="547"/>
        <item x="336"/>
        <item x="572"/>
        <item x="571"/>
        <item m="1" x="1246"/>
        <item x="244"/>
        <item m="1" x="1017"/>
        <item m="1" x="1192"/>
        <item x="247"/>
        <item x="183"/>
        <item m="1" x="646"/>
        <item x="508"/>
        <item m="1" x="754"/>
        <item m="1" x="1258"/>
        <item x="404"/>
        <item m="1" x="919"/>
        <item m="1" x="910"/>
        <item m="1" x="1104"/>
        <item m="1" x="815"/>
        <item m="1" x="981"/>
        <item x="253"/>
        <item m="1" x="1018"/>
        <item m="1" x="1091"/>
        <item m="1" x="659"/>
        <item m="1" x="661"/>
        <item m="1" x="950"/>
        <item m="1" x="713"/>
        <item x="309"/>
        <item m="1" x="749"/>
        <item m="1" x="719"/>
        <item m="1" x="859"/>
        <item x="165"/>
        <item m="1" x="1053"/>
        <item m="1" x="853"/>
        <item m="1" x="840"/>
        <item m="1" x="1042"/>
        <item m="1" x="1162"/>
        <item m="1" x="711"/>
        <item m="1" x="955"/>
        <item m="1" x="1171"/>
        <item m="1" x="800"/>
        <item m="1" x="871"/>
        <item m="1" x="909"/>
        <item m="1" x="773"/>
        <item x="564"/>
        <item x="565"/>
        <item x="566"/>
        <item x="338"/>
        <item x="337"/>
        <item x="342"/>
        <item m="1" x="1183"/>
        <item x="601"/>
        <item m="1" x="645"/>
        <item x="604"/>
        <item m="1" x="1101"/>
        <item x="493"/>
        <item x="499"/>
        <item x="7"/>
        <item m="1" x="1130"/>
        <item m="1" x="783"/>
        <item x="556"/>
        <item x="174"/>
        <item m="1" x="1016"/>
        <item m="1" x="662"/>
        <item x="190"/>
        <item x="252"/>
        <item m="1" x="729"/>
        <item x="324"/>
        <item x="189"/>
        <item m="1" x="834"/>
        <item m="1" x="1035"/>
        <item m="1" x="1116"/>
        <item x="301"/>
        <item m="1" x="899"/>
        <item x="169"/>
        <item m="1" x="1065"/>
        <item m="1" x="759"/>
        <item m="1" x="923"/>
        <item m="1" x="1015"/>
        <item x="554"/>
        <item x="560"/>
        <item x="559"/>
        <item m="1" x="781"/>
        <item x="211"/>
        <item m="1" x="1214"/>
        <item m="1" x="629"/>
        <item m="1" x="972"/>
        <item m="1" x="1113"/>
        <item m="1" x="1031"/>
        <item m="1" x="1067"/>
        <item m="1" x="823"/>
        <item m="1" x="696"/>
        <item x="223"/>
        <item x="220"/>
        <item x="176"/>
        <item m="1" x="936"/>
        <item x="574"/>
        <item m="1" x="776"/>
        <item m="1" x="1241"/>
        <item x="399"/>
        <item m="1" x="778"/>
        <item x="325"/>
        <item x="170"/>
        <item m="1" x="786"/>
        <item m="1" x="858"/>
        <item m="1" x="743"/>
        <item m="1" x="993"/>
        <item m="1" x="701"/>
        <item m="1" x="918"/>
        <item m="1" x="724"/>
        <item m="1" x="626"/>
        <item m="1" x="652"/>
        <item m="1" x="702"/>
        <item x="313"/>
        <item m="1" x="765"/>
        <item m="1" x="1189"/>
        <item x="496"/>
        <item m="1" x="690"/>
        <item m="1" x="1178"/>
        <item m="1" x="1025"/>
        <item x="317"/>
        <item x="582"/>
        <item m="1" x="798"/>
        <item m="1" x="738"/>
        <item m="1" x="916"/>
        <item m="1" x="1272"/>
        <item m="1" x="848"/>
        <item m="1" x="1110"/>
        <item m="1" x="699"/>
        <item x="444"/>
        <item x="445"/>
        <item m="1" x="709"/>
        <item m="1" x="885"/>
        <item m="1" x="737"/>
        <item m="1" x="1209"/>
        <item m="1" x="608"/>
        <item x="181"/>
        <item m="1" x="883"/>
        <item m="1" x="913"/>
        <item m="1" x="656"/>
        <item x="366"/>
        <item x="365"/>
        <item x="367"/>
        <item m="1" x="1228"/>
        <item m="1" x="1055"/>
        <item x="6"/>
        <item x="162"/>
        <item x="163"/>
        <item x="277"/>
        <item x="278"/>
        <item x="280"/>
        <item x="281"/>
        <item x="283"/>
        <item x="284"/>
        <item x="285"/>
        <item x="286"/>
        <item x="291"/>
        <item x="292"/>
        <item x="293"/>
        <item x="331"/>
        <item x="332"/>
        <item x="510"/>
        <item x="518"/>
        <item x="519"/>
        <item x="520"/>
        <item x="521"/>
        <item x="523"/>
        <item x="524"/>
        <item x="526"/>
        <item x="533"/>
        <item x="567"/>
        <item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</pivotFields>
  <rowFields count="3">
    <field x="1"/>
    <field x="5"/>
    <field x="6"/>
  </rowFields>
  <rowItems count="2">
    <i>
      <x v="34"/>
      <x v="372"/>
      <x v="28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20" hier="-1"/>
  </pageFields>
  <dataFields count="8">
    <dataField name="Sum of Adjusted Closing balance PY" fld="16" baseField="0" baseItem="0"/>
    <dataField name="Sum of Debit " fld="9" baseField="0" baseItem="0"/>
    <dataField name="Sum of Credit" fld="10" baseField="0" baseItem="0"/>
    <dataField name="Sum of Closing balance" fld="11" baseField="0" baseItem="0"/>
    <dataField name="Sum of Adjustements" fld="12" baseField="0" baseItem="0"/>
    <dataField name="Sum of Closing balance adjusted" fld="13" baseField="0" baseItem="0"/>
    <dataField name="Sum of Nominal Variance" fld="18" baseField="0" baseItem="0"/>
    <dataField name="Sum of Variance in %" fld="20" baseField="0" baseItem="0" numFmtId="10"/>
  </dataFields>
  <formats count="18">
    <format dxfId="35">
      <pivotArea type="all" dataOnly="0" outline="0" fieldPosition="0"/>
    </format>
    <format dxfId="34">
      <pivotArea outline="0" collapsedLevelsAreSubtotals="1" fieldPosition="0"/>
    </format>
    <format dxfId="33">
      <pivotArea field="1" type="button" dataOnly="0" labelOnly="1" outline="0" axis="axisRow" fieldPosition="0"/>
    </format>
    <format dxfId="32">
      <pivotArea field="5" type="button" dataOnly="0" labelOnly="1" outline="0" axis="axisRow" fieldPosition="1"/>
    </format>
    <format dxfId="31">
      <pivotArea field="6" type="button" dataOnly="0" labelOnly="1" outline="0" axis="axisRow" fieldPosition="2"/>
    </format>
    <format dxfId="30">
      <pivotArea dataOnly="0" labelOnly="1" outline="0" fieldPosition="0">
        <references count="1">
          <reference field="1" count="0"/>
        </references>
      </pivotArea>
    </format>
    <format dxfId="29">
      <pivotArea dataOnly="0" labelOnly="1" grandRow="1" outline="0" fieldPosition="0"/>
    </format>
    <format dxfId="28">
      <pivotArea dataOnly="0" labelOnly="1" outline="0" fieldPosition="0">
        <references count="2">
          <reference field="1" count="1" selected="0">
            <x v="3"/>
          </reference>
          <reference field="5" count="1">
            <x v="1"/>
          </reference>
        </references>
      </pivotArea>
    </format>
    <format dxfId="27">
      <pivotArea dataOnly="0" labelOnly="1" outline="0" fieldPosition="0">
        <references count="2">
          <reference field="1" count="1" selected="0">
            <x v="20"/>
          </reference>
          <reference field="5" count="1">
            <x v="2"/>
          </reference>
        </references>
      </pivotArea>
    </format>
    <format dxfId="26">
      <pivotArea dataOnly="0" labelOnly="1" outline="0" fieldPosition="0">
        <references count="2">
          <reference field="1" count="1" selected="0">
            <x v="29"/>
          </reference>
          <reference field="5" count="1">
            <x v="0"/>
          </reference>
        </references>
      </pivotArea>
    </format>
    <format dxfId="25">
      <pivotArea dataOnly="0" labelOnly="1" outline="0" fieldPosition="0">
        <references count="2">
          <reference field="1" count="1" selected="0">
            <x v="33"/>
          </reference>
          <reference field="5" count="1">
            <x v="3"/>
          </reference>
        </references>
      </pivotArea>
    </format>
    <format dxfId="24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1"/>
          </reference>
          <reference field="6" count="1">
            <x v="1249"/>
          </reference>
        </references>
      </pivotArea>
    </format>
    <format dxfId="23">
      <pivotArea dataOnly="0" labelOnly="1" outline="0" fieldPosition="0">
        <references count="3">
          <reference field="1" count="1" selected="0">
            <x v="20"/>
          </reference>
          <reference field="5" count="1" selected="0">
            <x v="2"/>
          </reference>
          <reference field="6" count="1">
            <x v="990"/>
          </reference>
        </references>
      </pivotArea>
    </format>
    <format dxfId="22">
      <pivotArea dataOnly="0" labelOnly="1" outline="0" fieldPosition="0">
        <references count="3">
          <reference field="1" count="1" selected="0">
            <x v="29"/>
          </reference>
          <reference field="5" count="1" selected="0">
            <x v="0"/>
          </reference>
          <reference field="6" count="1">
            <x v="1015"/>
          </reference>
        </references>
      </pivotArea>
    </format>
    <format dxfId="21">
      <pivotArea dataOnly="0" labelOnly="1" outline="0" fieldPosition="0">
        <references count="3">
          <reference field="1" count="1" selected="0">
            <x v="33"/>
          </reference>
          <reference field="5" count="1" selected="0">
            <x v="3"/>
          </reference>
          <reference field="6" count="1">
            <x v="1078"/>
          </reference>
        </references>
      </pivotArea>
    </format>
    <format dxfId="20">
      <pivotArea dataOnly="0" labelOnly="1" outline="0" fieldPosition="0">
        <references count="1">
          <reference field="4294967294" count="5">
            <x v="1"/>
            <x v="2"/>
            <x v="3"/>
            <x v="4"/>
            <x v="5"/>
          </reference>
        </references>
      </pivotArea>
    </format>
    <format dxfId="19">
      <pivotArea outline="0" fieldPosition="0">
        <references count="1">
          <reference field="4294967294" count="1" selected="0">
            <x v="7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CAA90-D212-4890-97C1-C591ED5086CA}" name="PivotTable1" cacheId="5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3:K621" firstHeaderRow="0" firstDataRow="1" firstDataCol="3" rowPageCount="1" colPageCount="1"/>
  <pivotFields count="21">
    <pivotField axis="axisPage" compact="0" outline="0" showAll="0" defaultSubtotal="0">
      <items count="21">
        <item x="19"/>
        <item x="9"/>
        <item x="4"/>
        <item x="0"/>
        <item x="2"/>
        <item x="12"/>
        <item x="8"/>
        <item x="14"/>
        <item x="6"/>
        <item x="15"/>
        <item x="16"/>
        <item x="1"/>
        <item x="18"/>
        <item x="10"/>
        <item x="5"/>
        <item x="7"/>
        <item x="17"/>
        <item x="13"/>
        <item x="3"/>
        <item x="20"/>
        <item x="11"/>
      </items>
    </pivotField>
    <pivotField axis="axisRow" compact="0" outline="0" showAll="0" defaultSubtotal="0">
      <items count="35">
        <item x="25"/>
        <item x="13"/>
        <item x="10"/>
        <item x="16"/>
        <item x="9"/>
        <item x="17"/>
        <item x="8"/>
        <item x="4"/>
        <item x="7"/>
        <item x="15"/>
        <item x="5"/>
        <item x="6"/>
        <item x="22"/>
        <item x="21"/>
        <item m="1" x="34"/>
        <item x="11"/>
        <item x="14"/>
        <item x="19"/>
        <item x="18"/>
        <item x="12"/>
        <item x="23"/>
        <item x="20"/>
        <item x="1"/>
        <item x="2"/>
        <item x="3"/>
        <item x="33"/>
        <item x="31"/>
        <item x="27"/>
        <item x="28"/>
        <item x="0"/>
        <item x="26"/>
        <item x="29"/>
        <item x="30"/>
        <item x="32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17">
        <item x="0"/>
        <item x="372"/>
        <item x="365"/>
        <item x="6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</items>
    </pivotField>
    <pivotField axis="axisRow" compact="0" outline="0" showAll="0" defaultSubtotal="0">
      <items count="1280">
        <item x="491"/>
        <item m="1" x="1179"/>
        <item x="398"/>
        <item m="1" x="694"/>
        <item m="1" x="693"/>
        <item m="1" x="1115"/>
        <item m="1" x="726"/>
        <item m="1" x="1028"/>
        <item x="197"/>
        <item m="1" x="739"/>
        <item x="229"/>
        <item m="1" x="700"/>
        <item x="311"/>
        <item m="1" x="826"/>
        <item m="1" x="705"/>
        <item m="1" x="1051"/>
        <item m="1" x="958"/>
        <item m="1" x="860"/>
        <item m="1" x="801"/>
        <item m="1" x="1191"/>
        <item m="1" x="623"/>
        <item m="1" x="658"/>
        <item x="166"/>
        <item m="1" x="1057"/>
        <item m="1" x="990"/>
        <item m="1" x="1166"/>
        <item x="182"/>
        <item m="1" x="1220"/>
        <item m="1" x="1068"/>
        <item m="1" x="1227"/>
        <item m="1" x="669"/>
        <item m="1" x="681"/>
        <item x="186"/>
        <item m="1" x="971"/>
        <item m="1" x="893"/>
        <item x="224"/>
        <item x="261"/>
        <item m="1" x="672"/>
        <item m="1" x="654"/>
        <item m="1" x="707"/>
        <item m="1" x="631"/>
        <item x="171"/>
        <item m="1" x="822"/>
        <item m="1" x="1114"/>
        <item m="1" x="841"/>
        <item m="1" x="976"/>
        <item m="1" x="1069"/>
        <item m="1" x="995"/>
        <item m="1" x="934"/>
        <item x="184"/>
        <item m="1" x="846"/>
        <item x="237"/>
        <item x="209"/>
        <item m="1" x="1194"/>
        <item x="264"/>
        <item x="392"/>
        <item m="1" x="780"/>
        <item x="230"/>
        <item x="369"/>
        <item m="1" x="948"/>
        <item x="326"/>
        <item m="1" x="882"/>
        <item m="1" x="1154"/>
        <item m="1" x="1207"/>
        <item m="1" x="805"/>
        <item m="1" x="1080"/>
        <item x="312"/>
        <item x="303"/>
        <item m="1" x="974"/>
        <item m="1" x="1084"/>
        <item x="371"/>
        <item m="1" x="965"/>
        <item m="1" x="1261"/>
        <item m="1" x="1098"/>
        <item m="1" x="1092"/>
        <item m="1" x="1253"/>
        <item x="218"/>
        <item m="1" x="772"/>
        <item x="411"/>
        <item m="1" x="917"/>
        <item m="1" x="1052"/>
        <item m="1" x="949"/>
        <item m="1" x="904"/>
        <item m="1" x="1195"/>
        <item m="1" x="728"/>
        <item m="1" x="683"/>
        <item m="1" x="875"/>
        <item m="1" x="632"/>
        <item m="1" x="634"/>
        <item m="1" x="920"/>
        <item m="1" x="1039"/>
        <item m="1" x="612"/>
        <item m="1" x="1237"/>
        <item m="1" x="832"/>
        <item m="1" x="1268"/>
        <item m="1" x="1163"/>
        <item m="1" x="1019"/>
        <item m="1" x="946"/>
        <item m="1" x="1204"/>
        <item m="1" x="870"/>
        <item m="1" x="833"/>
        <item m="1" x="847"/>
        <item m="1" x="944"/>
        <item m="1" x="787"/>
        <item m="1" x="962"/>
        <item m="1" x="803"/>
        <item m="1" x="821"/>
        <item x="302"/>
        <item m="1" x="775"/>
        <item m="1" x="1173"/>
        <item m="1" x="684"/>
        <item x="328"/>
        <item m="1" x="609"/>
        <item m="1" x="1054"/>
        <item x="585"/>
        <item m="1" x="1024"/>
        <item m="1" x="984"/>
        <item x="563"/>
        <item m="1" x="795"/>
        <item m="1" x="1226"/>
        <item m="1" x="1235"/>
        <item m="1" x="1205"/>
        <item x="257"/>
        <item x="231"/>
        <item m="1" x="839"/>
        <item m="1" x="1211"/>
        <item m="1" x="928"/>
        <item m="1" x="1150"/>
        <item x="321"/>
        <item m="1" x="1060"/>
        <item m="1" x="1112"/>
        <item x="225"/>
        <item x="405"/>
        <item m="1" x="785"/>
        <item m="1" x="1156"/>
        <item m="1" x="1160"/>
        <item m="1" x="748"/>
        <item m="1" x="1216"/>
        <item x="269"/>
        <item m="1" x="933"/>
        <item x="254"/>
        <item m="1" x="666"/>
        <item m="1" x="691"/>
        <item x="427"/>
        <item x="439"/>
        <item x="468"/>
        <item x="475"/>
        <item x="442"/>
        <item x="426"/>
        <item x="416"/>
        <item x="477"/>
        <item x="429"/>
        <item x="423"/>
        <item x="434"/>
        <item x="438"/>
        <item x="467"/>
        <item x="474"/>
        <item x="441"/>
        <item x="422"/>
        <item x="420"/>
        <item x="425"/>
        <item x="435"/>
        <item x="421"/>
        <item x="424"/>
        <item x="436"/>
        <item x="418"/>
        <item x="428"/>
        <item x="415"/>
        <item m="1" x="1139"/>
        <item m="1" x="771"/>
        <item m="1" x="1197"/>
        <item m="1" x="1236"/>
        <item x="395"/>
        <item m="1" x="1196"/>
        <item x="273"/>
        <item m="1" x="1202"/>
        <item m="1" x="715"/>
        <item m="1" x="1076"/>
        <item x="212"/>
        <item m="1" x="998"/>
        <item m="1" x="930"/>
        <item m="1" x="1180"/>
        <item x="552"/>
        <item m="1" x="897"/>
        <item m="1" x="1276"/>
        <item m="1" x="633"/>
        <item m="1" x="621"/>
        <item m="1" x="947"/>
        <item x="36"/>
        <item x="35"/>
        <item x="192"/>
        <item m="1" x="967"/>
        <item m="1" x="782"/>
        <item x="267"/>
        <item m="1" x="915"/>
        <item m="1" x="889"/>
        <item x="384"/>
        <item m="1" x="881"/>
        <item m="1" x="615"/>
        <item x="295"/>
        <item m="1" x="1273"/>
        <item m="1" x="704"/>
        <item m="1" x="1079"/>
        <item x="164"/>
        <item m="1" x="874"/>
        <item m="1" x="809"/>
        <item m="1" x="687"/>
        <item m="1" x="1153"/>
        <item m="1" x="641"/>
        <item m="1" x="1072"/>
        <item x="266"/>
        <item m="1" x="788"/>
        <item m="1" x="740"/>
        <item m="1" x="1120"/>
        <item m="1" x="975"/>
        <item x="378"/>
        <item m="1" x="1134"/>
        <item x="217"/>
        <item m="1" x="1175"/>
        <item x="607"/>
        <item m="1" x="862"/>
        <item m="1" x="1267"/>
        <item m="1" x="618"/>
        <item m="1" x="627"/>
        <item x="239"/>
        <item x="413"/>
        <item m="1" x="736"/>
        <item x="409"/>
        <item m="1" x="855"/>
        <item x="506"/>
        <item m="1" x="1234"/>
        <item x="602"/>
        <item x="249"/>
        <item x="391"/>
        <item x="503"/>
        <item m="1" x="1158"/>
        <item m="1" x="1048"/>
        <item m="1" x="1066"/>
        <item m="1" x="799"/>
        <item m="1" x="906"/>
        <item m="1" x="663"/>
        <item x="492"/>
        <item m="1" x="708"/>
        <item m="1" x="712"/>
        <item m="1" x="810"/>
        <item m="1" x="1230"/>
        <item x="204"/>
        <item m="1" x="1012"/>
        <item m="1" x="1094"/>
        <item m="1" x="994"/>
        <item m="1" x="849"/>
        <item m="1" x="653"/>
        <item x="504"/>
        <item m="1" x="682"/>
        <item x="376"/>
        <item m="1" x="635"/>
        <item m="1" x="1117"/>
        <item m="1" x="1259"/>
        <item m="1" x="731"/>
        <item m="1" x="692"/>
        <item m="1" x="670"/>
        <item m="1" x="1193"/>
        <item m="1" x="898"/>
        <item m="1" x="854"/>
        <item m="1" x="1245"/>
        <item m="1" x="1136"/>
        <item x="343"/>
        <item m="1" x="1058"/>
        <item x="216"/>
        <item m="1" x="655"/>
        <item m="1" x="988"/>
        <item x="208"/>
        <item m="1" x="784"/>
        <item m="1" x="614"/>
        <item m="1" x="986"/>
        <item m="1" x="1093"/>
        <item m="1" x="797"/>
        <item m="1" x="956"/>
        <item x="194"/>
        <item m="1" x="941"/>
        <item x="226"/>
        <item m="1" x="1164"/>
        <item x="215"/>
        <item m="1" x="667"/>
        <item m="1" x="1206"/>
        <item m="1" x="1278"/>
        <item x="322"/>
        <item m="1" x="807"/>
        <item m="1" x="892"/>
        <item x="363"/>
        <item x="359"/>
        <item x="362"/>
        <item m="1" x="730"/>
        <item x="553"/>
        <item m="1" x="991"/>
        <item x="507"/>
        <item m="1" x="1137"/>
        <item m="1" x="1132"/>
        <item m="1" x="808"/>
        <item m="1" x="1103"/>
        <item m="1" x="1266"/>
        <item x="583"/>
        <item x="599"/>
        <item m="1" x="804"/>
        <item x="597"/>
        <item m="1" x="1155"/>
        <item m="1" x="1014"/>
        <item m="1" x="1218"/>
        <item m="1" x="1201"/>
        <item x="344"/>
        <item m="1" x="777"/>
        <item x="497"/>
        <item m="1" x="1111"/>
        <item x="238"/>
        <item m="1" x="1040"/>
        <item x="306"/>
        <item m="1" x="1063"/>
        <item m="1" x="987"/>
        <item m="1" x="1249"/>
        <item m="1" x="619"/>
        <item m="1" x="999"/>
        <item m="1" x="831"/>
        <item m="1" x="1005"/>
        <item m="1" x="1279"/>
        <item m="1" x="827"/>
        <item m="1" x="1252"/>
        <item m="1" x="863"/>
        <item m="1" x="861"/>
        <item x="299"/>
        <item m="1" x="665"/>
        <item m="1" x="1149"/>
        <item m="1" x="688"/>
        <item m="1" x="617"/>
        <item x="168"/>
        <item m="1" x="689"/>
        <item m="1" x="1037"/>
        <item m="1" x="970"/>
        <item m="1" x="864"/>
        <item x="227"/>
        <item x="272"/>
        <item m="1" x="1073"/>
        <item m="1" x="643"/>
        <item m="1" x="835"/>
        <item x="495"/>
        <item m="1" x="1168"/>
        <item m="1" x="1265"/>
        <item m="1" x="1074"/>
        <item m="1" x="1050"/>
        <item m="1" x="630"/>
        <item x="490"/>
        <item m="1" x="1238"/>
        <item m="1" x="1007"/>
        <item m="1" x="1198"/>
        <item m="1" x="911"/>
        <item m="1" x="924"/>
        <item m="1" x="837"/>
        <item m="1" x="900"/>
        <item m="1" x="968"/>
        <item m="1" x="868"/>
        <item m="1" x="721"/>
        <item x="296"/>
        <item m="1" x="1013"/>
        <item x="373"/>
        <item m="1" x="792"/>
        <item m="1" x="1036"/>
        <item m="1" x="1135"/>
        <item x="195"/>
        <item m="1" x="1022"/>
        <item x="207"/>
        <item m="1" x="1044"/>
        <item m="1" x="1097"/>
        <item m="1" x="752"/>
        <item m="1" x="894"/>
        <item m="1" x="1107"/>
        <item m="1" x="622"/>
        <item m="1" x="616"/>
        <item m="1" x="996"/>
        <item m="1" x="812"/>
        <item m="1" x="929"/>
        <item m="1" x="1043"/>
        <item x="177"/>
        <item m="1" x="679"/>
        <item x="330"/>
        <item m="1" x="1254"/>
        <item m="1" x="1212"/>
        <item m="1" x="912"/>
        <item m="1" x="983"/>
        <item m="1" x="675"/>
        <item m="1" x="1021"/>
        <item m="1" x="1049"/>
        <item x="406"/>
        <item x="297"/>
        <item x="130"/>
        <item x="132"/>
        <item x="124"/>
        <item x="125"/>
        <item x="122"/>
        <item x="121"/>
        <item x="118"/>
        <item x="127"/>
        <item x="129"/>
        <item x="133"/>
        <item x="126"/>
        <item x="123"/>
        <item x="120"/>
        <item x="119"/>
        <item x="131"/>
        <item x="128"/>
        <item x="116"/>
        <item x="157"/>
        <item x="148"/>
        <item x="145"/>
        <item x="139"/>
        <item x="140"/>
        <item x="137"/>
        <item x="134"/>
        <item x="142"/>
        <item x="144"/>
        <item x="141"/>
        <item x="138"/>
        <item x="136"/>
        <item x="135"/>
        <item x="146"/>
        <item x="143"/>
        <item x="147"/>
        <item x="87"/>
        <item x="80"/>
        <item x="84"/>
        <item x="90"/>
        <item x="83"/>
        <item x="82"/>
        <item x="88"/>
        <item x="89"/>
        <item x="85"/>
        <item x="79"/>
        <item x="81"/>
        <item x="86"/>
        <item x="115"/>
        <item x="111"/>
        <item x="109"/>
        <item x="106"/>
        <item x="112"/>
        <item x="114"/>
        <item x="110"/>
        <item x="108"/>
        <item x="107"/>
        <item x="155"/>
        <item x="113"/>
        <item x="156"/>
        <item m="1" x="642"/>
        <item m="1" x="886"/>
        <item m="1" x="985"/>
        <item m="1" x="685"/>
        <item x="242"/>
        <item x="179"/>
        <item m="1" x="1075"/>
        <item m="1" x="789"/>
        <item m="1" x="720"/>
        <item x="600"/>
        <item x="4"/>
        <item m="1" x="764"/>
        <item x="320"/>
        <item x="258"/>
        <item x="235"/>
        <item m="1" x="1190"/>
        <item m="1" x="852"/>
        <item m="1" x="755"/>
        <item m="1" x="1232"/>
        <item m="1" x="1203"/>
        <item m="1" x="793"/>
        <item m="1" x="1263"/>
        <item m="1" x="760"/>
        <item x="361"/>
        <item m="1" x="725"/>
        <item m="1" x="620"/>
        <item x="105"/>
        <item x="104"/>
        <item x="117"/>
        <item x="77"/>
        <item m="1" x="811"/>
        <item m="1" x="770"/>
        <item x="236"/>
        <item m="1" x="960"/>
        <item x="233"/>
        <item x="372"/>
        <item x="274"/>
        <item m="1" x="942"/>
        <item x="246"/>
        <item x="375"/>
        <item x="500"/>
        <item m="1" x="857"/>
        <item x="276"/>
        <item m="1" x="973"/>
        <item x="333"/>
        <item x="282"/>
        <item m="1" x="1138"/>
        <item x="498"/>
        <item x="221"/>
        <item m="1" x="1142"/>
        <item x="178"/>
        <item x="241"/>
        <item x="251"/>
        <item x="260"/>
        <item x="270"/>
        <item m="1" x="1083"/>
        <item m="1" x="877"/>
        <item m="1" x="1147"/>
        <item m="1" x="824"/>
        <item x="219"/>
        <item m="1" x="733"/>
        <item m="1" x="879"/>
        <item m="1" x="1229"/>
        <item m="1" x="1030"/>
        <item m="1" x="1244"/>
        <item m="1" x="1146"/>
        <item x="202"/>
        <item x="370"/>
        <item m="1" x="1255"/>
        <item x="578"/>
        <item x="390"/>
        <item m="1" x="1047"/>
        <item m="1" x="745"/>
        <item m="1" x="896"/>
        <item m="1" x="1143"/>
        <item m="1" x="1215"/>
        <item m="1" x="1176"/>
        <item m="1" x="977"/>
        <item x="300"/>
        <item m="1" x="761"/>
        <item m="1" x="992"/>
        <item m="1" x="657"/>
        <item m="1" x="838"/>
        <item m="1" x="1034"/>
        <item x="368"/>
        <item m="1" x="1256"/>
        <item m="1" x="1144"/>
        <item m="1" x="1118"/>
        <item m="1" x="1271"/>
        <item m="1" x="842"/>
        <item x="310"/>
        <item m="1" x="1006"/>
        <item m="1" x="895"/>
        <item m="1" x="751"/>
        <item m="1" x="869"/>
        <item m="1" x="762"/>
        <item m="1" x="865"/>
        <item m="1" x="1217"/>
        <item m="1" x="866"/>
        <item m="1" x="753"/>
        <item m="1" x="1038"/>
        <item m="1" x="714"/>
        <item m="1" x="1089"/>
        <item m="1" x="867"/>
        <item x="581"/>
        <item m="1" x="750"/>
        <item m="1" x="779"/>
        <item m="1" x="963"/>
        <item m="1" x="925"/>
        <item m="1" x="989"/>
        <item x="308"/>
        <item m="1" x="884"/>
        <item x="579"/>
        <item x="354"/>
        <item x="347"/>
        <item x="351"/>
        <item x="357"/>
        <item x="350"/>
        <item x="349"/>
        <item x="355"/>
        <item x="356"/>
        <item x="352"/>
        <item x="346"/>
        <item x="348"/>
        <item x="353"/>
        <item m="1" x="1182"/>
        <item m="1" x="613"/>
        <item x="323"/>
        <item m="1" x="717"/>
        <item m="1" x="1222"/>
        <item m="1" x="1187"/>
        <item x="393"/>
        <item m="1" x="774"/>
        <item m="1" x="872"/>
        <item m="1" x="1165"/>
        <item x="191"/>
        <item m="1" x="698"/>
        <item x="319"/>
        <item x="167"/>
        <item m="1" x="1159"/>
        <item m="1" x="1119"/>
        <item m="1" x="741"/>
        <item m="1" x="723"/>
        <item m="1" x="880"/>
        <item m="1" x="1086"/>
        <item x="271"/>
        <item m="1" x="671"/>
        <item m="1" x="1141"/>
        <item x="315"/>
        <item x="180"/>
        <item x="198"/>
        <item m="1" x="890"/>
        <item x="188"/>
        <item x="598"/>
        <item m="1" x="1264"/>
        <item m="1" x="1064"/>
        <item x="580"/>
        <item x="400"/>
        <item x="557"/>
        <item m="1" x="735"/>
        <item x="408"/>
        <item x="412"/>
        <item m="1" x="1061"/>
        <item m="1" x="1188"/>
        <item m="1" x="1003"/>
        <item x="161"/>
        <item x="160"/>
        <item x="159"/>
        <item x="158"/>
        <item x="33"/>
        <item x="34"/>
        <item x="32"/>
        <item x="23"/>
        <item x="24"/>
        <item x="30"/>
        <item x="26"/>
        <item x="21"/>
        <item x="27"/>
        <item x="29"/>
        <item x="25"/>
        <item x="31"/>
        <item x="22"/>
        <item x="20"/>
        <item x="28"/>
        <item m="1" x="825"/>
        <item m="1" x="732"/>
        <item m="1" x="1122"/>
        <item m="1" x="640"/>
        <item m="1" x="1219"/>
        <item m="1" x="856"/>
        <item m="1" x="1145"/>
        <item x="329"/>
        <item m="1" x="668"/>
        <item m="1" x="1020"/>
        <item m="1" x="769"/>
        <item x="380"/>
        <item x="501"/>
        <item x="232"/>
        <item m="1" x="1247"/>
        <item m="1" x="638"/>
        <item m="1" x="1239"/>
        <item x="305"/>
        <item m="1" x="651"/>
        <item m="1" x="1090"/>
        <item m="1" x="1109"/>
        <item x="486"/>
        <item x="1"/>
        <item x="2"/>
        <item m="1" x="935"/>
        <item x="431"/>
        <item x="440"/>
        <item x="469"/>
        <item x="476"/>
        <item x="443"/>
        <item x="430"/>
        <item x="417"/>
        <item x="433"/>
        <item x="437"/>
        <item x="419"/>
        <item x="432"/>
        <item m="1" x="1070"/>
        <item m="1" x="939"/>
        <item m="1" x="1026"/>
        <item m="1" x="969"/>
        <item x="172"/>
        <item m="1" x="891"/>
        <item m="1" x="1169"/>
        <item x="316"/>
        <item m="1" x="938"/>
        <item x="377"/>
        <item x="327"/>
        <item x="290"/>
        <item x="298"/>
        <item m="1" x="722"/>
        <item m="1" x="625"/>
        <item m="1" x="1277"/>
        <item m="1" x="767"/>
        <item m="1" x="828"/>
        <item x="396"/>
        <item m="1" x="1096"/>
        <item x="562"/>
        <item x="603"/>
        <item m="1" x="1231"/>
        <item x="549"/>
        <item x="587"/>
        <item x="201"/>
        <item m="1" x="1011"/>
        <item m="1" x="1088"/>
        <item m="1" x="1099"/>
        <item m="1" x="914"/>
        <item m="1" x="978"/>
        <item x="268"/>
        <item m="1" x="844"/>
        <item m="1" x="964"/>
        <item m="1" x="1275"/>
        <item m="1" x="1100"/>
        <item m="1" x="1001"/>
        <item m="1" x="1002"/>
        <item x="173"/>
        <item x="240"/>
        <item m="1" x="678"/>
        <item m="1" x="1251"/>
        <item m="1" x="716"/>
        <item m="1" x="660"/>
        <item m="1" x="636"/>
        <item m="1" x="1260"/>
        <item x="481"/>
        <item x="480"/>
        <item x="494"/>
        <item m="1" x="953"/>
        <item m="1" x="813"/>
        <item m="1" x="931"/>
        <item x="5"/>
        <item m="1" x="697"/>
        <item m="1" x="961"/>
        <item m="1" x="1008"/>
        <item m="1" x="1133"/>
        <item m="1" x="1148"/>
        <item m="1" x="766"/>
        <item x="275"/>
        <item x="456"/>
        <item x="464"/>
        <item x="471"/>
        <item x="462"/>
        <item x="479"/>
        <item x="466"/>
        <item x="455"/>
        <item x="449"/>
        <item x="458"/>
        <item m="1" x="686"/>
        <item x="461"/>
        <item m="1" x="1059"/>
        <item x="450"/>
        <item x="457"/>
        <item x="446"/>
        <item x="448"/>
        <item x="452"/>
        <item m="1" x="1274"/>
        <item x="463"/>
        <item x="470"/>
        <item x="478"/>
        <item x="465"/>
        <item x="451"/>
        <item x="447"/>
        <item x="454"/>
        <item m="1" x="1010"/>
        <item x="460"/>
        <item x="453"/>
        <item m="1" x="1213"/>
        <item x="459"/>
        <item m="1" x="1208"/>
        <item m="1" x="873"/>
        <item m="1" x="1123"/>
        <item x="374"/>
        <item x="345"/>
        <item x="205"/>
        <item m="1" x="676"/>
        <item x="536"/>
        <item x="543"/>
        <item x="537"/>
        <item x="541"/>
        <item x="539"/>
        <item x="540"/>
        <item x="538"/>
        <item m="1" x="887"/>
        <item m="1" x="836"/>
        <item x="304"/>
        <item x="509"/>
        <item m="1" x="624"/>
        <item m="1" x="851"/>
        <item m="1" x="1131"/>
        <item m="1" x="932"/>
        <item m="1" x="1242"/>
        <item m="1" x="943"/>
        <item m="1" x="674"/>
        <item x="482"/>
        <item x="483"/>
        <item x="488"/>
        <item x="485"/>
        <item x="484"/>
        <item m="1" x="1045"/>
        <item m="1" x="794"/>
        <item m="1" x="727"/>
        <item m="1" x="1126"/>
        <item m="1" x="758"/>
        <item m="1" x="703"/>
        <item m="1" x="677"/>
        <item m="1" x="742"/>
        <item m="1" x="1224"/>
        <item x="262"/>
        <item m="1" x="1125"/>
        <item x="243"/>
        <item m="1" x="695"/>
        <item m="1" x="1121"/>
        <item m="1" x="937"/>
        <item m="1" x="790"/>
        <item x="402"/>
        <item x="203"/>
        <item m="1" x="927"/>
        <item m="1" x="817"/>
        <item x="535"/>
        <item x="534"/>
        <item x="545"/>
        <item m="1" x="1170"/>
        <item x="542"/>
        <item m="1" x="814"/>
        <item x="505"/>
        <item x="45"/>
        <item x="150"/>
        <item x="42"/>
        <item x="40"/>
        <item x="37"/>
        <item x="43"/>
        <item x="41"/>
        <item x="39"/>
        <item x="38"/>
        <item x="149"/>
        <item x="44"/>
        <item x="46"/>
        <item x="151"/>
        <item x="53"/>
        <item x="60"/>
        <item x="49"/>
        <item x="50"/>
        <item x="52"/>
        <item x="47"/>
        <item x="56"/>
        <item x="54"/>
        <item x="61"/>
        <item x="55"/>
        <item x="51"/>
        <item x="59"/>
        <item x="48"/>
        <item x="58"/>
        <item x="57"/>
        <item m="1" x="908"/>
        <item m="1" x="966"/>
        <item m="1" x="876"/>
        <item m="1" x="921"/>
        <item m="1" x="802"/>
        <item m="1" x="959"/>
        <item x="544"/>
        <item x="245"/>
        <item m="1" x="1056"/>
        <item x="403"/>
        <item x="193"/>
        <item m="1" x="1221"/>
        <item m="1" x="1033"/>
        <item x="256"/>
        <item x="263"/>
        <item x="16"/>
        <item x="9"/>
        <item x="13"/>
        <item x="19"/>
        <item x="12"/>
        <item x="11"/>
        <item x="17"/>
        <item x="18"/>
        <item x="14"/>
        <item x="8"/>
        <item x="10"/>
        <item x="15"/>
        <item x="489"/>
        <item m="1" x="1233"/>
        <item m="1" x="1106"/>
        <item m="1" x="763"/>
        <item x="397"/>
        <item x="255"/>
        <item m="1" x="637"/>
        <item m="1" x="1027"/>
        <item m="1" x="611"/>
        <item x="548"/>
        <item m="1" x="1095"/>
        <item m="1" x="1185"/>
        <item m="1" x="888"/>
        <item m="1" x="1248"/>
        <item m="1" x="940"/>
        <item x="387"/>
        <item x="250"/>
        <item x="388"/>
        <item m="1" x="945"/>
        <item m="1" x="1181"/>
        <item x="386"/>
        <item m="1" x="647"/>
        <item m="1" x="747"/>
        <item m="1" x="644"/>
        <item m="1" x="649"/>
        <item m="1" x="673"/>
        <item m="1" x="1023"/>
        <item m="1" x="710"/>
        <item m="1" x="1127"/>
        <item x="206"/>
        <item m="1" x="610"/>
        <item x="473"/>
        <item x="472"/>
        <item m="1" x="957"/>
        <item x="389"/>
        <item x="335"/>
        <item x="570"/>
        <item x="569"/>
        <item x="568"/>
        <item x="360"/>
        <item x="62"/>
        <item x="73"/>
        <item x="75"/>
        <item x="68"/>
        <item x="69"/>
        <item x="66"/>
        <item x="63"/>
        <item x="71"/>
        <item x="76"/>
        <item x="70"/>
        <item x="67"/>
        <item x="65"/>
        <item x="64"/>
        <item x="74"/>
        <item x="72"/>
        <item m="1" x="1128"/>
        <item m="1" x="901"/>
        <item m="1" x="1250"/>
        <item m="1" x="1177"/>
        <item x="383"/>
        <item x="279"/>
        <item x="289"/>
        <item m="1" x="1129"/>
        <item x="288"/>
        <item x="287"/>
        <item x="334"/>
        <item x="385"/>
        <item x="382"/>
        <item m="1" x="816"/>
        <item x="381"/>
        <item x="502"/>
        <item m="1" x="1199"/>
        <item m="1" x="952"/>
        <item x="175"/>
        <item x="199"/>
        <item m="1" x="744"/>
        <item x="550"/>
        <item x="78"/>
        <item m="1" x="706"/>
        <item m="1" x="843"/>
        <item m="1" x="818"/>
        <item m="1" x="1140"/>
        <item m="1" x="1200"/>
        <item x="307"/>
        <item m="1" x="1270"/>
        <item m="1" x="1046"/>
        <item x="200"/>
        <item m="1" x="757"/>
        <item m="1" x="820"/>
        <item m="1" x="1152"/>
        <item x="185"/>
        <item m="1" x="1078"/>
        <item x="318"/>
        <item x="228"/>
        <item m="1" x="1071"/>
        <item m="1" x="1081"/>
        <item m="1" x="1108"/>
        <item m="1" x="1082"/>
        <item x="586"/>
        <item m="1" x="1223"/>
        <item m="1" x="1062"/>
        <item m="1" x="1269"/>
        <item m="1" x="979"/>
        <item m="1" x="997"/>
        <item m="1" x="1087"/>
        <item m="1" x="830"/>
        <item m="1" x="982"/>
        <item m="1" x="664"/>
        <item m="1" x="1210"/>
        <item m="1" x="756"/>
        <item m="1" x="1240"/>
        <item m="1" x="1174"/>
        <item m="1" x="954"/>
        <item m="1" x="1257"/>
        <item m="1" x="648"/>
        <item x="516"/>
        <item x="514"/>
        <item x="525"/>
        <item x="513"/>
        <item x="358"/>
        <item x="588"/>
        <item x="530"/>
        <item x="515"/>
        <item x="512"/>
        <item x="522"/>
        <item x="517"/>
        <item m="1" x="718"/>
        <item x="596"/>
        <item x="511"/>
        <item x="487"/>
        <item m="1" x="1186"/>
        <item m="1" x="1151"/>
        <item x="410"/>
        <item x="414"/>
        <item m="1" x="1029"/>
        <item x="259"/>
        <item x="234"/>
        <item x="401"/>
        <item m="1" x="746"/>
        <item m="1" x="680"/>
        <item x="3"/>
        <item m="1" x="1184"/>
        <item m="1" x="628"/>
        <item m="1" x="1225"/>
        <item x="0"/>
        <item m="1" x="819"/>
        <item m="1" x="1077"/>
        <item m="1" x="768"/>
        <item m="1" x="926"/>
        <item m="1" x="922"/>
        <item m="1" x="806"/>
        <item x="93"/>
        <item x="94"/>
        <item x="100"/>
        <item x="96"/>
        <item m="1" x="1004"/>
        <item x="91"/>
        <item x="97"/>
        <item x="152"/>
        <item x="103"/>
        <item x="99"/>
        <item x="102"/>
        <item x="95"/>
        <item x="101"/>
        <item x="92"/>
        <item x="153"/>
        <item x="98"/>
        <item x="154"/>
        <item m="1" x="1009"/>
        <item m="1" x="1000"/>
        <item m="1" x="907"/>
        <item x="265"/>
        <item m="1" x="1085"/>
        <item x="379"/>
        <item m="1" x="1157"/>
        <item m="1" x="1124"/>
        <item m="1" x="850"/>
        <item x="314"/>
        <item m="1" x="878"/>
        <item x="248"/>
        <item m="1" x="1262"/>
        <item m="1" x="845"/>
        <item m="1" x="639"/>
        <item m="1" x="1172"/>
        <item m="1" x="734"/>
        <item x="196"/>
        <item m="1" x="1105"/>
        <item x="394"/>
        <item m="1" x="980"/>
        <item m="1" x="1243"/>
        <item x="573"/>
        <item m="1" x="1167"/>
        <item x="594"/>
        <item x="592"/>
        <item x="605"/>
        <item x="593"/>
        <item x="595"/>
        <item m="1" x="902"/>
        <item m="1" x="829"/>
        <item m="1" x="903"/>
        <item m="1" x="951"/>
        <item m="1" x="791"/>
        <item m="1" x="1161"/>
        <item x="294"/>
        <item m="1" x="905"/>
        <item x="584"/>
        <item x="590"/>
        <item x="591"/>
        <item x="589"/>
        <item x="528"/>
        <item x="527"/>
        <item x="532"/>
        <item x="529"/>
        <item m="1" x="1041"/>
        <item x="531"/>
        <item x="575"/>
        <item x="561"/>
        <item x="364"/>
        <item x="555"/>
        <item x="407"/>
        <item x="577"/>
        <item x="576"/>
        <item x="558"/>
        <item m="1" x="1032"/>
        <item x="214"/>
        <item x="341"/>
        <item x="340"/>
        <item m="1" x="796"/>
        <item x="339"/>
        <item x="222"/>
        <item m="1" x="1102"/>
        <item x="213"/>
        <item x="187"/>
        <item x="210"/>
        <item m="1" x="650"/>
        <item x="551"/>
        <item x="546"/>
        <item x="547"/>
        <item x="336"/>
        <item x="572"/>
        <item x="571"/>
        <item m="1" x="1246"/>
        <item x="244"/>
        <item m="1" x="1017"/>
        <item m="1" x="1192"/>
        <item x="247"/>
        <item x="183"/>
        <item m="1" x="646"/>
        <item x="508"/>
        <item m="1" x="754"/>
        <item m="1" x="1258"/>
        <item x="404"/>
        <item m="1" x="919"/>
        <item m="1" x="910"/>
        <item m="1" x="1104"/>
        <item m="1" x="815"/>
        <item m="1" x="981"/>
        <item x="253"/>
        <item m="1" x="1018"/>
        <item m="1" x="1091"/>
        <item m="1" x="659"/>
        <item m="1" x="661"/>
        <item m="1" x="950"/>
        <item m="1" x="713"/>
        <item x="309"/>
        <item m="1" x="749"/>
        <item m="1" x="719"/>
        <item m="1" x="859"/>
        <item x="165"/>
        <item m="1" x="1053"/>
        <item m="1" x="853"/>
        <item m="1" x="840"/>
        <item m="1" x="1042"/>
        <item m="1" x="1162"/>
        <item m="1" x="711"/>
        <item m="1" x="955"/>
        <item m="1" x="1171"/>
        <item m="1" x="800"/>
        <item m="1" x="871"/>
        <item m="1" x="909"/>
        <item m="1" x="773"/>
        <item x="564"/>
        <item x="565"/>
        <item x="566"/>
        <item x="338"/>
        <item x="337"/>
        <item x="342"/>
        <item m="1" x="1183"/>
        <item x="601"/>
        <item m="1" x="645"/>
        <item x="604"/>
        <item m="1" x="1101"/>
        <item x="493"/>
        <item x="499"/>
        <item x="7"/>
        <item m="1" x="1130"/>
        <item m="1" x="783"/>
        <item x="556"/>
        <item x="174"/>
        <item m="1" x="1016"/>
        <item m="1" x="662"/>
        <item x="190"/>
        <item x="252"/>
        <item m="1" x="729"/>
        <item x="324"/>
        <item x="189"/>
        <item m="1" x="834"/>
        <item m="1" x="1035"/>
        <item m="1" x="1116"/>
        <item x="301"/>
        <item m="1" x="899"/>
        <item x="169"/>
        <item m="1" x="1065"/>
        <item m="1" x="759"/>
        <item m="1" x="923"/>
        <item m="1" x="1015"/>
        <item x="554"/>
        <item x="560"/>
        <item x="559"/>
        <item m="1" x="781"/>
        <item x="211"/>
        <item m="1" x="1214"/>
        <item m="1" x="629"/>
        <item m="1" x="972"/>
        <item m="1" x="1113"/>
        <item m="1" x="1031"/>
        <item m="1" x="1067"/>
        <item m="1" x="823"/>
        <item m="1" x="696"/>
        <item x="223"/>
        <item x="220"/>
        <item x="176"/>
        <item m="1" x="936"/>
        <item x="574"/>
        <item m="1" x="776"/>
        <item m="1" x="1241"/>
        <item x="399"/>
        <item m="1" x="778"/>
        <item x="325"/>
        <item x="170"/>
        <item m="1" x="786"/>
        <item m="1" x="858"/>
        <item m="1" x="743"/>
        <item m="1" x="993"/>
        <item m="1" x="701"/>
        <item m="1" x="918"/>
        <item m="1" x="724"/>
        <item m="1" x="626"/>
        <item m="1" x="652"/>
        <item m="1" x="702"/>
        <item x="313"/>
        <item m="1" x="765"/>
        <item m="1" x="1189"/>
        <item x="496"/>
        <item m="1" x="690"/>
        <item m="1" x="1178"/>
        <item m="1" x="1025"/>
        <item x="317"/>
        <item x="582"/>
        <item m="1" x="798"/>
        <item m="1" x="738"/>
        <item m="1" x="916"/>
        <item m="1" x="1272"/>
        <item m="1" x="848"/>
        <item m="1" x="1110"/>
        <item m="1" x="699"/>
        <item x="444"/>
        <item x="445"/>
        <item m="1" x="709"/>
        <item m="1" x="885"/>
        <item m="1" x="737"/>
        <item m="1" x="1209"/>
        <item m="1" x="608"/>
        <item x="181"/>
        <item m="1" x="883"/>
        <item m="1" x="913"/>
        <item m="1" x="656"/>
        <item x="366"/>
        <item x="365"/>
        <item x="367"/>
        <item m="1" x="1228"/>
        <item m="1" x="1055"/>
        <item x="6"/>
        <item x="162"/>
        <item x="163"/>
        <item x="277"/>
        <item x="278"/>
        <item x="280"/>
        <item x="281"/>
        <item x="283"/>
        <item x="284"/>
        <item x="285"/>
        <item x="286"/>
        <item x="291"/>
        <item x="292"/>
        <item x="293"/>
        <item x="331"/>
        <item x="332"/>
        <item x="510"/>
        <item x="518"/>
        <item x="519"/>
        <item x="520"/>
        <item x="521"/>
        <item x="523"/>
        <item x="524"/>
        <item x="526"/>
        <item x="533"/>
        <item x="567"/>
        <item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</pivotFields>
  <rowFields count="3">
    <field x="1"/>
    <field x="5"/>
    <field x="6"/>
  </rowFields>
  <rowItems count="618">
    <i>
      <x/>
      <x v="418"/>
      <x v="609"/>
    </i>
    <i r="1">
      <x v="419"/>
      <x v="227"/>
    </i>
    <i r="1">
      <x v="420"/>
      <x v="1003"/>
    </i>
    <i r="1">
      <x v="421"/>
      <x v="78"/>
    </i>
    <i r="1">
      <x v="422"/>
      <x v="610"/>
    </i>
    <i r="1">
      <x v="423"/>
      <x v="225"/>
    </i>
    <i r="1">
      <x v="424"/>
      <x v="1004"/>
    </i>
    <i r="1">
      <x v="425"/>
      <x v="167"/>
    </i>
    <i r="1">
      <x v="426"/>
      <x v="149"/>
    </i>
    <i r="1">
      <x v="427"/>
      <x v="664"/>
    </i>
    <i r="1">
      <x v="428"/>
      <x v="165"/>
    </i>
    <i r="1">
      <x v="429"/>
      <x v="667"/>
    </i>
    <i r="1">
      <x v="430"/>
      <x v="159"/>
    </i>
    <i r="1">
      <x v="431"/>
      <x v="162"/>
    </i>
    <i r="1">
      <x v="432"/>
      <x v="158"/>
    </i>
    <i r="1">
      <x v="433"/>
      <x v="152"/>
    </i>
    <i r="1">
      <x v="434"/>
      <x v="163"/>
    </i>
    <i r="1">
      <x v="435"/>
      <x v="160"/>
    </i>
    <i r="1">
      <x v="436"/>
      <x v="148"/>
    </i>
    <i r="1">
      <x v="437"/>
      <x v="143"/>
    </i>
    <i r="1">
      <x v="438"/>
      <x v="166"/>
    </i>
    <i r="1">
      <x v="439"/>
      <x v="151"/>
    </i>
    <i r="1">
      <x v="440"/>
      <x v="663"/>
    </i>
    <i r="1">
      <x v="441"/>
      <x v="658"/>
    </i>
    <i r="1">
      <x v="442"/>
      <x v="668"/>
    </i>
    <i r="1">
      <x v="443"/>
      <x v="665"/>
    </i>
    <i r="1">
      <x v="444"/>
      <x v="153"/>
    </i>
    <i r="1">
      <x v="445"/>
      <x v="161"/>
    </i>
    <i r="1">
      <x v="446"/>
      <x v="164"/>
    </i>
    <i r="1">
      <x v="447"/>
      <x v="666"/>
    </i>
    <i r="1">
      <x v="448"/>
      <x v="154"/>
    </i>
    <i r="1">
      <x v="449"/>
      <x v="144"/>
    </i>
    <i r="1">
      <x v="450"/>
      <x v="659"/>
    </i>
    <i r="1">
      <x v="451"/>
      <x v="157"/>
    </i>
    <i r="1">
      <x v="452"/>
      <x v="147"/>
    </i>
    <i r="1">
      <x v="453"/>
      <x v="662"/>
    </i>
    <i r="1">
      <x v="454"/>
      <x v="1237"/>
    </i>
    <i r="1">
      <x v="455"/>
      <x v="1238"/>
    </i>
    <i r="1">
      <x v="456"/>
      <x v="743"/>
    </i>
    <i r="1">
      <x v="457"/>
      <x v="752"/>
    </i>
    <i r="1">
      <x v="458"/>
      <x v="744"/>
    </i>
    <i r="1">
      <x v="459"/>
      <x v="736"/>
    </i>
    <i r="1">
      <x v="460"/>
      <x v="741"/>
    </i>
    <i r="1">
      <x v="461"/>
      <x v="751"/>
    </i>
    <i r="1">
      <x v="462"/>
      <x v="745"/>
    </i>
    <i r="1">
      <x v="463"/>
      <x v="756"/>
    </i>
    <i r="1">
      <x v="464"/>
      <x v="753"/>
    </i>
    <i r="1">
      <x v="465"/>
      <x v="735"/>
    </i>
    <i r="1">
      <x v="466"/>
      <x v="729"/>
    </i>
    <i r="1">
      <x v="467"/>
      <x v="742"/>
    </i>
    <i r="1">
      <x v="468"/>
      <x v="737"/>
    </i>
    <i r="1">
      <x v="469"/>
      <x v="758"/>
    </i>
    <i r="1">
      <x v="470"/>
      <x v="755"/>
    </i>
    <i r="1">
      <x v="471"/>
      <x v="739"/>
    </i>
    <i r="1">
      <x v="472"/>
      <x v="732"/>
    </i>
    <i r="1">
      <x v="473"/>
      <x v="747"/>
    </i>
    <i r="1">
      <x v="474"/>
      <x v="730"/>
    </i>
    <i r="1">
      <x v="475"/>
      <x v="750"/>
    </i>
    <i r="1">
      <x v="476"/>
      <x v="734"/>
    </i>
    <i r="1">
      <x v="477"/>
      <x v="155"/>
    </i>
    <i r="1">
      <x v="478"/>
      <x v="145"/>
    </i>
    <i r="1">
      <x v="479"/>
      <x v="660"/>
    </i>
    <i r="1">
      <x v="480"/>
      <x v="748"/>
    </i>
    <i r="1">
      <x v="481"/>
      <x v="731"/>
    </i>
    <i r="1">
      <x v="482"/>
      <x v="903"/>
    </i>
    <i r="1">
      <x v="483"/>
      <x v="902"/>
    </i>
    <i r="1">
      <x v="484"/>
      <x v="156"/>
    </i>
    <i r="1">
      <x v="485"/>
      <x v="146"/>
    </i>
    <i r="1">
      <x v="486"/>
      <x v="661"/>
    </i>
    <i r="1">
      <x v="487"/>
      <x v="150"/>
    </i>
    <i r="1">
      <x v="488"/>
      <x v="749"/>
    </i>
    <i r="1">
      <x v="489"/>
      <x v="733"/>
    </i>
    <i>
      <x v="1"/>
      <x v="185"/>
      <x v="26"/>
    </i>
    <i r="1">
      <x v="231"/>
      <x v="964"/>
    </i>
    <i r="1">
      <x v="249"/>
      <x v="487"/>
    </i>
    <i r="1">
      <x v="290"/>
      <x v="935"/>
    </i>
    <i r="1">
      <x v="295"/>
      <x v="1265"/>
    </i>
    <i r="1">
      <x v="373"/>
      <x v="1088"/>
    </i>
    <i r="1">
      <x v="391"/>
      <x v="938"/>
    </i>
    <i r="1">
      <x v="395"/>
      <x v="937"/>
    </i>
    <i>
      <x v="2"/>
      <x v="164"/>
      <x v="614"/>
    </i>
    <i r="1">
      <x v="167"/>
      <x v="203"/>
    </i>
    <i r="1">
      <x v="170"/>
      <x v="587"/>
    </i>
    <i r="1">
      <x v="214"/>
      <x v="1191"/>
    </i>
    <i r="1">
      <x v="234"/>
      <x v="123"/>
    </i>
    <i r="1">
      <x v="235"/>
      <x v="646"/>
    </i>
    <i r="1">
      <x v="242"/>
      <x v="224"/>
    </i>
    <i r="1">
      <x v="331"/>
      <x v="500"/>
    </i>
    <i r="1">
      <x v="368"/>
      <x v="290"/>
    </i>
    <i r="1">
      <x v="370"/>
      <x v="472"/>
    </i>
    <i r="1">
      <x v="371"/>
      <x v="291"/>
    </i>
    <i r="1">
      <x v="374"/>
      <x v="1248"/>
    </i>
    <i r="1">
      <x v="416"/>
      <x v="390"/>
    </i>
    <i>
      <x v="3"/>
      <x v="1"/>
      <x v="1249"/>
    </i>
    <i r="1">
      <x v="293"/>
      <x v="680"/>
    </i>
    <i r="1">
      <x v="294"/>
      <x v="1264"/>
    </i>
    <i r="1">
      <x v="297"/>
      <x v="1074"/>
    </i>
    <i r="1">
      <x v="298"/>
      <x v="199"/>
    </i>
    <i r="1">
      <x v="299"/>
      <x v="360"/>
    </i>
    <i r="1">
      <x v="300"/>
      <x v="391"/>
    </i>
    <i r="1">
      <x v="301"/>
      <x v="681"/>
    </i>
    <i r="1">
      <x v="303"/>
      <x v="527"/>
    </i>
    <i r="1">
      <x v="306"/>
      <x v="67"/>
    </i>
    <i r="1">
      <x v="308"/>
      <x v="650"/>
    </i>
    <i r="1">
      <x v="309"/>
      <x v="1169"/>
    </i>
    <i r="1">
      <x v="311"/>
      <x v="954"/>
    </i>
    <i r="1">
      <x v="312"/>
      <x v="559"/>
    </i>
    <i r="1">
      <x v="313"/>
      <x v="1135"/>
    </i>
    <i r="1">
      <x v="314"/>
      <x v="539"/>
    </i>
    <i r="1">
      <x v="316"/>
      <x v="1191"/>
    </i>
    <i r="1">
      <x v="317"/>
      <x v="66"/>
    </i>
    <i r="1">
      <x v="318"/>
      <x v="1221"/>
    </i>
    <i r="1">
      <x v="319"/>
      <x v="1048"/>
    </i>
    <i r="1">
      <x v="320"/>
      <x v="597"/>
    </i>
    <i r="1">
      <x v="321"/>
      <x v="676"/>
    </i>
    <i r="1">
      <x v="323"/>
      <x v="1228"/>
    </i>
    <i r="1">
      <x v="325"/>
      <x v="963"/>
    </i>
    <i r="1">
      <x v="327"/>
      <x v="586"/>
    </i>
    <i r="1">
      <x v="328"/>
      <x v="461"/>
    </i>
    <i r="1">
      <x v="329"/>
      <x v="128"/>
    </i>
    <i r="1">
      <x v="330"/>
      <x v="286"/>
    </i>
    <i r="1">
      <x v="332"/>
      <x v="576"/>
    </i>
    <i r="1">
      <x v="333"/>
      <x v="1175"/>
    </i>
    <i r="1">
      <x v="334"/>
      <x v="1209"/>
    </i>
    <i r="1">
      <x v="335"/>
      <x v="313"/>
    </i>
    <i r="1">
      <x v="336"/>
      <x v="60"/>
    </i>
    <i r="1">
      <x v="337"/>
      <x v="679"/>
    </i>
    <i r="1">
      <x v="338"/>
      <x v="111"/>
    </i>
    <i r="1">
      <x v="340"/>
      <x v="382"/>
    </i>
    <i r="1">
      <x v="389"/>
      <x v="644"/>
    </i>
    <i r="1">
      <x v="393"/>
      <x v="196"/>
    </i>
    <i r="1">
      <x v="394"/>
      <x v="728"/>
    </i>
    <i r="1">
      <x v="413"/>
      <x v="853"/>
    </i>
    <i r="1">
      <x v="414"/>
      <x v="1122"/>
    </i>
    <i r="1">
      <x v="415"/>
      <x v="132"/>
    </i>
    <i>
      <x v="4"/>
      <x v="120"/>
      <x v="477"/>
    </i>
    <i r="1">
      <x v="161"/>
      <x v="617"/>
    </i>
    <i r="1">
      <x v="162"/>
      <x v="616"/>
    </i>
    <i r="1">
      <x v="163"/>
      <x v="615"/>
    </i>
    <i>
      <x v="5"/>
      <x v="322"/>
      <x v="333"/>
    </i>
    <i r="1">
      <x v="326"/>
      <x v="268"/>
    </i>
    <i>
      <x v="6"/>
      <x v="38"/>
      <x v="189"/>
    </i>
    <i r="1">
      <x v="39"/>
      <x v="188"/>
    </i>
    <i r="1">
      <x v="40"/>
      <x v="820"/>
    </i>
    <i r="1">
      <x v="41"/>
      <x v="824"/>
    </i>
    <i r="1">
      <x v="42"/>
      <x v="823"/>
    </i>
    <i r="1">
      <x v="43"/>
      <x v="819"/>
    </i>
    <i r="1">
      <x v="44"/>
      <x v="822"/>
    </i>
    <i r="1">
      <x v="45"/>
      <x v="818"/>
    </i>
    <i r="1">
      <x v="46"/>
      <x v="821"/>
    </i>
    <i r="1">
      <x v="47"/>
      <x v="826"/>
    </i>
    <i r="1">
      <x v="48"/>
      <x v="816"/>
    </i>
    <i r="1">
      <x v="49"/>
      <x v="827"/>
    </i>
    <i r="1">
      <x v="50"/>
      <x v="834"/>
    </i>
    <i r="1">
      <x v="51"/>
      <x v="841"/>
    </i>
    <i r="1">
      <x v="52"/>
      <x v="831"/>
    </i>
    <i r="1">
      <x v="53"/>
      <x v="832"/>
    </i>
    <i r="1">
      <x v="54"/>
      <x v="839"/>
    </i>
    <i r="1">
      <x v="55"/>
      <x v="833"/>
    </i>
    <i r="1">
      <x v="56"/>
      <x v="829"/>
    </i>
    <i r="1">
      <x v="57"/>
      <x v="836"/>
    </i>
    <i r="1">
      <x v="58"/>
      <x v="838"/>
    </i>
    <i r="1">
      <x v="59"/>
      <x v="835"/>
    </i>
    <i r="1">
      <x v="60"/>
      <x v="843"/>
    </i>
    <i r="1">
      <x v="61"/>
      <x v="842"/>
    </i>
    <i r="1">
      <x v="62"/>
      <x v="840"/>
    </i>
    <i r="1">
      <x v="63"/>
      <x v="830"/>
    </i>
    <i r="1">
      <x v="64"/>
      <x v="837"/>
    </i>
    <i r="1">
      <x v="65"/>
      <x v="911"/>
    </i>
    <i r="1">
      <x v="66"/>
      <x v="917"/>
    </i>
    <i r="1">
      <x v="67"/>
      <x v="923"/>
    </i>
    <i r="1">
      <x v="68"/>
      <x v="922"/>
    </i>
    <i r="1">
      <x v="69"/>
      <x v="916"/>
    </i>
    <i r="1">
      <x v="70"/>
      <x v="921"/>
    </i>
    <i r="1">
      <x v="71"/>
      <x v="914"/>
    </i>
    <i r="1">
      <x v="72"/>
      <x v="915"/>
    </i>
    <i r="1">
      <x v="73"/>
      <x v="920"/>
    </i>
    <i r="1">
      <x v="74"/>
      <x v="918"/>
    </i>
    <i r="1">
      <x v="75"/>
      <x v="925"/>
    </i>
    <i r="1">
      <x v="76"/>
      <x v="912"/>
    </i>
    <i r="1">
      <x v="77"/>
      <x v="924"/>
    </i>
    <i r="1">
      <x v="78"/>
      <x v="913"/>
    </i>
    <i r="1">
      <x v="79"/>
      <x v="919"/>
    </i>
    <i r="1">
      <x v="107"/>
      <x v="476"/>
    </i>
    <i r="1">
      <x v="108"/>
      <x v="475"/>
    </i>
    <i r="1">
      <x v="109"/>
      <x v="440"/>
    </i>
    <i r="1">
      <x v="110"/>
      <x v="445"/>
    </i>
    <i r="1">
      <x v="111"/>
      <x v="444"/>
    </i>
    <i r="1">
      <x v="112"/>
      <x v="439"/>
    </i>
    <i r="1">
      <x v="113"/>
      <x v="443"/>
    </i>
    <i r="1">
      <x v="114"/>
      <x v="438"/>
    </i>
    <i r="1">
      <x v="115"/>
      <x v="441"/>
    </i>
    <i r="1">
      <x v="116"/>
      <x v="447"/>
    </i>
    <i r="1">
      <x v="117"/>
      <x v="442"/>
    </i>
    <i r="1">
      <x v="118"/>
      <x v="437"/>
    </i>
    <i r="1">
      <x v="119"/>
      <x v="408"/>
    </i>
    <i r="1">
      <x v="121"/>
      <x v="398"/>
    </i>
    <i r="1">
      <x v="122"/>
      <x v="405"/>
    </i>
    <i r="1">
      <x v="123"/>
      <x v="404"/>
    </i>
    <i r="1">
      <x v="124"/>
      <x v="397"/>
    </i>
    <i r="1">
      <x v="125"/>
      <x v="396"/>
    </i>
    <i r="1">
      <x v="126"/>
      <x v="403"/>
    </i>
    <i r="1">
      <x v="127"/>
      <x v="394"/>
    </i>
    <i r="1">
      <x v="128"/>
      <x v="395"/>
    </i>
    <i r="1">
      <x v="129"/>
      <x v="402"/>
    </i>
    <i r="1">
      <x v="130"/>
      <x v="399"/>
    </i>
    <i r="1">
      <x v="131"/>
      <x v="407"/>
    </i>
    <i r="1">
      <x v="132"/>
      <x v="400"/>
    </i>
    <i r="1">
      <x v="133"/>
      <x v="392"/>
    </i>
    <i r="1">
      <x v="134"/>
      <x v="406"/>
    </i>
    <i r="1">
      <x v="135"/>
      <x v="393"/>
    </i>
    <i r="1">
      <x v="136"/>
      <x v="401"/>
    </i>
    <i r="1">
      <x v="137"/>
      <x v="415"/>
    </i>
    <i r="1">
      <x v="138"/>
      <x v="421"/>
    </i>
    <i r="1">
      <x v="139"/>
      <x v="420"/>
    </i>
    <i r="1">
      <x v="140"/>
      <x v="414"/>
    </i>
    <i r="1">
      <x v="141"/>
      <x v="419"/>
    </i>
    <i r="1">
      <x v="142"/>
      <x v="412"/>
    </i>
    <i r="1">
      <x v="143"/>
      <x v="413"/>
    </i>
    <i r="1">
      <x v="144"/>
      <x v="418"/>
    </i>
    <i r="1">
      <x v="145"/>
      <x v="416"/>
    </i>
    <i r="1">
      <x v="146"/>
      <x v="423"/>
    </i>
    <i r="1">
      <x v="147"/>
      <x v="417"/>
    </i>
    <i r="1">
      <x v="148"/>
      <x v="411"/>
    </i>
    <i r="1">
      <x v="149"/>
      <x v="422"/>
    </i>
    <i r="1">
      <x v="150"/>
      <x v="424"/>
    </i>
    <i r="1">
      <x v="151"/>
      <x v="410"/>
    </i>
    <i r="1">
      <x v="152"/>
      <x v="825"/>
    </i>
    <i r="1">
      <x v="153"/>
      <x v="817"/>
    </i>
    <i r="1">
      <x v="154"/>
      <x v="828"/>
    </i>
    <i r="1">
      <x v="158"/>
      <x v="446"/>
    </i>
    <i r="1">
      <x v="159"/>
      <x v="448"/>
    </i>
    <i r="1">
      <x v="160"/>
      <x v="409"/>
    </i>
    <i>
      <x v="7"/>
      <x v="8"/>
      <x v="721"/>
    </i>
    <i r="1">
      <x v="9"/>
      <x v="1253"/>
    </i>
    <i r="1">
      <x v="10"/>
      <x v="1165"/>
    </i>
    <i r="1">
      <x v="80"/>
      <x v="478"/>
    </i>
    <i r="1">
      <x v="81"/>
      <x v="948"/>
    </i>
    <i>
      <x v="8"/>
      <x v="23"/>
      <x v="631"/>
    </i>
    <i r="1">
      <x v="24"/>
      <x v="625"/>
    </i>
    <i r="1">
      <x v="25"/>
      <x v="630"/>
    </i>
    <i r="1">
      <x v="26"/>
      <x v="621"/>
    </i>
    <i r="1">
      <x v="27"/>
      <x v="622"/>
    </i>
    <i r="1">
      <x v="28"/>
      <x v="628"/>
    </i>
    <i r="1">
      <x v="29"/>
      <x v="624"/>
    </i>
    <i r="1">
      <x v="30"/>
      <x v="626"/>
    </i>
    <i r="1">
      <x v="31"/>
      <x v="632"/>
    </i>
    <i r="1">
      <x v="32"/>
      <x v="627"/>
    </i>
    <i r="1">
      <x v="33"/>
      <x v="623"/>
    </i>
    <i r="1">
      <x v="34"/>
      <x v="629"/>
    </i>
    <i r="1">
      <x v="35"/>
      <x v="620"/>
    </i>
    <i r="1">
      <x v="36"/>
      <x v="618"/>
    </i>
    <i r="1">
      <x v="37"/>
      <x v="619"/>
    </i>
    <i r="1">
      <x v="94"/>
      <x v="1027"/>
    </i>
    <i r="1">
      <x v="95"/>
      <x v="1035"/>
    </i>
    <i r="1">
      <x v="96"/>
      <x v="1022"/>
    </i>
    <i r="1">
      <x v="97"/>
      <x v="1023"/>
    </i>
    <i r="1">
      <x v="98"/>
      <x v="1033"/>
    </i>
    <i r="1">
      <x v="99"/>
      <x v="1025"/>
    </i>
    <i r="1">
      <x v="100"/>
      <x v="1028"/>
    </i>
    <i r="1">
      <x v="101"/>
      <x v="1037"/>
    </i>
    <i r="1">
      <x v="102"/>
      <x v="1031"/>
    </i>
    <i r="1">
      <x v="103"/>
      <x v="1024"/>
    </i>
    <i r="1">
      <x v="104"/>
      <x v="1034"/>
    </i>
    <i r="1">
      <x v="105"/>
      <x v="1032"/>
    </i>
    <i r="1">
      <x v="106"/>
      <x v="1030"/>
    </i>
    <i r="1">
      <x v="155"/>
      <x v="1029"/>
    </i>
    <i r="1">
      <x v="156"/>
      <x v="1036"/>
    </i>
    <i r="1">
      <x v="157"/>
      <x v="1038"/>
    </i>
    <i>
      <x v="9"/>
      <x v="285"/>
      <x v="494"/>
    </i>
    <i r="1">
      <x v="291"/>
      <x v="934"/>
    </i>
    <i r="1">
      <x v="292"/>
      <x v="932"/>
    </i>
    <i r="1">
      <x v="296"/>
      <x v="1266"/>
    </i>
    <i r="1">
      <x v="341"/>
      <x v="1267"/>
    </i>
    <i r="1">
      <x v="342"/>
      <x v="1268"/>
    </i>
    <i r="1">
      <x v="343"/>
      <x v="493"/>
    </i>
    <i r="1">
      <x v="344"/>
      <x v="936"/>
    </i>
    <i r="1">
      <x v="390"/>
      <x v="940"/>
    </i>
    <i>
      <x v="10"/>
      <x v="11"/>
      <x v="868"/>
    </i>
    <i r="1">
      <x v="12"/>
      <x v="860"/>
    </i>
    <i r="1">
      <x v="13"/>
      <x v="869"/>
    </i>
    <i r="1">
      <x v="14"/>
      <x v="864"/>
    </i>
    <i r="1">
      <x v="15"/>
      <x v="863"/>
    </i>
    <i r="1">
      <x v="16"/>
      <x v="861"/>
    </i>
    <i r="1">
      <x v="17"/>
      <x v="867"/>
    </i>
    <i r="1">
      <x v="18"/>
      <x v="870"/>
    </i>
    <i r="1">
      <x v="19"/>
      <x v="859"/>
    </i>
    <i r="1">
      <x v="20"/>
      <x v="865"/>
    </i>
    <i r="1">
      <x v="21"/>
      <x v="866"/>
    </i>
    <i r="1">
      <x v="82"/>
      <x v="434"/>
    </i>
    <i r="1">
      <x v="83"/>
      <x v="426"/>
    </i>
    <i r="1">
      <x v="84"/>
      <x v="435"/>
    </i>
    <i r="1">
      <x v="85"/>
      <x v="430"/>
    </i>
    <i r="1">
      <x v="86"/>
      <x v="429"/>
    </i>
    <i r="1">
      <x v="87"/>
      <x v="427"/>
    </i>
    <i r="1">
      <x v="88"/>
      <x v="433"/>
    </i>
    <i r="1">
      <x v="89"/>
      <x v="436"/>
    </i>
    <i r="1">
      <x v="90"/>
      <x v="425"/>
    </i>
    <i r="1">
      <x v="91"/>
      <x v="431"/>
    </i>
    <i r="1">
      <x v="92"/>
      <x v="432"/>
    </i>
    <i>
      <x v="11"/>
      <x v="22"/>
      <x v="862"/>
    </i>
    <i r="1">
      <x v="93"/>
      <x v="428"/>
    </i>
    <i>
      <x v="12"/>
      <x v="356"/>
      <x v="571"/>
    </i>
    <i r="1">
      <x v="357"/>
      <x v="563"/>
    </i>
    <i r="1">
      <x v="358"/>
      <x v="572"/>
    </i>
    <i r="1">
      <x v="359"/>
      <x v="567"/>
    </i>
    <i r="1">
      <x v="360"/>
      <x v="566"/>
    </i>
    <i r="1">
      <x v="361"/>
      <x v="564"/>
    </i>
    <i r="1">
      <x v="362"/>
      <x v="570"/>
    </i>
    <i r="1">
      <x v="363"/>
      <x v="573"/>
    </i>
    <i r="1">
      <x v="364"/>
      <x v="562"/>
    </i>
    <i r="1">
      <x v="365"/>
      <x v="568"/>
    </i>
    <i r="1">
      <x v="366"/>
      <x v="569"/>
    </i>
    <i r="1">
      <x v="367"/>
      <x v="565"/>
    </i>
    <i>
      <x v="13"/>
      <x v="353"/>
      <x v="266"/>
    </i>
    <i r="1">
      <x v="355"/>
      <x v="763"/>
    </i>
    <i>
      <x v="15"/>
      <x v="165"/>
      <x v="1254"/>
    </i>
    <i r="1">
      <x v="166"/>
      <x v="1255"/>
    </i>
    <i r="1">
      <x v="168"/>
      <x v="1139"/>
    </i>
    <i r="1">
      <x v="169"/>
      <x v="22"/>
    </i>
    <i r="1">
      <x v="172"/>
      <x v="1182"/>
    </i>
    <i r="1">
      <x v="173"/>
      <x v="1210"/>
    </i>
    <i r="1">
      <x v="174"/>
      <x v="41"/>
    </i>
    <i r="1">
      <x v="175"/>
      <x v="673"/>
    </i>
    <i r="1">
      <x v="176"/>
      <x v="707"/>
    </i>
    <i r="1">
      <x v="177"/>
      <x v="1169"/>
    </i>
    <i r="1">
      <x v="178"/>
      <x v="944"/>
    </i>
    <i r="1">
      <x v="179"/>
      <x v="1202"/>
    </i>
    <i r="1">
      <x v="180"/>
      <x v="380"/>
    </i>
    <i r="1">
      <x v="181"/>
      <x v="499"/>
    </i>
    <i r="1">
      <x v="182"/>
      <x v="454"/>
    </i>
    <i r="1">
      <x v="183"/>
      <x v="598"/>
    </i>
    <i r="1">
      <x v="184"/>
      <x v="1244"/>
    </i>
    <i r="1">
      <x v="186"/>
      <x v="1117"/>
    </i>
    <i r="1">
      <x v="187"/>
      <x v="49"/>
    </i>
    <i r="1">
      <x v="188"/>
      <x v="961"/>
    </i>
    <i r="1">
      <x v="189"/>
      <x v="32"/>
    </i>
    <i r="1">
      <x v="190"/>
      <x v="1103"/>
    </i>
    <i r="1">
      <x v="191"/>
      <x v="601"/>
    </i>
    <i r="1">
      <x v="192"/>
      <x v="1176"/>
    </i>
    <i r="1">
      <x v="193"/>
      <x v="1172"/>
    </i>
    <i r="1">
      <x v="194"/>
      <x v="584"/>
    </i>
    <i r="1">
      <x v="195"/>
      <x v="190"/>
    </i>
    <i r="1">
      <x v="196"/>
      <x v="854"/>
    </i>
    <i r="1">
      <x v="197"/>
      <x v="278"/>
    </i>
    <i r="1">
      <x v="198"/>
      <x v="366"/>
    </i>
    <i r="1">
      <x v="199"/>
      <x v="1056"/>
    </i>
    <i r="1">
      <x v="200"/>
      <x v="8"/>
    </i>
    <i r="1">
      <x v="201"/>
      <x v="599"/>
    </i>
    <i r="1">
      <x v="202"/>
      <x v="945"/>
    </i>
    <i r="1">
      <x v="203"/>
      <x v="957"/>
    </i>
    <i r="1">
      <x v="204"/>
      <x v="694"/>
    </i>
    <i r="1">
      <x v="205"/>
      <x v="515"/>
    </i>
    <i r="1">
      <x v="206"/>
      <x v="806"/>
    </i>
    <i r="1">
      <x v="207"/>
      <x v="246"/>
    </i>
    <i r="1">
      <x v="208"/>
      <x v="764"/>
    </i>
    <i r="1">
      <x v="209"/>
      <x v="900"/>
    </i>
    <i r="1">
      <x v="210"/>
      <x v="368"/>
    </i>
    <i r="1">
      <x v="211"/>
      <x v="271"/>
    </i>
    <i r="1">
      <x v="212"/>
      <x v="52"/>
    </i>
    <i r="1">
      <x v="213"/>
      <x v="1104"/>
    </i>
    <i r="1">
      <x v="215"/>
      <x v="178"/>
    </i>
    <i r="1">
      <x v="216"/>
      <x v="1102"/>
    </i>
    <i r="1">
      <x v="217"/>
      <x v="1095"/>
    </i>
    <i r="1">
      <x v="218"/>
      <x v="282"/>
    </i>
    <i r="1">
      <x v="220"/>
      <x v="217"/>
    </i>
    <i r="1">
      <x v="221"/>
      <x v="76"/>
    </i>
    <i r="1">
      <x v="222"/>
      <x v="508"/>
    </i>
    <i r="1">
      <x v="223"/>
      <x v="1201"/>
    </i>
    <i r="1">
      <x v="224"/>
      <x v="497"/>
    </i>
    <i r="1">
      <x v="225"/>
      <x v="1100"/>
    </i>
    <i r="1">
      <x v="226"/>
      <x v="1200"/>
    </i>
    <i r="1">
      <x v="227"/>
      <x v="35"/>
    </i>
    <i r="1">
      <x v="228"/>
      <x v="131"/>
    </i>
    <i r="1">
      <x v="229"/>
      <x v="280"/>
    </i>
    <i r="1">
      <x v="230"/>
      <x v="338"/>
    </i>
    <i r="1">
      <x v="232"/>
      <x v="10"/>
    </i>
    <i r="1">
      <x v="233"/>
      <x v="57"/>
    </i>
    <i r="1">
      <x v="236"/>
      <x v="483"/>
    </i>
    <i r="1">
      <x v="237"/>
      <x v="1007"/>
    </i>
    <i r="1">
      <x v="238"/>
      <x v="463"/>
    </i>
    <i r="1">
      <x v="239"/>
      <x v="481"/>
    </i>
    <i r="1">
      <x v="240"/>
      <x v="51"/>
    </i>
    <i r="1">
      <x v="241"/>
      <x v="313"/>
    </i>
    <i r="1">
      <x v="243"/>
      <x v="708"/>
    </i>
    <i r="1">
      <x v="244"/>
      <x v="500"/>
    </i>
    <i r="1">
      <x v="245"/>
      <x v="453"/>
    </i>
    <i r="1">
      <x v="246"/>
      <x v="800"/>
    </i>
    <i r="1">
      <x v="247"/>
      <x v="1113"/>
    </i>
    <i r="1">
      <x v="248"/>
      <x v="851"/>
    </i>
    <i r="1">
      <x v="250"/>
      <x v="1116"/>
    </i>
    <i r="1">
      <x v="251"/>
      <x v="1050"/>
    </i>
    <i r="1">
      <x v="252"/>
      <x v="232"/>
    </i>
    <i r="1">
      <x v="253"/>
      <x v="887"/>
    </i>
    <i r="1">
      <x v="254"/>
      <x v="501"/>
    </i>
    <i r="1">
      <x v="255"/>
      <x v="1173"/>
    </i>
    <i r="1">
      <x v="256"/>
      <x v="1128"/>
    </i>
    <i r="1">
      <x v="257"/>
      <x v="140"/>
    </i>
    <i r="1">
      <x v="258"/>
      <x v="876"/>
    </i>
    <i r="1">
      <x v="259"/>
      <x v="857"/>
    </i>
    <i r="1">
      <x v="260"/>
      <x v="122"/>
    </i>
    <i r="1">
      <x v="261"/>
      <x v="462"/>
    </i>
    <i r="1">
      <x v="262"/>
      <x v="1006"/>
    </i>
    <i r="1">
      <x v="263"/>
      <x v="502"/>
    </i>
    <i r="1">
      <x v="264"/>
      <x v="36"/>
    </i>
    <i r="1">
      <x v="265"/>
      <x v="798"/>
    </i>
    <i r="1">
      <x v="266"/>
      <x v="858"/>
    </i>
    <i r="1">
      <x v="267"/>
      <x v="54"/>
    </i>
    <i r="1">
      <x v="268"/>
      <x v="1042"/>
    </i>
    <i r="1">
      <x v="269"/>
      <x v="210"/>
    </i>
    <i r="1">
      <x v="270"/>
      <x v="193"/>
    </i>
    <i r="1">
      <x v="271"/>
      <x v="700"/>
    </i>
    <i r="1">
      <x v="272"/>
      <x v="138"/>
    </i>
    <i r="1">
      <x v="273"/>
      <x v="503"/>
    </i>
    <i r="1">
      <x v="274"/>
      <x v="594"/>
    </i>
    <i r="1">
      <x v="275"/>
      <x v="339"/>
    </i>
    <i r="1">
      <x v="276"/>
      <x v="174"/>
    </i>
    <i r="1">
      <x v="277"/>
      <x v="485"/>
    </i>
    <i r="1">
      <x v="278"/>
      <x v="728"/>
    </i>
    <i r="1">
      <x v="279"/>
      <x v="491"/>
    </i>
    <i r="1">
      <x v="304"/>
      <x v="1180"/>
    </i>
    <i r="1">
      <x v="324"/>
      <x v="501"/>
    </i>
    <i r="1">
      <x v="339"/>
      <x v="640"/>
    </i>
    <i r="1">
      <x v="375"/>
      <x v="66"/>
    </i>
    <i r="1">
      <x v="376"/>
      <x v="1250"/>
    </i>
    <i r="1">
      <x v="377"/>
      <x v="533"/>
    </i>
    <i r="1">
      <x v="378"/>
      <x v="58"/>
    </i>
    <i r="1">
      <x v="379"/>
      <x v="516"/>
    </i>
    <i r="1">
      <x v="380"/>
      <x v="70"/>
    </i>
    <i r="1">
      <x v="381"/>
      <x v="484"/>
    </i>
    <i r="1">
      <x v="382"/>
      <x v="362"/>
    </i>
    <i r="1">
      <x v="383"/>
      <x v="762"/>
    </i>
    <i r="1">
      <x v="384"/>
      <x v="488"/>
    </i>
    <i r="1">
      <x v="385"/>
      <x v="254"/>
    </i>
    <i r="1">
      <x v="386"/>
      <x v="678"/>
    </i>
    <i r="1">
      <x v="387"/>
      <x v="215"/>
    </i>
    <i r="1">
      <x v="388"/>
      <x v="1044"/>
    </i>
    <i r="1">
      <x v="396"/>
      <x v="891"/>
    </i>
    <i r="1">
      <x v="397"/>
      <x v="886"/>
    </i>
    <i r="1">
      <x v="398"/>
      <x v="888"/>
    </i>
    <i r="1">
      <x v="399"/>
      <x v="905"/>
    </i>
    <i r="1">
      <x v="400"/>
      <x v="519"/>
    </i>
    <i r="1">
      <x v="401"/>
      <x v="233"/>
    </i>
    <i r="1">
      <x v="402"/>
      <x v="55"/>
    </i>
    <i r="1">
      <x v="403"/>
      <x v="580"/>
    </i>
    <i r="1">
      <x v="404"/>
      <x v="1058"/>
    </i>
    <i r="1">
      <x v="405"/>
      <x v="172"/>
    </i>
    <i r="1">
      <x v="406"/>
      <x v="687"/>
    </i>
    <i r="1">
      <x v="407"/>
      <x v="875"/>
    </i>
    <i r="1">
      <x v="408"/>
      <x v="2"/>
    </i>
    <i r="1">
      <x v="409"/>
      <x v="1207"/>
    </i>
    <i r="1">
      <x v="410"/>
      <x v="606"/>
    </i>
    <i r="1">
      <x v="411"/>
      <x v="1008"/>
    </i>
    <i r="1">
      <x v="412"/>
      <x v="805"/>
    </i>
    <i>
      <x v="16"/>
      <x v="280"/>
      <x v="1256"/>
    </i>
    <i r="1">
      <x v="281"/>
      <x v="1257"/>
    </i>
    <i r="1">
      <x v="282"/>
      <x v="931"/>
    </i>
    <i r="1">
      <x v="283"/>
      <x v="1258"/>
    </i>
    <i r="1">
      <x v="284"/>
      <x v="1259"/>
    </i>
    <i r="1">
      <x v="286"/>
      <x v="1260"/>
    </i>
    <i r="1">
      <x v="287"/>
      <x v="1261"/>
    </i>
    <i r="1">
      <x v="288"/>
      <x v="1262"/>
    </i>
    <i r="1">
      <x v="289"/>
      <x v="1263"/>
    </i>
    <i r="1">
      <x v="302"/>
      <x v="328"/>
    </i>
    <i r="1">
      <x v="305"/>
      <x v="107"/>
    </i>
    <i r="1">
      <x v="307"/>
      <x v="775"/>
    </i>
    <i r="1">
      <x v="310"/>
      <x v="315"/>
    </i>
    <i r="1">
      <x v="315"/>
      <x v="12"/>
    </i>
    <i r="1">
      <x v="392"/>
      <x v="930"/>
    </i>
    <i>
      <x v="17"/>
      <x v="346"/>
      <x v="1109"/>
    </i>
    <i r="1">
      <x v="347"/>
      <x v="1156"/>
    </i>
    <i r="1">
      <x v="349"/>
      <x v="1099"/>
    </i>
    <i r="1">
      <x v="350"/>
      <x v="1097"/>
    </i>
    <i r="1">
      <x v="351"/>
      <x v="1096"/>
    </i>
    <i r="1">
      <x v="352"/>
      <x v="1157"/>
    </i>
    <i>
      <x v="18"/>
      <x v="345"/>
      <x v="906"/>
    </i>
    <i r="1">
      <x v="369"/>
      <x v="910"/>
    </i>
    <i r="1">
      <x v="417"/>
      <x v="1090"/>
    </i>
    <i>
      <x v="19"/>
      <x v="171"/>
      <x v="333"/>
    </i>
    <i r="1">
      <x v="219"/>
      <x v="268"/>
    </i>
    <i r="1">
      <x v="354"/>
      <x v="309"/>
    </i>
    <i>
      <x v="20"/>
      <x v="2"/>
      <x v="990"/>
    </i>
    <i>
      <x v="21"/>
      <x v="348"/>
      <x v="1155"/>
    </i>
    <i>
      <x v="22"/>
      <x v="4"/>
      <x v="655"/>
    </i>
    <i r="1">
      <x v="5"/>
      <x v="656"/>
    </i>
    <i>
      <x v="23"/>
      <x v="6"/>
      <x v="1011"/>
    </i>
    <i>
      <x v="24"/>
      <x v="7"/>
      <x v="459"/>
    </i>
    <i>
      <x v="25"/>
      <x v="601"/>
      <x v="1064"/>
    </i>
    <i r="1">
      <x v="602"/>
      <x v="1066"/>
    </i>
    <i r="1">
      <x v="603"/>
      <x v="1063"/>
    </i>
    <i r="1">
      <x v="604"/>
      <x v="1067"/>
    </i>
    <i r="1">
      <x v="605"/>
      <x v="998"/>
    </i>
    <i r="1">
      <x v="611"/>
      <x v="231"/>
    </i>
    <i r="1">
      <x v="614"/>
      <x v="1065"/>
    </i>
    <i>
      <x v="26"/>
      <x v="593"/>
      <x v="301"/>
    </i>
    <i r="1">
      <x v="606"/>
      <x v="304"/>
    </i>
    <i r="1">
      <x v="608"/>
      <x v="302"/>
    </i>
    <i r="1">
      <x v="612"/>
      <x v="690"/>
    </i>
    <i r="1">
      <x v="615"/>
      <x v="1279"/>
    </i>
    <i>
      <x v="27"/>
      <x v="499"/>
      <x v="871"/>
    </i>
    <i r="1">
      <x v="502"/>
      <x v="241"/>
    </i>
    <i r="1">
      <x v="503"/>
      <x v="1163"/>
    </i>
    <i r="1">
      <x v="504"/>
      <x v="717"/>
    </i>
    <i r="1">
      <x v="505"/>
      <x v="343"/>
    </i>
    <i r="1">
      <x v="506"/>
      <x v="1224"/>
    </i>
    <i r="1">
      <x v="507"/>
      <x v="311"/>
    </i>
    <i r="1">
      <x v="508"/>
      <x v="496"/>
    </i>
    <i r="1">
      <x v="509"/>
      <x v="1164"/>
    </i>
    <i r="1">
      <x v="510"/>
      <x v="489"/>
    </i>
    <i r="1">
      <x v="511"/>
      <x v="645"/>
    </i>
    <i r="1">
      <x v="512"/>
      <x v="941"/>
    </i>
    <i r="1">
      <x v="513"/>
      <x v="234"/>
    </i>
    <i r="1">
      <x v="514"/>
      <x v="252"/>
    </i>
    <i r="1">
      <x v="515"/>
      <x v="815"/>
    </i>
    <i r="1">
      <x v="516"/>
      <x v="229"/>
    </i>
    <i r="1">
      <x v="517"/>
      <x v="295"/>
    </i>
    <i r="1">
      <x v="518"/>
      <x v="1119"/>
    </i>
    <i r="1">
      <x v="519"/>
      <x v="776"/>
    </i>
    <i>
      <x v="28"/>
      <x v="578"/>
      <x v="909"/>
    </i>
    <i r="1">
      <x v="579"/>
      <x v="908"/>
    </i>
    <i r="1">
      <x v="580"/>
      <x v="907"/>
    </i>
    <i r="1">
      <x v="581"/>
      <x v="1111"/>
    </i>
    <i r="1">
      <x v="582"/>
      <x v="1110"/>
    </i>
    <i>
      <x v="29"/>
      <x/>
      <x v="1015"/>
    </i>
    <i r="1">
      <x v="594"/>
      <x v="1076"/>
    </i>
    <i r="1">
      <x v="595"/>
      <x v="114"/>
    </i>
    <i r="1">
      <x v="596"/>
      <x v="969"/>
    </i>
    <i r="1">
      <x v="600"/>
      <x v="1077"/>
    </i>
    <i>
      <x v="30"/>
      <x v="490"/>
      <x v="716"/>
    </i>
    <i r="1">
      <x v="491"/>
      <x v="715"/>
    </i>
    <i r="1">
      <x v="492"/>
      <x v="784"/>
    </i>
    <i r="1">
      <x v="493"/>
      <x v="785"/>
    </i>
    <i r="1">
      <x v="494"/>
      <x v="788"/>
    </i>
    <i r="1">
      <x v="495"/>
      <x v="787"/>
    </i>
    <i r="1">
      <x v="496"/>
      <x v="654"/>
    </i>
    <i r="1">
      <x v="497"/>
      <x v="1000"/>
    </i>
    <i r="1">
      <x v="498"/>
      <x v="786"/>
    </i>
    <i r="1">
      <x v="500"/>
      <x v="349"/>
    </i>
    <i r="1">
      <x v="501"/>
      <x/>
    </i>
    <i r="1">
      <x v="520"/>
      <x v="1269"/>
    </i>
    <i r="1">
      <x v="521"/>
      <x v="999"/>
    </i>
    <i r="1">
      <x v="522"/>
      <x v="994"/>
    </i>
    <i r="1">
      <x v="523"/>
      <x v="989"/>
    </i>
    <i r="1">
      <x v="524"/>
      <x v="987"/>
    </i>
    <i r="1">
      <x v="525"/>
      <x v="993"/>
    </i>
    <i r="1">
      <x v="526"/>
      <x v="986"/>
    </i>
    <i r="1">
      <x v="527"/>
      <x v="996"/>
    </i>
    <i r="1">
      <x v="528"/>
      <x v="1270"/>
    </i>
    <i r="1">
      <x v="529"/>
      <x v="1271"/>
    </i>
    <i r="1">
      <x v="530"/>
      <x v="1272"/>
    </i>
    <i r="1">
      <x v="531"/>
      <x v="1273"/>
    </i>
    <i r="1">
      <x v="532"/>
      <x v="995"/>
    </i>
    <i r="1">
      <x v="533"/>
      <x v="1274"/>
    </i>
    <i r="1">
      <x v="534"/>
      <x v="1275"/>
    </i>
    <i r="1">
      <x v="535"/>
      <x v="988"/>
    </i>
    <i r="1">
      <x v="536"/>
      <x v="1276"/>
    </i>
    <i r="1">
      <x v="537"/>
      <x v="1081"/>
    </i>
    <i r="1">
      <x v="538"/>
      <x v="1080"/>
    </i>
    <i r="1">
      <x v="539"/>
      <x v="1083"/>
    </i>
    <i r="1">
      <x v="540"/>
      <x v="992"/>
    </i>
    <i r="1">
      <x v="541"/>
      <x v="1085"/>
    </i>
    <i r="1">
      <x v="542"/>
      <x v="1082"/>
    </i>
    <i r="1">
      <x v="543"/>
      <x v="1277"/>
    </i>
    <i r="1">
      <x v="544"/>
      <x v="810"/>
    </i>
    <i r="1">
      <x v="545"/>
      <x v="809"/>
    </i>
    <i r="1">
      <x v="546"/>
      <x v="766"/>
    </i>
    <i r="1">
      <x v="547"/>
      <x v="768"/>
    </i>
    <i r="1">
      <x v="548"/>
      <x v="772"/>
    </i>
    <i r="1">
      <x v="549"/>
      <x v="770"/>
    </i>
    <i r="1">
      <x v="550"/>
      <x v="771"/>
    </i>
    <i r="1">
      <x v="551"/>
      <x v="769"/>
    </i>
    <i r="1">
      <x v="552"/>
      <x v="813"/>
    </i>
    <i r="1">
      <x v="553"/>
      <x v="767"/>
    </i>
    <i r="1">
      <x v="554"/>
      <x v="850"/>
    </i>
    <i r="1">
      <x v="555"/>
      <x v="811"/>
    </i>
    <i r="1">
      <x v="556"/>
      <x v="1107"/>
    </i>
    <i r="1">
      <x v="557"/>
      <x v="1108"/>
    </i>
    <i r="1">
      <x v="558"/>
      <x v="880"/>
    </i>
    <i r="1">
      <x v="559"/>
      <x v="692"/>
    </i>
    <i r="1">
      <x v="560"/>
      <x v="947"/>
    </i>
    <i r="1">
      <x v="561"/>
      <x v="1106"/>
    </i>
    <i r="1">
      <x v="562"/>
      <x v="182"/>
    </i>
    <i r="1">
      <x v="563"/>
      <x v="293"/>
    </i>
    <i r="1">
      <x v="564"/>
      <x v="1187"/>
    </i>
    <i r="1">
      <x v="565"/>
      <x v="1089"/>
    </i>
    <i r="1">
      <x v="566"/>
      <x v="1168"/>
    </i>
    <i r="1">
      <x v="567"/>
      <x v="607"/>
    </i>
    <i r="1">
      <x v="568"/>
      <x v="1093"/>
    </i>
    <i r="1">
      <x v="569"/>
      <x v="1189"/>
    </i>
    <i r="1">
      <x v="570"/>
      <x v="1188"/>
    </i>
    <i r="1">
      <x v="571"/>
      <x v="1087"/>
    </i>
    <i r="1">
      <x v="572"/>
      <x v="689"/>
    </i>
    <i r="1">
      <x v="573"/>
      <x v="117"/>
    </i>
    <i r="1">
      <x v="574"/>
      <x v="1152"/>
    </i>
    <i r="1">
      <x v="575"/>
      <x v="1153"/>
    </i>
    <i r="1">
      <x v="576"/>
      <x v="1154"/>
    </i>
    <i r="1">
      <x v="577"/>
      <x v="1278"/>
    </i>
    <i r="1">
      <x v="583"/>
      <x v="1061"/>
    </i>
    <i r="1">
      <x v="584"/>
      <x v="1204"/>
    </i>
    <i r="1">
      <x v="585"/>
      <x v="1086"/>
    </i>
    <i r="1">
      <x v="586"/>
      <x v="1092"/>
    </i>
    <i r="1">
      <x v="587"/>
      <x v="1091"/>
    </i>
    <i r="1">
      <x v="588"/>
      <x v="518"/>
    </i>
    <i r="1">
      <x v="592"/>
      <x v="1229"/>
    </i>
    <i r="1">
      <x v="597"/>
      <x v="693"/>
    </i>
    <i r="1">
      <x v="598"/>
      <x v="991"/>
    </i>
    <i r="1">
      <x v="599"/>
      <x v="1079"/>
    </i>
    <i r="1">
      <x v="610"/>
      <x v="1159"/>
    </i>
    <i>
      <x v="31"/>
      <x v="589"/>
      <x v="561"/>
    </i>
    <i r="1">
      <x v="590"/>
      <x v="605"/>
    </i>
    <i r="1">
      <x v="607"/>
      <x v="602"/>
    </i>
    <i>
      <x v="32"/>
      <x v="591"/>
      <x v="553"/>
    </i>
    <i r="1">
      <x v="609"/>
      <x v="458"/>
    </i>
    <i r="1">
      <x v="613"/>
      <x v="1161"/>
    </i>
    <i>
      <x v="33"/>
      <x v="3"/>
      <x v="1078"/>
    </i>
    <i>
      <x v="34"/>
      <x v="372"/>
      <x v="289"/>
    </i>
    <i r="1">
      <x v="616"/>
      <x v="21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hier="-1"/>
  </pageFields>
  <dataFields count="8">
    <dataField name="Sum of Adjusted Closing balance PY" fld="16" baseField="0" baseItem="0"/>
    <dataField name="Sum of Debit " fld="9" baseField="0" baseItem="0"/>
    <dataField name="Sum of Credit" fld="10" baseField="0" baseItem="0"/>
    <dataField name="Sum of Closing balance" fld="11" baseField="0" baseItem="0"/>
    <dataField name="Sum of Adjustements" fld="12" baseField="0" baseItem="0"/>
    <dataField name="Sum of Closing balance adjusted" fld="13" baseField="0" baseItem="0"/>
    <dataField name="Sum of Nominal Variance" fld="18" baseField="0" baseItem="0"/>
    <dataField name="Sum of Variance in %" fld="20" baseField="0" baseItem="0" numFmtId="10"/>
  </dataFields>
  <formats count="18">
    <format dxfId="17">
      <pivotArea type="all" dataOnly="0" outline="0" fieldPosition="0"/>
    </format>
    <format dxfId="16">
      <pivotArea outline="0" collapsedLevelsAreSubtotals="1" fieldPosition="0"/>
    </format>
    <format dxfId="15">
      <pivotArea field="1" type="button" dataOnly="0" labelOnly="1" outline="0" axis="axisRow" fieldPosition="0"/>
    </format>
    <format dxfId="14">
      <pivotArea field="5" type="button" dataOnly="0" labelOnly="1" outline="0" axis="axisRow" fieldPosition="1"/>
    </format>
    <format dxfId="13">
      <pivotArea field="6" type="button" dataOnly="0" labelOnly="1" outline="0" axis="axisRow" fieldPosition="2"/>
    </format>
    <format dxfId="12">
      <pivotArea dataOnly="0" labelOnly="1" outline="0" fieldPosition="0">
        <references count="1">
          <reference field="1" count="0"/>
        </references>
      </pivotArea>
    </format>
    <format dxfId="11">
      <pivotArea dataOnly="0" labelOnly="1" grandRow="1" outline="0" fieldPosition="0"/>
    </format>
    <format dxfId="10">
      <pivotArea dataOnly="0" labelOnly="1" outline="0" fieldPosition="0">
        <references count="2">
          <reference field="1" count="1" selected="0">
            <x v="3"/>
          </reference>
          <reference field="5" count="1">
            <x v="1"/>
          </reference>
        </references>
      </pivotArea>
    </format>
    <format dxfId="9">
      <pivotArea dataOnly="0" labelOnly="1" outline="0" fieldPosition="0">
        <references count="2">
          <reference field="1" count="1" selected="0">
            <x v="20"/>
          </reference>
          <reference field="5" count="1">
            <x v="2"/>
          </reference>
        </references>
      </pivotArea>
    </format>
    <format dxfId="8">
      <pivotArea dataOnly="0" labelOnly="1" outline="0" fieldPosition="0">
        <references count="2">
          <reference field="1" count="1" selected="0">
            <x v="29"/>
          </reference>
          <reference field="5" count="1">
            <x v="0"/>
          </reference>
        </references>
      </pivotArea>
    </format>
    <format dxfId="7">
      <pivotArea dataOnly="0" labelOnly="1" outline="0" fieldPosition="0">
        <references count="2">
          <reference field="1" count="1" selected="0">
            <x v="33"/>
          </reference>
          <reference field="5" count="1">
            <x v="3"/>
          </reference>
        </references>
      </pivotArea>
    </format>
    <format dxfId="6">
      <pivotArea dataOnly="0" labelOnly="1" outline="0" fieldPosition="0">
        <references count="3">
          <reference field="1" count="1" selected="0">
            <x v="3"/>
          </reference>
          <reference field="5" count="1" selected="0">
            <x v="1"/>
          </reference>
          <reference field="6" count="1">
            <x v="1249"/>
          </reference>
        </references>
      </pivotArea>
    </format>
    <format dxfId="5">
      <pivotArea dataOnly="0" labelOnly="1" outline="0" fieldPosition="0">
        <references count="3">
          <reference field="1" count="1" selected="0">
            <x v="20"/>
          </reference>
          <reference field="5" count="1" selected="0">
            <x v="2"/>
          </reference>
          <reference field="6" count="1">
            <x v="990"/>
          </reference>
        </references>
      </pivotArea>
    </format>
    <format dxfId="4">
      <pivotArea dataOnly="0" labelOnly="1" outline="0" fieldPosition="0">
        <references count="3">
          <reference field="1" count="1" selected="0">
            <x v="29"/>
          </reference>
          <reference field="5" count="1" selected="0">
            <x v="0"/>
          </reference>
          <reference field="6" count="1">
            <x v="1015"/>
          </reference>
        </references>
      </pivotArea>
    </format>
    <format dxfId="3">
      <pivotArea dataOnly="0" labelOnly="1" outline="0" fieldPosition="0">
        <references count="3">
          <reference field="1" count="1" selected="0">
            <x v="33"/>
          </reference>
          <reference field="5" count="1" selected="0">
            <x v="3"/>
          </reference>
          <reference field="6" count="1">
            <x v="1078"/>
          </reference>
        </references>
      </pivotArea>
    </format>
    <format dxfId="2">
      <pivotArea dataOnly="0" labelOnly="1" outline="0" fieldPosition="0">
        <references count="1">
          <reference field="4294967294" count="5">
            <x v="1"/>
            <x v="2"/>
            <x v="3"/>
            <x v="4"/>
            <x v="5"/>
          </reference>
        </references>
      </pivotArea>
    </format>
    <format dxfId="1">
      <pivotArea outline="0" fieldPosition="0">
        <references count="1">
          <reference field="4294967294" count="1" selected="0">
            <x v="7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CAA90-D212-4890-97C1-C591ED5086CA}" name="PivotTable19" cacheId="5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3:K8" firstHeaderRow="0" firstDataRow="1" firstDataCol="3" rowPageCount="1" colPageCount="1"/>
  <pivotFields count="21">
    <pivotField axis="axisPage" compact="0" outline="0" showAll="0" defaultSubtotal="0">
      <items count="21">
        <item x="19"/>
        <item x="9"/>
        <item x="4"/>
        <item x="0"/>
        <item x="2"/>
        <item x="12"/>
        <item x="8"/>
        <item x="14"/>
        <item x="6"/>
        <item x="15"/>
        <item x="16"/>
        <item x="1"/>
        <item x="18"/>
        <item x="10"/>
        <item x="5"/>
        <item x="7"/>
        <item x="17"/>
        <item x="13"/>
        <item x="3"/>
        <item x="20"/>
        <item x="11"/>
      </items>
    </pivotField>
    <pivotField axis="axisRow" compact="0" outline="0" showAll="0" defaultSubtotal="0">
      <items count="35">
        <item x="25"/>
        <item x="13"/>
        <item x="10"/>
        <item x="16"/>
        <item x="9"/>
        <item x="17"/>
        <item x="8"/>
        <item x="4"/>
        <item x="7"/>
        <item x="15"/>
        <item x="5"/>
        <item x="6"/>
        <item x="22"/>
        <item x="21"/>
        <item m="1" x="34"/>
        <item x="11"/>
        <item x="14"/>
        <item x="19"/>
        <item x="18"/>
        <item x="12"/>
        <item x="23"/>
        <item x="20"/>
        <item x="1"/>
        <item x="2"/>
        <item x="3"/>
        <item x="33"/>
        <item x="31"/>
        <item x="27"/>
        <item x="28"/>
        <item x="0"/>
        <item x="26"/>
        <item x="29"/>
        <item x="30"/>
        <item x="32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17">
        <item x="0"/>
        <item x="372"/>
        <item x="365"/>
        <item x="6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</items>
    </pivotField>
    <pivotField axis="axisRow" compact="0" outline="0" showAll="0" defaultSubtotal="0">
      <items count="1280">
        <item x="491"/>
        <item m="1" x="1179"/>
        <item x="398"/>
        <item m="1" x="694"/>
        <item m="1" x="693"/>
        <item m="1" x="1115"/>
        <item m="1" x="726"/>
        <item m="1" x="1028"/>
        <item x="197"/>
        <item m="1" x="739"/>
        <item x="229"/>
        <item m="1" x="700"/>
        <item x="311"/>
        <item m="1" x="826"/>
        <item m="1" x="705"/>
        <item m="1" x="1051"/>
        <item m="1" x="958"/>
        <item m="1" x="860"/>
        <item m="1" x="801"/>
        <item m="1" x="1191"/>
        <item m="1" x="623"/>
        <item m="1" x="658"/>
        <item x="166"/>
        <item m="1" x="1057"/>
        <item m="1" x="990"/>
        <item m="1" x="1166"/>
        <item x="182"/>
        <item m="1" x="1220"/>
        <item m="1" x="1068"/>
        <item m="1" x="1227"/>
        <item m="1" x="669"/>
        <item m="1" x="681"/>
        <item x="186"/>
        <item m="1" x="971"/>
        <item m="1" x="893"/>
        <item x="224"/>
        <item x="261"/>
        <item m="1" x="672"/>
        <item m="1" x="654"/>
        <item m="1" x="707"/>
        <item m="1" x="631"/>
        <item x="171"/>
        <item m="1" x="822"/>
        <item m="1" x="1114"/>
        <item m="1" x="841"/>
        <item m="1" x="976"/>
        <item m="1" x="1069"/>
        <item m="1" x="995"/>
        <item m="1" x="934"/>
        <item x="184"/>
        <item m="1" x="846"/>
        <item x="237"/>
        <item x="209"/>
        <item m="1" x="1194"/>
        <item x="264"/>
        <item x="392"/>
        <item m="1" x="780"/>
        <item x="230"/>
        <item x="369"/>
        <item m="1" x="948"/>
        <item x="326"/>
        <item m="1" x="882"/>
        <item m="1" x="1154"/>
        <item m="1" x="1207"/>
        <item m="1" x="805"/>
        <item m="1" x="1080"/>
        <item x="312"/>
        <item x="303"/>
        <item m="1" x="974"/>
        <item m="1" x="1084"/>
        <item x="371"/>
        <item m="1" x="965"/>
        <item m="1" x="1261"/>
        <item m="1" x="1098"/>
        <item m="1" x="1092"/>
        <item m="1" x="1253"/>
        <item x="218"/>
        <item m="1" x="772"/>
        <item x="411"/>
        <item m="1" x="917"/>
        <item m="1" x="1052"/>
        <item m="1" x="949"/>
        <item m="1" x="904"/>
        <item m="1" x="1195"/>
        <item m="1" x="728"/>
        <item m="1" x="683"/>
        <item m="1" x="875"/>
        <item m="1" x="632"/>
        <item m="1" x="634"/>
        <item m="1" x="920"/>
        <item m="1" x="1039"/>
        <item m="1" x="612"/>
        <item m="1" x="1237"/>
        <item m="1" x="832"/>
        <item m="1" x="1268"/>
        <item m="1" x="1163"/>
        <item m="1" x="1019"/>
        <item m="1" x="946"/>
        <item m="1" x="1204"/>
        <item m="1" x="870"/>
        <item m="1" x="833"/>
        <item m="1" x="847"/>
        <item m="1" x="944"/>
        <item m="1" x="787"/>
        <item m="1" x="962"/>
        <item m="1" x="803"/>
        <item m="1" x="821"/>
        <item x="302"/>
        <item m="1" x="775"/>
        <item m="1" x="1173"/>
        <item m="1" x="684"/>
        <item x="328"/>
        <item m="1" x="609"/>
        <item m="1" x="1054"/>
        <item x="585"/>
        <item m="1" x="1024"/>
        <item m="1" x="984"/>
        <item x="563"/>
        <item m="1" x="795"/>
        <item m="1" x="1226"/>
        <item m="1" x="1235"/>
        <item m="1" x="1205"/>
        <item x="257"/>
        <item x="231"/>
        <item m="1" x="839"/>
        <item m="1" x="1211"/>
        <item m="1" x="928"/>
        <item m="1" x="1150"/>
        <item x="321"/>
        <item m="1" x="1060"/>
        <item m="1" x="1112"/>
        <item x="225"/>
        <item x="405"/>
        <item m="1" x="785"/>
        <item m="1" x="1156"/>
        <item m="1" x="1160"/>
        <item m="1" x="748"/>
        <item m="1" x="1216"/>
        <item x="269"/>
        <item m="1" x="933"/>
        <item x="254"/>
        <item m="1" x="666"/>
        <item m="1" x="691"/>
        <item x="427"/>
        <item x="439"/>
        <item x="468"/>
        <item x="475"/>
        <item x="442"/>
        <item x="426"/>
        <item x="416"/>
        <item x="477"/>
        <item x="429"/>
        <item x="423"/>
        <item x="434"/>
        <item x="438"/>
        <item x="467"/>
        <item x="474"/>
        <item x="441"/>
        <item x="422"/>
        <item x="420"/>
        <item x="425"/>
        <item x="435"/>
        <item x="421"/>
        <item x="424"/>
        <item x="436"/>
        <item x="418"/>
        <item x="428"/>
        <item x="415"/>
        <item m="1" x="1139"/>
        <item m="1" x="771"/>
        <item m="1" x="1197"/>
        <item m="1" x="1236"/>
        <item x="395"/>
        <item m="1" x="1196"/>
        <item x="273"/>
        <item m="1" x="1202"/>
        <item m="1" x="715"/>
        <item m="1" x="1076"/>
        <item x="212"/>
        <item m="1" x="998"/>
        <item m="1" x="930"/>
        <item m="1" x="1180"/>
        <item x="552"/>
        <item m="1" x="897"/>
        <item m="1" x="1276"/>
        <item m="1" x="633"/>
        <item m="1" x="621"/>
        <item m="1" x="947"/>
        <item x="36"/>
        <item x="35"/>
        <item x="192"/>
        <item m="1" x="967"/>
        <item m="1" x="782"/>
        <item x="267"/>
        <item m="1" x="915"/>
        <item m="1" x="889"/>
        <item x="384"/>
        <item m="1" x="881"/>
        <item m="1" x="615"/>
        <item x="295"/>
        <item m="1" x="1273"/>
        <item m="1" x="704"/>
        <item m="1" x="1079"/>
        <item x="164"/>
        <item m="1" x="874"/>
        <item m="1" x="809"/>
        <item m="1" x="687"/>
        <item m="1" x="1153"/>
        <item m="1" x="641"/>
        <item m="1" x="1072"/>
        <item x="266"/>
        <item m="1" x="788"/>
        <item m="1" x="740"/>
        <item m="1" x="1120"/>
        <item m="1" x="975"/>
        <item x="378"/>
        <item m="1" x="1134"/>
        <item x="217"/>
        <item m="1" x="1175"/>
        <item x="607"/>
        <item m="1" x="862"/>
        <item m="1" x="1267"/>
        <item m="1" x="618"/>
        <item m="1" x="627"/>
        <item x="239"/>
        <item x="413"/>
        <item m="1" x="736"/>
        <item x="409"/>
        <item m="1" x="855"/>
        <item x="506"/>
        <item m="1" x="1234"/>
        <item x="602"/>
        <item x="249"/>
        <item x="391"/>
        <item x="503"/>
        <item m="1" x="1158"/>
        <item m="1" x="1048"/>
        <item m="1" x="1066"/>
        <item m="1" x="799"/>
        <item m="1" x="906"/>
        <item m="1" x="663"/>
        <item x="492"/>
        <item m="1" x="708"/>
        <item m="1" x="712"/>
        <item m="1" x="810"/>
        <item m="1" x="1230"/>
        <item x="204"/>
        <item m="1" x="1012"/>
        <item m="1" x="1094"/>
        <item m="1" x="994"/>
        <item m="1" x="849"/>
        <item m="1" x="653"/>
        <item x="504"/>
        <item m="1" x="682"/>
        <item x="376"/>
        <item m="1" x="635"/>
        <item m="1" x="1117"/>
        <item m="1" x="1259"/>
        <item m="1" x="731"/>
        <item m="1" x="692"/>
        <item m="1" x="670"/>
        <item m="1" x="1193"/>
        <item m="1" x="898"/>
        <item m="1" x="854"/>
        <item m="1" x="1245"/>
        <item m="1" x="1136"/>
        <item x="343"/>
        <item m="1" x="1058"/>
        <item x="216"/>
        <item m="1" x="655"/>
        <item m="1" x="988"/>
        <item x="208"/>
        <item m="1" x="784"/>
        <item m="1" x="614"/>
        <item m="1" x="986"/>
        <item m="1" x="1093"/>
        <item m="1" x="797"/>
        <item m="1" x="956"/>
        <item x="194"/>
        <item m="1" x="941"/>
        <item x="226"/>
        <item m="1" x="1164"/>
        <item x="215"/>
        <item m="1" x="667"/>
        <item m="1" x="1206"/>
        <item m="1" x="1278"/>
        <item x="322"/>
        <item m="1" x="807"/>
        <item m="1" x="892"/>
        <item x="363"/>
        <item x="359"/>
        <item x="362"/>
        <item m="1" x="730"/>
        <item x="553"/>
        <item m="1" x="991"/>
        <item x="507"/>
        <item m="1" x="1137"/>
        <item m="1" x="1132"/>
        <item m="1" x="808"/>
        <item m="1" x="1103"/>
        <item m="1" x="1266"/>
        <item x="583"/>
        <item x="599"/>
        <item m="1" x="804"/>
        <item x="597"/>
        <item m="1" x="1155"/>
        <item m="1" x="1014"/>
        <item m="1" x="1218"/>
        <item m="1" x="1201"/>
        <item x="344"/>
        <item m="1" x="777"/>
        <item x="497"/>
        <item m="1" x="1111"/>
        <item x="238"/>
        <item m="1" x="1040"/>
        <item x="306"/>
        <item m="1" x="1063"/>
        <item m="1" x="987"/>
        <item m="1" x="1249"/>
        <item m="1" x="619"/>
        <item m="1" x="999"/>
        <item m="1" x="831"/>
        <item m="1" x="1005"/>
        <item m="1" x="1279"/>
        <item m="1" x="827"/>
        <item m="1" x="1252"/>
        <item m="1" x="863"/>
        <item m="1" x="861"/>
        <item x="299"/>
        <item m="1" x="665"/>
        <item m="1" x="1149"/>
        <item m="1" x="688"/>
        <item m="1" x="617"/>
        <item x="168"/>
        <item m="1" x="689"/>
        <item m="1" x="1037"/>
        <item m="1" x="970"/>
        <item m="1" x="864"/>
        <item x="227"/>
        <item x="272"/>
        <item m="1" x="1073"/>
        <item m="1" x="643"/>
        <item m="1" x="835"/>
        <item x="495"/>
        <item m="1" x="1168"/>
        <item m="1" x="1265"/>
        <item m="1" x="1074"/>
        <item m="1" x="1050"/>
        <item m="1" x="630"/>
        <item x="490"/>
        <item m="1" x="1238"/>
        <item m="1" x="1007"/>
        <item m="1" x="1198"/>
        <item m="1" x="911"/>
        <item m="1" x="924"/>
        <item m="1" x="837"/>
        <item m="1" x="900"/>
        <item m="1" x="968"/>
        <item m="1" x="868"/>
        <item m="1" x="721"/>
        <item x="296"/>
        <item m="1" x="1013"/>
        <item x="373"/>
        <item m="1" x="792"/>
        <item m="1" x="1036"/>
        <item m="1" x="1135"/>
        <item x="195"/>
        <item m="1" x="1022"/>
        <item x="207"/>
        <item m="1" x="1044"/>
        <item m="1" x="1097"/>
        <item m="1" x="752"/>
        <item m="1" x="894"/>
        <item m="1" x="1107"/>
        <item m="1" x="622"/>
        <item m="1" x="616"/>
        <item m="1" x="996"/>
        <item m="1" x="812"/>
        <item m="1" x="929"/>
        <item m="1" x="1043"/>
        <item x="177"/>
        <item m="1" x="679"/>
        <item x="330"/>
        <item m="1" x="1254"/>
        <item m="1" x="1212"/>
        <item m="1" x="912"/>
        <item m="1" x="983"/>
        <item m="1" x="675"/>
        <item m="1" x="1021"/>
        <item m="1" x="1049"/>
        <item x="406"/>
        <item x="297"/>
        <item x="130"/>
        <item x="132"/>
        <item x="124"/>
        <item x="125"/>
        <item x="122"/>
        <item x="121"/>
        <item x="118"/>
        <item x="127"/>
        <item x="129"/>
        <item x="133"/>
        <item x="126"/>
        <item x="123"/>
        <item x="120"/>
        <item x="119"/>
        <item x="131"/>
        <item x="128"/>
        <item x="116"/>
        <item x="157"/>
        <item x="148"/>
        <item x="145"/>
        <item x="139"/>
        <item x="140"/>
        <item x="137"/>
        <item x="134"/>
        <item x="142"/>
        <item x="144"/>
        <item x="141"/>
        <item x="138"/>
        <item x="136"/>
        <item x="135"/>
        <item x="146"/>
        <item x="143"/>
        <item x="147"/>
        <item x="87"/>
        <item x="80"/>
        <item x="84"/>
        <item x="90"/>
        <item x="83"/>
        <item x="82"/>
        <item x="88"/>
        <item x="89"/>
        <item x="85"/>
        <item x="79"/>
        <item x="81"/>
        <item x="86"/>
        <item x="115"/>
        <item x="111"/>
        <item x="109"/>
        <item x="106"/>
        <item x="112"/>
        <item x="114"/>
        <item x="110"/>
        <item x="108"/>
        <item x="107"/>
        <item x="155"/>
        <item x="113"/>
        <item x="156"/>
        <item m="1" x="642"/>
        <item m="1" x="886"/>
        <item m="1" x="985"/>
        <item m="1" x="685"/>
        <item x="242"/>
        <item x="179"/>
        <item m="1" x="1075"/>
        <item m="1" x="789"/>
        <item m="1" x="720"/>
        <item x="600"/>
        <item x="4"/>
        <item m="1" x="764"/>
        <item x="320"/>
        <item x="258"/>
        <item x="235"/>
        <item m="1" x="1190"/>
        <item m="1" x="852"/>
        <item m="1" x="755"/>
        <item m="1" x="1232"/>
        <item m="1" x="1203"/>
        <item m="1" x="793"/>
        <item m="1" x="1263"/>
        <item m="1" x="760"/>
        <item x="361"/>
        <item m="1" x="725"/>
        <item m="1" x="620"/>
        <item x="105"/>
        <item x="104"/>
        <item x="117"/>
        <item x="77"/>
        <item m="1" x="811"/>
        <item m="1" x="770"/>
        <item x="236"/>
        <item m="1" x="960"/>
        <item x="233"/>
        <item x="372"/>
        <item x="274"/>
        <item m="1" x="942"/>
        <item x="246"/>
        <item x="375"/>
        <item x="500"/>
        <item m="1" x="857"/>
        <item x="276"/>
        <item m="1" x="973"/>
        <item x="333"/>
        <item x="282"/>
        <item m="1" x="1138"/>
        <item x="498"/>
        <item x="221"/>
        <item m="1" x="1142"/>
        <item x="178"/>
        <item x="241"/>
        <item x="251"/>
        <item x="260"/>
        <item x="270"/>
        <item m="1" x="1083"/>
        <item m="1" x="877"/>
        <item m="1" x="1147"/>
        <item m="1" x="824"/>
        <item x="219"/>
        <item m="1" x="733"/>
        <item m="1" x="879"/>
        <item m="1" x="1229"/>
        <item m="1" x="1030"/>
        <item m="1" x="1244"/>
        <item m="1" x="1146"/>
        <item x="202"/>
        <item x="370"/>
        <item m="1" x="1255"/>
        <item x="578"/>
        <item x="390"/>
        <item m="1" x="1047"/>
        <item m="1" x="745"/>
        <item m="1" x="896"/>
        <item m="1" x="1143"/>
        <item m="1" x="1215"/>
        <item m="1" x="1176"/>
        <item m="1" x="977"/>
        <item x="300"/>
        <item m="1" x="761"/>
        <item m="1" x="992"/>
        <item m="1" x="657"/>
        <item m="1" x="838"/>
        <item m="1" x="1034"/>
        <item x="368"/>
        <item m="1" x="1256"/>
        <item m="1" x="1144"/>
        <item m="1" x="1118"/>
        <item m="1" x="1271"/>
        <item m="1" x="842"/>
        <item x="310"/>
        <item m="1" x="1006"/>
        <item m="1" x="895"/>
        <item m="1" x="751"/>
        <item m="1" x="869"/>
        <item m="1" x="762"/>
        <item m="1" x="865"/>
        <item m="1" x="1217"/>
        <item m="1" x="866"/>
        <item m="1" x="753"/>
        <item m="1" x="1038"/>
        <item m="1" x="714"/>
        <item m="1" x="1089"/>
        <item m="1" x="867"/>
        <item x="581"/>
        <item m="1" x="750"/>
        <item m="1" x="779"/>
        <item m="1" x="963"/>
        <item m="1" x="925"/>
        <item m="1" x="989"/>
        <item x="308"/>
        <item m="1" x="884"/>
        <item x="579"/>
        <item x="354"/>
        <item x="347"/>
        <item x="351"/>
        <item x="357"/>
        <item x="350"/>
        <item x="349"/>
        <item x="355"/>
        <item x="356"/>
        <item x="352"/>
        <item x="346"/>
        <item x="348"/>
        <item x="353"/>
        <item m="1" x="1182"/>
        <item m="1" x="613"/>
        <item x="323"/>
        <item m="1" x="717"/>
        <item m="1" x="1222"/>
        <item m="1" x="1187"/>
        <item x="393"/>
        <item m="1" x="774"/>
        <item m="1" x="872"/>
        <item m="1" x="1165"/>
        <item x="191"/>
        <item m="1" x="698"/>
        <item x="319"/>
        <item x="167"/>
        <item m="1" x="1159"/>
        <item m="1" x="1119"/>
        <item m="1" x="741"/>
        <item m="1" x="723"/>
        <item m="1" x="880"/>
        <item m="1" x="1086"/>
        <item x="271"/>
        <item m="1" x="671"/>
        <item m="1" x="1141"/>
        <item x="315"/>
        <item x="180"/>
        <item x="198"/>
        <item m="1" x="890"/>
        <item x="188"/>
        <item x="598"/>
        <item m="1" x="1264"/>
        <item m="1" x="1064"/>
        <item x="580"/>
        <item x="400"/>
        <item x="557"/>
        <item m="1" x="735"/>
        <item x="408"/>
        <item x="412"/>
        <item m="1" x="1061"/>
        <item m="1" x="1188"/>
        <item m="1" x="1003"/>
        <item x="161"/>
        <item x="160"/>
        <item x="159"/>
        <item x="158"/>
        <item x="33"/>
        <item x="34"/>
        <item x="32"/>
        <item x="23"/>
        <item x="24"/>
        <item x="30"/>
        <item x="26"/>
        <item x="21"/>
        <item x="27"/>
        <item x="29"/>
        <item x="25"/>
        <item x="31"/>
        <item x="22"/>
        <item x="20"/>
        <item x="28"/>
        <item m="1" x="825"/>
        <item m="1" x="732"/>
        <item m="1" x="1122"/>
        <item m="1" x="640"/>
        <item m="1" x="1219"/>
        <item m="1" x="856"/>
        <item m="1" x="1145"/>
        <item x="329"/>
        <item m="1" x="668"/>
        <item m="1" x="1020"/>
        <item m="1" x="769"/>
        <item x="380"/>
        <item x="501"/>
        <item x="232"/>
        <item m="1" x="1247"/>
        <item m="1" x="638"/>
        <item m="1" x="1239"/>
        <item x="305"/>
        <item m="1" x="651"/>
        <item m="1" x="1090"/>
        <item m="1" x="1109"/>
        <item x="486"/>
        <item x="1"/>
        <item x="2"/>
        <item m="1" x="935"/>
        <item x="431"/>
        <item x="440"/>
        <item x="469"/>
        <item x="476"/>
        <item x="443"/>
        <item x="430"/>
        <item x="417"/>
        <item x="433"/>
        <item x="437"/>
        <item x="419"/>
        <item x="432"/>
        <item m="1" x="1070"/>
        <item m="1" x="939"/>
        <item m="1" x="1026"/>
        <item m="1" x="969"/>
        <item x="172"/>
        <item m="1" x="891"/>
        <item m="1" x="1169"/>
        <item x="316"/>
        <item m="1" x="938"/>
        <item x="377"/>
        <item x="327"/>
        <item x="290"/>
        <item x="298"/>
        <item m="1" x="722"/>
        <item m="1" x="625"/>
        <item m="1" x="1277"/>
        <item m="1" x="767"/>
        <item m="1" x="828"/>
        <item x="396"/>
        <item m="1" x="1096"/>
        <item x="562"/>
        <item x="603"/>
        <item m="1" x="1231"/>
        <item x="549"/>
        <item x="587"/>
        <item x="201"/>
        <item m="1" x="1011"/>
        <item m="1" x="1088"/>
        <item m="1" x="1099"/>
        <item m="1" x="914"/>
        <item m="1" x="978"/>
        <item x="268"/>
        <item m="1" x="844"/>
        <item m="1" x="964"/>
        <item m="1" x="1275"/>
        <item m="1" x="1100"/>
        <item m="1" x="1001"/>
        <item m="1" x="1002"/>
        <item x="173"/>
        <item x="240"/>
        <item m="1" x="678"/>
        <item m="1" x="1251"/>
        <item m="1" x="716"/>
        <item m="1" x="660"/>
        <item m="1" x="636"/>
        <item m="1" x="1260"/>
        <item x="481"/>
        <item x="480"/>
        <item x="494"/>
        <item m="1" x="953"/>
        <item m="1" x="813"/>
        <item m="1" x="931"/>
        <item x="5"/>
        <item m="1" x="697"/>
        <item m="1" x="961"/>
        <item m="1" x="1008"/>
        <item m="1" x="1133"/>
        <item m="1" x="1148"/>
        <item m="1" x="766"/>
        <item x="275"/>
        <item x="456"/>
        <item x="464"/>
        <item x="471"/>
        <item x="462"/>
        <item x="479"/>
        <item x="466"/>
        <item x="455"/>
        <item x="449"/>
        <item x="458"/>
        <item m="1" x="686"/>
        <item x="461"/>
        <item m="1" x="1059"/>
        <item x="450"/>
        <item x="457"/>
        <item x="446"/>
        <item x="448"/>
        <item x="452"/>
        <item m="1" x="1274"/>
        <item x="463"/>
        <item x="470"/>
        <item x="478"/>
        <item x="465"/>
        <item x="451"/>
        <item x="447"/>
        <item x="454"/>
        <item m="1" x="1010"/>
        <item x="460"/>
        <item x="453"/>
        <item m="1" x="1213"/>
        <item x="459"/>
        <item m="1" x="1208"/>
        <item m="1" x="873"/>
        <item m="1" x="1123"/>
        <item x="374"/>
        <item x="345"/>
        <item x="205"/>
        <item m="1" x="676"/>
        <item x="536"/>
        <item x="543"/>
        <item x="537"/>
        <item x="541"/>
        <item x="539"/>
        <item x="540"/>
        <item x="538"/>
        <item m="1" x="887"/>
        <item m="1" x="836"/>
        <item x="304"/>
        <item x="509"/>
        <item m="1" x="624"/>
        <item m="1" x="851"/>
        <item m="1" x="1131"/>
        <item m="1" x="932"/>
        <item m="1" x="1242"/>
        <item m="1" x="943"/>
        <item m="1" x="674"/>
        <item x="482"/>
        <item x="483"/>
        <item x="488"/>
        <item x="485"/>
        <item x="484"/>
        <item m="1" x="1045"/>
        <item m="1" x="794"/>
        <item m="1" x="727"/>
        <item m="1" x="1126"/>
        <item m="1" x="758"/>
        <item m="1" x="703"/>
        <item m="1" x="677"/>
        <item m="1" x="742"/>
        <item m="1" x="1224"/>
        <item x="262"/>
        <item m="1" x="1125"/>
        <item x="243"/>
        <item m="1" x="695"/>
        <item m="1" x="1121"/>
        <item m="1" x="937"/>
        <item m="1" x="790"/>
        <item x="402"/>
        <item x="203"/>
        <item m="1" x="927"/>
        <item m="1" x="817"/>
        <item x="535"/>
        <item x="534"/>
        <item x="545"/>
        <item m="1" x="1170"/>
        <item x="542"/>
        <item m="1" x="814"/>
        <item x="505"/>
        <item x="45"/>
        <item x="150"/>
        <item x="42"/>
        <item x="40"/>
        <item x="37"/>
        <item x="43"/>
        <item x="41"/>
        <item x="39"/>
        <item x="38"/>
        <item x="149"/>
        <item x="44"/>
        <item x="46"/>
        <item x="151"/>
        <item x="53"/>
        <item x="60"/>
        <item x="49"/>
        <item x="50"/>
        <item x="52"/>
        <item x="47"/>
        <item x="56"/>
        <item x="54"/>
        <item x="61"/>
        <item x="55"/>
        <item x="51"/>
        <item x="59"/>
        <item x="48"/>
        <item x="58"/>
        <item x="57"/>
        <item m="1" x="908"/>
        <item m="1" x="966"/>
        <item m="1" x="876"/>
        <item m="1" x="921"/>
        <item m="1" x="802"/>
        <item m="1" x="959"/>
        <item x="544"/>
        <item x="245"/>
        <item m="1" x="1056"/>
        <item x="403"/>
        <item x="193"/>
        <item m="1" x="1221"/>
        <item m="1" x="1033"/>
        <item x="256"/>
        <item x="263"/>
        <item x="16"/>
        <item x="9"/>
        <item x="13"/>
        <item x="19"/>
        <item x="12"/>
        <item x="11"/>
        <item x="17"/>
        <item x="18"/>
        <item x="14"/>
        <item x="8"/>
        <item x="10"/>
        <item x="15"/>
        <item x="489"/>
        <item m="1" x="1233"/>
        <item m="1" x="1106"/>
        <item m="1" x="763"/>
        <item x="397"/>
        <item x="255"/>
        <item m="1" x="637"/>
        <item m="1" x="1027"/>
        <item m="1" x="611"/>
        <item x="548"/>
        <item m="1" x="1095"/>
        <item m="1" x="1185"/>
        <item m="1" x="888"/>
        <item m="1" x="1248"/>
        <item m="1" x="940"/>
        <item x="387"/>
        <item x="250"/>
        <item x="388"/>
        <item m="1" x="945"/>
        <item m="1" x="1181"/>
        <item x="386"/>
        <item m="1" x="647"/>
        <item m="1" x="747"/>
        <item m="1" x="644"/>
        <item m="1" x="649"/>
        <item m="1" x="673"/>
        <item m="1" x="1023"/>
        <item m="1" x="710"/>
        <item m="1" x="1127"/>
        <item x="206"/>
        <item m="1" x="610"/>
        <item x="473"/>
        <item x="472"/>
        <item m="1" x="957"/>
        <item x="389"/>
        <item x="335"/>
        <item x="570"/>
        <item x="569"/>
        <item x="568"/>
        <item x="360"/>
        <item x="62"/>
        <item x="73"/>
        <item x="75"/>
        <item x="68"/>
        <item x="69"/>
        <item x="66"/>
        <item x="63"/>
        <item x="71"/>
        <item x="76"/>
        <item x="70"/>
        <item x="67"/>
        <item x="65"/>
        <item x="64"/>
        <item x="74"/>
        <item x="72"/>
        <item m="1" x="1128"/>
        <item m="1" x="901"/>
        <item m="1" x="1250"/>
        <item m="1" x="1177"/>
        <item x="383"/>
        <item x="279"/>
        <item x="289"/>
        <item m="1" x="1129"/>
        <item x="288"/>
        <item x="287"/>
        <item x="334"/>
        <item x="385"/>
        <item x="382"/>
        <item m="1" x="816"/>
        <item x="381"/>
        <item x="502"/>
        <item m="1" x="1199"/>
        <item m="1" x="952"/>
        <item x="175"/>
        <item x="199"/>
        <item m="1" x="744"/>
        <item x="550"/>
        <item x="78"/>
        <item m="1" x="706"/>
        <item m="1" x="843"/>
        <item m="1" x="818"/>
        <item m="1" x="1140"/>
        <item m="1" x="1200"/>
        <item x="307"/>
        <item m="1" x="1270"/>
        <item m="1" x="1046"/>
        <item x="200"/>
        <item m="1" x="757"/>
        <item m="1" x="820"/>
        <item m="1" x="1152"/>
        <item x="185"/>
        <item m="1" x="1078"/>
        <item x="318"/>
        <item x="228"/>
        <item m="1" x="1071"/>
        <item m="1" x="1081"/>
        <item m="1" x="1108"/>
        <item m="1" x="1082"/>
        <item x="586"/>
        <item m="1" x="1223"/>
        <item m="1" x="1062"/>
        <item m="1" x="1269"/>
        <item m="1" x="979"/>
        <item m="1" x="997"/>
        <item m="1" x="1087"/>
        <item m="1" x="830"/>
        <item m="1" x="982"/>
        <item m="1" x="664"/>
        <item m="1" x="1210"/>
        <item m="1" x="756"/>
        <item m="1" x="1240"/>
        <item m="1" x="1174"/>
        <item m="1" x="954"/>
        <item m="1" x="1257"/>
        <item m="1" x="648"/>
        <item x="516"/>
        <item x="514"/>
        <item x="525"/>
        <item x="513"/>
        <item x="358"/>
        <item x="588"/>
        <item x="530"/>
        <item x="515"/>
        <item x="512"/>
        <item x="522"/>
        <item x="517"/>
        <item m="1" x="718"/>
        <item x="596"/>
        <item x="511"/>
        <item x="487"/>
        <item m="1" x="1186"/>
        <item m="1" x="1151"/>
        <item x="410"/>
        <item x="414"/>
        <item m="1" x="1029"/>
        <item x="259"/>
        <item x="234"/>
        <item x="401"/>
        <item m="1" x="746"/>
        <item m="1" x="680"/>
        <item x="3"/>
        <item m="1" x="1184"/>
        <item m="1" x="628"/>
        <item m="1" x="1225"/>
        <item x="0"/>
        <item m="1" x="819"/>
        <item m="1" x="1077"/>
        <item m="1" x="768"/>
        <item m="1" x="926"/>
        <item m="1" x="922"/>
        <item m="1" x="806"/>
        <item x="93"/>
        <item x="94"/>
        <item x="100"/>
        <item x="96"/>
        <item m="1" x="1004"/>
        <item x="91"/>
        <item x="97"/>
        <item x="152"/>
        <item x="103"/>
        <item x="99"/>
        <item x="102"/>
        <item x="95"/>
        <item x="101"/>
        <item x="92"/>
        <item x="153"/>
        <item x="98"/>
        <item x="154"/>
        <item m="1" x="1009"/>
        <item m="1" x="1000"/>
        <item m="1" x="907"/>
        <item x="265"/>
        <item m="1" x="1085"/>
        <item x="379"/>
        <item m="1" x="1157"/>
        <item m="1" x="1124"/>
        <item m="1" x="850"/>
        <item x="314"/>
        <item m="1" x="878"/>
        <item x="248"/>
        <item m="1" x="1262"/>
        <item m="1" x="845"/>
        <item m="1" x="639"/>
        <item m="1" x="1172"/>
        <item m="1" x="734"/>
        <item x="196"/>
        <item m="1" x="1105"/>
        <item x="394"/>
        <item m="1" x="980"/>
        <item m="1" x="1243"/>
        <item x="573"/>
        <item m="1" x="1167"/>
        <item x="594"/>
        <item x="592"/>
        <item x="605"/>
        <item x="593"/>
        <item x="595"/>
        <item m="1" x="902"/>
        <item m="1" x="829"/>
        <item m="1" x="903"/>
        <item m="1" x="951"/>
        <item m="1" x="791"/>
        <item m="1" x="1161"/>
        <item x="294"/>
        <item m="1" x="905"/>
        <item x="584"/>
        <item x="590"/>
        <item x="591"/>
        <item x="589"/>
        <item x="528"/>
        <item x="527"/>
        <item x="532"/>
        <item x="529"/>
        <item m="1" x="1041"/>
        <item x="531"/>
        <item x="575"/>
        <item x="561"/>
        <item x="364"/>
        <item x="555"/>
        <item x="407"/>
        <item x="577"/>
        <item x="576"/>
        <item x="558"/>
        <item m="1" x="1032"/>
        <item x="214"/>
        <item x="341"/>
        <item x="340"/>
        <item m="1" x="796"/>
        <item x="339"/>
        <item x="222"/>
        <item m="1" x="1102"/>
        <item x="213"/>
        <item x="187"/>
        <item x="210"/>
        <item m="1" x="650"/>
        <item x="551"/>
        <item x="546"/>
        <item x="547"/>
        <item x="336"/>
        <item x="572"/>
        <item x="571"/>
        <item m="1" x="1246"/>
        <item x="244"/>
        <item m="1" x="1017"/>
        <item m="1" x="1192"/>
        <item x="247"/>
        <item x="183"/>
        <item m="1" x="646"/>
        <item x="508"/>
        <item m="1" x="754"/>
        <item m="1" x="1258"/>
        <item x="404"/>
        <item m="1" x="919"/>
        <item m="1" x="910"/>
        <item m="1" x="1104"/>
        <item m="1" x="815"/>
        <item m="1" x="981"/>
        <item x="253"/>
        <item m="1" x="1018"/>
        <item m="1" x="1091"/>
        <item m="1" x="659"/>
        <item m="1" x="661"/>
        <item m="1" x="950"/>
        <item m="1" x="713"/>
        <item x="309"/>
        <item m="1" x="749"/>
        <item m="1" x="719"/>
        <item m="1" x="859"/>
        <item x="165"/>
        <item m="1" x="1053"/>
        <item m="1" x="853"/>
        <item m="1" x="840"/>
        <item m="1" x="1042"/>
        <item m="1" x="1162"/>
        <item m="1" x="711"/>
        <item m="1" x="955"/>
        <item m="1" x="1171"/>
        <item m="1" x="800"/>
        <item m="1" x="871"/>
        <item m="1" x="909"/>
        <item m="1" x="773"/>
        <item x="564"/>
        <item x="565"/>
        <item x="566"/>
        <item x="338"/>
        <item x="337"/>
        <item x="342"/>
        <item m="1" x="1183"/>
        <item x="601"/>
        <item m="1" x="645"/>
        <item x="604"/>
        <item m="1" x="1101"/>
        <item x="493"/>
        <item x="499"/>
        <item x="7"/>
        <item m="1" x="1130"/>
        <item m="1" x="783"/>
        <item x="556"/>
        <item x="174"/>
        <item m="1" x="1016"/>
        <item m="1" x="662"/>
        <item x="190"/>
        <item x="252"/>
        <item m="1" x="729"/>
        <item x="324"/>
        <item x="189"/>
        <item m="1" x="834"/>
        <item m="1" x="1035"/>
        <item m="1" x="1116"/>
        <item x="301"/>
        <item m="1" x="899"/>
        <item x="169"/>
        <item m="1" x="1065"/>
        <item m="1" x="759"/>
        <item m="1" x="923"/>
        <item m="1" x="1015"/>
        <item x="554"/>
        <item x="560"/>
        <item x="559"/>
        <item m="1" x="781"/>
        <item x="211"/>
        <item m="1" x="1214"/>
        <item m="1" x="629"/>
        <item m="1" x="972"/>
        <item m="1" x="1113"/>
        <item m="1" x="1031"/>
        <item m="1" x="1067"/>
        <item m="1" x="823"/>
        <item m="1" x="696"/>
        <item x="223"/>
        <item x="220"/>
        <item x="176"/>
        <item m="1" x="936"/>
        <item x="574"/>
        <item m="1" x="776"/>
        <item m="1" x="1241"/>
        <item x="399"/>
        <item m="1" x="778"/>
        <item x="325"/>
        <item x="170"/>
        <item m="1" x="786"/>
        <item m="1" x="858"/>
        <item m="1" x="743"/>
        <item m="1" x="993"/>
        <item m="1" x="701"/>
        <item m="1" x="918"/>
        <item m="1" x="724"/>
        <item m="1" x="626"/>
        <item m="1" x="652"/>
        <item m="1" x="702"/>
        <item x="313"/>
        <item m="1" x="765"/>
        <item m="1" x="1189"/>
        <item x="496"/>
        <item m="1" x="690"/>
        <item m="1" x="1178"/>
        <item m="1" x="1025"/>
        <item x="317"/>
        <item x="582"/>
        <item m="1" x="798"/>
        <item m="1" x="738"/>
        <item m="1" x="916"/>
        <item m="1" x="1272"/>
        <item m="1" x="848"/>
        <item m="1" x="1110"/>
        <item m="1" x="699"/>
        <item x="444"/>
        <item x="445"/>
        <item m="1" x="709"/>
        <item m="1" x="885"/>
        <item m="1" x="737"/>
        <item m="1" x="1209"/>
        <item m="1" x="608"/>
        <item x="181"/>
        <item m="1" x="883"/>
        <item m="1" x="913"/>
        <item m="1" x="656"/>
        <item x="366"/>
        <item x="365"/>
        <item x="367"/>
        <item m="1" x="1228"/>
        <item m="1" x="1055"/>
        <item x="6"/>
        <item x="162"/>
        <item x="163"/>
        <item x="277"/>
        <item x="278"/>
        <item x="280"/>
        <item x="281"/>
        <item x="283"/>
        <item x="284"/>
        <item x="285"/>
        <item x="286"/>
        <item x="291"/>
        <item x="292"/>
        <item x="293"/>
        <item x="331"/>
        <item x="332"/>
        <item x="510"/>
        <item x="518"/>
        <item x="519"/>
        <item x="520"/>
        <item x="521"/>
        <item x="523"/>
        <item x="524"/>
        <item x="526"/>
        <item x="533"/>
        <item x="567"/>
        <item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</pivotFields>
  <rowFields count="3">
    <field x="1"/>
    <field x="5"/>
    <field x="6"/>
  </rowFields>
  <rowItems count="5">
    <i>
      <x v="4"/>
      <x v="120"/>
      <x v="477"/>
    </i>
    <i r="1">
      <x v="161"/>
      <x v="617"/>
    </i>
    <i r="1">
      <x v="162"/>
      <x v="616"/>
    </i>
    <i r="1">
      <x v="163"/>
      <x v="615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2" hier="-1"/>
  </pageFields>
  <dataFields count="8">
    <dataField name="Sum of Adjusted Closing balance PY" fld="16" baseField="0" baseItem="0"/>
    <dataField name="Sum of Debit " fld="9" baseField="0" baseItem="0"/>
    <dataField name="Sum of Credit" fld="10" baseField="0" baseItem="0"/>
    <dataField name="Sum of Closing balance" fld="11" baseField="0" baseItem="0"/>
    <dataField name="Sum of Adjustements" fld="12" baseField="0" baseItem="0"/>
    <dataField name="Sum of Closing balance adjusted" fld="13" baseField="0" baseItem="0"/>
    <dataField name="Sum of Nominal Variance" fld="18" baseField="0" baseItem="0"/>
    <dataField name="Sum of Variance in %" fld="20" baseField="0" baseItem="0" numFmtId="10"/>
  </dataFields>
  <formats count="13">
    <format dxfId="791">
      <pivotArea type="all" dataOnly="0" outline="0" fieldPosition="0"/>
    </format>
    <format dxfId="790">
      <pivotArea outline="0" collapsedLevelsAreSubtotals="1" fieldPosition="0"/>
    </format>
    <format dxfId="789">
      <pivotArea field="1" type="button" dataOnly="0" labelOnly="1" outline="0" axis="axisRow" fieldPosition="0"/>
    </format>
    <format dxfId="788">
      <pivotArea field="5" type="button" dataOnly="0" labelOnly="1" outline="0" axis="axisRow" fieldPosition="1"/>
    </format>
    <format dxfId="787">
      <pivotArea field="6" type="button" dataOnly="0" labelOnly="1" outline="0" axis="axisRow" fieldPosition="2"/>
    </format>
    <format dxfId="786">
      <pivotArea dataOnly="0" labelOnly="1" outline="0" fieldPosition="0">
        <references count="1">
          <reference field="1" count="1">
            <x v="4"/>
          </reference>
        </references>
      </pivotArea>
    </format>
    <format dxfId="785">
      <pivotArea dataOnly="0" labelOnly="1" grandRow="1" outline="0" fieldPosition="0"/>
    </format>
    <format dxfId="784">
      <pivotArea dataOnly="0" labelOnly="1" outline="0" fieldPosition="0">
        <references count="2">
          <reference field="1" count="1" selected="0">
            <x v="4"/>
          </reference>
          <reference field="5" count="4">
            <x v="120"/>
            <x v="161"/>
            <x v="162"/>
            <x v="163"/>
          </reference>
        </references>
      </pivotArea>
    </format>
    <format dxfId="783">
      <pivotArea dataOnly="0" labelOnly="1" outline="0" fieldPosition="0">
        <references count="3">
          <reference field="1" count="1" selected="0">
            <x v="4"/>
          </reference>
          <reference field="5" count="1" selected="0">
            <x v="120"/>
          </reference>
          <reference field="6" count="1">
            <x v="477"/>
          </reference>
        </references>
      </pivotArea>
    </format>
    <format dxfId="782">
      <pivotArea dataOnly="0" labelOnly="1" outline="0" fieldPosition="0">
        <references count="3">
          <reference field="1" count="1" selected="0">
            <x v="4"/>
          </reference>
          <reference field="5" count="1" selected="0">
            <x v="161"/>
          </reference>
          <reference field="6" count="1">
            <x v="617"/>
          </reference>
        </references>
      </pivotArea>
    </format>
    <format dxfId="781">
      <pivotArea dataOnly="0" labelOnly="1" outline="0" fieldPosition="0">
        <references count="3">
          <reference field="1" count="1" selected="0">
            <x v="4"/>
          </reference>
          <reference field="5" count="1" selected="0">
            <x v="162"/>
          </reference>
          <reference field="6" count="1">
            <x v="616"/>
          </reference>
        </references>
      </pivotArea>
    </format>
    <format dxfId="780">
      <pivotArea dataOnly="0" labelOnly="1" outline="0" fieldPosition="0">
        <references count="3">
          <reference field="1" count="1" selected="0">
            <x v="4"/>
          </reference>
          <reference field="5" count="1" selected="0">
            <x v="163"/>
          </reference>
          <reference field="6" count="1">
            <x v="615"/>
          </reference>
        </references>
      </pivotArea>
    </format>
    <format dxfId="77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CAA90-D212-4890-97C1-C591ED5086CA}" name="PivotTable18" cacheId="5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3:K9" firstHeaderRow="0" firstDataRow="1" firstDataCol="3" rowPageCount="1" colPageCount="1"/>
  <pivotFields count="21">
    <pivotField axis="axisPage" compact="0" outline="0" showAll="0" defaultSubtotal="0">
      <items count="21">
        <item x="19"/>
        <item x="9"/>
        <item x="4"/>
        <item x="0"/>
        <item x="2"/>
        <item x="12"/>
        <item x="8"/>
        <item x="14"/>
        <item x="6"/>
        <item x="15"/>
        <item x="16"/>
        <item x="1"/>
        <item x="18"/>
        <item x="10"/>
        <item x="5"/>
        <item x="7"/>
        <item x="17"/>
        <item x="13"/>
        <item x="3"/>
        <item x="20"/>
        <item x="11"/>
      </items>
    </pivotField>
    <pivotField axis="axisRow" compact="0" outline="0" showAll="0" defaultSubtotal="0">
      <items count="35">
        <item x="25"/>
        <item x="13"/>
        <item x="10"/>
        <item x="16"/>
        <item x="9"/>
        <item x="17"/>
        <item x="8"/>
        <item x="4"/>
        <item x="7"/>
        <item x="15"/>
        <item x="5"/>
        <item x="6"/>
        <item x="22"/>
        <item x="21"/>
        <item m="1" x="34"/>
        <item x="11"/>
        <item x="14"/>
        <item x="19"/>
        <item x="18"/>
        <item x="12"/>
        <item x="23"/>
        <item x="20"/>
        <item x="1"/>
        <item x="2"/>
        <item x="3"/>
        <item x="33"/>
        <item x="31"/>
        <item x="27"/>
        <item x="28"/>
        <item x="0"/>
        <item x="26"/>
        <item x="29"/>
        <item x="30"/>
        <item x="32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17">
        <item x="0"/>
        <item x="372"/>
        <item x="365"/>
        <item x="6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</items>
    </pivotField>
    <pivotField axis="axisRow" compact="0" outline="0" showAll="0" defaultSubtotal="0">
      <items count="1280">
        <item x="491"/>
        <item m="1" x="1179"/>
        <item x="398"/>
        <item m="1" x="694"/>
        <item m="1" x="693"/>
        <item m="1" x="1115"/>
        <item m="1" x="726"/>
        <item m="1" x="1028"/>
        <item x="197"/>
        <item m="1" x="739"/>
        <item x="229"/>
        <item m="1" x="700"/>
        <item x="311"/>
        <item m="1" x="826"/>
        <item m="1" x="705"/>
        <item m="1" x="1051"/>
        <item m="1" x="958"/>
        <item m="1" x="860"/>
        <item m="1" x="801"/>
        <item m="1" x="1191"/>
        <item m="1" x="623"/>
        <item m="1" x="658"/>
        <item x="166"/>
        <item m="1" x="1057"/>
        <item m="1" x="990"/>
        <item m="1" x="1166"/>
        <item x="182"/>
        <item m="1" x="1220"/>
        <item m="1" x="1068"/>
        <item m="1" x="1227"/>
        <item m="1" x="669"/>
        <item m="1" x="681"/>
        <item x="186"/>
        <item m="1" x="971"/>
        <item m="1" x="893"/>
        <item x="224"/>
        <item x="261"/>
        <item m="1" x="672"/>
        <item m="1" x="654"/>
        <item m="1" x="707"/>
        <item m="1" x="631"/>
        <item x="171"/>
        <item m="1" x="822"/>
        <item m="1" x="1114"/>
        <item m="1" x="841"/>
        <item m="1" x="976"/>
        <item m="1" x="1069"/>
        <item m="1" x="995"/>
        <item m="1" x="934"/>
        <item x="184"/>
        <item m="1" x="846"/>
        <item x="237"/>
        <item x="209"/>
        <item m="1" x="1194"/>
        <item x="264"/>
        <item x="392"/>
        <item m="1" x="780"/>
        <item x="230"/>
        <item x="369"/>
        <item m="1" x="948"/>
        <item x="326"/>
        <item m="1" x="882"/>
        <item m="1" x="1154"/>
        <item m="1" x="1207"/>
        <item m="1" x="805"/>
        <item m="1" x="1080"/>
        <item x="312"/>
        <item x="303"/>
        <item m="1" x="974"/>
        <item m="1" x="1084"/>
        <item x="371"/>
        <item m="1" x="965"/>
        <item m="1" x="1261"/>
        <item m="1" x="1098"/>
        <item m="1" x="1092"/>
        <item m="1" x="1253"/>
        <item x="218"/>
        <item m="1" x="772"/>
        <item x="411"/>
        <item m="1" x="917"/>
        <item m="1" x="1052"/>
        <item m="1" x="949"/>
        <item m="1" x="904"/>
        <item m="1" x="1195"/>
        <item m="1" x="728"/>
        <item m="1" x="683"/>
        <item m="1" x="875"/>
        <item m="1" x="632"/>
        <item m="1" x="634"/>
        <item m="1" x="920"/>
        <item m="1" x="1039"/>
        <item m="1" x="612"/>
        <item m="1" x="1237"/>
        <item m="1" x="832"/>
        <item m="1" x="1268"/>
        <item m="1" x="1163"/>
        <item m="1" x="1019"/>
        <item m="1" x="946"/>
        <item m="1" x="1204"/>
        <item m="1" x="870"/>
        <item m="1" x="833"/>
        <item m="1" x="847"/>
        <item m="1" x="944"/>
        <item m="1" x="787"/>
        <item m="1" x="962"/>
        <item m="1" x="803"/>
        <item m="1" x="821"/>
        <item x="302"/>
        <item m="1" x="775"/>
        <item m="1" x="1173"/>
        <item m="1" x="684"/>
        <item x="328"/>
        <item m="1" x="609"/>
        <item m="1" x="1054"/>
        <item x="585"/>
        <item m="1" x="1024"/>
        <item m="1" x="984"/>
        <item x="563"/>
        <item m="1" x="795"/>
        <item m="1" x="1226"/>
        <item m="1" x="1235"/>
        <item m="1" x="1205"/>
        <item x="257"/>
        <item x="231"/>
        <item m="1" x="839"/>
        <item m="1" x="1211"/>
        <item m="1" x="928"/>
        <item m="1" x="1150"/>
        <item x="321"/>
        <item m="1" x="1060"/>
        <item m="1" x="1112"/>
        <item x="225"/>
        <item x="405"/>
        <item m="1" x="785"/>
        <item m="1" x="1156"/>
        <item m="1" x="1160"/>
        <item m="1" x="748"/>
        <item m="1" x="1216"/>
        <item x="269"/>
        <item m="1" x="933"/>
        <item x="254"/>
        <item m="1" x="666"/>
        <item m="1" x="691"/>
        <item x="427"/>
        <item x="439"/>
        <item x="468"/>
        <item x="475"/>
        <item x="442"/>
        <item x="426"/>
        <item x="416"/>
        <item x="477"/>
        <item x="429"/>
        <item x="423"/>
        <item x="434"/>
        <item x="438"/>
        <item x="467"/>
        <item x="474"/>
        <item x="441"/>
        <item x="422"/>
        <item x="420"/>
        <item x="425"/>
        <item x="435"/>
        <item x="421"/>
        <item x="424"/>
        <item x="436"/>
        <item x="418"/>
        <item x="428"/>
        <item x="415"/>
        <item m="1" x="1139"/>
        <item m="1" x="771"/>
        <item m="1" x="1197"/>
        <item m="1" x="1236"/>
        <item x="395"/>
        <item m="1" x="1196"/>
        <item x="273"/>
        <item m="1" x="1202"/>
        <item m="1" x="715"/>
        <item m="1" x="1076"/>
        <item x="212"/>
        <item m="1" x="998"/>
        <item m="1" x="930"/>
        <item m="1" x="1180"/>
        <item x="552"/>
        <item m="1" x="897"/>
        <item m="1" x="1276"/>
        <item m="1" x="633"/>
        <item m="1" x="621"/>
        <item m="1" x="947"/>
        <item x="36"/>
        <item x="35"/>
        <item x="192"/>
        <item m="1" x="967"/>
        <item m="1" x="782"/>
        <item x="267"/>
        <item m="1" x="915"/>
        <item m="1" x="889"/>
        <item x="384"/>
        <item m="1" x="881"/>
        <item m="1" x="615"/>
        <item x="295"/>
        <item m="1" x="1273"/>
        <item m="1" x="704"/>
        <item m="1" x="1079"/>
        <item x="164"/>
        <item m="1" x="874"/>
        <item m="1" x="809"/>
        <item m="1" x="687"/>
        <item m="1" x="1153"/>
        <item m="1" x="641"/>
        <item m="1" x="1072"/>
        <item x="266"/>
        <item m="1" x="788"/>
        <item m="1" x="740"/>
        <item m="1" x="1120"/>
        <item m="1" x="975"/>
        <item x="378"/>
        <item m="1" x="1134"/>
        <item x="217"/>
        <item m="1" x="1175"/>
        <item x="607"/>
        <item m="1" x="862"/>
        <item m="1" x="1267"/>
        <item m="1" x="618"/>
        <item m="1" x="627"/>
        <item x="239"/>
        <item x="413"/>
        <item m="1" x="736"/>
        <item x="409"/>
        <item m="1" x="855"/>
        <item x="506"/>
        <item m="1" x="1234"/>
        <item x="602"/>
        <item x="249"/>
        <item x="391"/>
        <item x="503"/>
        <item m="1" x="1158"/>
        <item m="1" x="1048"/>
        <item m="1" x="1066"/>
        <item m="1" x="799"/>
        <item m="1" x="906"/>
        <item m="1" x="663"/>
        <item x="492"/>
        <item m="1" x="708"/>
        <item m="1" x="712"/>
        <item m="1" x="810"/>
        <item m="1" x="1230"/>
        <item x="204"/>
        <item m="1" x="1012"/>
        <item m="1" x="1094"/>
        <item m="1" x="994"/>
        <item m="1" x="849"/>
        <item m="1" x="653"/>
        <item x="504"/>
        <item m="1" x="682"/>
        <item x="376"/>
        <item m="1" x="635"/>
        <item m="1" x="1117"/>
        <item m="1" x="1259"/>
        <item m="1" x="731"/>
        <item m="1" x="692"/>
        <item m="1" x="670"/>
        <item m="1" x="1193"/>
        <item m="1" x="898"/>
        <item m="1" x="854"/>
        <item m="1" x="1245"/>
        <item m="1" x="1136"/>
        <item x="343"/>
        <item m="1" x="1058"/>
        <item x="216"/>
        <item m="1" x="655"/>
        <item m="1" x="988"/>
        <item x="208"/>
        <item m="1" x="784"/>
        <item m="1" x="614"/>
        <item m="1" x="986"/>
        <item m="1" x="1093"/>
        <item m="1" x="797"/>
        <item m="1" x="956"/>
        <item x="194"/>
        <item m="1" x="941"/>
        <item x="226"/>
        <item m="1" x="1164"/>
        <item x="215"/>
        <item m="1" x="667"/>
        <item m="1" x="1206"/>
        <item m="1" x="1278"/>
        <item x="322"/>
        <item m="1" x="807"/>
        <item m="1" x="892"/>
        <item x="363"/>
        <item x="359"/>
        <item x="362"/>
        <item m="1" x="730"/>
        <item x="553"/>
        <item m="1" x="991"/>
        <item x="507"/>
        <item m="1" x="1137"/>
        <item m="1" x="1132"/>
        <item m="1" x="808"/>
        <item m="1" x="1103"/>
        <item m="1" x="1266"/>
        <item x="583"/>
        <item x="599"/>
        <item m="1" x="804"/>
        <item x="597"/>
        <item m="1" x="1155"/>
        <item m="1" x="1014"/>
        <item m="1" x="1218"/>
        <item m="1" x="1201"/>
        <item x="344"/>
        <item m="1" x="777"/>
        <item x="497"/>
        <item m="1" x="1111"/>
        <item x="238"/>
        <item m="1" x="1040"/>
        <item x="306"/>
        <item m="1" x="1063"/>
        <item m="1" x="987"/>
        <item m="1" x="1249"/>
        <item m="1" x="619"/>
        <item m="1" x="999"/>
        <item m="1" x="831"/>
        <item m="1" x="1005"/>
        <item m="1" x="1279"/>
        <item m="1" x="827"/>
        <item m="1" x="1252"/>
        <item m="1" x="863"/>
        <item m="1" x="861"/>
        <item x="299"/>
        <item m="1" x="665"/>
        <item m="1" x="1149"/>
        <item m="1" x="688"/>
        <item m="1" x="617"/>
        <item x="168"/>
        <item m="1" x="689"/>
        <item m="1" x="1037"/>
        <item m="1" x="970"/>
        <item m="1" x="864"/>
        <item x="227"/>
        <item x="272"/>
        <item m="1" x="1073"/>
        <item m="1" x="643"/>
        <item m="1" x="835"/>
        <item x="495"/>
        <item m="1" x="1168"/>
        <item m="1" x="1265"/>
        <item m="1" x="1074"/>
        <item m="1" x="1050"/>
        <item m="1" x="630"/>
        <item x="490"/>
        <item m="1" x="1238"/>
        <item m="1" x="1007"/>
        <item m="1" x="1198"/>
        <item m="1" x="911"/>
        <item m="1" x="924"/>
        <item m="1" x="837"/>
        <item m="1" x="900"/>
        <item m="1" x="968"/>
        <item m="1" x="868"/>
        <item m="1" x="721"/>
        <item x="296"/>
        <item m="1" x="1013"/>
        <item x="373"/>
        <item m="1" x="792"/>
        <item m="1" x="1036"/>
        <item m="1" x="1135"/>
        <item x="195"/>
        <item m="1" x="1022"/>
        <item x="207"/>
        <item m="1" x="1044"/>
        <item m="1" x="1097"/>
        <item m="1" x="752"/>
        <item m="1" x="894"/>
        <item m="1" x="1107"/>
        <item m="1" x="622"/>
        <item m="1" x="616"/>
        <item m="1" x="996"/>
        <item m="1" x="812"/>
        <item m="1" x="929"/>
        <item m="1" x="1043"/>
        <item x="177"/>
        <item m="1" x="679"/>
        <item x="330"/>
        <item m="1" x="1254"/>
        <item m="1" x="1212"/>
        <item m="1" x="912"/>
        <item m="1" x="983"/>
        <item m="1" x="675"/>
        <item m="1" x="1021"/>
        <item m="1" x="1049"/>
        <item x="406"/>
        <item x="297"/>
        <item x="130"/>
        <item x="132"/>
        <item x="124"/>
        <item x="125"/>
        <item x="122"/>
        <item x="121"/>
        <item x="118"/>
        <item x="127"/>
        <item x="129"/>
        <item x="133"/>
        <item x="126"/>
        <item x="123"/>
        <item x="120"/>
        <item x="119"/>
        <item x="131"/>
        <item x="128"/>
        <item x="116"/>
        <item x="157"/>
        <item x="148"/>
        <item x="145"/>
        <item x="139"/>
        <item x="140"/>
        <item x="137"/>
        <item x="134"/>
        <item x="142"/>
        <item x="144"/>
        <item x="141"/>
        <item x="138"/>
        <item x="136"/>
        <item x="135"/>
        <item x="146"/>
        <item x="143"/>
        <item x="147"/>
        <item x="87"/>
        <item x="80"/>
        <item x="84"/>
        <item x="90"/>
        <item x="83"/>
        <item x="82"/>
        <item x="88"/>
        <item x="89"/>
        <item x="85"/>
        <item x="79"/>
        <item x="81"/>
        <item x="86"/>
        <item x="115"/>
        <item x="111"/>
        <item x="109"/>
        <item x="106"/>
        <item x="112"/>
        <item x="114"/>
        <item x="110"/>
        <item x="108"/>
        <item x="107"/>
        <item x="155"/>
        <item x="113"/>
        <item x="156"/>
        <item m="1" x="642"/>
        <item m="1" x="886"/>
        <item m="1" x="985"/>
        <item m="1" x="685"/>
        <item x="242"/>
        <item x="179"/>
        <item m="1" x="1075"/>
        <item m="1" x="789"/>
        <item m="1" x="720"/>
        <item x="600"/>
        <item x="4"/>
        <item m="1" x="764"/>
        <item x="320"/>
        <item x="258"/>
        <item x="235"/>
        <item m="1" x="1190"/>
        <item m="1" x="852"/>
        <item m="1" x="755"/>
        <item m="1" x="1232"/>
        <item m="1" x="1203"/>
        <item m="1" x="793"/>
        <item m="1" x="1263"/>
        <item m="1" x="760"/>
        <item x="361"/>
        <item m="1" x="725"/>
        <item m="1" x="620"/>
        <item x="105"/>
        <item x="104"/>
        <item x="117"/>
        <item x="77"/>
        <item m="1" x="811"/>
        <item m="1" x="770"/>
        <item x="236"/>
        <item m="1" x="960"/>
        <item x="233"/>
        <item x="372"/>
        <item x="274"/>
        <item m="1" x="942"/>
        <item x="246"/>
        <item x="375"/>
        <item x="500"/>
        <item m="1" x="857"/>
        <item x="276"/>
        <item m="1" x="973"/>
        <item x="333"/>
        <item x="282"/>
        <item m="1" x="1138"/>
        <item x="498"/>
        <item x="221"/>
        <item m="1" x="1142"/>
        <item x="178"/>
        <item x="241"/>
        <item x="251"/>
        <item x="260"/>
        <item x="270"/>
        <item m="1" x="1083"/>
        <item m="1" x="877"/>
        <item m="1" x="1147"/>
        <item m="1" x="824"/>
        <item x="219"/>
        <item m="1" x="733"/>
        <item m="1" x="879"/>
        <item m="1" x="1229"/>
        <item m="1" x="1030"/>
        <item m="1" x="1244"/>
        <item m="1" x="1146"/>
        <item x="202"/>
        <item x="370"/>
        <item m="1" x="1255"/>
        <item x="578"/>
        <item x="390"/>
        <item m="1" x="1047"/>
        <item m="1" x="745"/>
        <item m="1" x="896"/>
        <item m="1" x="1143"/>
        <item m="1" x="1215"/>
        <item m="1" x="1176"/>
        <item m="1" x="977"/>
        <item x="300"/>
        <item m="1" x="761"/>
        <item m="1" x="992"/>
        <item m="1" x="657"/>
        <item m="1" x="838"/>
        <item m="1" x="1034"/>
        <item x="368"/>
        <item m="1" x="1256"/>
        <item m="1" x="1144"/>
        <item m="1" x="1118"/>
        <item m="1" x="1271"/>
        <item m="1" x="842"/>
        <item x="310"/>
        <item m="1" x="1006"/>
        <item m="1" x="895"/>
        <item m="1" x="751"/>
        <item m="1" x="869"/>
        <item m="1" x="762"/>
        <item m="1" x="865"/>
        <item m="1" x="1217"/>
        <item m="1" x="866"/>
        <item m="1" x="753"/>
        <item m="1" x="1038"/>
        <item m="1" x="714"/>
        <item m="1" x="1089"/>
        <item m="1" x="867"/>
        <item x="581"/>
        <item m="1" x="750"/>
        <item m="1" x="779"/>
        <item m="1" x="963"/>
        <item m="1" x="925"/>
        <item m="1" x="989"/>
        <item x="308"/>
        <item m="1" x="884"/>
        <item x="579"/>
        <item x="354"/>
        <item x="347"/>
        <item x="351"/>
        <item x="357"/>
        <item x="350"/>
        <item x="349"/>
        <item x="355"/>
        <item x="356"/>
        <item x="352"/>
        <item x="346"/>
        <item x="348"/>
        <item x="353"/>
        <item m="1" x="1182"/>
        <item m="1" x="613"/>
        <item x="323"/>
        <item m="1" x="717"/>
        <item m="1" x="1222"/>
        <item m="1" x="1187"/>
        <item x="393"/>
        <item m="1" x="774"/>
        <item m="1" x="872"/>
        <item m="1" x="1165"/>
        <item x="191"/>
        <item m="1" x="698"/>
        <item x="319"/>
        <item x="167"/>
        <item m="1" x="1159"/>
        <item m="1" x="1119"/>
        <item m="1" x="741"/>
        <item m="1" x="723"/>
        <item m="1" x="880"/>
        <item m="1" x="1086"/>
        <item x="271"/>
        <item m="1" x="671"/>
        <item m="1" x="1141"/>
        <item x="315"/>
        <item x="180"/>
        <item x="198"/>
        <item m="1" x="890"/>
        <item x="188"/>
        <item x="598"/>
        <item m="1" x="1264"/>
        <item m="1" x="1064"/>
        <item x="580"/>
        <item x="400"/>
        <item x="557"/>
        <item m="1" x="735"/>
        <item x="408"/>
        <item x="412"/>
        <item m="1" x="1061"/>
        <item m="1" x="1188"/>
        <item m="1" x="1003"/>
        <item x="161"/>
        <item x="160"/>
        <item x="159"/>
        <item x="158"/>
        <item x="33"/>
        <item x="34"/>
        <item x="32"/>
        <item x="23"/>
        <item x="24"/>
        <item x="30"/>
        <item x="26"/>
        <item x="21"/>
        <item x="27"/>
        <item x="29"/>
        <item x="25"/>
        <item x="31"/>
        <item x="22"/>
        <item x="20"/>
        <item x="28"/>
        <item m="1" x="825"/>
        <item m="1" x="732"/>
        <item m="1" x="1122"/>
        <item m="1" x="640"/>
        <item m="1" x="1219"/>
        <item m="1" x="856"/>
        <item m="1" x="1145"/>
        <item x="329"/>
        <item m="1" x="668"/>
        <item m="1" x="1020"/>
        <item m="1" x="769"/>
        <item x="380"/>
        <item x="501"/>
        <item x="232"/>
        <item m="1" x="1247"/>
        <item m="1" x="638"/>
        <item m="1" x="1239"/>
        <item x="305"/>
        <item m="1" x="651"/>
        <item m="1" x="1090"/>
        <item m="1" x="1109"/>
        <item x="486"/>
        <item x="1"/>
        <item x="2"/>
        <item m="1" x="935"/>
        <item x="431"/>
        <item x="440"/>
        <item x="469"/>
        <item x="476"/>
        <item x="443"/>
        <item x="430"/>
        <item x="417"/>
        <item x="433"/>
        <item x="437"/>
        <item x="419"/>
        <item x="432"/>
        <item m="1" x="1070"/>
        <item m="1" x="939"/>
        <item m="1" x="1026"/>
        <item m="1" x="969"/>
        <item x="172"/>
        <item m="1" x="891"/>
        <item m="1" x="1169"/>
        <item x="316"/>
        <item m="1" x="938"/>
        <item x="377"/>
        <item x="327"/>
        <item x="290"/>
        <item x="298"/>
        <item m="1" x="722"/>
        <item m="1" x="625"/>
        <item m="1" x="1277"/>
        <item m="1" x="767"/>
        <item m="1" x="828"/>
        <item x="396"/>
        <item m="1" x="1096"/>
        <item x="562"/>
        <item x="603"/>
        <item m="1" x="1231"/>
        <item x="549"/>
        <item x="587"/>
        <item x="201"/>
        <item m="1" x="1011"/>
        <item m="1" x="1088"/>
        <item m="1" x="1099"/>
        <item m="1" x="914"/>
        <item m="1" x="978"/>
        <item x="268"/>
        <item m="1" x="844"/>
        <item m="1" x="964"/>
        <item m="1" x="1275"/>
        <item m="1" x="1100"/>
        <item m="1" x="1001"/>
        <item m="1" x="1002"/>
        <item x="173"/>
        <item x="240"/>
        <item m="1" x="678"/>
        <item m="1" x="1251"/>
        <item m="1" x="716"/>
        <item m="1" x="660"/>
        <item m="1" x="636"/>
        <item m="1" x="1260"/>
        <item x="481"/>
        <item x="480"/>
        <item x="494"/>
        <item m="1" x="953"/>
        <item m="1" x="813"/>
        <item m="1" x="931"/>
        <item x="5"/>
        <item m="1" x="697"/>
        <item m="1" x="961"/>
        <item m="1" x="1008"/>
        <item m="1" x="1133"/>
        <item m="1" x="1148"/>
        <item m="1" x="766"/>
        <item x="275"/>
        <item x="456"/>
        <item x="464"/>
        <item x="471"/>
        <item x="462"/>
        <item x="479"/>
        <item x="466"/>
        <item x="455"/>
        <item x="449"/>
        <item x="458"/>
        <item m="1" x="686"/>
        <item x="461"/>
        <item m="1" x="1059"/>
        <item x="450"/>
        <item x="457"/>
        <item x="446"/>
        <item x="448"/>
        <item x="452"/>
        <item m="1" x="1274"/>
        <item x="463"/>
        <item x="470"/>
        <item x="478"/>
        <item x="465"/>
        <item x="451"/>
        <item x="447"/>
        <item x="454"/>
        <item m="1" x="1010"/>
        <item x="460"/>
        <item x="453"/>
        <item m="1" x="1213"/>
        <item x="459"/>
        <item m="1" x="1208"/>
        <item m="1" x="873"/>
        <item m="1" x="1123"/>
        <item x="374"/>
        <item x="345"/>
        <item x="205"/>
        <item m="1" x="676"/>
        <item x="536"/>
        <item x="543"/>
        <item x="537"/>
        <item x="541"/>
        <item x="539"/>
        <item x="540"/>
        <item x="538"/>
        <item m="1" x="887"/>
        <item m="1" x="836"/>
        <item x="304"/>
        <item x="509"/>
        <item m="1" x="624"/>
        <item m="1" x="851"/>
        <item m="1" x="1131"/>
        <item m="1" x="932"/>
        <item m="1" x="1242"/>
        <item m="1" x="943"/>
        <item m="1" x="674"/>
        <item x="482"/>
        <item x="483"/>
        <item x="488"/>
        <item x="485"/>
        <item x="484"/>
        <item m="1" x="1045"/>
        <item m="1" x="794"/>
        <item m="1" x="727"/>
        <item m="1" x="1126"/>
        <item m="1" x="758"/>
        <item m="1" x="703"/>
        <item m="1" x="677"/>
        <item m="1" x="742"/>
        <item m="1" x="1224"/>
        <item x="262"/>
        <item m="1" x="1125"/>
        <item x="243"/>
        <item m="1" x="695"/>
        <item m="1" x="1121"/>
        <item m="1" x="937"/>
        <item m="1" x="790"/>
        <item x="402"/>
        <item x="203"/>
        <item m="1" x="927"/>
        <item m="1" x="817"/>
        <item x="535"/>
        <item x="534"/>
        <item x="545"/>
        <item m="1" x="1170"/>
        <item x="542"/>
        <item m="1" x="814"/>
        <item x="505"/>
        <item x="45"/>
        <item x="150"/>
        <item x="42"/>
        <item x="40"/>
        <item x="37"/>
        <item x="43"/>
        <item x="41"/>
        <item x="39"/>
        <item x="38"/>
        <item x="149"/>
        <item x="44"/>
        <item x="46"/>
        <item x="151"/>
        <item x="53"/>
        <item x="60"/>
        <item x="49"/>
        <item x="50"/>
        <item x="52"/>
        <item x="47"/>
        <item x="56"/>
        <item x="54"/>
        <item x="61"/>
        <item x="55"/>
        <item x="51"/>
        <item x="59"/>
        <item x="48"/>
        <item x="58"/>
        <item x="57"/>
        <item m="1" x="908"/>
        <item m="1" x="966"/>
        <item m="1" x="876"/>
        <item m="1" x="921"/>
        <item m="1" x="802"/>
        <item m="1" x="959"/>
        <item x="544"/>
        <item x="245"/>
        <item m="1" x="1056"/>
        <item x="403"/>
        <item x="193"/>
        <item m="1" x="1221"/>
        <item m="1" x="1033"/>
        <item x="256"/>
        <item x="263"/>
        <item x="16"/>
        <item x="9"/>
        <item x="13"/>
        <item x="19"/>
        <item x="12"/>
        <item x="11"/>
        <item x="17"/>
        <item x="18"/>
        <item x="14"/>
        <item x="8"/>
        <item x="10"/>
        <item x="15"/>
        <item x="489"/>
        <item m="1" x="1233"/>
        <item m="1" x="1106"/>
        <item m="1" x="763"/>
        <item x="397"/>
        <item x="255"/>
        <item m="1" x="637"/>
        <item m="1" x="1027"/>
        <item m="1" x="611"/>
        <item x="548"/>
        <item m="1" x="1095"/>
        <item m="1" x="1185"/>
        <item m="1" x="888"/>
        <item m="1" x="1248"/>
        <item m="1" x="940"/>
        <item x="387"/>
        <item x="250"/>
        <item x="388"/>
        <item m="1" x="945"/>
        <item m="1" x="1181"/>
        <item x="386"/>
        <item m="1" x="647"/>
        <item m="1" x="747"/>
        <item m="1" x="644"/>
        <item m="1" x="649"/>
        <item m="1" x="673"/>
        <item m="1" x="1023"/>
        <item m="1" x="710"/>
        <item m="1" x="1127"/>
        <item x="206"/>
        <item m="1" x="610"/>
        <item x="473"/>
        <item x="472"/>
        <item m="1" x="957"/>
        <item x="389"/>
        <item x="335"/>
        <item x="570"/>
        <item x="569"/>
        <item x="568"/>
        <item x="360"/>
        <item x="62"/>
        <item x="73"/>
        <item x="75"/>
        <item x="68"/>
        <item x="69"/>
        <item x="66"/>
        <item x="63"/>
        <item x="71"/>
        <item x="76"/>
        <item x="70"/>
        <item x="67"/>
        <item x="65"/>
        <item x="64"/>
        <item x="74"/>
        <item x="72"/>
        <item m="1" x="1128"/>
        <item m="1" x="901"/>
        <item m="1" x="1250"/>
        <item m="1" x="1177"/>
        <item x="383"/>
        <item x="279"/>
        <item x="289"/>
        <item m="1" x="1129"/>
        <item x="288"/>
        <item x="287"/>
        <item x="334"/>
        <item x="385"/>
        <item x="382"/>
        <item m="1" x="816"/>
        <item x="381"/>
        <item x="502"/>
        <item m="1" x="1199"/>
        <item m="1" x="952"/>
        <item x="175"/>
        <item x="199"/>
        <item m="1" x="744"/>
        <item x="550"/>
        <item x="78"/>
        <item m="1" x="706"/>
        <item m="1" x="843"/>
        <item m="1" x="818"/>
        <item m="1" x="1140"/>
        <item m="1" x="1200"/>
        <item x="307"/>
        <item m="1" x="1270"/>
        <item m="1" x="1046"/>
        <item x="200"/>
        <item m="1" x="757"/>
        <item m="1" x="820"/>
        <item m="1" x="1152"/>
        <item x="185"/>
        <item m="1" x="1078"/>
        <item x="318"/>
        <item x="228"/>
        <item m="1" x="1071"/>
        <item m="1" x="1081"/>
        <item m="1" x="1108"/>
        <item m="1" x="1082"/>
        <item x="586"/>
        <item m="1" x="1223"/>
        <item m="1" x="1062"/>
        <item m="1" x="1269"/>
        <item m="1" x="979"/>
        <item m="1" x="997"/>
        <item m="1" x="1087"/>
        <item m="1" x="830"/>
        <item m="1" x="982"/>
        <item m="1" x="664"/>
        <item m="1" x="1210"/>
        <item m="1" x="756"/>
        <item m="1" x="1240"/>
        <item m="1" x="1174"/>
        <item m="1" x="954"/>
        <item m="1" x="1257"/>
        <item m="1" x="648"/>
        <item x="516"/>
        <item x="514"/>
        <item x="525"/>
        <item x="513"/>
        <item x="358"/>
        <item x="588"/>
        <item x="530"/>
        <item x="515"/>
        <item x="512"/>
        <item x="522"/>
        <item x="517"/>
        <item m="1" x="718"/>
        <item x="596"/>
        <item x="511"/>
        <item x="487"/>
        <item m="1" x="1186"/>
        <item m="1" x="1151"/>
        <item x="410"/>
        <item x="414"/>
        <item m="1" x="1029"/>
        <item x="259"/>
        <item x="234"/>
        <item x="401"/>
        <item m="1" x="746"/>
        <item m="1" x="680"/>
        <item x="3"/>
        <item m="1" x="1184"/>
        <item m="1" x="628"/>
        <item m="1" x="1225"/>
        <item x="0"/>
        <item m="1" x="819"/>
        <item m="1" x="1077"/>
        <item m="1" x="768"/>
        <item m="1" x="926"/>
        <item m="1" x="922"/>
        <item m="1" x="806"/>
        <item x="93"/>
        <item x="94"/>
        <item x="100"/>
        <item x="96"/>
        <item m="1" x="1004"/>
        <item x="91"/>
        <item x="97"/>
        <item x="152"/>
        <item x="103"/>
        <item x="99"/>
        <item x="102"/>
        <item x="95"/>
        <item x="101"/>
        <item x="92"/>
        <item x="153"/>
        <item x="98"/>
        <item x="154"/>
        <item m="1" x="1009"/>
        <item m="1" x="1000"/>
        <item m="1" x="907"/>
        <item x="265"/>
        <item m="1" x="1085"/>
        <item x="379"/>
        <item m="1" x="1157"/>
        <item m="1" x="1124"/>
        <item m="1" x="850"/>
        <item x="314"/>
        <item m="1" x="878"/>
        <item x="248"/>
        <item m="1" x="1262"/>
        <item m="1" x="845"/>
        <item m="1" x="639"/>
        <item m="1" x="1172"/>
        <item m="1" x="734"/>
        <item x="196"/>
        <item m="1" x="1105"/>
        <item x="394"/>
        <item m="1" x="980"/>
        <item m="1" x="1243"/>
        <item x="573"/>
        <item m="1" x="1167"/>
        <item x="594"/>
        <item x="592"/>
        <item x="605"/>
        <item x="593"/>
        <item x="595"/>
        <item m="1" x="902"/>
        <item m="1" x="829"/>
        <item m="1" x="903"/>
        <item m="1" x="951"/>
        <item m="1" x="791"/>
        <item m="1" x="1161"/>
        <item x="294"/>
        <item m="1" x="905"/>
        <item x="584"/>
        <item x="590"/>
        <item x="591"/>
        <item x="589"/>
        <item x="528"/>
        <item x="527"/>
        <item x="532"/>
        <item x="529"/>
        <item m="1" x="1041"/>
        <item x="531"/>
        <item x="575"/>
        <item x="561"/>
        <item x="364"/>
        <item x="555"/>
        <item x="407"/>
        <item x="577"/>
        <item x="576"/>
        <item x="558"/>
        <item m="1" x="1032"/>
        <item x="214"/>
        <item x="341"/>
        <item x="340"/>
        <item m="1" x="796"/>
        <item x="339"/>
        <item x="222"/>
        <item m="1" x="1102"/>
        <item x="213"/>
        <item x="187"/>
        <item x="210"/>
        <item m="1" x="650"/>
        <item x="551"/>
        <item x="546"/>
        <item x="547"/>
        <item x="336"/>
        <item x="572"/>
        <item x="571"/>
        <item m="1" x="1246"/>
        <item x="244"/>
        <item m="1" x="1017"/>
        <item m="1" x="1192"/>
        <item x="247"/>
        <item x="183"/>
        <item m="1" x="646"/>
        <item x="508"/>
        <item m="1" x="754"/>
        <item m="1" x="1258"/>
        <item x="404"/>
        <item m="1" x="919"/>
        <item m="1" x="910"/>
        <item m="1" x="1104"/>
        <item m="1" x="815"/>
        <item m="1" x="981"/>
        <item x="253"/>
        <item m="1" x="1018"/>
        <item m="1" x="1091"/>
        <item m="1" x="659"/>
        <item m="1" x="661"/>
        <item m="1" x="950"/>
        <item m="1" x="713"/>
        <item x="309"/>
        <item m="1" x="749"/>
        <item m="1" x="719"/>
        <item m="1" x="859"/>
        <item x="165"/>
        <item m="1" x="1053"/>
        <item m="1" x="853"/>
        <item m="1" x="840"/>
        <item m="1" x="1042"/>
        <item m="1" x="1162"/>
        <item m="1" x="711"/>
        <item m="1" x="955"/>
        <item m="1" x="1171"/>
        <item m="1" x="800"/>
        <item m="1" x="871"/>
        <item m="1" x="909"/>
        <item m="1" x="773"/>
        <item x="564"/>
        <item x="565"/>
        <item x="566"/>
        <item x="338"/>
        <item x="337"/>
        <item x="342"/>
        <item m="1" x="1183"/>
        <item x="601"/>
        <item m="1" x="645"/>
        <item x="604"/>
        <item m="1" x="1101"/>
        <item x="493"/>
        <item x="499"/>
        <item x="7"/>
        <item m="1" x="1130"/>
        <item m="1" x="783"/>
        <item x="556"/>
        <item x="174"/>
        <item m="1" x="1016"/>
        <item m="1" x="662"/>
        <item x="190"/>
        <item x="252"/>
        <item m="1" x="729"/>
        <item x="324"/>
        <item x="189"/>
        <item m="1" x="834"/>
        <item m="1" x="1035"/>
        <item m="1" x="1116"/>
        <item x="301"/>
        <item m="1" x="899"/>
        <item x="169"/>
        <item m="1" x="1065"/>
        <item m="1" x="759"/>
        <item m="1" x="923"/>
        <item m="1" x="1015"/>
        <item x="554"/>
        <item x="560"/>
        <item x="559"/>
        <item m="1" x="781"/>
        <item x="211"/>
        <item m="1" x="1214"/>
        <item m="1" x="629"/>
        <item m="1" x="972"/>
        <item m="1" x="1113"/>
        <item m="1" x="1031"/>
        <item m="1" x="1067"/>
        <item m="1" x="823"/>
        <item m="1" x="696"/>
        <item x="223"/>
        <item x="220"/>
        <item x="176"/>
        <item m="1" x="936"/>
        <item x="574"/>
        <item m="1" x="776"/>
        <item m="1" x="1241"/>
        <item x="399"/>
        <item m="1" x="778"/>
        <item x="325"/>
        <item x="170"/>
        <item m="1" x="786"/>
        <item m="1" x="858"/>
        <item m="1" x="743"/>
        <item m="1" x="993"/>
        <item m="1" x="701"/>
        <item m="1" x="918"/>
        <item m="1" x="724"/>
        <item m="1" x="626"/>
        <item m="1" x="652"/>
        <item m="1" x="702"/>
        <item x="313"/>
        <item m="1" x="765"/>
        <item m="1" x="1189"/>
        <item x="496"/>
        <item m="1" x="690"/>
        <item m="1" x="1178"/>
        <item m="1" x="1025"/>
        <item x="317"/>
        <item x="582"/>
        <item m="1" x="798"/>
        <item m="1" x="738"/>
        <item m="1" x="916"/>
        <item m="1" x="1272"/>
        <item m="1" x="848"/>
        <item m="1" x="1110"/>
        <item m="1" x="699"/>
        <item x="444"/>
        <item x="445"/>
        <item m="1" x="709"/>
        <item m="1" x="885"/>
        <item m="1" x="737"/>
        <item m="1" x="1209"/>
        <item m="1" x="608"/>
        <item x="181"/>
        <item m="1" x="883"/>
        <item m="1" x="913"/>
        <item m="1" x="656"/>
        <item x="366"/>
        <item x="365"/>
        <item x="367"/>
        <item m="1" x="1228"/>
        <item m="1" x="1055"/>
        <item x="6"/>
        <item x="162"/>
        <item x="163"/>
        <item x="277"/>
        <item x="278"/>
        <item x="280"/>
        <item x="281"/>
        <item x="283"/>
        <item x="284"/>
        <item x="285"/>
        <item x="286"/>
        <item x="291"/>
        <item x="292"/>
        <item x="293"/>
        <item x="331"/>
        <item x="332"/>
        <item x="510"/>
        <item x="518"/>
        <item x="519"/>
        <item x="520"/>
        <item x="521"/>
        <item x="523"/>
        <item x="524"/>
        <item x="526"/>
        <item x="533"/>
        <item x="567"/>
        <item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</pivotFields>
  <rowFields count="3">
    <field x="1"/>
    <field x="5"/>
    <field x="6"/>
  </rowFields>
  <rowItems count="6">
    <i>
      <x v="29"/>
      <x/>
      <x v="1015"/>
    </i>
    <i r="1">
      <x v="594"/>
      <x v="1076"/>
    </i>
    <i r="1">
      <x v="595"/>
      <x v="114"/>
    </i>
    <i r="1">
      <x v="596"/>
      <x v="969"/>
    </i>
    <i r="1">
      <x v="600"/>
      <x v="1077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3" hier="-1"/>
  </pageFields>
  <dataFields count="8">
    <dataField name="Sum of Adjusted Closing balance PY" fld="16" baseField="0" baseItem="0"/>
    <dataField name="Sum of Debit " fld="9" baseField="0" baseItem="0"/>
    <dataField name="Sum of Credit" fld="10" baseField="0" baseItem="0"/>
    <dataField name="Sum of Closing balance" fld="11" baseField="0" baseItem="0"/>
    <dataField name="Sum of Adjustements" fld="12" baseField="0" baseItem="0"/>
    <dataField name="Sum of Closing balance adjusted" fld="13" baseField="0" baseItem="0"/>
    <dataField name="Sum of Nominal Variance" fld="18" baseField="0" baseItem="0"/>
    <dataField name="Sum of Variance in %" fld="20" baseField="0" baseItem="0" numFmtId="10"/>
  </dataFields>
  <formats count="14">
    <format dxfId="778">
      <pivotArea type="all" dataOnly="0" outline="0" fieldPosition="0"/>
    </format>
    <format dxfId="777">
      <pivotArea outline="0" collapsedLevelsAreSubtotals="1" fieldPosition="0"/>
    </format>
    <format dxfId="776">
      <pivotArea field="1" type="button" dataOnly="0" labelOnly="1" outline="0" axis="axisRow" fieldPosition="0"/>
    </format>
    <format dxfId="775">
      <pivotArea field="5" type="button" dataOnly="0" labelOnly="1" outline="0" axis="axisRow" fieldPosition="1"/>
    </format>
    <format dxfId="774">
      <pivotArea field="6" type="button" dataOnly="0" labelOnly="1" outline="0" axis="axisRow" fieldPosition="2"/>
    </format>
    <format dxfId="773">
      <pivotArea dataOnly="0" labelOnly="1" outline="0" fieldPosition="0">
        <references count="1">
          <reference field="1" count="1">
            <x v="29"/>
          </reference>
        </references>
      </pivotArea>
    </format>
    <format dxfId="772">
      <pivotArea dataOnly="0" labelOnly="1" grandRow="1" outline="0" fieldPosition="0"/>
    </format>
    <format dxfId="771">
      <pivotArea dataOnly="0" labelOnly="1" outline="0" fieldPosition="0">
        <references count="2">
          <reference field="1" count="1" selected="0">
            <x v="29"/>
          </reference>
          <reference field="5" count="5">
            <x v="0"/>
            <x v="594"/>
            <x v="595"/>
            <x v="596"/>
            <x v="600"/>
          </reference>
        </references>
      </pivotArea>
    </format>
    <format dxfId="770">
      <pivotArea dataOnly="0" labelOnly="1" outline="0" fieldPosition="0">
        <references count="3">
          <reference field="1" count="1" selected="0">
            <x v="29"/>
          </reference>
          <reference field="5" count="1" selected="0">
            <x v="0"/>
          </reference>
          <reference field="6" count="1">
            <x v="1015"/>
          </reference>
        </references>
      </pivotArea>
    </format>
    <format dxfId="769">
      <pivotArea dataOnly="0" labelOnly="1" outline="0" fieldPosition="0">
        <references count="3">
          <reference field="1" count="1" selected="0">
            <x v="29"/>
          </reference>
          <reference field="5" count="1" selected="0">
            <x v="594"/>
          </reference>
          <reference field="6" count="1">
            <x v="1076"/>
          </reference>
        </references>
      </pivotArea>
    </format>
    <format dxfId="768">
      <pivotArea dataOnly="0" labelOnly="1" outline="0" fieldPosition="0">
        <references count="3">
          <reference field="1" count="1" selected="0">
            <x v="29"/>
          </reference>
          <reference field="5" count="1" selected="0">
            <x v="595"/>
          </reference>
          <reference field="6" count="1">
            <x v="114"/>
          </reference>
        </references>
      </pivotArea>
    </format>
    <format dxfId="767">
      <pivotArea dataOnly="0" labelOnly="1" outline="0" fieldPosition="0">
        <references count="3">
          <reference field="1" count="1" selected="0">
            <x v="29"/>
          </reference>
          <reference field="5" count="1" selected="0">
            <x v="596"/>
          </reference>
          <reference field="6" count="1">
            <x v="969"/>
          </reference>
        </references>
      </pivotArea>
    </format>
    <format dxfId="766">
      <pivotArea dataOnly="0" labelOnly="1" outline="0" fieldPosition="0">
        <references count="3">
          <reference field="1" count="1" selected="0">
            <x v="29"/>
          </reference>
          <reference field="5" count="1" selected="0">
            <x v="600"/>
          </reference>
          <reference field="6" count="1">
            <x v="1077"/>
          </reference>
        </references>
      </pivotArea>
    </format>
    <format dxfId="76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CAA90-D212-4890-97C1-C591ED5086CA}" name="PivotTable17" cacheId="5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3:K125" firstHeaderRow="0" firstDataRow="1" firstDataCol="3" rowPageCount="1" colPageCount="1"/>
  <pivotFields count="21">
    <pivotField axis="axisPage" compact="0" outline="0" showAll="0" defaultSubtotal="0">
      <items count="21">
        <item x="19"/>
        <item x="9"/>
        <item x="4"/>
        <item x="0"/>
        <item x="2"/>
        <item x="12"/>
        <item x="8"/>
        <item x="14"/>
        <item x="6"/>
        <item x="15"/>
        <item x="16"/>
        <item x="1"/>
        <item x="18"/>
        <item x="10"/>
        <item x="5"/>
        <item x="7"/>
        <item x="17"/>
        <item x="13"/>
        <item x="3"/>
        <item x="20"/>
        <item x="11"/>
      </items>
    </pivotField>
    <pivotField axis="axisRow" compact="0" outline="0" showAll="0" defaultSubtotal="0">
      <items count="35">
        <item x="25"/>
        <item x="13"/>
        <item x="10"/>
        <item x="16"/>
        <item x="9"/>
        <item x="17"/>
        <item x="8"/>
        <item x="4"/>
        <item x="7"/>
        <item x="15"/>
        <item x="5"/>
        <item x="6"/>
        <item x="22"/>
        <item x="21"/>
        <item m="1" x="34"/>
        <item x="11"/>
        <item x="14"/>
        <item x="19"/>
        <item x="18"/>
        <item x="12"/>
        <item x="23"/>
        <item x="20"/>
        <item x="1"/>
        <item x="2"/>
        <item x="3"/>
        <item x="33"/>
        <item x="31"/>
        <item x="27"/>
        <item x="28"/>
        <item x="0"/>
        <item x="26"/>
        <item x="29"/>
        <item x="30"/>
        <item x="32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17">
        <item x="0"/>
        <item x="372"/>
        <item x="365"/>
        <item x="6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</items>
    </pivotField>
    <pivotField axis="axisRow" compact="0" outline="0" showAll="0" defaultSubtotal="0">
      <items count="1280">
        <item x="491"/>
        <item m="1" x="1179"/>
        <item x="398"/>
        <item m="1" x="694"/>
        <item m="1" x="693"/>
        <item m="1" x="1115"/>
        <item m="1" x="726"/>
        <item m="1" x="1028"/>
        <item x="197"/>
        <item m="1" x="739"/>
        <item x="229"/>
        <item m="1" x="700"/>
        <item x="311"/>
        <item m="1" x="826"/>
        <item m="1" x="705"/>
        <item m="1" x="1051"/>
        <item m="1" x="958"/>
        <item m="1" x="860"/>
        <item m="1" x="801"/>
        <item m="1" x="1191"/>
        <item m="1" x="623"/>
        <item m="1" x="658"/>
        <item x="166"/>
        <item m="1" x="1057"/>
        <item m="1" x="990"/>
        <item m="1" x="1166"/>
        <item x="182"/>
        <item m="1" x="1220"/>
        <item m="1" x="1068"/>
        <item m="1" x="1227"/>
        <item m="1" x="669"/>
        <item m="1" x="681"/>
        <item x="186"/>
        <item m="1" x="971"/>
        <item m="1" x="893"/>
        <item x="224"/>
        <item x="261"/>
        <item m="1" x="672"/>
        <item m="1" x="654"/>
        <item m="1" x="707"/>
        <item m="1" x="631"/>
        <item x="171"/>
        <item m="1" x="822"/>
        <item m="1" x="1114"/>
        <item m="1" x="841"/>
        <item m="1" x="976"/>
        <item m="1" x="1069"/>
        <item m="1" x="995"/>
        <item m="1" x="934"/>
        <item x="184"/>
        <item m="1" x="846"/>
        <item x="237"/>
        <item x="209"/>
        <item m="1" x="1194"/>
        <item x="264"/>
        <item x="392"/>
        <item m="1" x="780"/>
        <item x="230"/>
        <item x="369"/>
        <item m="1" x="948"/>
        <item x="326"/>
        <item m="1" x="882"/>
        <item m="1" x="1154"/>
        <item m="1" x="1207"/>
        <item m="1" x="805"/>
        <item m="1" x="1080"/>
        <item x="312"/>
        <item x="303"/>
        <item m="1" x="974"/>
        <item m="1" x="1084"/>
        <item x="371"/>
        <item m="1" x="965"/>
        <item m="1" x="1261"/>
        <item m="1" x="1098"/>
        <item m="1" x="1092"/>
        <item m="1" x="1253"/>
        <item x="218"/>
        <item m="1" x="772"/>
        <item x="411"/>
        <item m="1" x="917"/>
        <item m="1" x="1052"/>
        <item m="1" x="949"/>
        <item m="1" x="904"/>
        <item m="1" x="1195"/>
        <item m="1" x="728"/>
        <item m="1" x="683"/>
        <item m="1" x="875"/>
        <item m="1" x="632"/>
        <item m="1" x="634"/>
        <item m="1" x="920"/>
        <item m="1" x="1039"/>
        <item m="1" x="612"/>
        <item m="1" x="1237"/>
        <item m="1" x="832"/>
        <item m="1" x="1268"/>
        <item m="1" x="1163"/>
        <item m="1" x="1019"/>
        <item m="1" x="946"/>
        <item m="1" x="1204"/>
        <item m="1" x="870"/>
        <item m="1" x="833"/>
        <item m="1" x="847"/>
        <item m="1" x="944"/>
        <item m="1" x="787"/>
        <item m="1" x="962"/>
        <item m="1" x="803"/>
        <item m="1" x="821"/>
        <item x="302"/>
        <item m="1" x="775"/>
        <item m="1" x="1173"/>
        <item m="1" x="684"/>
        <item x="328"/>
        <item m="1" x="609"/>
        <item m="1" x="1054"/>
        <item x="585"/>
        <item m="1" x="1024"/>
        <item m="1" x="984"/>
        <item x="563"/>
        <item m="1" x="795"/>
        <item m="1" x="1226"/>
        <item m="1" x="1235"/>
        <item m="1" x="1205"/>
        <item x="257"/>
        <item x="231"/>
        <item m="1" x="839"/>
        <item m="1" x="1211"/>
        <item m="1" x="928"/>
        <item m="1" x="1150"/>
        <item x="321"/>
        <item m="1" x="1060"/>
        <item m="1" x="1112"/>
        <item x="225"/>
        <item x="405"/>
        <item m="1" x="785"/>
        <item m="1" x="1156"/>
        <item m="1" x="1160"/>
        <item m="1" x="748"/>
        <item m="1" x="1216"/>
        <item x="269"/>
        <item m="1" x="933"/>
        <item x="254"/>
        <item m="1" x="666"/>
        <item m="1" x="691"/>
        <item x="427"/>
        <item x="439"/>
        <item x="468"/>
        <item x="475"/>
        <item x="442"/>
        <item x="426"/>
        <item x="416"/>
        <item x="477"/>
        <item x="429"/>
        <item x="423"/>
        <item x="434"/>
        <item x="438"/>
        <item x="467"/>
        <item x="474"/>
        <item x="441"/>
        <item x="422"/>
        <item x="420"/>
        <item x="425"/>
        <item x="435"/>
        <item x="421"/>
        <item x="424"/>
        <item x="436"/>
        <item x="418"/>
        <item x="428"/>
        <item x="415"/>
        <item m="1" x="1139"/>
        <item m="1" x="771"/>
        <item m="1" x="1197"/>
        <item m="1" x="1236"/>
        <item x="395"/>
        <item m="1" x="1196"/>
        <item x="273"/>
        <item m="1" x="1202"/>
        <item m="1" x="715"/>
        <item m="1" x="1076"/>
        <item x="212"/>
        <item m="1" x="998"/>
        <item m="1" x="930"/>
        <item m="1" x="1180"/>
        <item x="552"/>
        <item m="1" x="897"/>
        <item m="1" x="1276"/>
        <item m="1" x="633"/>
        <item m="1" x="621"/>
        <item m="1" x="947"/>
        <item x="36"/>
        <item x="35"/>
        <item x="192"/>
        <item m="1" x="967"/>
        <item m="1" x="782"/>
        <item x="267"/>
        <item m="1" x="915"/>
        <item m="1" x="889"/>
        <item x="384"/>
        <item m="1" x="881"/>
        <item m="1" x="615"/>
        <item x="295"/>
        <item m="1" x="1273"/>
        <item m="1" x="704"/>
        <item m="1" x="1079"/>
        <item x="164"/>
        <item m="1" x="874"/>
        <item m="1" x="809"/>
        <item m="1" x="687"/>
        <item m="1" x="1153"/>
        <item m="1" x="641"/>
        <item m="1" x="1072"/>
        <item x="266"/>
        <item m="1" x="788"/>
        <item m="1" x="740"/>
        <item m="1" x="1120"/>
        <item m="1" x="975"/>
        <item x="378"/>
        <item m="1" x="1134"/>
        <item x="217"/>
        <item m="1" x="1175"/>
        <item x="607"/>
        <item m="1" x="862"/>
        <item m="1" x="1267"/>
        <item m="1" x="618"/>
        <item m="1" x="627"/>
        <item x="239"/>
        <item x="413"/>
        <item m="1" x="736"/>
        <item x="409"/>
        <item m="1" x="855"/>
        <item x="506"/>
        <item m="1" x="1234"/>
        <item x="602"/>
        <item x="249"/>
        <item x="391"/>
        <item x="503"/>
        <item m="1" x="1158"/>
        <item m="1" x="1048"/>
        <item m="1" x="1066"/>
        <item m="1" x="799"/>
        <item m="1" x="906"/>
        <item m="1" x="663"/>
        <item x="492"/>
        <item m="1" x="708"/>
        <item m="1" x="712"/>
        <item m="1" x="810"/>
        <item m="1" x="1230"/>
        <item x="204"/>
        <item m="1" x="1012"/>
        <item m="1" x="1094"/>
        <item m="1" x="994"/>
        <item m="1" x="849"/>
        <item m="1" x="653"/>
        <item x="504"/>
        <item m="1" x="682"/>
        <item x="376"/>
        <item m="1" x="635"/>
        <item m="1" x="1117"/>
        <item m="1" x="1259"/>
        <item m="1" x="731"/>
        <item m="1" x="692"/>
        <item m="1" x="670"/>
        <item m="1" x="1193"/>
        <item m="1" x="898"/>
        <item m="1" x="854"/>
        <item m="1" x="1245"/>
        <item m="1" x="1136"/>
        <item x="343"/>
        <item m="1" x="1058"/>
        <item x="216"/>
        <item m="1" x="655"/>
        <item m="1" x="988"/>
        <item x="208"/>
        <item m="1" x="784"/>
        <item m="1" x="614"/>
        <item m="1" x="986"/>
        <item m="1" x="1093"/>
        <item m="1" x="797"/>
        <item m="1" x="956"/>
        <item x="194"/>
        <item m="1" x="941"/>
        <item x="226"/>
        <item m="1" x="1164"/>
        <item x="215"/>
        <item m="1" x="667"/>
        <item m="1" x="1206"/>
        <item m="1" x="1278"/>
        <item x="322"/>
        <item m="1" x="807"/>
        <item m="1" x="892"/>
        <item x="363"/>
        <item x="359"/>
        <item x="362"/>
        <item m="1" x="730"/>
        <item x="553"/>
        <item m="1" x="991"/>
        <item x="507"/>
        <item m="1" x="1137"/>
        <item m="1" x="1132"/>
        <item m="1" x="808"/>
        <item m="1" x="1103"/>
        <item m="1" x="1266"/>
        <item x="583"/>
        <item x="599"/>
        <item m="1" x="804"/>
        <item x="597"/>
        <item m="1" x="1155"/>
        <item m="1" x="1014"/>
        <item m="1" x="1218"/>
        <item m="1" x="1201"/>
        <item x="344"/>
        <item m="1" x="777"/>
        <item x="497"/>
        <item m="1" x="1111"/>
        <item x="238"/>
        <item m="1" x="1040"/>
        <item x="306"/>
        <item m="1" x="1063"/>
        <item m="1" x="987"/>
        <item m="1" x="1249"/>
        <item m="1" x="619"/>
        <item m="1" x="999"/>
        <item m="1" x="831"/>
        <item m="1" x="1005"/>
        <item m="1" x="1279"/>
        <item m="1" x="827"/>
        <item m="1" x="1252"/>
        <item m="1" x="863"/>
        <item m="1" x="861"/>
        <item x="299"/>
        <item m="1" x="665"/>
        <item m="1" x="1149"/>
        <item m="1" x="688"/>
        <item m="1" x="617"/>
        <item x="168"/>
        <item m="1" x="689"/>
        <item m="1" x="1037"/>
        <item m="1" x="970"/>
        <item m="1" x="864"/>
        <item x="227"/>
        <item x="272"/>
        <item m="1" x="1073"/>
        <item m="1" x="643"/>
        <item m="1" x="835"/>
        <item x="495"/>
        <item m="1" x="1168"/>
        <item m="1" x="1265"/>
        <item m="1" x="1074"/>
        <item m="1" x="1050"/>
        <item m="1" x="630"/>
        <item x="490"/>
        <item m="1" x="1238"/>
        <item m="1" x="1007"/>
        <item m="1" x="1198"/>
        <item m="1" x="911"/>
        <item m="1" x="924"/>
        <item m="1" x="837"/>
        <item m="1" x="900"/>
        <item m="1" x="968"/>
        <item m="1" x="868"/>
        <item m="1" x="721"/>
        <item x="296"/>
        <item m="1" x="1013"/>
        <item x="373"/>
        <item m="1" x="792"/>
        <item m="1" x="1036"/>
        <item m="1" x="1135"/>
        <item x="195"/>
        <item m="1" x="1022"/>
        <item x="207"/>
        <item m="1" x="1044"/>
        <item m="1" x="1097"/>
        <item m="1" x="752"/>
        <item m="1" x="894"/>
        <item m="1" x="1107"/>
        <item m="1" x="622"/>
        <item m="1" x="616"/>
        <item m="1" x="996"/>
        <item m="1" x="812"/>
        <item m="1" x="929"/>
        <item m="1" x="1043"/>
        <item x="177"/>
        <item m="1" x="679"/>
        <item x="330"/>
        <item m="1" x="1254"/>
        <item m="1" x="1212"/>
        <item m="1" x="912"/>
        <item m="1" x="983"/>
        <item m="1" x="675"/>
        <item m="1" x="1021"/>
        <item m="1" x="1049"/>
        <item x="406"/>
        <item x="297"/>
        <item x="130"/>
        <item x="132"/>
        <item x="124"/>
        <item x="125"/>
        <item x="122"/>
        <item x="121"/>
        <item x="118"/>
        <item x="127"/>
        <item x="129"/>
        <item x="133"/>
        <item x="126"/>
        <item x="123"/>
        <item x="120"/>
        <item x="119"/>
        <item x="131"/>
        <item x="128"/>
        <item x="116"/>
        <item x="157"/>
        <item x="148"/>
        <item x="145"/>
        <item x="139"/>
        <item x="140"/>
        <item x="137"/>
        <item x="134"/>
        <item x="142"/>
        <item x="144"/>
        <item x="141"/>
        <item x="138"/>
        <item x="136"/>
        <item x="135"/>
        <item x="146"/>
        <item x="143"/>
        <item x="147"/>
        <item x="87"/>
        <item x="80"/>
        <item x="84"/>
        <item x="90"/>
        <item x="83"/>
        <item x="82"/>
        <item x="88"/>
        <item x="89"/>
        <item x="85"/>
        <item x="79"/>
        <item x="81"/>
        <item x="86"/>
        <item x="115"/>
        <item x="111"/>
        <item x="109"/>
        <item x="106"/>
        <item x="112"/>
        <item x="114"/>
        <item x="110"/>
        <item x="108"/>
        <item x="107"/>
        <item x="155"/>
        <item x="113"/>
        <item x="156"/>
        <item m="1" x="642"/>
        <item m="1" x="886"/>
        <item m="1" x="985"/>
        <item m="1" x="685"/>
        <item x="242"/>
        <item x="179"/>
        <item m="1" x="1075"/>
        <item m="1" x="789"/>
        <item m="1" x="720"/>
        <item x="600"/>
        <item x="4"/>
        <item m="1" x="764"/>
        <item x="320"/>
        <item x="258"/>
        <item x="235"/>
        <item m="1" x="1190"/>
        <item m="1" x="852"/>
        <item m="1" x="755"/>
        <item m="1" x="1232"/>
        <item m="1" x="1203"/>
        <item m="1" x="793"/>
        <item m="1" x="1263"/>
        <item m="1" x="760"/>
        <item x="361"/>
        <item m="1" x="725"/>
        <item m="1" x="620"/>
        <item x="105"/>
        <item x="104"/>
        <item x="117"/>
        <item x="77"/>
        <item m="1" x="811"/>
        <item m="1" x="770"/>
        <item x="236"/>
        <item m="1" x="960"/>
        <item x="233"/>
        <item x="372"/>
        <item x="274"/>
        <item m="1" x="942"/>
        <item x="246"/>
        <item x="375"/>
        <item x="500"/>
        <item m="1" x="857"/>
        <item x="276"/>
        <item m="1" x="973"/>
        <item x="333"/>
        <item x="282"/>
        <item m="1" x="1138"/>
        <item x="498"/>
        <item x="221"/>
        <item m="1" x="1142"/>
        <item x="178"/>
        <item x="241"/>
        <item x="251"/>
        <item x="260"/>
        <item x="270"/>
        <item m="1" x="1083"/>
        <item m="1" x="877"/>
        <item m="1" x="1147"/>
        <item m="1" x="824"/>
        <item x="219"/>
        <item m="1" x="733"/>
        <item m="1" x="879"/>
        <item m="1" x="1229"/>
        <item m="1" x="1030"/>
        <item m="1" x="1244"/>
        <item m="1" x="1146"/>
        <item x="202"/>
        <item x="370"/>
        <item m="1" x="1255"/>
        <item x="578"/>
        <item x="390"/>
        <item m="1" x="1047"/>
        <item m="1" x="745"/>
        <item m="1" x="896"/>
        <item m="1" x="1143"/>
        <item m="1" x="1215"/>
        <item m="1" x="1176"/>
        <item m="1" x="977"/>
        <item x="300"/>
        <item m="1" x="761"/>
        <item m="1" x="992"/>
        <item m="1" x="657"/>
        <item m="1" x="838"/>
        <item m="1" x="1034"/>
        <item x="368"/>
        <item m="1" x="1256"/>
        <item m="1" x="1144"/>
        <item m="1" x="1118"/>
        <item m="1" x="1271"/>
        <item m="1" x="842"/>
        <item x="310"/>
        <item m="1" x="1006"/>
        <item m="1" x="895"/>
        <item m="1" x="751"/>
        <item m="1" x="869"/>
        <item m="1" x="762"/>
        <item m="1" x="865"/>
        <item m="1" x="1217"/>
        <item m="1" x="866"/>
        <item m="1" x="753"/>
        <item m="1" x="1038"/>
        <item m="1" x="714"/>
        <item m="1" x="1089"/>
        <item m="1" x="867"/>
        <item x="581"/>
        <item m="1" x="750"/>
        <item m="1" x="779"/>
        <item m="1" x="963"/>
        <item m="1" x="925"/>
        <item m="1" x="989"/>
        <item x="308"/>
        <item m="1" x="884"/>
        <item x="579"/>
        <item x="354"/>
        <item x="347"/>
        <item x="351"/>
        <item x="357"/>
        <item x="350"/>
        <item x="349"/>
        <item x="355"/>
        <item x="356"/>
        <item x="352"/>
        <item x="346"/>
        <item x="348"/>
        <item x="353"/>
        <item m="1" x="1182"/>
        <item m="1" x="613"/>
        <item x="323"/>
        <item m="1" x="717"/>
        <item m="1" x="1222"/>
        <item m="1" x="1187"/>
        <item x="393"/>
        <item m="1" x="774"/>
        <item m="1" x="872"/>
        <item m="1" x="1165"/>
        <item x="191"/>
        <item m="1" x="698"/>
        <item x="319"/>
        <item x="167"/>
        <item m="1" x="1159"/>
        <item m="1" x="1119"/>
        <item m="1" x="741"/>
        <item m="1" x="723"/>
        <item m="1" x="880"/>
        <item m="1" x="1086"/>
        <item x="271"/>
        <item m="1" x="671"/>
        <item m="1" x="1141"/>
        <item x="315"/>
        <item x="180"/>
        <item x="198"/>
        <item m="1" x="890"/>
        <item x="188"/>
        <item x="598"/>
        <item m="1" x="1264"/>
        <item m="1" x="1064"/>
        <item x="580"/>
        <item x="400"/>
        <item x="557"/>
        <item m="1" x="735"/>
        <item x="408"/>
        <item x="412"/>
        <item m="1" x="1061"/>
        <item m="1" x="1188"/>
        <item m="1" x="1003"/>
        <item x="161"/>
        <item x="160"/>
        <item x="159"/>
        <item x="158"/>
        <item x="33"/>
        <item x="34"/>
        <item x="32"/>
        <item x="23"/>
        <item x="24"/>
        <item x="30"/>
        <item x="26"/>
        <item x="21"/>
        <item x="27"/>
        <item x="29"/>
        <item x="25"/>
        <item x="31"/>
        <item x="22"/>
        <item x="20"/>
        <item x="28"/>
        <item m="1" x="825"/>
        <item m="1" x="732"/>
        <item m="1" x="1122"/>
        <item m="1" x="640"/>
        <item m="1" x="1219"/>
        <item m="1" x="856"/>
        <item m="1" x="1145"/>
        <item x="329"/>
        <item m="1" x="668"/>
        <item m="1" x="1020"/>
        <item m="1" x="769"/>
        <item x="380"/>
        <item x="501"/>
        <item x="232"/>
        <item m="1" x="1247"/>
        <item m="1" x="638"/>
        <item m="1" x="1239"/>
        <item x="305"/>
        <item m="1" x="651"/>
        <item m="1" x="1090"/>
        <item m="1" x="1109"/>
        <item x="486"/>
        <item x="1"/>
        <item x="2"/>
        <item m="1" x="935"/>
        <item x="431"/>
        <item x="440"/>
        <item x="469"/>
        <item x="476"/>
        <item x="443"/>
        <item x="430"/>
        <item x="417"/>
        <item x="433"/>
        <item x="437"/>
        <item x="419"/>
        <item x="432"/>
        <item m="1" x="1070"/>
        <item m="1" x="939"/>
        <item m="1" x="1026"/>
        <item m="1" x="969"/>
        <item x="172"/>
        <item m="1" x="891"/>
        <item m="1" x="1169"/>
        <item x="316"/>
        <item m="1" x="938"/>
        <item x="377"/>
        <item x="327"/>
        <item x="290"/>
        <item x="298"/>
        <item m="1" x="722"/>
        <item m="1" x="625"/>
        <item m="1" x="1277"/>
        <item m="1" x="767"/>
        <item m="1" x="828"/>
        <item x="396"/>
        <item m="1" x="1096"/>
        <item x="562"/>
        <item x="603"/>
        <item m="1" x="1231"/>
        <item x="549"/>
        <item x="587"/>
        <item x="201"/>
        <item m="1" x="1011"/>
        <item m="1" x="1088"/>
        <item m="1" x="1099"/>
        <item m="1" x="914"/>
        <item m="1" x="978"/>
        <item x="268"/>
        <item m="1" x="844"/>
        <item m="1" x="964"/>
        <item m="1" x="1275"/>
        <item m="1" x="1100"/>
        <item m="1" x="1001"/>
        <item m="1" x="1002"/>
        <item x="173"/>
        <item x="240"/>
        <item m="1" x="678"/>
        <item m="1" x="1251"/>
        <item m="1" x="716"/>
        <item m="1" x="660"/>
        <item m="1" x="636"/>
        <item m="1" x="1260"/>
        <item x="481"/>
        <item x="480"/>
        <item x="494"/>
        <item m="1" x="953"/>
        <item m="1" x="813"/>
        <item m="1" x="931"/>
        <item x="5"/>
        <item m="1" x="697"/>
        <item m="1" x="961"/>
        <item m="1" x="1008"/>
        <item m="1" x="1133"/>
        <item m="1" x="1148"/>
        <item m="1" x="766"/>
        <item x="275"/>
        <item x="456"/>
        <item x="464"/>
        <item x="471"/>
        <item x="462"/>
        <item x="479"/>
        <item x="466"/>
        <item x="455"/>
        <item x="449"/>
        <item x="458"/>
        <item m="1" x="686"/>
        <item x="461"/>
        <item m="1" x="1059"/>
        <item x="450"/>
        <item x="457"/>
        <item x="446"/>
        <item x="448"/>
        <item x="452"/>
        <item m="1" x="1274"/>
        <item x="463"/>
        <item x="470"/>
        <item x="478"/>
        <item x="465"/>
        <item x="451"/>
        <item x="447"/>
        <item x="454"/>
        <item m="1" x="1010"/>
        <item x="460"/>
        <item x="453"/>
        <item m="1" x="1213"/>
        <item x="459"/>
        <item m="1" x="1208"/>
        <item m="1" x="873"/>
        <item m="1" x="1123"/>
        <item x="374"/>
        <item x="345"/>
        <item x="205"/>
        <item m="1" x="676"/>
        <item x="536"/>
        <item x="543"/>
        <item x="537"/>
        <item x="541"/>
        <item x="539"/>
        <item x="540"/>
        <item x="538"/>
        <item m="1" x="887"/>
        <item m="1" x="836"/>
        <item x="304"/>
        <item x="509"/>
        <item m="1" x="624"/>
        <item m="1" x="851"/>
        <item m="1" x="1131"/>
        <item m="1" x="932"/>
        <item m="1" x="1242"/>
        <item m="1" x="943"/>
        <item m="1" x="674"/>
        <item x="482"/>
        <item x="483"/>
        <item x="488"/>
        <item x="485"/>
        <item x="484"/>
        <item m="1" x="1045"/>
        <item m="1" x="794"/>
        <item m="1" x="727"/>
        <item m="1" x="1126"/>
        <item m="1" x="758"/>
        <item m="1" x="703"/>
        <item m="1" x="677"/>
        <item m="1" x="742"/>
        <item m="1" x="1224"/>
        <item x="262"/>
        <item m="1" x="1125"/>
        <item x="243"/>
        <item m="1" x="695"/>
        <item m="1" x="1121"/>
        <item m="1" x="937"/>
        <item m="1" x="790"/>
        <item x="402"/>
        <item x="203"/>
        <item m="1" x="927"/>
        <item m="1" x="817"/>
        <item x="535"/>
        <item x="534"/>
        <item x="545"/>
        <item m="1" x="1170"/>
        <item x="542"/>
        <item m="1" x="814"/>
        <item x="505"/>
        <item x="45"/>
        <item x="150"/>
        <item x="42"/>
        <item x="40"/>
        <item x="37"/>
        <item x="43"/>
        <item x="41"/>
        <item x="39"/>
        <item x="38"/>
        <item x="149"/>
        <item x="44"/>
        <item x="46"/>
        <item x="151"/>
        <item x="53"/>
        <item x="60"/>
        <item x="49"/>
        <item x="50"/>
        <item x="52"/>
        <item x="47"/>
        <item x="56"/>
        <item x="54"/>
        <item x="61"/>
        <item x="55"/>
        <item x="51"/>
        <item x="59"/>
        <item x="48"/>
        <item x="58"/>
        <item x="57"/>
        <item m="1" x="908"/>
        <item m="1" x="966"/>
        <item m="1" x="876"/>
        <item m="1" x="921"/>
        <item m="1" x="802"/>
        <item m="1" x="959"/>
        <item x="544"/>
        <item x="245"/>
        <item m="1" x="1056"/>
        <item x="403"/>
        <item x="193"/>
        <item m="1" x="1221"/>
        <item m="1" x="1033"/>
        <item x="256"/>
        <item x="263"/>
        <item x="16"/>
        <item x="9"/>
        <item x="13"/>
        <item x="19"/>
        <item x="12"/>
        <item x="11"/>
        <item x="17"/>
        <item x="18"/>
        <item x="14"/>
        <item x="8"/>
        <item x="10"/>
        <item x="15"/>
        <item x="489"/>
        <item m="1" x="1233"/>
        <item m="1" x="1106"/>
        <item m="1" x="763"/>
        <item x="397"/>
        <item x="255"/>
        <item m="1" x="637"/>
        <item m="1" x="1027"/>
        <item m="1" x="611"/>
        <item x="548"/>
        <item m="1" x="1095"/>
        <item m="1" x="1185"/>
        <item m="1" x="888"/>
        <item m="1" x="1248"/>
        <item m="1" x="940"/>
        <item x="387"/>
        <item x="250"/>
        <item x="388"/>
        <item m="1" x="945"/>
        <item m="1" x="1181"/>
        <item x="386"/>
        <item m="1" x="647"/>
        <item m="1" x="747"/>
        <item m="1" x="644"/>
        <item m="1" x="649"/>
        <item m="1" x="673"/>
        <item m="1" x="1023"/>
        <item m="1" x="710"/>
        <item m="1" x="1127"/>
        <item x="206"/>
        <item m="1" x="610"/>
        <item x="473"/>
        <item x="472"/>
        <item m="1" x="957"/>
        <item x="389"/>
        <item x="335"/>
        <item x="570"/>
        <item x="569"/>
        <item x="568"/>
        <item x="360"/>
        <item x="62"/>
        <item x="73"/>
        <item x="75"/>
        <item x="68"/>
        <item x="69"/>
        <item x="66"/>
        <item x="63"/>
        <item x="71"/>
        <item x="76"/>
        <item x="70"/>
        <item x="67"/>
        <item x="65"/>
        <item x="64"/>
        <item x="74"/>
        <item x="72"/>
        <item m="1" x="1128"/>
        <item m="1" x="901"/>
        <item m="1" x="1250"/>
        <item m="1" x="1177"/>
        <item x="383"/>
        <item x="279"/>
        <item x="289"/>
        <item m="1" x="1129"/>
        <item x="288"/>
        <item x="287"/>
        <item x="334"/>
        <item x="385"/>
        <item x="382"/>
        <item m="1" x="816"/>
        <item x="381"/>
        <item x="502"/>
        <item m="1" x="1199"/>
        <item m="1" x="952"/>
        <item x="175"/>
        <item x="199"/>
        <item m="1" x="744"/>
        <item x="550"/>
        <item x="78"/>
        <item m="1" x="706"/>
        <item m="1" x="843"/>
        <item m="1" x="818"/>
        <item m="1" x="1140"/>
        <item m="1" x="1200"/>
        <item x="307"/>
        <item m="1" x="1270"/>
        <item m="1" x="1046"/>
        <item x="200"/>
        <item m="1" x="757"/>
        <item m="1" x="820"/>
        <item m="1" x="1152"/>
        <item x="185"/>
        <item m="1" x="1078"/>
        <item x="318"/>
        <item x="228"/>
        <item m="1" x="1071"/>
        <item m="1" x="1081"/>
        <item m="1" x="1108"/>
        <item m="1" x="1082"/>
        <item x="586"/>
        <item m="1" x="1223"/>
        <item m="1" x="1062"/>
        <item m="1" x="1269"/>
        <item m="1" x="979"/>
        <item m="1" x="997"/>
        <item m="1" x="1087"/>
        <item m="1" x="830"/>
        <item m="1" x="982"/>
        <item m="1" x="664"/>
        <item m="1" x="1210"/>
        <item m="1" x="756"/>
        <item m="1" x="1240"/>
        <item m="1" x="1174"/>
        <item m="1" x="954"/>
        <item m="1" x="1257"/>
        <item m="1" x="648"/>
        <item x="516"/>
        <item x="514"/>
        <item x="525"/>
        <item x="513"/>
        <item x="358"/>
        <item x="588"/>
        <item x="530"/>
        <item x="515"/>
        <item x="512"/>
        <item x="522"/>
        <item x="517"/>
        <item m="1" x="718"/>
        <item x="596"/>
        <item x="511"/>
        <item x="487"/>
        <item m="1" x="1186"/>
        <item m="1" x="1151"/>
        <item x="410"/>
        <item x="414"/>
        <item m="1" x="1029"/>
        <item x="259"/>
        <item x="234"/>
        <item x="401"/>
        <item m="1" x="746"/>
        <item m="1" x="680"/>
        <item x="3"/>
        <item m="1" x="1184"/>
        <item m="1" x="628"/>
        <item m="1" x="1225"/>
        <item x="0"/>
        <item m="1" x="819"/>
        <item m="1" x="1077"/>
        <item m="1" x="768"/>
        <item m="1" x="926"/>
        <item m="1" x="922"/>
        <item m="1" x="806"/>
        <item x="93"/>
        <item x="94"/>
        <item x="100"/>
        <item x="96"/>
        <item m="1" x="1004"/>
        <item x="91"/>
        <item x="97"/>
        <item x="152"/>
        <item x="103"/>
        <item x="99"/>
        <item x="102"/>
        <item x="95"/>
        <item x="101"/>
        <item x="92"/>
        <item x="153"/>
        <item x="98"/>
        <item x="154"/>
        <item m="1" x="1009"/>
        <item m="1" x="1000"/>
        <item m="1" x="907"/>
        <item x="265"/>
        <item m="1" x="1085"/>
        <item x="379"/>
        <item m="1" x="1157"/>
        <item m="1" x="1124"/>
        <item m="1" x="850"/>
        <item x="314"/>
        <item m="1" x="878"/>
        <item x="248"/>
        <item m="1" x="1262"/>
        <item m="1" x="845"/>
        <item m="1" x="639"/>
        <item m="1" x="1172"/>
        <item m="1" x="734"/>
        <item x="196"/>
        <item m="1" x="1105"/>
        <item x="394"/>
        <item m="1" x="980"/>
        <item m="1" x="1243"/>
        <item x="573"/>
        <item m="1" x="1167"/>
        <item x="594"/>
        <item x="592"/>
        <item x="605"/>
        <item x="593"/>
        <item x="595"/>
        <item m="1" x="902"/>
        <item m="1" x="829"/>
        <item m="1" x="903"/>
        <item m="1" x="951"/>
        <item m="1" x="791"/>
        <item m="1" x="1161"/>
        <item x="294"/>
        <item m="1" x="905"/>
        <item x="584"/>
        <item x="590"/>
        <item x="591"/>
        <item x="589"/>
        <item x="528"/>
        <item x="527"/>
        <item x="532"/>
        <item x="529"/>
        <item m="1" x="1041"/>
        <item x="531"/>
        <item x="575"/>
        <item x="561"/>
        <item x="364"/>
        <item x="555"/>
        <item x="407"/>
        <item x="577"/>
        <item x="576"/>
        <item x="558"/>
        <item m="1" x="1032"/>
        <item x="214"/>
        <item x="341"/>
        <item x="340"/>
        <item m="1" x="796"/>
        <item x="339"/>
        <item x="222"/>
        <item m="1" x="1102"/>
        <item x="213"/>
        <item x="187"/>
        <item x="210"/>
        <item m="1" x="650"/>
        <item x="551"/>
        <item x="546"/>
        <item x="547"/>
        <item x="336"/>
        <item x="572"/>
        <item x="571"/>
        <item m="1" x="1246"/>
        <item x="244"/>
        <item m="1" x="1017"/>
        <item m="1" x="1192"/>
        <item x="247"/>
        <item x="183"/>
        <item m="1" x="646"/>
        <item x="508"/>
        <item m="1" x="754"/>
        <item m="1" x="1258"/>
        <item x="404"/>
        <item m="1" x="919"/>
        <item m="1" x="910"/>
        <item m="1" x="1104"/>
        <item m="1" x="815"/>
        <item m="1" x="981"/>
        <item x="253"/>
        <item m="1" x="1018"/>
        <item m="1" x="1091"/>
        <item m="1" x="659"/>
        <item m="1" x="661"/>
        <item m="1" x="950"/>
        <item m="1" x="713"/>
        <item x="309"/>
        <item m="1" x="749"/>
        <item m="1" x="719"/>
        <item m="1" x="859"/>
        <item x="165"/>
        <item m="1" x="1053"/>
        <item m="1" x="853"/>
        <item m="1" x="840"/>
        <item m="1" x="1042"/>
        <item m="1" x="1162"/>
        <item m="1" x="711"/>
        <item m="1" x="955"/>
        <item m="1" x="1171"/>
        <item m="1" x="800"/>
        <item m="1" x="871"/>
        <item m="1" x="909"/>
        <item m="1" x="773"/>
        <item x="564"/>
        <item x="565"/>
        <item x="566"/>
        <item x="338"/>
        <item x="337"/>
        <item x="342"/>
        <item m="1" x="1183"/>
        <item x="601"/>
        <item m="1" x="645"/>
        <item x="604"/>
        <item m="1" x="1101"/>
        <item x="493"/>
        <item x="499"/>
        <item x="7"/>
        <item m="1" x="1130"/>
        <item m="1" x="783"/>
        <item x="556"/>
        <item x="174"/>
        <item m="1" x="1016"/>
        <item m="1" x="662"/>
        <item x="190"/>
        <item x="252"/>
        <item m="1" x="729"/>
        <item x="324"/>
        <item x="189"/>
        <item m="1" x="834"/>
        <item m="1" x="1035"/>
        <item m="1" x="1116"/>
        <item x="301"/>
        <item m="1" x="899"/>
        <item x="169"/>
        <item m="1" x="1065"/>
        <item m="1" x="759"/>
        <item m="1" x="923"/>
        <item m="1" x="1015"/>
        <item x="554"/>
        <item x="560"/>
        <item x="559"/>
        <item m="1" x="781"/>
        <item x="211"/>
        <item m="1" x="1214"/>
        <item m="1" x="629"/>
        <item m="1" x="972"/>
        <item m="1" x="1113"/>
        <item m="1" x="1031"/>
        <item m="1" x="1067"/>
        <item m="1" x="823"/>
        <item m="1" x="696"/>
        <item x="223"/>
        <item x="220"/>
        <item x="176"/>
        <item m="1" x="936"/>
        <item x="574"/>
        <item m="1" x="776"/>
        <item m="1" x="1241"/>
        <item x="399"/>
        <item m="1" x="778"/>
        <item x="325"/>
        <item x="170"/>
        <item m="1" x="786"/>
        <item m="1" x="858"/>
        <item m="1" x="743"/>
        <item m="1" x="993"/>
        <item m="1" x="701"/>
        <item m="1" x="918"/>
        <item m="1" x="724"/>
        <item m="1" x="626"/>
        <item m="1" x="652"/>
        <item m="1" x="702"/>
        <item x="313"/>
        <item m="1" x="765"/>
        <item m="1" x="1189"/>
        <item x="496"/>
        <item m="1" x="690"/>
        <item m="1" x="1178"/>
        <item m="1" x="1025"/>
        <item x="317"/>
        <item x="582"/>
        <item m="1" x="798"/>
        <item m="1" x="738"/>
        <item m="1" x="916"/>
        <item m="1" x="1272"/>
        <item m="1" x="848"/>
        <item m="1" x="1110"/>
        <item m="1" x="699"/>
        <item x="444"/>
        <item x="445"/>
        <item m="1" x="709"/>
        <item m="1" x="885"/>
        <item m="1" x="737"/>
        <item m="1" x="1209"/>
        <item m="1" x="608"/>
        <item x="181"/>
        <item m="1" x="883"/>
        <item m="1" x="913"/>
        <item m="1" x="656"/>
        <item x="366"/>
        <item x="365"/>
        <item x="367"/>
        <item m="1" x="1228"/>
        <item m="1" x="1055"/>
        <item x="6"/>
        <item x="162"/>
        <item x="163"/>
        <item x="277"/>
        <item x="278"/>
        <item x="280"/>
        <item x="281"/>
        <item x="283"/>
        <item x="284"/>
        <item x="285"/>
        <item x="286"/>
        <item x="291"/>
        <item x="292"/>
        <item x="293"/>
        <item x="331"/>
        <item x="332"/>
        <item x="510"/>
        <item x="518"/>
        <item x="519"/>
        <item x="520"/>
        <item x="521"/>
        <item x="523"/>
        <item x="524"/>
        <item x="526"/>
        <item x="533"/>
        <item x="567"/>
        <item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</pivotFields>
  <rowFields count="3">
    <field x="1"/>
    <field x="5"/>
    <field x="6"/>
  </rowFields>
  <rowItems count="122">
    <i>
      <x v="6"/>
      <x v="38"/>
      <x v="189"/>
    </i>
    <i r="1">
      <x v="39"/>
      <x v="188"/>
    </i>
    <i r="1">
      <x v="40"/>
      <x v="820"/>
    </i>
    <i r="1">
      <x v="41"/>
      <x v="824"/>
    </i>
    <i r="1">
      <x v="42"/>
      <x v="823"/>
    </i>
    <i r="1">
      <x v="43"/>
      <x v="819"/>
    </i>
    <i r="1">
      <x v="44"/>
      <x v="822"/>
    </i>
    <i r="1">
      <x v="45"/>
      <x v="818"/>
    </i>
    <i r="1">
      <x v="46"/>
      <x v="821"/>
    </i>
    <i r="1">
      <x v="47"/>
      <x v="826"/>
    </i>
    <i r="1">
      <x v="48"/>
      <x v="816"/>
    </i>
    <i r="1">
      <x v="49"/>
      <x v="827"/>
    </i>
    <i r="1">
      <x v="50"/>
      <x v="834"/>
    </i>
    <i r="1">
      <x v="51"/>
      <x v="841"/>
    </i>
    <i r="1">
      <x v="52"/>
      <x v="831"/>
    </i>
    <i r="1">
      <x v="53"/>
      <x v="832"/>
    </i>
    <i r="1">
      <x v="54"/>
      <x v="839"/>
    </i>
    <i r="1">
      <x v="55"/>
      <x v="833"/>
    </i>
    <i r="1">
      <x v="56"/>
      <x v="829"/>
    </i>
    <i r="1">
      <x v="57"/>
      <x v="836"/>
    </i>
    <i r="1">
      <x v="58"/>
      <x v="838"/>
    </i>
    <i r="1">
      <x v="59"/>
      <x v="835"/>
    </i>
    <i r="1">
      <x v="60"/>
      <x v="843"/>
    </i>
    <i r="1">
      <x v="61"/>
      <x v="842"/>
    </i>
    <i r="1">
      <x v="62"/>
      <x v="840"/>
    </i>
    <i r="1">
      <x v="63"/>
      <x v="830"/>
    </i>
    <i r="1">
      <x v="64"/>
      <x v="837"/>
    </i>
    <i r="1">
      <x v="65"/>
      <x v="911"/>
    </i>
    <i r="1">
      <x v="66"/>
      <x v="917"/>
    </i>
    <i r="1">
      <x v="67"/>
      <x v="923"/>
    </i>
    <i r="1">
      <x v="68"/>
      <x v="922"/>
    </i>
    <i r="1">
      <x v="69"/>
      <x v="916"/>
    </i>
    <i r="1">
      <x v="70"/>
      <x v="921"/>
    </i>
    <i r="1">
      <x v="71"/>
      <x v="914"/>
    </i>
    <i r="1">
      <x v="72"/>
      <x v="915"/>
    </i>
    <i r="1">
      <x v="73"/>
      <x v="920"/>
    </i>
    <i r="1">
      <x v="74"/>
      <x v="918"/>
    </i>
    <i r="1">
      <x v="75"/>
      <x v="925"/>
    </i>
    <i r="1">
      <x v="76"/>
      <x v="912"/>
    </i>
    <i r="1">
      <x v="77"/>
      <x v="924"/>
    </i>
    <i r="1">
      <x v="78"/>
      <x v="913"/>
    </i>
    <i r="1">
      <x v="79"/>
      <x v="919"/>
    </i>
    <i r="1">
      <x v="107"/>
      <x v="476"/>
    </i>
    <i r="1">
      <x v="108"/>
      <x v="475"/>
    </i>
    <i r="1">
      <x v="109"/>
      <x v="440"/>
    </i>
    <i r="1">
      <x v="110"/>
      <x v="445"/>
    </i>
    <i r="1">
      <x v="111"/>
      <x v="444"/>
    </i>
    <i r="1">
      <x v="112"/>
      <x v="439"/>
    </i>
    <i r="1">
      <x v="113"/>
      <x v="443"/>
    </i>
    <i r="1">
      <x v="114"/>
      <x v="438"/>
    </i>
    <i r="1">
      <x v="115"/>
      <x v="441"/>
    </i>
    <i r="1">
      <x v="116"/>
      <x v="447"/>
    </i>
    <i r="1">
      <x v="117"/>
      <x v="442"/>
    </i>
    <i r="1">
      <x v="118"/>
      <x v="437"/>
    </i>
    <i r="1">
      <x v="119"/>
      <x v="408"/>
    </i>
    <i r="1">
      <x v="121"/>
      <x v="398"/>
    </i>
    <i r="1">
      <x v="122"/>
      <x v="405"/>
    </i>
    <i r="1">
      <x v="123"/>
      <x v="404"/>
    </i>
    <i r="1">
      <x v="124"/>
      <x v="397"/>
    </i>
    <i r="1">
      <x v="125"/>
      <x v="396"/>
    </i>
    <i r="1">
      <x v="126"/>
      <x v="403"/>
    </i>
    <i r="1">
      <x v="127"/>
      <x v="394"/>
    </i>
    <i r="1">
      <x v="128"/>
      <x v="395"/>
    </i>
    <i r="1">
      <x v="129"/>
      <x v="402"/>
    </i>
    <i r="1">
      <x v="130"/>
      <x v="399"/>
    </i>
    <i r="1">
      <x v="131"/>
      <x v="407"/>
    </i>
    <i r="1">
      <x v="132"/>
      <x v="400"/>
    </i>
    <i r="1">
      <x v="133"/>
      <x v="392"/>
    </i>
    <i r="1">
      <x v="134"/>
      <x v="406"/>
    </i>
    <i r="1">
      <x v="135"/>
      <x v="393"/>
    </i>
    <i r="1">
      <x v="136"/>
      <x v="401"/>
    </i>
    <i r="1">
      <x v="137"/>
      <x v="415"/>
    </i>
    <i r="1">
      <x v="138"/>
      <x v="421"/>
    </i>
    <i r="1">
      <x v="139"/>
      <x v="420"/>
    </i>
    <i r="1">
      <x v="140"/>
      <x v="414"/>
    </i>
    <i r="1">
      <x v="141"/>
      <x v="419"/>
    </i>
    <i r="1">
      <x v="142"/>
      <x v="412"/>
    </i>
    <i r="1">
      <x v="143"/>
      <x v="413"/>
    </i>
    <i r="1">
      <x v="144"/>
      <x v="418"/>
    </i>
    <i r="1">
      <x v="145"/>
      <x v="416"/>
    </i>
    <i r="1">
      <x v="146"/>
      <x v="423"/>
    </i>
    <i r="1">
      <x v="147"/>
      <x v="417"/>
    </i>
    <i r="1">
      <x v="148"/>
      <x v="411"/>
    </i>
    <i r="1">
      <x v="149"/>
      <x v="422"/>
    </i>
    <i r="1">
      <x v="150"/>
      <x v="424"/>
    </i>
    <i r="1">
      <x v="151"/>
      <x v="410"/>
    </i>
    <i r="1">
      <x v="152"/>
      <x v="825"/>
    </i>
    <i r="1">
      <x v="153"/>
      <x v="817"/>
    </i>
    <i r="1">
      <x v="154"/>
      <x v="828"/>
    </i>
    <i r="1">
      <x v="158"/>
      <x v="446"/>
    </i>
    <i r="1">
      <x v="159"/>
      <x v="448"/>
    </i>
    <i r="1">
      <x v="160"/>
      <x v="409"/>
    </i>
    <i>
      <x v="7"/>
      <x v="8"/>
      <x v="721"/>
    </i>
    <i r="1">
      <x v="9"/>
      <x v="1253"/>
    </i>
    <i r="1">
      <x v="10"/>
      <x v="1165"/>
    </i>
    <i r="1">
      <x v="80"/>
      <x v="478"/>
    </i>
    <i r="1">
      <x v="81"/>
      <x v="948"/>
    </i>
    <i>
      <x v="10"/>
      <x v="11"/>
      <x v="868"/>
    </i>
    <i r="1">
      <x v="12"/>
      <x v="860"/>
    </i>
    <i r="1">
      <x v="13"/>
      <x v="869"/>
    </i>
    <i r="1">
      <x v="14"/>
      <x v="864"/>
    </i>
    <i r="1">
      <x v="15"/>
      <x v="863"/>
    </i>
    <i r="1">
      <x v="16"/>
      <x v="861"/>
    </i>
    <i r="1">
      <x v="17"/>
      <x v="867"/>
    </i>
    <i r="1">
      <x v="18"/>
      <x v="870"/>
    </i>
    <i r="1">
      <x v="19"/>
      <x v="859"/>
    </i>
    <i r="1">
      <x v="20"/>
      <x v="865"/>
    </i>
    <i r="1">
      <x v="21"/>
      <x v="866"/>
    </i>
    <i r="1">
      <x v="82"/>
      <x v="434"/>
    </i>
    <i r="1">
      <x v="83"/>
      <x v="426"/>
    </i>
    <i r="1">
      <x v="84"/>
      <x v="435"/>
    </i>
    <i r="1">
      <x v="85"/>
      <x v="430"/>
    </i>
    <i r="1">
      <x v="86"/>
      <x v="429"/>
    </i>
    <i r="1">
      <x v="87"/>
      <x v="427"/>
    </i>
    <i r="1">
      <x v="88"/>
      <x v="433"/>
    </i>
    <i r="1">
      <x v="89"/>
      <x v="436"/>
    </i>
    <i r="1">
      <x v="90"/>
      <x v="425"/>
    </i>
    <i r="1">
      <x v="91"/>
      <x v="431"/>
    </i>
    <i r="1">
      <x v="92"/>
      <x v="432"/>
    </i>
    <i>
      <x v="11"/>
      <x v="22"/>
      <x v="862"/>
    </i>
    <i r="1">
      <x v="93"/>
      <x v="428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4" hier="-1"/>
  </pageFields>
  <dataFields count="8">
    <dataField name="Sum of Adjusted Closing balance PY" fld="16" baseField="0" baseItem="0"/>
    <dataField name="Sum of Debit " fld="9" baseField="0" baseItem="0"/>
    <dataField name="Sum of Credit" fld="10" baseField="0" baseItem="0"/>
    <dataField name="Sum of Closing balance" fld="11" baseField="0" baseItem="0"/>
    <dataField name="Sum of Adjustements" fld="12" baseField="0" baseItem="0"/>
    <dataField name="Sum of Closing balance adjusted" fld="13" baseField="0" baseItem="0"/>
    <dataField name="Sum of Nominal Variance" fld="18" baseField="0" baseItem="0"/>
    <dataField name="Sum of Variance in %" fld="20" baseField="0" baseItem="0" numFmtId="10"/>
  </dataFields>
  <formats count="134">
    <format dxfId="764">
      <pivotArea type="all" dataOnly="0" outline="0" fieldPosition="0"/>
    </format>
    <format dxfId="763">
      <pivotArea outline="0" collapsedLevelsAreSubtotals="1" fieldPosition="0"/>
    </format>
    <format dxfId="762">
      <pivotArea field="1" type="button" dataOnly="0" labelOnly="1" outline="0" axis="axisRow" fieldPosition="0"/>
    </format>
    <format dxfId="761">
      <pivotArea field="5" type="button" dataOnly="0" labelOnly="1" outline="0" axis="axisRow" fieldPosition="1"/>
    </format>
    <format dxfId="760">
      <pivotArea field="6" type="button" dataOnly="0" labelOnly="1" outline="0" axis="axisRow" fieldPosition="2"/>
    </format>
    <format dxfId="759">
      <pivotArea dataOnly="0" labelOnly="1" outline="0" fieldPosition="0">
        <references count="1">
          <reference field="1" count="4">
            <x v="6"/>
            <x v="7"/>
            <x v="10"/>
            <x v="11"/>
          </reference>
        </references>
      </pivotArea>
    </format>
    <format dxfId="758">
      <pivotArea dataOnly="0" labelOnly="1" grandRow="1" outline="0" fieldPosition="0"/>
    </format>
    <format dxfId="757">
      <pivotArea dataOnly="0" labelOnly="1" outline="0" fieldPosition="0">
        <references count="2">
          <reference field="1" count="1" selected="0">
            <x v="6"/>
          </reference>
          <reference field="5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756">
      <pivotArea dataOnly="0" labelOnly="1" outline="0" fieldPosition="0">
        <references count="2">
          <reference field="1" count="1" selected="0">
            <x v="6"/>
          </reference>
          <reference field="5" count="42">
            <x v="115"/>
            <x v="116"/>
            <x v="117"/>
            <x v="118"/>
            <x v="119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8"/>
            <x v="159"/>
            <x v="160"/>
          </reference>
        </references>
      </pivotArea>
    </format>
    <format dxfId="755">
      <pivotArea dataOnly="0" labelOnly="1" outline="0" fieldPosition="0">
        <references count="2">
          <reference field="1" count="1" selected="0">
            <x v="7"/>
          </reference>
          <reference field="5" count="5">
            <x v="8"/>
            <x v="9"/>
            <x v="10"/>
            <x v="80"/>
            <x v="81"/>
          </reference>
        </references>
      </pivotArea>
    </format>
    <format dxfId="754">
      <pivotArea dataOnly="0" labelOnly="1" outline="0" fieldPosition="0">
        <references count="2">
          <reference field="1" count="1" selected="0">
            <x v="10"/>
          </reference>
          <reference field="5" count="22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753">
      <pivotArea dataOnly="0" labelOnly="1" outline="0" fieldPosition="0">
        <references count="2">
          <reference field="1" count="1" selected="0">
            <x v="11"/>
          </reference>
          <reference field="5" count="2">
            <x v="22"/>
            <x v="93"/>
          </reference>
        </references>
      </pivotArea>
    </format>
    <format dxfId="752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38"/>
          </reference>
          <reference field="6" count="1">
            <x v="189"/>
          </reference>
        </references>
      </pivotArea>
    </format>
    <format dxfId="751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39"/>
          </reference>
          <reference field="6" count="1">
            <x v="188"/>
          </reference>
        </references>
      </pivotArea>
    </format>
    <format dxfId="750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40"/>
          </reference>
          <reference field="6" count="1">
            <x v="820"/>
          </reference>
        </references>
      </pivotArea>
    </format>
    <format dxfId="749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41"/>
          </reference>
          <reference field="6" count="1">
            <x v="824"/>
          </reference>
        </references>
      </pivotArea>
    </format>
    <format dxfId="748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42"/>
          </reference>
          <reference field="6" count="1">
            <x v="823"/>
          </reference>
        </references>
      </pivotArea>
    </format>
    <format dxfId="747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43"/>
          </reference>
          <reference field="6" count="1">
            <x v="819"/>
          </reference>
        </references>
      </pivotArea>
    </format>
    <format dxfId="746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44"/>
          </reference>
          <reference field="6" count="1">
            <x v="822"/>
          </reference>
        </references>
      </pivotArea>
    </format>
    <format dxfId="745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45"/>
          </reference>
          <reference field="6" count="1">
            <x v="818"/>
          </reference>
        </references>
      </pivotArea>
    </format>
    <format dxfId="744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46"/>
          </reference>
          <reference field="6" count="1">
            <x v="821"/>
          </reference>
        </references>
      </pivotArea>
    </format>
    <format dxfId="743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47"/>
          </reference>
          <reference field="6" count="1">
            <x v="826"/>
          </reference>
        </references>
      </pivotArea>
    </format>
    <format dxfId="742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48"/>
          </reference>
          <reference field="6" count="1">
            <x v="816"/>
          </reference>
        </references>
      </pivotArea>
    </format>
    <format dxfId="741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49"/>
          </reference>
          <reference field="6" count="1">
            <x v="827"/>
          </reference>
        </references>
      </pivotArea>
    </format>
    <format dxfId="740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50"/>
          </reference>
          <reference field="6" count="1">
            <x v="834"/>
          </reference>
        </references>
      </pivotArea>
    </format>
    <format dxfId="739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51"/>
          </reference>
          <reference field="6" count="1">
            <x v="841"/>
          </reference>
        </references>
      </pivotArea>
    </format>
    <format dxfId="738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52"/>
          </reference>
          <reference field="6" count="1">
            <x v="831"/>
          </reference>
        </references>
      </pivotArea>
    </format>
    <format dxfId="737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53"/>
          </reference>
          <reference field="6" count="1">
            <x v="832"/>
          </reference>
        </references>
      </pivotArea>
    </format>
    <format dxfId="736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54"/>
          </reference>
          <reference field="6" count="1">
            <x v="839"/>
          </reference>
        </references>
      </pivotArea>
    </format>
    <format dxfId="735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55"/>
          </reference>
          <reference field="6" count="1">
            <x v="833"/>
          </reference>
        </references>
      </pivotArea>
    </format>
    <format dxfId="734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56"/>
          </reference>
          <reference field="6" count="1">
            <x v="829"/>
          </reference>
        </references>
      </pivotArea>
    </format>
    <format dxfId="733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57"/>
          </reference>
          <reference field="6" count="1">
            <x v="836"/>
          </reference>
        </references>
      </pivotArea>
    </format>
    <format dxfId="732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58"/>
          </reference>
          <reference field="6" count="1">
            <x v="838"/>
          </reference>
        </references>
      </pivotArea>
    </format>
    <format dxfId="731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59"/>
          </reference>
          <reference field="6" count="1">
            <x v="835"/>
          </reference>
        </references>
      </pivotArea>
    </format>
    <format dxfId="730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60"/>
          </reference>
          <reference field="6" count="1">
            <x v="843"/>
          </reference>
        </references>
      </pivotArea>
    </format>
    <format dxfId="729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61"/>
          </reference>
          <reference field="6" count="1">
            <x v="842"/>
          </reference>
        </references>
      </pivotArea>
    </format>
    <format dxfId="728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62"/>
          </reference>
          <reference field="6" count="1">
            <x v="840"/>
          </reference>
        </references>
      </pivotArea>
    </format>
    <format dxfId="727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63"/>
          </reference>
          <reference field="6" count="1">
            <x v="830"/>
          </reference>
        </references>
      </pivotArea>
    </format>
    <format dxfId="726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64"/>
          </reference>
          <reference field="6" count="1">
            <x v="837"/>
          </reference>
        </references>
      </pivotArea>
    </format>
    <format dxfId="725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65"/>
          </reference>
          <reference field="6" count="1">
            <x v="911"/>
          </reference>
        </references>
      </pivotArea>
    </format>
    <format dxfId="724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66"/>
          </reference>
          <reference field="6" count="1">
            <x v="917"/>
          </reference>
        </references>
      </pivotArea>
    </format>
    <format dxfId="723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67"/>
          </reference>
          <reference field="6" count="1">
            <x v="923"/>
          </reference>
        </references>
      </pivotArea>
    </format>
    <format dxfId="722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68"/>
          </reference>
          <reference field="6" count="1">
            <x v="922"/>
          </reference>
        </references>
      </pivotArea>
    </format>
    <format dxfId="721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69"/>
          </reference>
          <reference field="6" count="1">
            <x v="916"/>
          </reference>
        </references>
      </pivotArea>
    </format>
    <format dxfId="720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70"/>
          </reference>
          <reference field="6" count="1">
            <x v="921"/>
          </reference>
        </references>
      </pivotArea>
    </format>
    <format dxfId="719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71"/>
          </reference>
          <reference field="6" count="1">
            <x v="914"/>
          </reference>
        </references>
      </pivotArea>
    </format>
    <format dxfId="718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72"/>
          </reference>
          <reference field="6" count="1">
            <x v="915"/>
          </reference>
        </references>
      </pivotArea>
    </format>
    <format dxfId="717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73"/>
          </reference>
          <reference field="6" count="1">
            <x v="920"/>
          </reference>
        </references>
      </pivotArea>
    </format>
    <format dxfId="716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74"/>
          </reference>
          <reference field="6" count="1">
            <x v="918"/>
          </reference>
        </references>
      </pivotArea>
    </format>
    <format dxfId="715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75"/>
          </reference>
          <reference field="6" count="1">
            <x v="925"/>
          </reference>
        </references>
      </pivotArea>
    </format>
    <format dxfId="714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76"/>
          </reference>
          <reference field="6" count="1">
            <x v="912"/>
          </reference>
        </references>
      </pivotArea>
    </format>
    <format dxfId="713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77"/>
          </reference>
          <reference field="6" count="1">
            <x v="924"/>
          </reference>
        </references>
      </pivotArea>
    </format>
    <format dxfId="712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78"/>
          </reference>
          <reference field="6" count="1">
            <x v="913"/>
          </reference>
        </references>
      </pivotArea>
    </format>
    <format dxfId="711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79"/>
          </reference>
          <reference field="6" count="1">
            <x v="919"/>
          </reference>
        </references>
      </pivotArea>
    </format>
    <format dxfId="710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07"/>
          </reference>
          <reference field="6" count="1">
            <x v="476"/>
          </reference>
        </references>
      </pivotArea>
    </format>
    <format dxfId="709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08"/>
          </reference>
          <reference field="6" count="1">
            <x v="475"/>
          </reference>
        </references>
      </pivotArea>
    </format>
    <format dxfId="708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09"/>
          </reference>
          <reference field="6" count="1">
            <x v="440"/>
          </reference>
        </references>
      </pivotArea>
    </format>
    <format dxfId="707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10"/>
          </reference>
          <reference field="6" count="1">
            <x v="445"/>
          </reference>
        </references>
      </pivotArea>
    </format>
    <format dxfId="706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11"/>
          </reference>
          <reference field="6" count="1">
            <x v="444"/>
          </reference>
        </references>
      </pivotArea>
    </format>
    <format dxfId="705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12"/>
          </reference>
          <reference field="6" count="1">
            <x v="439"/>
          </reference>
        </references>
      </pivotArea>
    </format>
    <format dxfId="704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13"/>
          </reference>
          <reference field="6" count="1">
            <x v="443"/>
          </reference>
        </references>
      </pivotArea>
    </format>
    <format dxfId="703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14"/>
          </reference>
          <reference field="6" count="1">
            <x v="438"/>
          </reference>
        </references>
      </pivotArea>
    </format>
    <format dxfId="702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15"/>
          </reference>
          <reference field="6" count="1">
            <x v="441"/>
          </reference>
        </references>
      </pivotArea>
    </format>
    <format dxfId="701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16"/>
          </reference>
          <reference field="6" count="1">
            <x v="447"/>
          </reference>
        </references>
      </pivotArea>
    </format>
    <format dxfId="700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17"/>
          </reference>
          <reference field="6" count="1">
            <x v="442"/>
          </reference>
        </references>
      </pivotArea>
    </format>
    <format dxfId="699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18"/>
          </reference>
          <reference field="6" count="1">
            <x v="437"/>
          </reference>
        </references>
      </pivotArea>
    </format>
    <format dxfId="698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19"/>
          </reference>
          <reference field="6" count="1">
            <x v="408"/>
          </reference>
        </references>
      </pivotArea>
    </format>
    <format dxfId="697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21"/>
          </reference>
          <reference field="6" count="1">
            <x v="398"/>
          </reference>
        </references>
      </pivotArea>
    </format>
    <format dxfId="696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22"/>
          </reference>
          <reference field="6" count="1">
            <x v="405"/>
          </reference>
        </references>
      </pivotArea>
    </format>
    <format dxfId="695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23"/>
          </reference>
          <reference field="6" count="1">
            <x v="404"/>
          </reference>
        </references>
      </pivotArea>
    </format>
    <format dxfId="694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24"/>
          </reference>
          <reference field="6" count="1">
            <x v="397"/>
          </reference>
        </references>
      </pivotArea>
    </format>
    <format dxfId="693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25"/>
          </reference>
          <reference field="6" count="1">
            <x v="396"/>
          </reference>
        </references>
      </pivotArea>
    </format>
    <format dxfId="692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26"/>
          </reference>
          <reference field="6" count="1">
            <x v="403"/>
          </reference>
        </references>
      </pivotArea>
    </format>
    <format dxfId="691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27"/>
          </reference>
          <reference field="6" count="1">
            <x v="394"/>
          </reference>
        </references>
      </pivotArea>
    </format>
    <format dxfId="690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28"/>
          </reference>
          <reference field="6" count="1">
            <x v="395"/>
          </reference>
        </references>
      </pivotArea>
    </format>
    <format dxfId="689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29"/>
          </reference>
          <reference field="6" count="1">
            <x v="402"/>
          </reference>
        </references>
      </pivotArea>
    </format>
    <format dxfId="688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30"/>
          </reference>
          <reference field="6" count="1">
            <x v="399"/>
          </reference>
        </references>
      </pivotArea>
    </format>
    <format dxfId="687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31"/>
          </reference>
          <reference field="6" count="1">
            <x v="407"/>
          </reference>
        </references>
      </pivotArea>
    </format>
    <format dxfId="686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32"/>
          </reference>
          <reference field="6" count="1">
            <x v="400"/>
          </reference>
        </references>
      </pivotArea>
    </format>
    <format dxfId="685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33"/>
          </reference>
          <reference field="6" count="1">
            <x v="392"/>
          </reference>
        </references>
      </pivotArea>
    </format>
    <format dxfId="684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34"/>
          </reference>
          <reference field="6" count="1">
            <x v="406"/>
          </reference>
        </references>
      </pivotArea>
    </format>
    <format dxfId="683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35"/>
          </reference>
          <reference field="6" count="1">
            <x v="393"/>
          </reference>
        </references>
      </pivotArea>
    </format>
    <format dxfId="682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36"/>
          </reference>
          <reference field="6" count="1">
            <x v="401"/>
          </reference>
        </references>
      </pivotArea>
    </format>
    <format dxfId="681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37"/>
          </reference>
          <reference field="6" count="1">
            <x v="415"/>
          </reference>
        </references>
      </pivotArea>
    </format>
    <format dxfId="680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38"/>
          </reference>
          <reference field="6" count="1">
            <x v="421"/>
          </reference>
        </references>
      </pivotArea>
    </format>
    <format dxfId="679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39"/>
          </reference>
          <reference field="6" count="1">
            <x v="420"/>
          </reference>
        </references>
      </pivotArea>
    </format>
    <format dxfId="678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40"/>
          </reference>
          <reference field="6" count="1">
            <x v="414"/>
          </reference>
        </references>
      </pivotArea>
    </format>
    <format dxfId="677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41"/>
          </reference>
          <reference field="6" count="1">
            <x v="419"/>
          </reference>
        </references>
      </pivotArea>
    </format>
    <format dxfId="676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42"/>
          </reference>
          <reference field="6" count="1">
            <x v="412"/>
          </reference>
        </references>
      </pivotArea>
    </format>
    <format dxfId="675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43"/>
          </reference>
          <reference field="6" count="1">
            <x v="413"/>
          </reference>
        </references>
      </pivotArea>
    </format>
    <format dxfId="674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44"/>
          </reference>
          <reference field="6" count="1">
            <x v="418"/>
          </reference>
        </references>
      </pivotArea>
    </format>
    <format dxfId="673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45"/>
          </reference>
          <reference field="6" count="1">
            <x v="416"/>
          </reference>
        </references>
      </pivotArea>
    </format>
    <format dxfId="672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46"/>
          </reference>
          <reference field="6" count="1">
            <x v="423"/>
          </reference>
        </references>
      </pivotArea>
    </format>
    <format dxfId="671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47"/>
          </reference>
          <reference field="6" count="1">
            <x v="417"/>
          </reference>
        </references>
      </pivotArea>
    </format>
    <format dxfId="670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48"/>
          </reference>
          <reference field="6" count="1">
            <x v="411"/>
          </reference>
        </references>
      </pivotArea>
    </format>
    <format dxfId="669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49"/>
          </reference>
          <reference field="6" count="1">
            <x v="422"/>
          </reference>
        </references>
      </pivotArea>
    </format>
    <format dxfId="668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50"/>
          </reference>
          <reference field="6" count="1">
            <x v="424"/>
          </reference>
        </references>
      </pivotArea>
    </format>
    <format dxfId="667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51"/>
          </reference>
          <reference field="6" count="1">
            <x v="410"/>
          </reference>
        </references>
      </pivotArea>
    </format>
    <format dxfId="666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52"/>
          </reference>
          <reference field="6" count="1">
            <x v="825"/>
          </reference>
        </references>
      </pivotArea>
    </format>
    <format dxfId="665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53"/>
          </reference>
          <reference field="6" count="1">
            <x v="817"/>
          </reference>
        </references>
      </pivotArea>
    </format>
    <format dxfId="664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54"/>
          </reference>
          <reference field="6" count="1">
            <x v="828"/>
          </reference>
        </references>
      </pivotArea>
    </format>
    <format dxfId="663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58"/>
          </reference>
          <reference field="6" count="1">
            <x v="446"/>
          </reference>
        </references>
      </pivotArea>
    </format>
    <format dxfId="662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59"/>
          </reference>
          <reference field="6" count="1">
            <x v="448"/>
          </reference>
        </references>
      </pivotArea>
    </format>
    <format dxfId="661">
      <pivotArea dataOnly="0" labelOnly="1" outline="0" fieldPosition="0">
        <references count="3">
          <reference field="1" count="1" selected="0">
            <x v="6"/>
          </reference>
          <reference field="5" count="1" selected="0">
            <x v="160"/>
          </reference>
          <reference field="6" count="1">
            <x v="409"/>
          </reference>
        </references>
      </pivotArea>
    </format>
    <format dxfId="660">
      <pivotArea dataOnly="0" labelOnly="1" outline="0" fieldPosition="0">
        <references count="3">
          <reference field="1" count="1" selected="0">
            <x v="7"/>
          </reference>
          <reference field="5" count="1" selected="0">
            <x v="8"/>
          </reference>
          <reference field="6" count="1">
            <x v="721"/>
          </reference>
        </references>
      </pivotArea>
    </format>
    <format dxfId="659">
      <pivotArea dataOnly="0" labelOnly="1" outline="0" fieldPosition="0">
        <references count="3">
          <reference field="1" count="1" selected="0">
            <x v="7"/>
          </reference>
          <reference field="5" count="1" selected="0">
            <x v="9"/>
          </reference>
          <reference field="6" count="1">
            <x v="1253"/>
          </reference>
        </references>
      </pivotArea>
    </format>
    <format dxfId="658">
      <pivotArea dataOnly="0" labelOnly="1" outline="0" fieldPosition="0">
        <references count="3">
          <reference field="1" count="1" selected="0">
            <x v="7"/>
          </reference>
          <reference field="5" count="1" selected="0">
            <x v="10"/>
          </reference>
          <reference field="6" count="1">
            <x v="1165"/>
          </reference>
        </references>
      </pivotArea>
    </format>
    <format dxfId="657">
      <pivotArea dataOnly="0" labelOnly="1" outline="0" fieldPosition="0">
        <references count="3">
          <reference field="1" count="1" selected="0">
            <x v="7"/>
          </reference>
          <reference field="5" count="1" selected="0">
            <x v="80"/>
          </reference>
          <reference field="6" count="1">
            <x v="478"/>
          </reference>
        </references>
      </pivotArea>
    </format>
    <format dxfId="656">
      <pivotArea dataOnly="0" labelOnly="1" outline="0" fieldPosition="0">
        <references count="3">
          <reference field="1" count="1" selected="0">
            <x v="7"/>
          </reference>
          <reference field="5" count="1" selected="0">
            <x v="81"/>
          </reference>
          <reference field="6" count="1">
            <x v="948"/>
          </reference>
        </references>
      </pivotArea>
    </format>
    <format dxfId="655">
      <pivotArea dataOnly="0" labelOnly="1" outline="0" fieldPosition="0">
        <references count="3">
          <reference field="1" count="1" selected="0">
            <x v="10"/>
          </reference>
          <reference field="5" count="1" selected="0">
            <x v="11"/>
          </reference>
          <reference field="6" count="1">
            <x v="868"/>
          </reference>
        </references>
      </pivotArea>
    </format>
    <format dxfId="654">
      <pivotArea dataOnly="0" labelOnly="1" outline="0" fieldPosition="0">
        <references count="3">
          <reference field="1" count="1" selected="0">
            <x v="10"/>
          </reference>
          <reference field="5" count="1" selected="0">
            <x v="12"/>
          </reference>
          <reference field="6" count="1">
            <x v="860"/>
          </reference>
        </references>
      </pivotArea>
    </format>
    <format dxfId="653">
      <pivotArea dataOnly="0" labelOnly="1" outline="0" fieldPosition="0">
        <references count="3">
          <reference field="1" count="1" selected="0">
            <x v="10"/>
          </reference>
          <reference field="5" count="1" selected="0">
            <x v="13"/>
          </reference>
          <reference field="6" count="1">
            <x v="869"/>
          </reference>
        </references>
      </pivotArea>
    </format>
    <format dxfId="652">
      <pivotArea dataOnly="0" labelOnly="1" outline="0" fieldPosition="0">
        <references count="3">
          <reference field="1" count="1" selected="0">
            <x v="10"/>
          </reference>
          <reference field="5" count="1" selected="0">
            <x v="14"/>
          </reference>
          <reference field="6" count="1">
            <x v="864"/>
          </reference>
        </references>
      </pivotArea>
    </format>
    <format dxfId="651">
      <pivotArea dataOnly="0" labelOnly="1" outline="0" fieldPosition="0">
        <references count="3">
          <reference field="1" count="1" selected="0">
            <x v="10"/>
          </reference>
          <reference field="5" count="1" selected="0">
            <x v="15"/>
          </reference>
          <reference field="6" count="1">
            <x v="863"/>
          </reference>
        </references>
      </pivotArea>
    </format>
    <format dxfId="650">
      <pivotArea dataOnly="0" labelOnly="1" outline="0" fieldPosition="0">
        <references count="3">
          <reference field="1" count="1" selected="0">
            <x v="10"/>
          </reference>
          <reference field="5" count="1" selected="0">
            <x v="16"/>
          </reference>
          <reference field="6" count="1">
            <x v="861"/>
          </reference>
        </references>
      </pivotArea>
    </format>
    <format dxfId="649">
      <pivotArea dataOnly="0" labelOnly="1" outline="0" fieldPosition="0">
        <references count="3">
          <reference field="1" count="1" selected="0">
            <x v="10"/>
          </reference>
          <reference field="5" count="1" selected="0">
            <x v="17"/>
          </reference>
          <reference field="6" count="1">
            <x v="867"/>
          </reference>
        </references>
      </pivotArea>
    </format>
    <format dxfId="648">
      <pivotArea dataOnly="0" labelOnly="1" outline="0" fieldPosition="0">
        <references count="3">
          <reference field="1" count="1" selected="0">
            <x v="10"/>
          </reference>
          <reference field="5" count="1" selected="0">
            <x v="18"/>
          </reference>
          <reference field="6" count="1">
            <x v="870"/>
          </reference>
        </references>
      </pivotArea>
    </format>
    <format dxfId="647">
      <pivotArea dataOnly="0" labelOnly="1" outline="0" fieldPosition="0">
        <references count="3">
          <reference field="1" count="1" selected="0">
            <x v="10"/>
          </reference>
          <reference field="5" count="1" selected="0">
            <x v="19"/>
          </reference>
          <reference field="6" count="1">
            <x v="859"/>
          </reference>
        </references>
      </pivotArea>
    </format>
    <format dxfId="646">
      <pivotArea dataOnly="0" labelOnly="1" outline="0" fieldPosition="0">
        <references count="3">
          <reference field="1" count="1" selected="0">
            <x v="10"/>
          </reference>
          <reference field="5" count="1" selected="0">
            <x v="20"/>
          </reference>
          <reference field="6" count="1">
            <x v="865"/>
          </reference>
        </references>
      </pivotArea>
    </format>
    <format dxfId="645">
      <pivotArea dataOnly="0" labelOnly="1" outline="0" fieldPosition="0">
        <references count="3">
          <reference field="1" count="1" selected="0">
            <x v="10"/>
          </reference>
          <reference field="5" count="1" selected="0">
            <x v="21"/>
          </reference>
          <reference field="6" count="1">
            <x v="866"/>
          </reference>
        </references>
      </pivotArea>
    </format>
    <format dxfId="644">
      <pivotArea dataOnly="0" labelOnly="1" outline="0" fieldPosition="0">
        <references count="3">
          <reference field="1" count="1" selected="0">
            <x v="10"/>
          </reference>
          <reference field="5" count="1" selected="0">
            <x v="82"/>
          </reference>
          <reference field="6" count="1">
            <x v="434"/>
          </reference>
        </references>
      </pivotArea>
    </format>
    <format dxfId="643">
      <pivotArea dataOnly="0" labelOnly="1" outline="0" fieldPosition="0">
        <references count="3">
          <reference field="1" count="1" selected="0">
            <x v="10"/>
          </reference>
          <reference field="5" count="1" selected="0">
            <x v="83"/>
          </reference>
          <reference field="6" count="1">
            <x v="426"/>
          </reference>
        </references>
      </pivotArea>
    </format>
    <format dxfId="642">
      <pivotArea dataOnly="0" labelOnly="1" outline="0" fieldPosition="0">
        <references count="3">
          <reference field="1" count="1" selected="0">
            <x v="10"/>
          </reference>
          <reference field="5" count="1" selected="0">
            <x v="84"/>
          </reference>
          <reference field="6" count="1">
            <x v="435"/>
          </reference>
        </references>
      </pivotArea>
    </format>
    <format dxfId="641">
      <pivotArea dataOnly="0" labelOnly="1" outline="0" fieldPosition="0">
        <references count="3">
          <reference field="1" count="1" selected="0">
            <x v="10"/>
          </reference>
          <reference field="5" count="1" selected="0">
            <x v="85"/>
          </reference>
          <reference field="6" count="1">
            <x v="430"/>
          </reference>
        </references>
      </pivotArea>
    </format>
    <format dxfId="640">
      <pivotArea dataOnly="0" labelOnly="1" outline="0" fieldPosition="0">
        <references count="3">
          <reference field="1" count="1" selected="0">
            <x v="10"/>
          </reference>
          <reference field="5" count="1" selected="0">
            <x v="86"/>
          </reference>
          <reference field="6" count="1">
            <x v="429"/>
          </reference>
        </references>
      </pivotArea>
    </format>
    <format dxfId="639">
      <pivotArea dataOnly="0" labelOnly="1" outline="0" fieldPosition="0">
        <references count="3">
          <reference field="1" count="1" selected="0">
            <x v="10"/>
          </reference>
          <reference field="5" count="1" selected="0">
            <x v="87"/>
          </reference>
          <reference field="6" count="1">
            <x v="427"/>
          </reference>
        </references>
      </pivotArea>
    </format>
    <format dxfId="638">
      <pivotArea dataOnly="0" labelOnly="1" outline="0" fieldPosition="0">
        <references count="3">
          <reference field="1" count="1" selected="0">
            <x v="10"/>
          </reference>
          <reference field="5" count="1" selected="0">
            <x v="88"/>
          </reference>
          <reference field="6" count="1">
            <x v="433"/>
          </reference>
        </references>
      </pivotArea>
    </format>
    <format dxfId="637">
      <pivotArea dataOnly="0" labelOnly="1" outline="0" fieldPosition="0">
        <references count="3">
          <reference field="1" count="1" selected="0">
            <x v="10"/>
          </reference>
          <reference field="5" count="1" selected="0">
            <x v="89"/>
          </reference>
          <reference field="6" count="1">
            <x v="436"/>
          </reference>
        </references>
      </pivotArea>
    </format>
    <format dxfId="636">
      <pivotArea dataOnly="0" labelOnly="1" outline="0" fieldPosition="0">
        <references count="3">
          <reference field="1" count="1" selected="0">
            <x v="10"/>
          </reference>
          <reference field="5" count="1" selected="0">
            <x v="90"/>
          </reference>
          <reference field="6" count="1">
            <x v="425"/>
          </reference>
        </references>
      </pivotArea>
    </format>
    <format dxfId="635">
      <pivotArea dataOnly="0" labelOnly="1" outline="0" fieldPosition="0">
        <references count="3">
          <reference field="1" count="1" selected="0">
            <x v="10"/>
          </reference>
          <reference field="5" count="1" selected="0">
            <x v="91"/>
          </reference>
          <reference field="6" count="1">
            <x v="431"/>
          </reference>
        </references>
      </pivotArea>
    </format>
    <format dxfId="634">
      <pivotArea dataOnly="0" labelOnly="1" outline="0" fieldPosition="0">
        <references count="3">
          <reference field="1" count="1" selected="0">
            <x v="10"/>
          </reference>
          <reference field="5" count="1" selected="0">
            <x v="92"/>
          </reference>
          <reference field="6" count="1">
            <x v="432"/>
          </reference>
        </references>
      </pivotArea>
    </format>
    <format dxfId="633">
      <pivotArea dataOnly="0" labelOnly="1" outline="0" fieldPosition="0">
        <references count="3">
          <reference field="1" count="1" selected="0">
            <x v="11"/>
          </reference>
          <reference field="5" count="1" selected="0">
            <x v="22"/>
          </reference>
          <reference field="6" count="1">
            <x v="862"/>
          </reference>
        </references>
      </pivotArea>
    </format>
    <format dxfId="632">
      <pivotArea dataOnly="0" labelOnly="1" outline="0" fieldPosition="0">
        <references count="3">
          <reference field="1" count="1" selected="0">
            <x v="11"/>
          </reference>
          <reference field="5" count="1" selected="0">
            <x v="93"/>
          </reference>
          <reference field="6" count="1">
            <x v="428"/>
          </reference>
        </references>
      </pivotArea>
    </format>
    <format dxfId="63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CAA90-D212-4890-97C1-C591ED5086CA}" name="PivotTable16" cacheId="5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3:K76" firstHeaderRow="0" firstDataRow="1" firstDataCol="3" rowPageCount="1" colPageCount="1"/>
  <pivotFields count="21">
    <pivotField axis="axisPage" compact="0" outline="0" showAll="0" defaultSubtotal="0">
      <items count="21">
        <item x="19"/>
        <item x="9"/>
        <item x="4"/>
        <item x="0"/>
        <item x="2"/>
        <item x="12"/>
        <item x="8"/>
        <item x="14"/>
        <item x="6"/>
        <item x="15"/>
        <item x="16"/>
        <item x="1"/>
        <item x="18"/>
        <item x="10"/>
        <item x="5"/>
        <item x="7"/>
        <item x="17"/>
        <item x="13"/>
        <item x="3"/>
        <item x="20"/>
        <item x="11"/>
      </items>
    </pivotField>
    <pivotField axis="axisRow" compact="0" outline="0" showAll="0" defaultSubtotal="0">
      <items count="35">
        <item x="25"/>
        <item x="13"/>
        <item x="10"/>
        <item x="16"/>
        <item x="9"/>
        <item x="17"/>
        <item x="8"/>
        <item x="4"/>
        <item x="7"/>
        <item x="15"/>
        <item x="5"/>
        <item x="6"/>
        <item x="22"/>
        <item x="21"/>
        <item m="1" x="34"/>
        <item x="11"/>
        <item x="14"/>
        <item x="19"/>
        <item x="18"/>
        <item x="12"/>
        <item x="23"/>
        <item x="20"/>
        <item x="1"/>
        <item x="2"/>
        <item x="3"/>
        <item x="33"/>
        <item x="31"/>
        <item x="27"/>
        <item x="28"/>
        <item x="0"/>
        <item x="26"/>
        <item x="29"/>
        <item x="30"/>
        <item x="32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17">
        <item x="0"/>
        <item x="372"/>
        <item x="365"/>
        <item x="6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</items>
    </pivotField>
    <pivotField axis="axisRow" compact="0" outline="0" showAll="0" defaultSubtotal="0">
      <items count="1280">
        <item x="491"/>
        <item m="1" x="1179"/>
        <item x="398"/>
        <item m="1" x="694"/>
        <item m="1" x="693"/>
        <item m="1" x="1115"/>
        <item m="1" x="726"/>
        <item m="1" x="1028"/>
        <item x="197"/>
        <item m="1" x="739"/>
        <item x="229"/>
        <item m="1" x="700"/>
        <item x="311"/>
        <item m="1" x="826"/>
        <item m="1" x="705"/>
        <item m="1" x="1051"/>
        <item m="1" x="958"/>
        <item m="1" x="860"/>
        <item m="1" x="801"/>
        <item m="1" x="1191"/>
        <item m="1" x="623"/>
        <item m="1" x="658"/>
        <item x="166"/>
        <item m="1" x="1057"/>
        <item m="1" x="990"/>
        <item m="1" x="1166"/>
        <item x="182"/>
        <item m="1" x="1220"/>
        <item m="1" x="1068"/>
        <item m="1" x="1227"/>
        <item m="1" x="669"/>
        <item m="1" x="681"/>
        <item x="186"/>
        <item m="1" x="971"/>
        <item m="1" x="893"/>
        <item x="224"/>
        <item x="261"/>
        <item m="1" x="672"/>
        <item m="1" x="654"/>
        <item m="1" x="707"/>
        <item m="1" x="631"/>
        <item x="171"/>
        <item m="1" x="822"/>
        <item m="1" x="1114"/>
        <item m="1" x="841"/>
        <item m="1" x="976"/>
        <item m="1" x="1069"/>
        <item m="1" x="995"/>
        <item m="1" x="934"/>
        <item x="184"/>
        <item m="1" x="846"/>
        <item x="237"/>
        <item x="209"/>
        <item m="1" x="1194"/>
        <item x="264"/>
        <item x="392"/>
        <item m="1" x="780"/>
        <item x="230"/>
        <item x="369"/>
        <item m="1" x="948"/>
        <item x="326"/>
        <item m="1" x="882"/>
        <item m="1" x="1154"/>
        <item m="1" x="1207"/>
        <item m="1" x="805"/>
        <item m="1" x="1080"/>
        <item x="312"/>
        <item x="303"/>
        <item m="1" x="974"/>
        <item m="1" x="1084"/>
        <item x="371"/>
        <item m="1" x="965"/>
        <item m="1" x="1261"/>
        <item m="1" x="1098"/>
        <item m="1" x="1092"/>
        <item m="1" x="1253"/>
        <item x="218"/>
        <item m="1" x="772"/>
        <item x="411"/>
        <item m="1" x="917"/>
        <item m="1" x="1052"/>
        <item m="1" x="949"/>
        <item m="1" x="904"/>
        <item m="1" x="1195"/>
        <item m="1" x="728"/>
        <item m="1" x="683"/>
        <item m="1" x="875"/>
        <item m="1" x="632"/>
        <item m="1" x="634"/>
        <item m="1" x="920"/>
        <item m="1" x="1039"/>
        <item m="1" x="612"/>
        <item m="1" x="1237"/>
        <item m="1" x="832"/>
        <item m="1" x="1268"/>
        <item m="1" x="1163"/>
        <item m="1" x="1019"/>
        <item m="1" x="946"/>
        <item m="1" x="1204"/>
        <item m="1" x="870"/>
        <item m="1" x="833"/>
        <item m="1" x="847"/>
        <item m="1" x="944"/>
        <item m="1" x="787"/>
        <item m="1" x="962"/>
        <item m="1" x="803"/>
        <item m="1" x="821"/>
        <item x="302"/>
        <item m="1" x="775"/>
        <item m="1" x="1173"/>
        <item m="1" x="684"/>
        <item x="328"/>
        <item m="1" x="609"/>
        <item m="1" x="1054"/>
        <item x="585"/>
        <item m="1" x="1024"/>
        <item m="1" x="984"/>
        <item x="563"/>
        <item m="1" x="795"/>
        <item m="1" x="1226"/>
        <item m="1" x="1235"/>
        <item m="1" x="1205"/>
        <item x="257"/>
        <item x="231"/>
        <item m="1" x="839"/>
        <item m="1" x="1211"/>
        <item m="1" x="928"/>
        <item m="1" x="1150"/>
        <item x="321"/>
        <item m="1" x="1060"/>
        <item m="1" x="1112"/>
        <item x="225"/>
        <item x="405"/>
        <item m="1" x="785"/>
        <item m="1" x="1156"/>
        <item m="1" x="1160"/>
        <item m="1" x="748"/>
        <item m="1" x="1216"/>
        <item x="269"/>
        <item m="1" x="933"/>
        <item x="254"/>
        <item m="1" x="666"/>
        <item m="1" x="691"/>
        <item x="427"/>
        <item x="439"/>
        <item x="468"/>
        <item x="475"/>
        <item x="442"/>
        <item x="426"/>
        <item x="416"/>
        <item x="477"/>
        <item x="429"/>
        <item x="423"/>
        <item x="434"/>
        <item x="438"/>
        <item x="467"/>
        <item x="474"/>
        <item x="441"/>
        <item x="422"/>
        <item x="420"/>
        <item x="425"/>
        <item x="435"/>
        <item x="421"/>
        <item x="424"/>
        <item x="436"/>
        <item x="418"/>
        <item x="428"/>
        <item x="415"/>
        <item m="1" x="1139"/>
        <item m="1" x="771"/>
        <item m="1" x="1197"/>
        <item m="1" x="1236"/>
        <item x="395"/>
        <item m="1" x="1196"/>
        <item x="273"/>
        <item m="1" x="1202"/>
        <item m="1" x="715"/>
        <item m="1" x="1076"/>
        <item x="212"/>
        <item m="1" x="998"/>
        <item m="1" x="930"/>
        <item m="1" x="1180"/>
        <item x="552"/>
        <item m="1" x="897"/>
        <item m="1" x="1276"/>
        <item m="1" x="633"/>
        <item m="1" x="621"/>
        <item m="1" x="947"/>
        <item x="36"/>
        <item x="35"/>
        <item x="192"/>
        <item m="1" x="967"/>
        <item m="1" x="782"/>
        <item x="267"/>
        <item m="1" x="915"/>
        <item m="1" x="889"/>
        <item x="384"/>
        <item m="1" x="881"/>
        <item m="1" x="615"/>
        <item x="295"/>
        <item m="1" x="1273"/>
        <item m="1" x="704"/>
        <item m="1" x="1079"/>
        <item x="164"/>
        <item m="1" x="874"/>
        <item m="1" x="809"/>
        <item m="1" x="687"/>
        <item m="1" x="1153"/>
        <item m="1" x="641"/>
        <item m="1" x="1072"/>
        <item x="266"/>
        <item m="1" x="788"/>
        <item m="1" x="740"/>
        <item m="1" x="1120"/>
        <item m="1" x="975"/>
        <item x="378"/>
        <item m="1" x="1134"/>
        <item x="217"/>
        <item m="1" x="1175"/>
        <item x="607"/>
        <item m="1" x="862"/>
        <item m="1" x="1267"/>
        <item m="1" x="618"/>
        <item m="1" x="627"/>
        <item x="239"/>
        <item x="413"/>
        <item m="1" x="736"/>
        <item x="409"/>
        <item m="1" x="855"/>
        <item x="506"/>
        <item m="1" x="1234"/>
        <item x="602"/>
        <item x="249"/>
        <item x="391"/>
        <item x="503"/>
        <item m="1" x="1158"/>
        <item m="1" x="1048"/>
        <item m="1" x="1066"/>
        <item m="1" x="799"/>
        <item m="1" x="906"/>
        <item m="1" x="663"/>
        <item x="492"/>
        <item m="1" x="708"/>
        <item m="1" x="712"/>
        <item m="1" x="810"/>
        <item m="1" x="1230"/>
        <item x="204"/>
        <item m="1" x="1012"/>
        <item m="1" x="1094"/>
        <item m="1" x="994"/>
        <item m="1" x="849"/>
        <item m="1" x="653"/>
        <item x="504"/>
        <item m="1" x="682"/>
        <item x="376"/>
        <item m="1" x="635"/>
        <item m="1" x="1117"/>
        <item m="1" x="1259"/>
        <item m="1" x="731"/>
        <item m="1" x="692"/>
        <item m="1" x="670"/>
        <item m="1" x="1193"/>
        <item m="1" x="898"/>
        <item m="1" x="854"/>
        <item m="1" x="1245"/>
        <item m="1" x="1136"/>
        <item x="343"/>
        <item m="1" x="1058"/>
        <item x="216"/>
        <item m="1" x="655"/>
        <item m="1" x="988"/>
        <item x="208"/>
        <item m="1" x="784"/>
        <item m="1" x="614"/>
        <item m="1" x="986"/>
        <item m="1" x="1093"/>
        <item m="1" x="797"/>
        <item m="1" x="956"/>
        <item x="194"/>
        <item m="1" x="941"/>
        <item x="226"/>
        <item m="1" x="1164"/>
        <item x="215"/>
        <item m="1" x="667"/>
        <item m="1" x="1206"/>
        <item m="1" x="1278"/>
        <item x="322"/>
        <item m="1" x="807"/>
        <item m="1" x="892"/>
        <item x="363"/>
        <item x="359"/>
        <item x="362"/>
        <item m="1" x="730"/>
        <item x="553"/>
        <item m="1" x="991"/>
        <item x="507"/>
        <item m="1" x="1137"/>
        <item m="1" x="1132"/>
        <item m="1" x="808"/>
        <item m="1" x="1103"/>
        <item m="1" x="1266"/>
        <item x="583"/>
        <item x="599"/>
        <item m="1" x="804"/>
        <item x="597"/>
        <item m="1" x="1155"/>
        <item m="1" x="1014"/>
        <item m="1" x="1218"/>
        <item m="1" x="1201"/>
        <item x="344"/>
        <item m="1" x="777"/>
        <item x="497"/>
        <item m="1" x="1111"/>
        <item x="238"/>
        <item m="1" x="1040"/>
        <item x="306"/>
        <item m="1" x="1063"/>
        <item m="1" x="987"/>
        <item m="1" x="1249"/>
        <item m="1" x="619"/>
        <item m="1" x="999"/>
        <item m="1" x="831"/>
        <item m="1" x="1005"/>
        <item m="1" x="1279"/>
        <item m="1" x="827"/>
        <item m="1" x="1252"/>
        <item m="1" x="863"/>
        <item m="1" x="861"/>
        <item x="299"/>
        <item m="1" x="665"/>
        <item m="1" x="1149"/>
        <item m="1" x="688"/>
        <item m="1" x="617"/>
        <item x="168"/>
        <item m="1" x="689"/>
        <item m="1" x="1037"/>
        <item m="1" x="970"/>
        <item m="1" x="864"/>
        <item x="227"/>
        <item x="272"/>
        <item m="1" x="1073"/>
        <item m="1" x="643"/>
        <item m="1" x="835"/>
        <item x="495"/>
        <item m="1" x="1168"/>
        <item m="1" x="1265"/>
        <item m="1" x="1074"/>
        <item m="1" x="1050"/>
        <item m="1" x="630"/>
        <item x="490"/>
        <item m="1" x="1238"/>
        <item m="1" x="1007"/>
        <item m="1" x="1198"/>
        <item m="1" x="911"/>
        <item m="1" x="924"/>
        <item m="1" x="837"/>
        <item m="1" x="900"/>
        <item m="1" x="968"/>
        <item m="1" x="868"/>
        <item m="1" x="721"/>
        <item x="296"/>
        <item m="1" x="1013"/>
        <item x="373"/>
        <item m="1" x="792"/>
        <item m="1" x="1036"/>
        <item m="1" x="1135"/>
        <item x="195"/>
        <item m="1" x="1022"/>
        <item x="207"/>
        <item m="1" x="1044"/>
        <item m="1" x="1097"/>
        <item m="1" x="752"/>
        <item m="1" x="894"/>
        <item m="1" x="1107"/>
        <item m="1" x="622"/>
        <item m="1" x="616"/>
        <item m="1" x="996"/>
        <item m="1" x="812"/>
        <item m="1" x="929"/>
        <item m="1" x="1043"/>
        <item x="177"/>
        <item m="1" x="679"/>
        <item x="330"/>
        <item m="1" x="1254"/>
        <item m="1" x="1212"/>
        <item m="1" x="912"/>
        <item m="1" x="983"/>
        <item m="1" x="675"/>
        <item m="1" x="1021"/>
        <item m="1" x="1049"/>
        <item x="406"/>
        <item x="297"/>
        <item x="130"/>
        <item x="132"/>
        <item x="124"/>
        <item x="125"/>
        <item x="122"/>
        <item x="121"/>
        <item x="118"/>
        <item x="127"/>
        <item x="129"/>
        <item x="133"/>
        <item x="126"/>
        <item x="123"/>
        <item x="120"/>
        <item x="119"/>
        <item x="131"/>
        <item x="128"/>
        <item x="116"/>
        <item x="157"/>
        <item x="148"/>
        <item x="145"/>
        <item x="139"/>
        <item x="140"/>
        <item x="137"/>
        <item x="134"/>
        <item x="142"/>
        <item x="144"/>
        <item x="141"/>
        <item x="138"/>
        <item x="136"/>
        <item x="135"/>
        <item x="146"/>
        <item x="143"/>
        <item x="147"/>
        <item x="87"/>
        <item x="80"/>
        <item x="84"/>
        <item x="90"/>
        <item x="83"/>
        <item x="82"/>
        <item x="88"/>
        <item x="89"/>
        <item x="85"/>
        <item x="79"/>
        <item x="81"/>
        <item x="86"/>
        <item x="115"/>
        <item x="111"/>
        <item x="109"/>
        <item x="106"/>
        <item x="112"/>
        <item x="114"/>
        <item x="110"/>
        <item x="108"/>
        <item x="107"/>
        <item x="155"/>
        <item x="113"/>
        <item x="156"/>
        <item m="1" x="642"/>
        <item m="1" x="886"/>
        <item m="1" x="985"/>
        <item m="1" x="685"/>
        <item x="242"/>
        <item x="179"/>
        <item m="1" x="1075"/>
        <item m="1" x="789"/>
        <item m="1" x="720"/>
        <item x="600"/>
        <item x="4"/>
        <item m="1" x="764"/>
        <item x="320"/>
        <item x="258"/>
        <item x="235"/>
        <item m="1" x="1190"/>
        <item m="1" x="852"/>
        <item m="1" x="755"/>
        <item m="1" x="1232"/>
        <item m="1" x="1203"/>
        <item m="1" x="793"/>
        <item m="1" x="1263"/>
        <item m="1" x="760"/>
        <item x="361"/>
        <item m="1" x="725"/>
        <item m="1" x="620"/>
        <item x="105"/>
        <item x="104"/>
        <item x="117"/>
        <item x="77"/>
        <item m="1" x="811"/>
        <item m="1" x="770"/>
        <item x="236"/>
        <item m="1" x="960"/>
        <item x="233"/>
        <item x="372"/>
        <item x="274"/>
        <item m="1" x="942"/>
        <item x="246"/>
        <item x="375"/>
        <item x="500"/>
        <item m="1" x="857"/>
        <item x="276"/>
        <item m="1" x="973"/>
        <item x="333"/>
        <item x="282"/>
        <item m="1" x="1138"/>
        <item x="498"/>
        <item x="221"/>
        <item m="1" x="1142"/>
        <item x="178"/>
        <item x="241"/>
        <item x="251"/>
        <item x="260"/>
        <item x="270"/>
        <item m="1" x="1083"/>
        <item m="1" x="877"/>
        <item m="1" x="1147"/>
        <item m="1" x="824"/>
        <item x="219"/>
        <item m="1" x="733"/>
        <item m="1" x="879"/>
        <item m="1" x="1229"/>
        <item m="1" x="1030"/>
        <item m="1" x="1244"/>
        <item m="1" x="1146"/>
        <item x="202"/>
        <item x="370"/>
        <item m="1" x="1255"/>
        <item x="578"/>
        <item x="390"/>
        <item m="1" x="1047"/>
        <item m="1" x="745"/>
        <item m="1" x="896"/>
        <item m="1" x="1143"/>
        <item m="1" x="1215"/>
        <item m="1" x="1176"/>
        <item m="1" x="977"/>
        <item x="300"/>
        <item m="1" x="761"/>
        <item m="1" x="992"/>
        <item m="1" x="657"/>
        <item m="1" x="838"/>
        <item m="1" x="1034"/>
        <item x="368"/>
        <item m="1" x="1256"/>
        <item m="1" x="1144"/>
        <item m="1" x="1118"/>
        <item m="1" x="1271"/>
        <item m="1" x="842"/>
        <item x="310"/>
        <item m="1" x="1006"/>
        <item m="1" x="895"/>
        <item m="1" x="751"/>
        <item m="1" x="869"/>
        <item m="1" x="762"/>
        <item m="1" x="865"/>
        <item m="1" x="1217"/>
        <item m="1" x="866"/>
        <item m="1" x="753"/>
        <item m="1" x="1038"/>
        <item m="1" x="714"/>
        <item m="1" x="1089"/>
        <item m="1" x="867"/>
        <item x="581"/>
        <item m="1" x="750"/>
        <item m="1" x="779"/>
        <item m="1" x="963"/>
        <item m="1" x="925"/>
        <item m="1" x="989"/>
        <item x="308"/>
        <item m="1" x="884"/>
        <item x="579"/>
        <item x="354"/>
        <item x="347"/>
        <item x="351"/>
        <item x="357"/>
        <item x="350"/>
        <item x="349"/>
        <item x="355"/>
        <item x="356"/>
        <item x="352"/>
        <item x="346"/>
        <item x="348"/>
        <item x="353"/>
        <item m="1" x="1182"/>
        <item m="1" x="613"/>
        <item x="323"/>
        <item m="1" x="717"/>
        <item m="1" x="1222"/>
        <item m="1" x="1187"/>
        <item x="393"/>
        <item m="1" x="774"/>
        <item m="1" x="872"/>
        <item m="1" x="1165"/>
        <item x="191"/>
        <item m="1" x="698"/>
        <item x="319"/>
        <item x="167"/>
        <item m="1" x="1159"/>
        <item m="1" x="1119"/>
        <item m="1" x="741"/>
        <item m="1" x="723"/>
        <item m="1" x="880"/>
        <item m="1" x="1086"/>
        <item x="271"/>
        <item m="1" x="671"/>
        <item m="1" x="1141"/>
        <item x="315"/>
        <item x="180"/>
        <item x="198"/>
        <item m="1" x="890"/>
        <item x="188"/>
        <item x="598"/>
        <item m="1" x="1264"/>
        <item m="1" x="1064"/>
        <item x="580"/>
        <item x="400"/>
        <item x="557"/>
        <item m="1" x="735"/>
        <item x="408"/>
        <item x="412"/>
        <item m="1" x="1061"/>
        <item m="1" x="1188"/>
        <item m="1" x="1003"/>
        <item x="161"/>
        <item x="160"/>
        <item x="159"/>
        <item x="158"/>
        <item x="33"/>
        <item x="34"/>
        <item x="32"/>
        <item x="23"/>
        <item x="24"/>
        <item x="30"/>
        <item x="26"/>
        <item x="21"/>
        <item x="27"/>
        <item x="29"/>
        <item x="25"/>
        <item x="31"/>
        <item x="22"/>
        <item x="20"/>
        <item x="28"/>
        <item m="1" x="825"/>
        <item m="1" x="732"/>
        <item m="1" x="1122"/>
        <item m="1" x="640"/>
        <item m="1" x="1219"/>
        <item m="1" x="856"/>
        <item m="1" x="1145"/>
        <item x="329"/>
        <item m="1" x="668"/>
        <item m="1" x="1020"/>
        <item m="1" x="769"/>
        <item x="380"/>
        <item x="501"/>
        <item x="232"/>
        <item m="1" x="1247"/>
        <item m="1" x="638"/>
        <item m="1" x="1239"/>
        <item x="305"/>
        <item m="1" x="651"/>
        <item m="1" x="1090"/>
        <item m="1" x="1109"/>
        <item x="486"/>
        <item x="1"/>
        <item x="2"/>
        <item m="1" x="935"/>
        <item x="431"/>
        <item x="440"/>
        <item x="469"/>
        <item x="476"/>
        <item x="443"/>
        <item x="430"/>
        <item x="417"/>
        <item x="433"/>
        <item x="437"/>
        <item x="419"/>
        <item x="432"/>
        <item m="1" x="1070"/>
        <item m="1" x="939"/>
        <item m="1" x="1026"/>
        <item m="1" x="969"/>
        <item x="172"/>
        <item m="1" x="891"/>
        <item m="1" x="1169"/>
        <item x="316"/>
        <item m="1" x="938"/>
        <item x="377"/>
        <item x="327"/>
        <item x="290"/>
        <item x="298"/>
        <item m="1" x="722"/>
        <item m="1" x="625"/>
        <item m="1" x="1277"/>
        <item m="1" x="767"/>
        <item m="1" x="828"/>
        <item x="396"/>
        <item m="1" x="1096"/>
        <item x="562"/>
        <item x="603"/>
        <item m="1" x="1231"/>
        <item x="549"/>
        <item x="587"/>
        <item x="201"/>
        <item m="1" x="1011"/>
        <item m="1" x="1088"/>
        <item m="1" x="1099"/>
        <item m="1" x="914"/>
        <item m="1" x="978"/>
        <item x="268"/>
        <item m="1" x="844"/>
        <item m="1" x="964"/>
        <item m="1" x="1275"/>
        <item m="1" x="1100"/>
        <item m="1" x="1001"/>
        <item m="1" x="1002"/>
        <item x="173"/>
        <item x="240"/>
        <item m="1" x="678"/>
        <item m="1" x="1251"/>
        <item m="1" x="716"/>
        <item m="1" x="660"/>
        <item m="1" x="636"/>
        <item m="1" x="1260"/>
        <item x="481"/>
        <item x="480"/>
        <item x="494"/>
        <item m="1" x="953"/>
        <item m="1" x="813"/>
        <item m="1" x="931"/>
        <item x="5"/>
        <item m="1" x="697"/>
        <item m="1" x="961"/>
        <item m="1" x="1008"/>
        <item m="1" x="1133"/>
        <item m="1" x="1148"/>
        <item m="1" x="766"/>
        <item x="275"/>
        <item x="456"/>
        <item x="464"/>
        <item x="471"/>
        <item x="462"/>
        <item x="479"/>
        <item x="466"/>
        <item x="455"/>
        <item x="449"/>
        <item x="458"/>
        <item m="1" x="686"/>
        <item x="461"/>
        <item m="1" x="1059"/>
        <item x="450"/>
        <item x="457"/>
        <item x="446"/>
        <item x="448"/>
        <item x="452"/>
        <item m="1" x="1274"/>
        <item x="463"/>
        <item x="470"/>
        <item x="478"/>
        <item x="465"/>
        <item x="451"/>
        <item x="447"/>
        <item x="454"/>
        <item m="1" x="1010"/>
        <item x="460"/>
        <item x="453"/>
        <item m="1" x="1213"/>
        <item x="459"/>
        <item m="1" x="1208"/>
        <item m="1" x="873"/>
        <item m="1" x="1123"/>
        <item x="374"/>
        <item x="345"/>
        <item x="205"/>
        <item m="1" x="676"/>
        <item x="536"/>
        <item x="543"/>
        <item x="537"/>
        <item x="541"/>
        <item x="539"/>
        <item x="540"/>
        <item x="538"/>
        <item m="1" x="887"/>
        <item m="1" x="836"/>
        <item x="304"/>
        <item x="509"/>
        <item m="1" x="624"/>
        <item m="1" x="851"/>
        <item m="1" x="1131"/>
        <item m="1" x="932"/>
        <item m="1" x="1242"/>
        <item m="1" x="943"/>
        <item m="1" x="674"/>
        <item x="482"/>
        <item x="483"/>
        <item x="488"/>
        <item x="485"/>
        <item x="484"/>
        <item m="1" x="1045"/>
        <item m="1" x="794"/>
        <item m="1" x="727"/>
        <item m="1" x="1126"/>
        <item m="1" x="758"/>
        <item m="1" x="703"/>
        <item m="1" x="677"/>
        <item m="1" x="742"/>
        <item m="1" x="1224"/>
        <item x="262"/>
        <item m="1" x="1125"/>
        <item x="243"/>
        <item m="1" x="695"/>
        <item m="1" x="1121"/>
        <item m="1" x="937"/>
        <item m="1" x="790"/>
        <item x="402"/>
        <item x="203"/>
        <item m="1" x="927"/>
        <item m="1" x="817"/>
        <item x="535"/>
        <item x="534"/>
        <item x="545"/>
        <item m="1" x="1170"/>
        <item x="542"/>
        <item m="1" x="814"/>
        <item x="505"/>
        <item x="45"/>
        <item x="150"/>
        <item x="42"/>
        <item x="40"/>
        <item x="37"/>
        <item x="43"/>
        <item x="41"/>
        <item x="39"/>
        <item x="38"/>
        <item x="149"/>
        <item x="44"/>
        <item x="46"/>
        <item x="151"/>
        <item x="53"/>
        <item x="60"/>
        <item x="49"/>
        <item x="50"/>
        <item x="52"/>
        <item x="47"/>
        <item x="56"/>
        <item x="54"/>
        <item x="61"/>
        <item x="55"/>
        <item x="51"/>
        <item x="59"/>
        <item x="48"/>
        <item x="58"/>
        <item x="57"/>
        <item m="1" x="908"/>
        <item m="1" x="966"/>
        <item m="1" x="876"/>
        <item m="1" x="921"/>
        <item m="1" x="802"/>
        <item m="1" x="959"/>
        <item x="544"/>
        <item x="245"/>
        <item m="1" x="1056"/>
        <item x="403"/>
        <item x="193"/>
        <item m="1" x="1221"/>
        <item m="1" x="1033"/>
        <item x="256"/>
        <item x="263"/>
        <item x="16"/>
        <item x="9"/>
        <item x="13"/>
        <item x="19"/>
        <item x="12"/>
        <item x="11"/>
        <item x="17"/>
        <item x="18"/>
        <item x="14"/>
        <item x="8"/>
        <item x="10"/>
        <item x="15"/>
        <item x="489"/>
        <item m="1" x="1233"/>
        <item m="1" x="1106"/>
        <item m="1" x="763"/>
        <item x="397"/>
        <item x="255"/>
        <item m="1" x="637"/>
        <item m="1" x="1027"/>
        <item m="1" x="611"/>
        <item x="548"/>
        <item m="1" x="1095"/>
        <item m="1" x="1185"/>
        <item m="1" x="888"/>
        <item m="1" x="1248"/>
        <item m="1" x="940"/>
        <item x="387"/>
        <item x="250"/>
        <item x="388"/>
        <item m="1" x="945"/>
        <item m="1" x="1181"/>
        <item x="386"/>
        <item m="1" x="647"/>
        <item m="1" x="747"/>
        <item m="1" x="644"/>
        <item m="1" x="649"/>
        <item m="1" x="673"/>
        <item m="1" x="1023"/>
        <item m="1" x="710"/>
        <item m="1" x="1127"/>
        <item x="206"/>
        <item m="1" x="610"/>
        <item x="473"/>
        <item x="472"/>
        <item m="1" x="957"/>
        <item x="389"/>
        <item x="335"/>
        <item x="570"/>
        <item x="569"/>
        <item x="568"/>
        <item x="360"/>
        <item x="62"/>
        <item x="73"/>
        <item x="75"/>
        <item x="68"/>
        <item x="69"/>
        <item x="66"/>
        <item x="63"/>
        <item x="71"/>
        <item x="76"/>
        <item x="70"/>
        <item x="67"/>
        <item x="65"/>
        <item x="64"/>
        <item x="74"/>
        <item x="72"/>
        <item m="1" x="1128"/>
        <item m="1" x="901"/>
        <item m="1" x="1250"/>
        <item m="1" x="1177"/>
        <item x="383"/>
        <item x="279"/>
        <item x="289"/>
        <item m="1" x="1129"/>
        <item x="288"/>
        <item x="287"/>
        <item x="334"/>
        <item x="385"/>
        <item x="382"/>
        <item m="1" x="816"/>
        <item x="381"/>
        <item x="502"/>
        <item m="1" x="1199"/>
        <item m="1" x="952"/>
        <item x="175"/>
        <item x="199"/>
        <item m="1" x="744"/>
        <item x="550"/>
        <item x="78"/>
        <item m="1" x="706"/>
        <item m="1" x="843"/>
        <item m="1" x="818"/>
        <item m="1" x="1140"/>
        <item m="1" x="1200"/>
        <item x="307"/>
        <item m="1" x="1270"/>
        <item m="1" x="1046"/>
        <item x="200"/>
        <item m="1" x="757"/>
        <item m="1" x="820"/>
        <item m="1" x="1152"/>
        <item x="185"/>
        <item m="1" x="1078"/>
        <item x="318"/>
        <item x="228"/>
        <item m="1" x="1071"/>
        <item m="1" x="1081"/>
        <item m="1" x="1108"/>
        <item m="1" x="1082"/>
        <item x="586"/>
        <item m="1" x="1223"/>
        <item m="1" x="1062"/>
        <item m="1" x="1269"/>
        <item m="1" x="979"/>
        <item m="1" x="997"/>
        <item m="1" x="1087"/>
        <item m="1" x="830"/>
        <item m="1" x="982"/>
        <item m="1" x="664"/>
        <item m="1" x="1210"/>
        <item m="1" x="756"/>
        <item m="1" x="1240"/>
        <item m="1" x="1174"/>
        <item m="1" x="954"/>
        <item m="1" x="1257"/>
        <item m="1" x="648"/>
        <item x="516"/>
        <item x="514"/>
        <item x="525"/>
        <item x="513"/>
        <item x="358"/>
        <item x="588"/>
        <item x="530"/>
        <item x="515"/>
        <item x="512"/>
        <item x="522"/>
        <item x="517"/>
        <item m="1" x="718"/>
        <item x="596"/>
        <item x="511"/>
        <item x="487"/>
        <item m="1" x="1186"/>
        <item m="1" x="1151"/>
        <item x="410"/>
        <item x="414"/>
        <item m="1" x="1029"/>
        <item x="259"/>
        <item x="234"/>
        <item x="401"/>
        <item m="1" x="746"/>
        <item m="1" x="680"/>
        <item x="3"/>
        <item m="1" x="1184"/>
        <item m="1" x="628"/>
        <item m="1" x="1225"/>
        <item x="0"/>
        <item m="1" x="819"/>
        <item m="1" x="1077"/>
        <item m="1" x="768"/>
        <item m="1" x="926"/>
        <item m="1" x="922"/>
        <item m="1" x="806"/>
        <item x="93"/>
        <item x="94"/>
        <item x="100"/>
        <item x="96"/>
        <item m="1" x="1004"/>
        <item x="91"/>
        <item x="97"/>
        <item x="152"/>
        <item x="103"/>
        <item x="99"/>
        <item x="102"/>
        <item x="95"/>
        <item x="101"/>
        <item x="92"/>
        <item x="153"/>
        <item x="98"/>
        <item x="154"/>
        <item m="1" x="1009"/>
        <item m="1" x="1000"/>
        <item m="1" x="907"/>
        <item x="265"/>
        <item m="1" x="1085"/>
        <item x="379"/>
        <item m="1" x="1157"/>
        <item m="1" x="1124"/>
        <item m="1" x="850"/>
        <item x="314"/>
        <item m="1" x="878"/>
        <item x="248"/>
        <item m="1" x="1262"/>
        <item m="1" x="845"/>
        <item m="1" x="639"/>
        <item m="1" x="1172"/>
        <item m="1" x="734"/>
        <item x="196"/>
        <item m="1" x="1105"/>
        <item x="394"/>
        <item m="1" x="980"/>
        <item m="1" x="1243"/>
        <item x="573"/>
        <item m="1" x="1167"/>
        <item x="594"/>
        <item x="592"/>
        <item x="605"/>
        <item x="593"/>
        <item x="595"/>
        <item m="1" x="902"/>
        <item m="1" x="829"/>
        <item m="1" x="903"/>
        <item m="1" x="951"/>
        <item m="1" x="791"/>
        <item m="1" x="1161"/>
        <item x="294"/>
        <item m="1" x="905"/>
        <item x="584"/>
        <item x="590"/>
        <item x="591"/>
        <item x="589"/>
        <item x="528"/>
        <item x="527"/>
        <item x="532"/>
        <item x="529"/>
        <item m="1" x="1041"/>
        <item x="531"/>
        <item x="575"/>
        <item x="561"/>
        <item x="364"/>
        <item x="555"/>
        <item x="407"/>
        <item x="577"/>
        <item x="576"/>
        <item x="558"/>
        <item m="1" x="1032"/>
        <item x="214"/>
        <item x="341"/>
        <item x="340"/>
        <item m="1" x="796"/>
        <item x="339"/>
        <item x="222"/>
        <item m="1" x="1102"/>
        <item x="213"/>
        <item x="187"/>
        <item x="210"/>
        <item m="1" x="650"/>
        <item x="551"/>
        <item x="546"/>
        <item x="547"/>
        <item x="336"/>
        <item x="572"/>
        <item x="571"/>
        <item m="1" x="1246"/>
        <item x="244"/>
        <item m="1" x="1017"/>
        <item m="1" x="1192"/>
        <item x="247"/>
        <item x="183"/>
        <item m="1" x="646"/>
        <item x="508"/>
        <item m="1" x="754"/>
        <item m="1" x="1258"/>
        <item x="404"/>
        <item m="1" x="919"/>
        <item m="1" x="910"/>
        <item m="1" x="1104"/>
        <item m="1" x="815"/>
        <item m="1" x="981"/>
        <item x="253"/>
        <item m="1" x="1018"/>
        <item m="1" x="1091"/>
        <item m="1" x="659"/>
        <item m="1" x="661"/>
        <item m="1" x="950"/>
        <item m="1" x="713"/>
        <item x="309"/>
        <item m="1" x="749"/>
        <item m="1" x="719"/>
        <item m="1" x="859"/>
        <item x="165"/>
        <item m="1" x="1053"/>
        <item m="1" x="853"/>
        <item m="1" x="840"/>
        <item m="1" x="1042"/>
        <item m="1" x="1162"/>
        <item m="1" x="711"/>
        <item m="1" x="955"/>
        <item m="1" x="1171"/>
        <item m="1" x="800"/>
        <item m="1" x="871"/>
        <item m="1" x="909"/>
        <item m="1" x="773"/>
        <item x="564"/>
        <item x="565"/>
        <item x="566"/>
        <item x="338"/>
        <item x="337"/>
        <item x="342"/>
        <item m="1" x="1183"/>
        <item x="601"/>
        <item m="1" x="645"/>
        <item x="604"/>
        <item m="1" x="1101"/>
        <item x="493"/>
        <item x="499"/>
        <item x="7"/>
        <item m="1" x="1130"/>
        <item m="1" x="783"/>
        <item x="556"/>
        <item x="174"/>
        <item m="1" x="1016"/>
        <item m="1" x="662"/>
        <item x="190"/>
        <item x="252"/>
        <item m="1" x="729"/>
        <item x="324"/>
        <item x="189"/>
        <item m="1" x="834"/>
        <item m="1" x="1035"/>
        <item m="1" x="1116"/>
        <item x="301"/>
        <item m="1" x="899"/>
        <item x="169"/>
        <item m="1" x="1065"/>
        <item m="1" x="759"/>
        <item m="1" x="923"/>
        <item m="1" x="1015"/>
        <item x="554"/>
        <item x="560"/>
        <item x="559"/>
        <item m="1" x="781"/>
        <item x="211"/>
        <item m="1" x="1214"/>
        <item m="1" x="629"/>
        <item m="1" x="972"/>
        <item m="1" x="1113"/>
        <item m="1" x="1031"/>
        <item m="1" x="1067"/>
        <item m="1" x="823"/>
        <item m="1" x="696"/>
        <item x="223"/>
        <item x="220"/>
        <item x="176"/>
        <item m="1" x="936"/>
        <item x="574"/>
        <item m="1" x="776"/>
        <item m="1" x="1241"/>
        <item x="399"/>
        <item m="1" x="778"/>
        <item x="325"/>
        <item x="170"/>
        <item m="1" x="786"/>
        <item m="1" x="858"/>
        <item m="1" x="743"/>
        <item m="1" x="993"/>
        <item m="1" x="701"/>
        <item m="1" x="918"/>
        <item m="1" x="724"/>
        <item m="1" x="626"/>
        <item m="1" x="652"/>
        <item m="1" x="702"/>
        <item x="313"/>
        <item m="1" x="765"/>
        <item m="1" x="1189"/>
        <item x="496"/>
        <item m="1" x="690"/>
        <item m="1" x="1178"/>
        <item m="1" x="1025"/>
        <item x="317"/>
        <item x="582"/>
        <item m="1" x="798"/>
        <item m="1" x="738"/>
        <item m="1" x="916"/>
        <item m="1" x="1272"/>
        <item m="1" x="848"/>
        <item m="1" x="1110"/>
        <item m="1" x="699"/>
        <item x="444"/>
        <item x="445"/>
        <item m="1" x="709"/>
        <item m="1" x="885"/>
        <item m="1" x="737"/>
        <item m="1" x="1209"/>
        <item m="1" x="608"/>
        <item x="181"/>
        <item m="1" x="883"/>
        <item m="1" x="913"/>
        <item m="1" x="656"/>
        <item x="366"/>
        <item x="365"/>
        <item x="367"/>
        <item m="1" x="1228"/>
        <item m="1" x="1055"/>
        <item x="6"/>
        <item x="162"/>
        <item x="163"/>
        <item x="277"/>
        <item x="278"/>
        <item x="280"/>
        <item x="281"/>
        <item x="283"/>
        <item x="284"/>
        <item x="285"/>
        <item x="286"/>
        <item x="291"/>
        <item x="292"/>
        <item x="293"/>
        <item x="331"/>
        <item x="332"/>
        <item x="510"/>
        <item x="518"/>
        <item x="519"/>
        <item x="520"/>
        <item x="521"/>
        <item x="523"/>
        <item x="524"/>
        <item x="526"/>
        <item x="533"/>
        <item x="567"/>
        <item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</pivotFields>
  <rowFields count="3">
    <field x="1"/>
    <field x="5"/>
    <field x="6"/>
  </rowFields>
  <rowItems count="73">
    <i>
      <x/>
      <x v="418"/>
      <x v="609"/>
    </i>
    <i r="1">
      <x v="419"/>
      <x v="227"/>
    </i>
    <i r="1">
      <x v="420"/>
      <x v="1003"/>
    </i>
    <i r="1">
      <x v="421"/>
      <x v="78"/>
    </i>
    <i r="1">
      <x v="422"/>
      <x v="610"/>
    </i>
    <i r="1">
      <x v="423"/>
      <x v="225"/>
    </i>
    <i r="1">
      <x v="424"/>
      <x v="1004"/>
    </i>
    <i r="1">
      <x v="425"/>
      <x v="167"/>
    </i>
    <i r="1">
      <x v="426"/>
      <x v="149"/>
    </i>
    <i r="1">
      <x v="427"/>
      <x v="664"/>
    </i>
    <i r="1">
      <x v="428"/>
      <x v="165"/>
    </i>
    <i r="1">
      <x v="429"/>
      <x v="667"/>
    </i>
    <i r="1">
      <x v="430"/>
      <x v="159"/>
    </i>
    <i r="1">
      <x v="431"/>
      <x v="162"/>
    </i>
    <i r="1">
      <x v="432"/>
      <x v="158"/>
    </i>
    <i r="1">
      <x v="433"/>
      <x v="152"/>
    </i>
    <i r="1">
      <x v="434"/>
      <x v="163"/>
    </i>
    <i r="1">
      <x v="435"/>
      <x v="160"/>
    </i>
    <i r="1">
      <x v="436"/>
      <x v="148"/>
    </i>
    <i r="1">
      <x v="437"/>
      <x v="143"/>
    </i>
    <i r="1">
      <x v="438"/>
      <x v="166"/>
    </i>
    <i r="1">
      <x v="439"/>
      <x v="151"/>
    </i>
    <i r="1">
      <x v="440"/>
      <x v="663"/>
    </i>
    <i r="1">
      <x v="441"/>
      <x v="658"/>
    </i>
    <i r="1">
      <x v="442"/>
      <x v="668"/>
    </i>
    <i r="1">
      <x v="443"/>
      <x v="665"/>
    </i>
    <i r="1">
      <x v="444"/>
      <x v="153"/>
    </i>
    <i r="1">
      <x v="445"/>
      <x v="161"/>
    </i>
    <i r="1">
      <x v="446"/>
      <x v="164"/>
    </i>
    <i r="1">
      <x v="447"/>
      <x v="666"/>
    </i>
    <i r="1">
      <x v="448"/>
      <x v="154"/>
    </i>
    <i r="1">
      <x v="449"/>
      <x v="144"/>
    </i>
    <i r="1">
      <x v="450"/>
      <x v="659"/>
    </i>
    <i r="1">
      <x v="451"/>
      <x v="157"/>
    </i>
    <i r="1">
      <x v="452"/>
      <x v="147"/>
    </i>
    <i r="1">
      <x v="453"/>
      <x v="662"/>
    </i>
    <i r="1">
      <x v="454"/>
      <x v="1237"/>
    </i>
    <i r="1">
      <x v="455"/>
      <x v="1238"/>
    </i>
    <i r="1">
      <x v="456"/>
      <x v="743"/>
    </i>
    <i r="1">
      <x v="457"/>
      <x v="752"/>
    </i>
    <i r="1">
      <x v="458"/>
      <x v="744"/>
    </i>
    <i r="1">
      <x v="459"/>
      <x v="736"/>
    </i>
    <i r="1">
      <x v="460"/>
      <x v="741"/>
    </i>
    <i r="1">
      <x v="461"/>
      <x v="751"/>
    </i>
    <i r="1">
      <x v="462"/>
      <x v="745"/>
    </i>
    <i r="1">
      <x v="463"/>
      <x v="756"/>
    </i>
    <i r="1">
      <x v="464"/>
      <x v="753"/>
    </i>
    <i r="1">
      <x v="465"/>
      <x v="735"/>
    </i>
    <i r="1">
      <x v="466"/>
      <x v="729"/>
    </i>
    <i r="1">
      <x v="467"/>
      <x v="742"/>
    </i>
    <i r="1">
      <x v="468"/>
      <x v="737"/>
    </i>
    <i r="1">
      <x v="469"/>
      <x v="758"/>
    </i>
    <i r="1">
      <x v="470"/>
      <x v="755"/>
    </i>
    <i r="1">
      <x v="471"/>
      <x v="739"/>
    </i>
    <i r="1">
      <x v="472"/>
      <x v="732"/>
    </i>
    <i r="1">
      <x v="473"/>
      <x v="747"/>
    </i>
    <i r="1">
      <x v="474"/>
      <x v="730"/>
    </i>
    <i r="1">
      <x v="475"/>
      <x v="750"/>
    </i>
    <i r="1">
      <x v="476"/>
      <x v="734"/>
    </i>
    <i r="1">
      <x v="477"/>
      <x v="155"/>
    </i>
    <i r="1">
      <x v="478"/>
      <x v="145"/>
    </i>
    <i r="1">
      <x v="479"/>
      <x v="660"/>
    </i>
    <i r="1">
      <x v="480"/>
      <x v="748"/>
    </i>
    <i r="1">
      <x v="481"/>
      <x v="731"/>
    </i>
    <i r="1">
      <x v="482"/>
      <x v="903"/>
    </i>
    <i r="1">
      <x v="483"/>
      <x v="902"/>
    </i>
    <i r="1">
      <x v="484"/>
      <x v="156"/>
    </i>
    <i r="1">
      <x v="485"/>
      <x v="146"/>
    </i>
    <i r="1">
      <x v="486"/>
      <x v="661"/>
    </i>
    <i r="1">
      <x v="487"/>
      <x v="150"/>
    </i>
    <i r="1">
      <x v="488"/>
      <x v="749"/>
    </i>
    <i r="1">
      <x v="489"/>
      <x v="73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5" hier="-1"/>
  </pageFields>
  <dataFields count="8">
    <dataField name="Sum of Adjusted Closing balance PY" fld="16" baseField="0" baseItem="0"/>
    <dataField name="Sum of Debit " fld="9" baseField="0" baseItem="0"/>
    <dataField name="Sum of Credit" fld="10" baseField="0" baseItem="0"/>
    <dataField name="Sum of Closing balance" fld="11" baseField="0" baseItem="0"/>
    <dataField name="Sum of Adjustements" fld="12" baseField="0" baseItem="0"/>
    <dataField name="Sum of Closing balance adjusted" fld="13" baseField="0" baseItem="0"/>
    <dataField name="Sum of Nominal Variance" fld="18" baseField="0" baseItem="0"/>
    <dataField name="Sum of Variance in %" fld="20" baseField="0" baseItem="0" numFmtId="10"/>
  </dataFields>
  <formats count="82">
    <format dxfId="630">
      <pivotArea type="all" dataOnly="0" outline="0" fieldPosition="0"/>
    </format>
    <format dxfId="629">
      <pivotArea outline="0" collapsedLevelsAreSubtotals="1" fieldPosition="0"/>
    </format>
    <format dxfId="628">
      <pivotArea field="1" type="button" dataOnly="0" labelOnly="1" outline="0" axis="axisRow" fieldPosition="0"/>
    </format>
    <format dxfId="627">
      <pivotArea field="5" type="button" dataOnly="0" labelOnly="1" outline="0" axis="axisRow" fieldPosition="1"/>
    </format>
    <format dxfId="626">
      <pivotArea field="6" type="button" dataOnly="0" labelOnly="1" outline="0" axis="axisRow" fieldPosition="2"/>
    </format>
    <format dxfId="625">
      <pivotArea dataOnly="0" labelOnly="1" outline="0" fieldPosition="0">
        <references count="1">
          <reference field="1" count="1">
            <x v="0"/>
          </reference>
        </references>
      </pivotArea>
    </format>
    <format dxfId="624">
      <pivotArea dataOnly="0" labelOnly="1" grandRow="1" outline="0" fieldPosition="0"/>
    </format>
    <format dxfId="623">
      <pivotArea dataOnly="0" labelOnly="1" outline="0" fieldPosition="0">
        <references count="2">
          <reference field="1" count="1" selected="0">
            <x v="0"/>
          </reference>
          <reference field="5" count="50"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</reference>
        </references>
      </pivotArea>
    </format>
    <format dxfId="622">
      <pivotArea dataOnly="0" labelOnly="1" outline="0" fieldPosition="0">
        <references count="2">
          <reference field="1" count="1" selected="0">
            <x v="0"/>
          </reference>
          <reference field="5" count="22"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</reference>
        </references>
      </pivotArea>
    </format>
    <format dxfId="621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18"/>
          </reference>
          <reference field="6" count="1">
            <x v="609"/>
          </reference>
        </references>
      </pivotArea>
    </format>
    <format dxfId="620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19"/>
          </reference>
          <reference field="6" count="1">
            <x v="227"/>
          </reference>
        </references>
      </pivotArea>
    </format>
    <format dxfId="619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20"/>
          </reference>
          <reference field="6" count="1">
            <x v="1003"/>
          </reference>
        </references>
      </pivotArea>
    </format>
    <format dxfId="618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21"/>
          </reference>
          <reference field="6" count="1">
            <x v="78"/>
          </reference>
        </references>
      </pivotArea>
    </format>
    <format dxfId="617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22"/>
          </reference>
          <reference field="6" count="1">
            <x v="610"/>
          </reference>
        </references>
      </pivotArea>
    </format>
    <format dxfId="616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23"/>
          </reference>
          <reference field="6" count="1">
            <x v="225"/>
          </reference>
        </references>
      </pivotArea>
    </format>
    <format dxfId="615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24"/>
          </reference>
          <reference field="6" count="1">
            <x v="1004"/>
          </reference>
        </references>
      </pivotArea>
    </format>
    <format dxfId="614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25"/>
          </reference>
          <reference field="6" count="1">
            <x v="167"/>
          </reference>
        </references>
      </pivotArea>
    </format>
    <format dxfId="613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26"/>
          </reference>
          <reference field="6" count="1">
            <x v="149"/>
          </reference>
        </references>
      </pivotArea>
    </format>
    <format dxfId="612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27"/>
          </reference>
          <reference field="6" count="1">
            <x v="664"/>
          </reference>
        </references>
      </pivotArea>
    </format>
    <format dxfId="611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28"/>
          </reference>
          <reference field="6" count="1">
            <x v="165"/>
          </reference>
        </references>
      </pivotArea>
    </format>
    <format dxfId="610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29"/>
          </reference>
          <reference field="6" count="1">
            <x v="667"/>
          </reference>
        </references>
      </pivotArea>
    </format>
    <format dxfId="609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30"/>
          </reference>
          <reference field="6" count="1">
            <x v="159"/>
          </reference>
        </references>
      </pivotArea>
    </format>
    <format dxfId="608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31"/>
          </reference>
          <reference field="6" count="1">
            <x v="162"/>
          </reference>
        </references>
      </pivotArea>
    </format>
    <format dxfId="607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32"/>
          </reference>
          <reference field="6" count="1">
            <x v="158"/>
          </reference>
        </references>
      </pivotArea>
    </format>
    <format dxfId="606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33"/>
          </reference>
          <reference field="6" count="1">
            <x v="152"/>
          </reference>
        </references>
      </pivotArea>
    </format>
    <format dxfId="605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34"/>
          </reference>
          <reference field="6" count="1">
            <x v="163"/>
          </reference>
        </references>
      </pivotArea>
    </format>
    <format dxfId="604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35"/>
          </reference>
          <reference field="6" count="1">
            <x v="160"/>
          </reference>
        </references>
      </pivotArea>
    </format>
    <format dxfId="603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36"/>
          </reference>
          <reference field="6" count="1">
            <x v="148"/>
          </reference>
        </references>
      </pivotArea>
    </format>
    <format dxfId="602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37"/>
          </reference>
          <reference field="6" count="1">
            <x v="143"/>
          </reference>
        </references>
      </pivotArea>
    </format>
    <format dxfId="601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38"/>
          </reference>
          <reference field="6" count="1">
            <x v="166"/>
          </reference>
        </references>
      </pivotArea>
    </format>
    <format dxfId="600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39"/>
          </reference>
          <reference field="6" count="1">
            <x v="151"/>
          </reference>
        </references>
      </pivotArea>
    </format>
    <format dxfId="599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40"/>
          </reference>
          <reference field="6" count="1">
            <x v="663"/>
          </reference>
        </references>
      </pivotArea>
    </format>
    <format dxfId="598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41"/>
          </reference>
          <reference field="6" count="1">
            <x v="658"/>
          </reference>
        </references>
      </pivotArea>
    </format>
    <format dxfId="597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42"/>
          </reference>
          <reference field="6" count="1">
            <x v="668"/>
          </reference>
        </references>
      </pivotArea>
    </format>
    <format dxfId="596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43"/>
          </reference>
          <reference field="6" count="1">
            <x v="665"/>
          </reference>
        </references>
      </pivotArea>
    </format>
    <format dxfId="595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44"/>
          </reference>
          <reference field="6" count="1">
            <x v="153"/>
          </reference>
        </references>
      </pivotArea>
    </format>
    <format dxfId="594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45"/>
          </reference>
          <reference field="6" count="1">
            <x v="161"/>
          </reference>
        </references>
      </pivotArea>
    </format>
    <format dxfId="593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46"/>
          </reference>
          <reference field="6" count="1">
            <x v="164"/>
          </reference>
        </references>
      </pivotArea>
    </format>
    <format dxfId="592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47"/>
          </reference>
          <reference field="6" count="1">
            <x v="666"/>
          </reference>
        </references>
      </pivotArea>
    </format>
    <format dxfId="591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48"/>
          </reference>
          <reference field="6" count="1">
            <x v="154"/>
          </reference>
        </references>
      </pivotArea>
    </format>
    <format dxfId="590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49"/>
          </reference>
          <reference field="6" count="1">
            <x v="144"/>
          </reference>
        </references>
      </pivotArea>
    </format>
    <format dxfId="589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50"/>
          </reference>
          <reference field="6" count="1">
            <x v="659"/>
          </reference>
        </references>
      </pivotArea>
    </format>
    <format dxfId="588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51"/>
          </reference>
          <reference field="6" count="1">
            <x v="157"/>
          </reference>
        </references>
      </pivotArea>
    </format>
    <format dxfId="587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52"/>
          </reference>
          <reference field="6" count="1">
            <x v="147"/>
          </reference>
        </references>
      </pivotArea>
    </format>
    <format dxfId="586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53"/>
          </reference>
          <reference field="6" count="1">
            <x v="662"/>
          </reference>
        </references>
      </pivotArea>
    </format>
    <format dxfId="585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54"/>
          </reference>
          <reference field="6" count="1">
            <x v="1237"/>
          </reference>
        </references>
      </pivotArea>
    </format>
    <format dxfId="584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55"/>
          </reference>
          <reference field="6" count="1">
            <x v="1238"/>
          </reference>
        </references>
      </pivotArea>
    </format>
    <format dxfId="583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56"/>
          </reference>
          <reference field="6" count="1">
            <x v="743"/>
          </reference>
        </references>
      </pivotArea>
    </format>
    <format dxfId="582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57"/>
          </reference>
          <reference field="6" count="1">
            <x v="752"/>
          </reference>
        </references>
      </pivotArea>
    </format>
    <format dxfId="581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58"/>
          </reference>
          <reference field="6" count="1">
            <x v="744"/>
          </reference>
        </references>
      </pivotArea>
    </format>
    <format dxfId="580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59"/>
          </reference>
          <reference field="6" count="1">
            <x v="736"/>
          </reference>
        </references>
      </pivotArea>
    </format>
    <format dxfId="579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60"/>
          </reference>
          <reference field="6" count="1">
            <x v="741"/>
          </reference>
        </references>
      </pivotArea>
    </format>
    <format dxfId="578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61"/>
          </reference>
          <reference field="6" count="1">
            <x v="751"/>
          </reference>
        </references>
      </pivotArea>
    </format>
    <format dxfId="577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62"/>
          </reference>
          <reference field="6" count="1">
            <x v="745"/>
          </reference>
        </references>
      </pivotArea>
    </format>
    <format dxfId="576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63"/>
          </reference>
          <reference field="6" count="1">
            <x v="756"/>
          </reference>
        </references>
      </pivotArea>
    </format>
    <format dxfId="575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64"/>
          </reference>
          <reference field="6" count="1">
            <x v="753"/>
          </reference>
        </references>
      </pivotArea>
    </format>
    <format dxfId="574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65"/>
          </reference>
          <reference field="6" count="1">
            <x v="735"/>
          </reference>
        </references>
      </pivotArea>
    </format>
    <format dxfId="573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66"/>
          </reference>
          <reference field="6" count="1">
            <x v="729"/>
          </reference>
        </references>
      </pivotArea>
    </format>
    <format dxfId="572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67"/>
          </reference>
          <reference field="6" count="1">
            <x v="742"/>
          </reference>
        </references>
      </pivotArea>
    </format>
    <format dxfId="571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68"/>
          </reference>
          <reference field="6" count="1">
            <x v="737"/>
          </reference>
        </references>
      </pivotArea>
    </format>
    <format dxfId="570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69"/>
          </reference>
          <reference field="6" count="1">
            <x v="758"/>
          </reference>
        </references>
      </pivotArea>
    </format>
    <format dxfId="569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70"/>
          </reference>
          <reference field="6" count="1">
            <x v="755"/>
          </reference>
        </references>
      </pivotArea>
    </format>
    <format dxfId="568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71"/>
          </reference>
          <reference field="6" count="1">
            <x v="739"/>
          </reference>
        </references>
      </pivotArea>
    </format>
    <format dxfId="567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72"/>
          </reference>
          <reference field="6" count="1">
            <x v="732"/>
          </reference>
        </references>
      </pivotArea>
    </format>
    <format dxfId="566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73"/>
          </reference>
          <reference field="6" count="1">
            <x v="747"/>
          </reference>
        </references>
      </pivotArea>
    </format>
    <format dxfId="565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74"/>
          </reference>
          <reference field="6" count="1">
            <x v="730"/>
          </reference>
        </references>
      </pivotArea>
    </format>
    <format dxfId="564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75"/>
          </reference>
          <reference field="6" count="1">
            <x v="750"/>
          </reference>
        </references>
      </pivotArea>
    </format>
    <format dxfId="563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76"/>
          </reference>
          <reference field="6" count="1">
            <x v="734"/>
          </reference>
        </references>
      </pivotArea>
    </format>
    <format dxfId="562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77"/>
          </reference>
          <reference field="6" count="1">
            <x v="155"/>
          </reference>
        </references>
      </pivotArea>
    </format>
    <format dxfId="561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78"/>
          </reference>
          <reference field="6" count="1">
            <x v="145"/>
          </reference>
        </references>
      </pivotArea>
    </format>
    <format dxfId="560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79"/>
          </reference>
          <reference field="6" count="1">
            <x v="660"/>
          </reference>
        </references>
      </pivotArea>
    </format>
    <format dxfId="559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80"/>
          </reference>
          <reference field="6" count="1">
            <x v="748"/>
          </reference>
        </references>
      </pivotArea>
    </format>
    <format dxfId="558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81"/>
          </reference>
          <reference field="6" count="1">
            <x v="731"/>
          </reference>
        </references>
      </pivotArea>
    </format>
    <format dxfId="557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82"/>
          </reference>
          <reference field="6" count="1">
            <x v="903"/>
          </reference>
        </references>
      </pivotArea>
    </format>
    <format dxfId="556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83"/>
          </reference>
          <reference field="6" count="1">
            <x v="902"/>
          </reference>
        </references>
      </pivotArea>
    </format>
    <format dxfId="555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84"/>
          </reference>
          <reference field="6" count="1">
            <x v="156"/>
          </reference>
        </references>
      </pivotArea>
    </format>
    <format dxfId="554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85"/>
          </reference>
          <reference field="6" count="1">
            <x v="146"/>
          </reference>
        </references>
      </pivotArea>
    </format>
    <format dxfId="553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86"/>
          </reference>
          <reference field="6" count="1">
            <x v="661"/>
          </reference>
        </references>
      </pivotArea>
    </format>
    <format dxfId="552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87"/>
          </reference>
          <reference field="6" count="1">
            <x v="150"/>
          </reference>
        </references>
      </pivotArea>
    </format>
    <format dxfId="551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88"/>
          </reference>
          <reference field="6" count="1">
            <x v="749"/>
          </reference>
        </references>
      </pivotArea>
    </format>
    <format dxfId="550">
      <pivotArea dataOnly="0" labelOnly="1" outline="0" fieldPosition="0">
        <references count="3">
          <reference field="1" count="1" selected="0">
            <x v="0"/>
          </reference>
          <reference field="5" count="1" selected="0">
            <x v="489"/>
          </reference>
          <reference field="6" count="1">
            <x v="733"/>
          </reference>
        </references>
      </pivotArea>
    </format>
    <format dxfId="54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CAA90-D212-4890-97C1-C591ED5086CA}" name="PivotTable15" cacheId="5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3:K13" firstHeaderRow="0" firstDataRow="1" firstDataCol="3" rowPageCount="1" colPageCount="1"/>
  <pivotFields count="21">
    <pivotField axis="axisPage" compact="0" outline="0" showAll="0" defaultSubtotal="0">
      <items count="21">
        <item x="19"/>
        <item x="9"/>
        <item x="4"/>
        <item x="0"/>
        <item x="2"/>
        <item x="12"/>
        <item x="8"/>
        <item x="14"/>
        <item x="6"/>
        <item x="15"/>
        <item x="16"/>
        <item x="1"/>
        <item x="18"/>
        <item x="10"/>
        <item x="5"/>
        <item x="7"/>
        <item x="17"/>
        <item x="13"/>
        <item x="3"/>
        <item x="20"/>
        <item x="11"/>
      </items>
    </pivotField>
    <pivotField axis="axisRow" compact="0" outline="0" showAll="0" defaultSubtotal="0">
      <items count="35">
        <item x="25"/>
        <item x="13"/>
        <item x="10"/>
        <item x="16"/>
        <item x="9"/>
        <item x="17"/>
        <item x="8"/>
        <item x="4"/>
        <item x="7"/>
        <item x="15"/>
        <item x="5"/>
        <item x="6"/>
        <item x="22"/>
        <item x="21"/>
        <item m="1" x="34"/>
        <item x="11"/>
        <item x="14"/>
        <item x="19"/>
        <item x="18"/>
        <item x="12"/>
        <item x="23"/>
        <item x="20"/>
        <item x="1"/>
        <item x="2"/>
        <item x="3"/>
        <item x="33"/>
        <item x="31"/>
        <item x="27"/>
        <item x="28"/>
        <item x="0"/>
        <item x="26"/>
        <item x="29"/>
        <item x="30"/>
        <item x="32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17">
        <item x="0"/>
        <item x="372"/>
        <item x="365"/>
        <item x="6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</items>
    </pivotField>
    <pivotField axis="axisRow" compact="0" outline="0" showAll="0" defaultSubtotal="0">
      <items count="1280">
        <item x="491"/>
        <item m="1" x="1179"/>
        <item x="398"/>
        <item m="1" x="694"/>
        <item m="1" x="693"/>
        <item m="1" x="1115"/>
        <item m="1" x="726"/>
        <item m="1" x="1028"/>
        <item x="197"/>
        <item m="1" x="739"/>
        <item x="229"/>
        <item m="1" x="700"/>
        <item x="311"/>
        <item m="1" x="826"/>
        <item m="1" x="705"/>
        <item m="1" x="1051"/>
        <item m="1" x="958"/>
        <item m="1" x="860"/>
        <item m="1" x="801"/>
        <item m="1" x="1191"/>
        <item m="1" x="623"/>
        <item m="1" x="658"/>
        <item x="166"/>
        <item m="1" x="1057"/>
        <item m="1" x="990"/>
        <item m="1" x="1166"/>
        <item x="182"/>
        <item m="1" x="1220"/>
        <item m="1" x="1068"/>
        <item m="1" x="1227"/>
        <item m="1" x="669"/>
        <item m="1" x="681"/>
        <item x="186"/>
        <item m="1" x="971"/>
        <item m="1" x="893"/>
        <item x="224"/>
        <item x="261"/>
        <item m="1" x="672"/>
        <item m="1" x="654"/>
        <item m="1" x="707"/>
        <item m="1" x="631"/>
        <item x="171"/>
        <item m="1" x="822"/>
        <item m="1" x="1114"/>
        <item m="1" x="841"/>
        <item m="1" x="976"/>
        <item m="1" x="1069"/>
        <item m="1" x="995"/>
        <item m="1" x="934"/>
        <item x="184"/>
        <item m="1" x="846"/>
        <item x="237"/>
        <item x="209"/>
        <item m="1" x="1194"/>
        <item x="264"/>
        <item x="392"/>
        <item m="1" x="780"/>
        <item x="230"/>
        <item x="369"/>
        <item m="1" x="948"/>
        <item x="326"/>
        <item m="1" x="882"/>
        <item m="1" x="1154"/>
        <item m="1" x="1207"/>
        <item m="1" x="805"/>
        <item m="1" x="1080"/>
        <item x="312"/>
        <item x="303"/>
        <item m="1" x="974"/>
        <item m="1" x="1084"/>
        <item x="371"/>
        <item m="1" x="965"/>
        <item m="1" x="1261"/>
        <item m="1" x="1098"/>
        <item m="1" x="1092"/>
        <item m="1" x="1253"/>
        <item x="218"/>
        <item m="1" x="772"/>
        <item x="411"/>
        <item m="1" x="917"/>
        <item m="1" x="1052"/>
        <item m="1" x="949"/>
        <item m="1" x="904"/>
        <item m="1" x="1195"/>
        <item m="1" x="728"/>
        <item m="1" x="683"/>
        <item m="1" x="875"/>
        <item m="1" x="632"/>
        <item m="1" x="634"/>
        <item m="1" x="920"/>
        <item m="1" x="1039"/>
        <item m="1" x="612"/>
        <item m="1" x="1237"/>
        <item m="1" x="832"/>
        <item m="1" x="1268"/>
        <item m="1" x="1163"/>
        <item m="1" x="1019"/>
        <item m="1" x="946"/>
        <item m="1" x="1204"/>
        <item m="1" x="870"/>
        <item m="1" x="833"/>
        <item m="1" x="847"/>
        <item m="1" x="944"/>
        <item m="1" x="787"/>
        <item m="1" x="962"/>
        <item m="1" x="803"/>
        <item m="1" x="821"/>
        <item x="302"/>
        <item m="1" x="775"/>
        <item m="1" x="1173"/>
        <item m="1" x="684"/>
        <item x="328"/>
        <item m="1" x="609"/>
        <item m="1" x="1054"/>
        <item x="585"/>
        <item m="1" x="1024"/>
        <item m="1" x="984"/>
        <item x="563"/>
        <item m="1" x="795"/>
        <item m="1" x="1226"/>
        <item m="1" x="1235"/>
        <item m="1" x="1205"/>
        <item x="257"/>
        <item x="231"/>
        <item m="1" x="839"/>
        <item m="1" x="1211"/>
        <item m="1" x="928"/>
        <item m="1" x="1150"/>
        <item x="321"/>
        <item m="1" x="1060"/>
        <item m="1" x="1112"/>
        <item x="225"/>
        <item x="405"/>
        <item m="1" x="785"/>
        <item m="1" x="1156"/>
        <item m="1" x="1160"/>
        <item m="1" x="748"/>
        <item m="1" x="1216"/>
        <item x="269"/>
        <item m="1" x="933"/>
        <item x="254"/>
        <item m="1" x="666"/>
        <item m="1" x="691"/>
        <item x="427"/>
        <item x="439"/>
        <item x="468"/>
        <item x="475"/>
        <item x="442"/>
        <item x="426"/>
        <item x="416"/>
        <item x="477"/>
        <item x="429"/>
        <item x="423"/>
        <item x="434"/>
        <item x="438"/>
        <item x="467"/>
        <item x="474"/>
        <item x="441"/>
        <item x="422"/>
        <item x="420"/>
        <item x="425"/>
        <item x="435"/>
        <item x="421"/>
        <item x="424"/>
        <item x="436"/>
        <item x="418"/>
        <item x="428"/>
        <item x="415"/>
        <item m="1" x="1139"/>
        <item m="1" x="771"/>
        <item m="1" x="1197"/>
        <item m="1" x="1236"/>
        <item x="395"/>
        <item m="1" x="1196"/>
        <item x="273"/>
        <item m="1" x="1202"/>
        <item m="1" x="715"/>
        <item m="1" x="1076"/>
        <item x="212"/>
        <item m="1" x="998"/>
        <item m="1" x="930"/>
        <item m="1" x="1180"/>
        <item x="552"/>
        <item m="1" x="897"/>
        <item m="1" x="1276"/>
        <item m="1" x="633"/>
        <item m="1" x="621"/>
        <item m="1" x="947"/>
        <item x="36"/>
        <item x="35"/>
        <item x="192"/>
        <item m="1" x="967"/>
        <item m="1" x="782"/>
        <item x="267"/>
        <item m="1" x="915"/>
        <item m="1" x="889"/>
        <item x="384"/>
        <item m="1" x="881"/>
        <item m="1" x="615"/>
        <item x="295"/>
        <item m="1" x="1273"/>
        <item m="1" x="704"/>
        <item m="1" x="1079"/>
        <item x="164"/>
        <item m="1" x="874"/>
        <item m="1" x="809"/>
        <item m="1" x="687"/>
        <item m="1" x="1153"/>
        <item m="1" x="641"/>
        <item m="1" x="1072"/>
        <item x="266"/>
        <item m="1" x="788"/>
        <item m="1" x="740"/>
        <item m="1" x="1120"/>
        <item m="1" x="975"/>
        <item x="378"/>
        <item m="1" x="1134"/>
        <item x="217"/>
        <item m="1" x="1175"/>
        <item x="607"/>
        <item m="1" x="862"/>
        <item m="1" x="1267"/>
        <item m="1" x="618"/>
        <item m="1" x="627"/>
        <item x="239"/>
        <item x="413"/>
        <item m="1" x="736"/>
        <item x="409"/>
        <item m="1" x="855"/>
        <item x="506"/>
        <item m="1" x="1234"/>
        <item x="602"/>
        <item x="249"/>
        <item x="391"/>
        <item x="503"/>
        <item m="1" x="1158"/>
        <item m="1" x="1048"/>
        <item m="1" x="1066"/>
        <item m="1" x="799"/>
        <item m="1" x="906"/>
        <item m="1" x="663"/>
        <item x="492"/>
        <item m="1" x="708"/>
        <item m="1" x="712"/>
        <item m="1" x="810"/>
        <item m="1" x="1230"/>
        <item x="204"/>
        <item m="1" x="1012"/>
        <item m="1" x="1094"/>
        <item m="1" x="994"/>
        <item m="1" x="849"/>
        <item m="1" x="653"/>
        <item x="504"/>
        <item m="1" x="682"/>
        <item x="376"/>
        <item m="1" x="635"/>
        <item m="1" x="1117"/>
        <item m="1" x="1259"/>
        <item m="1" x="731"/>
        <item m="1" x="692"/>
        <item m="1" x="670"/>
        <item m="1" x="1193"/>
        <item m="1" x="898"/>
        <item m="1" x="854"/>
        <item m="1" x="1245"/>
        <item m="1" x="1136"/>
        <item x="343"/>
        <item m="1" x="1058"/>
        <item x="216"/>
        <item m="1" x="655"/>
        <item m="1" x="988"/>
        <item x="208"/>
        <item m="1" x="784"/>
        <item m="1" x="614"/>
        <item m="1" x="986"/>
        <item m="1" x="1093"/>
        <item m="1" x="797"/>
        <item m="1" x="956"/>
        <item x="194"/>
        <item m="1" x="941"/>
        <item x="226"/>
        <item m="1" x="1164"/>
        <item x="215"/>
        <item m="1" x="667"/>
        <item m="1" x="1206"/>
        <item m="1" x="1278"/>
        <item x="322"/>
        <item m="1" x="807"/>
        <item m="1" x="892"/>
        <item x="363"/>
        <item x="359"/>
        <item x="362"/>
        <item m="1" x="730"/>
        <item x="553"/>
        <item m="1" x="991"/>
        <item x="507"/>
        <item m="1" x="1137"/>
        <item m="1" x="1132"/>
        <item m="1" x="808"/>
        <item m="1" x="1103"/>
        <item m="1" x="1266"/>
        <item x="583"/>
        <item x="599"/>
        <item m="1" x="804"/>
        <item x="597"/>
        <item m="1" x="1155"/>
        <item m="1" x="1014"/>
        <item m="1" x="1218"/>
        <item m="1" x="1201"/>
        <item x="344"/>
        <item m="1" x="777"/>
        <item x="497"/>
        <item m="1" x="1111"/>
        <item x="238"/>
        <item m="1" x="1040"/>
        <item x="306"/>
        <item m="1" x="1063"/>
        <item m="1" x="987"/>
        <item m="1" x="1249"/>
        <item m="1" x="619"/>
        <item m="1" x="999"/>
        <item m="1" x="831"/>
        <item m="1" x="1005"/>
        <item m="1" x="1279"/>
        <item m="1" x="827"/>
        <item m="1" x="1252"/>
        <item m="1" x="863"/>
        <item m="1" x="861"/>
        <item x="299"/>
        <item m="1" x="665"/>
        <item m="1" x="1149"/>
        <item m="1" x="688"/>
        <item m="1" x="617"/>
        <item x="168"/>
        <item m="1" x="689"/>
        <item m="1" x="1037"/>
        <item m="1" x="970"/>
        <item m="1" x="864"/>
        <item x="227"/>
        <item x="272"/>
        <item m="1" x="1073"/>
        <item m="1" x="643"/>
        <item m="1" x="835"/>
        <item x="495"/>
        <item m="1" x="1168"/>
        <item m="1" x="1265"/>
        <item m="1" x="1074"/>
        <item m="1" x="1050"/>
        <item m="1" x="630"/>
        <item x="490"/>
        <item m="1" x="1238"/>
        <item m="1" x="1007"/>
        <item m="1" x="1198"/>
        <item m="1" x="911"/>
        <item m="1" x="924"/>
        <item m="1" x="837"/>
        <item m="1" x="900"/>
        <item m="1" x="968"/>
        <item m="1" x="868"/>
        <item m="1" x="721"/>
        <item x="296"/>
        <item m="1" x="1013"/>
        <item x="373"/>
        <item m="1" x="792"/>
        <item m="1" x="1036"/>
        <item m="1" x="1135"/>
        <item x="195"/>
        <item m="1" x="1022"/>
        <item x="207"/>
        <item m="1" x="1044"/>
        <item m="1" x="1097"/>
        <item m="1" x="752"/>
        <item m="1" x="894"/>
        <item m="1" x="1107"/>
        <item m="1" x="622"/>
        <item m="1" x="616"/>
        <item m="1" x="996"/>
        <item m="1" x="812"/>
        <item m="1" x="929"/>
        <item m="1" x="1043"/>
        <item x="177"/>
        <item m="1" x="679"/>
        <item x="330"/>
        <item m="1" x="1254"/>
        <item m="1" x="1212"/>
        <item m="1" x="912"/>
        <item m="1" x="983"/>
        <item m="1" x="675"/>
        <item m="1" x="1021"/>
        <item m="1" x="1049"/>
        <item x="406"/>
        <item x="297"/>
        <item x="130"/>
        <item x="132"/>
        <item x="124"/>
        <item x="125"/>
        <item x="122"/>
        <item x="121"/>
        <item x="118"/>
        <item x="127"/>
        <item x="129"/>
        <item x="133"/>
        <item x="126"/>
        <item x="123"/>
        <item x="120"/>
        <item x="119"/>
        <item x="131"/>
        <item x="128"/>
        <item x="116"/>
        <item x="157"/>
        <item x="148"/>
        <item x="145"/>
        <item x="139"/>
        <item x="140"/>
        <item x="137"/>
        <item x="134"/>
        <item x="142"/>
        <item x="144"/>
        <item x="141"/>
        <item x="138"/>
        <item x="136"/>
        <item x="135"/>
        <item x="146"/>
        <item x="143"/>
        <item x="147"/>
        <item x="87"/>
        <item x="80"/>
        <item x="84"/>
        <item x="90"/>
        <item x="83"/>
        <item x="82"/>
        <item x="88"/>
        <item x="89"/>
        <item x="85"/>
        <item x="79"/>
        <item x="81"/>
        <item x="86"/>
        <item x="115"/>
        <item x="111"/>
        <item x="109"/>
        <item x="106"/>
        <item x="112"/>
        <item x="114"/>
        <item x="110"/>
        <item x="108"/>
        <item x="107"/>
        <item x="155"/>
        <item x="113"/>
        <item x="156"/>
        <item m="1" x="642"/>
        <item m="1" x="886"/>
        <item m="1" x="985"/>
        <item m="1" x="685"/>
        <item x="242"/>
        <item x="179"/>
        <item m="1" x="1075"/>
        <item m="1" x="789"/>
        <item m="1" x="720"/>
        <item x="600"/>
        <item x="4"/>
        <item m="1" x="764"/>
        <item x="320"/>
        <item x="258"/>
        <item x="235"/>
        <item m="1" x="1190"/>
        <item m="1" x="852"/>
        <item m="1" x="755"/>
        <item m="1" x="1232"/>
        <item m="1" x="1203"/>
        <item m="1" x="793"/>
        <item m="1" x="1263"/>
        <item m="1" x="760"/>
        <item x="361"/>
        <item m="1" x="725"/>
        <item m="1" x="620"/>
        <item x="105"/>
        <item x="104"/>
        <item x="117"/>
        <item x="77"/>
        <item m="1" x="811"/>
        <item m="1" x="770"/>
        <item x="236"/>
        <item m="1" x="960"/>
        <item x="233"/>
        <item x="372"/>
        <item x="274"/>
        <item m="1" x="942"/>
        <item x="246"/>
        <item x="375"/>
        <item x="500"/>
        <item m="1" x="857"/>
        <item x="276"/>
        <item m="1" x="973"/>
        <item x="333"/>
        <item x="282"/>
        <item m="1" x="1138"/>
        <item x="498"/>
        <item x="221"/>
        <item m="1" x="1142"/>
        <item x="178"/>
        <item x="241"/>
        <item x="251"/>
        <item x="260"/>
        <item x="270"/>
        <item m="1" x="1083"/>
        <item m="1" x="877"/>
        <item m="1" x="1147"/>
        <item m="1" x="824"/>
        <item x="219"/>
        <item m="1" x="733"/>
        <item m="1" x="879"/>
        <item m="1" x="1229"/>
        <item m="1" x="1030"/>
        <item m="1" x="1244"/>
        <item m="1" x="1146"/>
        <item x="202"/>
        <item x="370"/>
        <item m="1" x="1255"/>
        <item x="578"/>
        <item x="390"/>
        <item m="1" x="1047"/>
        <item m="1" x="745"/>
        <item m="1" x="896"/>
        <item m="1" x="1143"/>
        <item m="1" x="1215"/>
        <item m="1" x="1176"/>
        <item m="1" x="977"/>
        <item x="300"/>
        <item m="1" x="761"/>
        <item m="1" x="992"/>
        <item m="1" x="657"/>
        <item m="1" x="838"/>
        <item m="1" x="1034"/>
        <item x="368"/>
        <item m="1" x="1256"/>
        <item m="1" x="1144"/>
        <item m="1" x="1118"/>
        <item m="1" x="1271"/>
        <item m="1" x="842"/>
        <item x="310"/>
        <item m="1" x="1006"/>
        <item m="1" x="895"/>
        <item m="1" x="751"/>
        <item m="1" x="869"/>
        <item m="1" x="762"/>
        <item m="1" x="865"/>
        <item m="1" x="1217"/>
        <item m="1" x="866"/>
        <item m="1" x="753"/>
        <item m="1" x="1038"/>
        <item m="1" x="714"/>
        <item m="1" x="1089"/>
        <item m="1" x="867"/>
        <item x="581"/>
        <item m="1" x="750"/>
        <item m="1" x="779"/>
        <item m="1" x="963"/>
        <item m="1" x="925"/>
        <item m="1" x="989"/>
        <item x="308"/>
        <item m="1" x="884"/>
        <item x="579"/>
        <item x="354"/>
        <item x="347"/>
        <item x="351"/>
        <item x="357"/>
        <item x="350"/>
        <item x="349"/>
        <item x="355"/>
        <item x="356"/>
        <item x="352"/>
        <item x="346"/>
        <item x="348"/>
        <item x="353"/>
        <item m="1" x="1182"/>
        <item m="1" x="613"/>
        <item x="323"/>
        <item m="1" x="717"/>
        <item m="1" x="1222"/>
        <item m="1" x="1187"/>
        <item x="393"/>
        <item m="1" x="774"/>
        <item m="1" x="872"/>
        <item m="1" x="1165"/>
        <item x="191"/>
        <item m="1" x="698"/>
        <item x="319"/>
        <item x="167"/>
        <item m="1" x="1159"/>
        <item m="1" x="1119"/>
        <item m="1" x="741"/>
        <item m="1" x="723"/>
        <item m="1" x="880"/>
        <item m="1" x="1086"/>
        <item x="271"/>
        <item m="1" x="671"/>
        <item m="1" x="1141"/>
        <item x="315"/>
        <item x="180"/>
        <item x="198"/>
        <item m="1" x="890"/>
        <item x="188"/>
        <item x="598"/>
        <item m="1" x="1264"/>
        <item m="1" x="1064"/>
        <item x="580"/>
        <item x="400"/>
        <item x="557"/>
        <item m="1" x="735"/>
        <item x="408"/>
        <item x="412"/>
        <item m="1" x="1061"/>
        <item m="1" x="1188"/>
        <item m="1" x="1003"/>
        <item x="161"/>
        <item x="160"/>
        <item x="159"/>
        <item x="158"/>
        <item x="33"/>
        <item x="34"/>
        <item x="32"/>
        <item x="23"/>
        <item x="24"/>
        <item x="30"/>
        <item x="26"/>
        <item x="21"/>
        <item x="27"/>
        <item x="29"/>
        <item x="25"/>
        <item x="31"/>
        <item x="22"/>
        <item x="20"/>
        <item x="28"/>
        <item m="1" x="825"/>
        <item m="1" x="732"/>
        <item m="1" x="1122"/>
        <item m="1" x="640"/>
        <item m="1" x="1219"/>
        <item m="1" x="856"/>
        <item m="1" x="1145"/>
        <item x="329"/>
        <item m="1" x="668"/>
        <item m="1" x="1020"/>
        <item m="1" x="769"/>
        <item x="380"/>
        <item x="501"/>
        <item x="232"/>
        <item m="1" x="1247"/>
        <item m="1" x="638"/>
        <item m="1" x="1239"/>
        <item x="305"/>
        <item m="1" x="651"/>
        <item m="1" x="1090"/>
        <item m="1" x="1109"/>
        <item x="486"/>
        <item x="1"/>
        <item x="2"/>
        <item m="1" x="935"/>
        <item x="431"/>
        <item x="440"/>
        <item x="469"/>
        <item x="476"/>
        <item x="443"/>
        <item x="430"/>
        <item x="417"/>
        <item x="433"/>
        <item x="437"/>
        <item x="419"/>
        <item x="432"/>
        <item m="1" x="1070"/>
        <item m="1" x="939"/>
        <item m="1" x="1026"/>
        <item m="1" x="969"/>
        <item x="172"/>
        <item m="1" x="891"/>
        <item m="1" x="1169"/>
        <item x="316"/>
        <item m="1" x="938"/>
        <item x="377"/>
        <item x="327"/>
        <item x="290"/>
        <item x="298"/>
        <item m="1" x="722"/>
        <item m="1" x="625"/>
        <item m="1" x="1277"/>
        <item m="1" x="767"/>
        <item m="1" x="828"/>
        <item x="396"/>
        <item m="1" x="1096"/>
        <item x="562"/>
        <item x="603"/>
        <item m="1" x="1231"/>
        <item x="549"/>
        <item x="587"/>
        <item x="201"/>
        <item m="1" x="1011"/>
        <item m="1" x="1088"/>
        <item m="1" x="1099"/>
        <item m="1" x="914"/>
        <item m="1" x="978"/>
        <item x="268"/>
        <item m="1" x="844"/>
        <item m="1" x="964"/>
        <item m="1" x="1275"/>
        <item m="1" x="1100"/>
        <item m="1" x="1001"/>
        <item m="1" x="1002"/>
        <item x="173"/>
        <item x="240"/>
        <item m="1" x="678"/>
        <item m="1" x="1251"/>
        <item m="1" x="716"/>
        <item m="1" x="660"/>
        <item m="1" x="636"/>
        <item m="1" x="1260"/>
        <item x="481"/>
        <item x="480"/>
        <item x="494"/>
        <item m="1" x="953"/>
        <item m="1" x="813"/>
        <item m="1" x="931"/>
        <item x="5"/>
        <item m="1" x="697"/>
        <item m="1" x="961"/>
        <item m="1" x="1008"/>
        <item m="1" x="1133"/>
        <item m="1" x="1148"/>
        <item m="1" x="766"/>
        <item x="275"/>
        <item x="456"/>
        <item x="464"/>
        <item x="471"/>
        <item x="462"/>
        <item x="479"/>
        <item x="466"/>
        <item x="455"/>
        <item x="449"/>
        <item x="458"/>
        <item m="1" x="686"/>
        <item x="461"/>
        <item m="1" x="1059"/>
        <item x="450"/>
        <item x="457"/>
        <item x="446"/>
        <item x="448"/>
        <item x="452"/>
        <item m="1" x="1274"/>
        <item x="463"/>
        <item x="470"/>
        <item x="478"/>
        <item x="465"/>
        <item x="451"/>
        <item x="447"/>
        <item x="454"/>
        <item m="1" x="1010"/>
        <item x="460"/>
        <item x="453"/>
        <item m="1" x="1213"/>
        <item x="459"/>
        <item m="1" x="1208"/>
        <item m="1" x="873"/>
        <item m="1" x="1123"/>
        <item x="374"/>
        <item x="345"/>
        <item x="205"/>
        <item m="1" x="676"/>
        <item x="536"/>
        <item x="543"/>
        <item x="537"/>
        <item x="541"/>
        <item x="539"/>
        <item x="540"/>
        <item x="538"/>
        <item m="1" x="887"/>
        <item m="1" x="836"/>
        <item x="304"/>
        <item x="509"/>
        <item m="1" x="624"/>
        <item m="1" x="851"/>
        <item m="1" x="1131"/>
        <item m="1" x="932"/>
        <item m="1" x="1242"/>
        <item m="1" x="943"/>
        <item m="1" x="674"/>
        <item x="482"/>
        <item x="483"/>
        <item x="488"/>
        <item x="485"/>
        <item x="484"/>
        <item m="1" x="1045"/>
        <item m="1" x="794"/>
        <item m="1" x="727"/>
        <item m="1" x="1126"/>
        <item m="1" x="758"/>
        <item m="1" x="703"/>
        <item m="1" x="677"/>
        <item m="1" x="742"/>
        <item m="1" x="1224"/>
        <item x="262"/>
        <item m="1" x="1125"/>
        <item x="243"/>
        <item m="1" x="695"/>
        <item m="1" x="1121"/>
        <item m="1" x="937"/>
        <item m="1" x="790"/>
        <item x="402"/>
        <item x="203"/>
        <item m="1" x="927"/>
        <item m="1" x="817"/>
        <item x="535"/>
        <item x="534"/>
        <item x="545"/>
        <item m="1" x="1170"/>
        <item x="542"/>
        <item m="1" x="814"/>
        <item x="505"/>
        <item x="45"/>
        <item x="150"/>
        <item x="42"/>
        <item x="40"/>
        <item x="37"/>
        <item x="43"/>
        <item x="41"/>
        <item x="39"/>
        <item x="38"/>
        <item x="149"/>
        <item x="44"/>
        <item x="46"/>
        <item x="151"/>
        <item x="53"/>
        <item x="60"/>
        <item x="49"/>
        <item x="50"/>
        <item x="52"/>
        <item x="47"/>
        <item x="56"/>
        <item x="54"/>
        <item x="61"/>
        <item x="55"/>
        <item x="51"/>
        <item x="59"/>
        <item x="48"/>
        <item x="58"/>
        <item x="57"/>
        <item m="1" x="908"/>
        <item m="1" x="966"/>
        <item m="1" x="876"/>
        <item m="1" x="921"/>
        <item m="1" x="802"/>
        <item m="1" x="959"/>
        <item x="544"/>
        <item x="245"/>
        <item m="1" x="1056"/>
        <item x="403"/>
        <item x="193"/>
        <item m="1" x="1221"/>
        <item m="1" x="1033"/>
        <item x="256"/>
        <item x="263"/>
        <item x="16"/>
        <item x="9"/>
        <item x="13"/>
        <item x="19"/>
        <item x="12"/>
        <item x="11"/>
        <item x="17"/>
        <item x="18"/>
        <item x="14"/>
        <item x="8"/>
        <item x="10"/>
        <item x="15"/>
        <item x="489"/>
        <item m="1" x="1233"/>
        <item m="1" x="1106"/>
        <item m="1" x="763"/>
        <item x="397"/>
        <item x="255"/>
        <item m="1" x="637"/>
        <item m="1" x="1027"/>
        <item m="1" x="611"/>
        <item x="548"/>
        <item m="1" x="1095"/>
        <item m="1" x="1185"/>
        <item m="1" x="888"/>
        <item m="1" x="1248"/>
        <item m="1" x="940"/>
        <item x="387"/>
        <item x="250"/>
        <item x="388"/>
        <item m="1" x="945"/>
        <item m="1" x="1181"/>
        <item x="386"/>
        <item m="1" x="647"/>
        <item m="1" x="747"/>
        <item m="1" x="644"/>
        <item m="1" x="649"/>
        <item m="1" x="673"/>
        <item m="1" x="1023"/>
        <item m="1" x="710"/>
        <item m="1" x="1127"/>
        <item x="206"/>
        <item m="1" x="610"/>
        <item x="473"/>
        <item x="472"/>
        <item m="1" x="957"/>
        <item x="389"/>
        <item x="335"/>
        <item x="570"/>
        <item x="569"/>
        <item x="568"/>
        <item x="360"/>
        <item x="62"/>
        <item x="73"/>
        <item x="75"/>
        <item x="68"/>
        <item x="69"/>
        <item x="66"/>
        <item x="63"/>
        <item x="71"/>
        <item x="76"/>
        <item x="70"/>
        <item x="67"/>
        <item x="65"/>
        <item x="64"/>
        <item x="74"/>
        <item x="72"/>
        <item m="1" x="1128"/>
        <item m="1" x="901"/>
        <item m="1" x="1250"/>
        <item m="1" x="1177"/>
        <item x="383"/>
        <item x="279"/>
        <item x="289"/>
        <item m="1" x="1129"/>
        <item x="288"/>
        <item x="287"/>
        <item x="334"/>
        <item x="385"/>
        <item x="382"/>
        <item m="1" x="816"/>
        <item x="381"/>
        <item x="502"/>
        <item m="1" x="1199"/>
        <item m="1" x="952"/>
        <item x="175"/>
        <item x="199"/>
        <item m="1" x="744"/>
        <item x="550"/>
        <item x="78"/>
        <item m="1" x="706"/>
        <item m="1" x="843"/>
        <item m="1" x="818"/>
        <item m="1" x="1140"/>
        <item m="1" x="1200"/>
        <item x="307"/>
        <item m="1" x="1270"/>
        <item m="1" x="1046"/>
        <item x="200"/>
        <item m="1" x="757"/>
        <item m="1" x="820"/>
        <item m="1" x="1152"/>
        <item x="185"/>
        <item m="1" x="1078"/>
        <item x="318"/>
        <item x="228"/>
        <item m="1" x="1071"/>
        <item m="1" x="1081"/>
        <item m="1" x="1108"/>
        <item m="1" x="1082"/>
        <item x="586"/>
        <item m="1" x="1223"/>
        <item m="1" x="1062"/>
        <item m="1" x="1269"/>
        <item m="1" x="979"/>
        <item m="1" x="997"/>
        <item m="1" x="1087"/>
        <item m="1" x="830"/>
        <item m="1" x="982"/>
        <item m="1" x="664"/>
        <item m="1" x="1210"/>
        <item m="1" x="756"/>
        <item m="1" x="1240"/>
        <item m="1" x="1174"/>
        <item m="1" x="954"/>
        <item m="1" x="1257"/>
        <item m="1" x="648"/>
        <item x="516"/>
        <item x="514"/>
        <item x="525"/>
        <item x="513"/>
        <item x="358"/>
        <item x="588"/>
        <item x="530"/>
        <item x="515"/>
        <item x="512"/>
        <item x="522"/>
        <item x="517"/>
        <item m="1" x="718"/>
        <item x="596"/>
        <item x="511"/>
        <item x="487"/>
        <item m="1" x="1186"/>
        <item m="1" x="1151"/>
        <item x="410"/>
        <item x="414"/>
        <item m="1" x="1029"/>
        <item x="259"/>
        <item x="234"/>
        <item x="401"/>
        <item m="1" x="746"/>
        <item m="1" x="680"/>
        <item x="3"/>
        <item m="1" x="1184"/>
        <item m="1" x="628"/>
        <item m="1" x="1225"/>
        <item x="0"/>
        <item m="1" x="819"/>
        <item m="1" x="1077"/>
        <item m="1" x="768"/>
        <item m="1" x="926"/>
        <item m="1" x="922"/>
        <item m="1" x="806"/>
        <item x="93"/>
        <item x="94"/>
        <item x="100"/>
        <item x="96"/>
        <item m="1" x="1004"/>
        <item x="91"/>
        <item x="97"/>
        <item x="152"/>
        <item x="103"/>
        <item x="99"/>
        <item x="102"/>
        <item x="95"/>
        <item x="101"/>
        <item x="92"/>
        <item x="153"/>
        <item x="98"/>
        <item x="154"/>
        <item m="1" x="1009"/>
        <item m="1" x="1000"/>
        <item m="1" x="907"/>
        <item x="265"/>
        <item m="1" x="1085"/>
        <item x="379"/>
        <item m="1" x="1157"/>
        <item m="1" x="1124"/>
        <item m="1" x="850"/>
        <item x="314"/>
        <item m="1" x="878"/>
        <item x="248"/>
        <item m="1" x="1262"/>
        <item m="1" x="845"/>
        <item m="1" x="639"/>
        <item m="1" x="1172"/>
        <item m="1" x="734"/>
        <item x="196"/>
        <item m="1" x="1105"/>
        <item x="394"/>
        <item m="1" x="980"/>
        <item m="1" x="1243"/>
        <item x="573"/>
        <item m="1" x="1167"/>
        <item x="594"/>
        <item x="592"/>
        <item x="605"/>
        <item x="593"/>
        <item x="595"/>
        <item m="1" x="902"/>
        <item m="1" x="829"/>
        <item m="1" x="903"/>
        <item m="1" x="951"/>
        <item m="1" x="791"/>
        <item m="1" x="1161"/>
        <item x="294"/>
        <item m="1" x="905"/>
        <item x="584"/>
        <item x="590"/>
        <item x="591"/>
        <item x="589"/>
        <item x="528"/>
        <item x="527"/>
        <item x="532"/>
        <item x="529"/>
        <item m="1" x="1041"/>
        <item x="531"/>
        <item x="575"/>
        <item x="561"/>
        <item x="364"/>
        <item x="555"/>
        <item x="407"/>
        <item x="577"/>
        <item x="576"/>
        <item x="558"/>
        <item m="1" x="1032"/>
        <item x="214"/>
        <item x="341"/>
        <item x="340"/>
        <item m="1" x="796"/>
        <item x="339"/>
        <item x="222"/>
        <item m="1" x="1102"/>
        <item x="213"/>
        <item x="187"/>
        <item x="210"/>
        <item m="1" x="650"/>
        <item x="551"/>
        <item x="546"/>
        <item x="547"/>
        <item x="336"/>
        <item x="572"/>
        <item x="571"/>
        <item m="1" x="1246"/>
        <item x="244"/>
        <item m="1" x="1017"/>
        <item m="1" x="1192"/>
        <item x="247"/>
        <item x="183"/>
        <item m="1" x="646"/>
        <item x="508"/>
        <item m="1" x="754"/>
        <item m="1" x="1258"/>
        <item x="404"/>
        <item m="1" x="919"/>
        <item m="1" x="910"/>
        <item m="1" x="1104"/>
        <item m="1" x="815"/>
        <item m="1" x="981"/>
        <item x="253"/>
        <item m="1" x="1018"/>
        <item m="1" x="1091"/>
        <item m="1" x="659"/>
        <item m="1" x="661"/>
        <item m="1" x="950"/>
        <item m="1" x="713"/>
        <item x="309"/>
        <item m="1" x="749"/>
        <item m="1" x="719"/>
        <item m="1" x="859"/>
        <item x="165"/>
        <item m="1" x="1053"/>
        <item m="1" x="853"/>
        <item m="1" x="840"/>
        <item m="1" x="1042"/>
        <item m="1" x="1162"/>
        <item m="1" x="711"/>
        <item m="1" x="955"/>
        <item m="1" x="1171"/>
        <item m="1" x="800"/>
        <item m="1" x="871"/>
        <item m="1" x="909"/>
        <item m="1" x="773"/>
        <item x="564"/>
        <item x="565"/>
        <item x="566"/>
        <item x="338"/>
        <item x="337"/>
        <item x="342"/>
        <item m="1" x="1183"/>
        <item x="601"/>
        <item m="1" x="645"/>
        <item x="604"/>
        <item m="1" x="1101"/>
        <item x="493"/>
        <item x="499"/>
        <item x="7"/>
        <item m="1" x="1130"/>
        <item m="1" x="783"/>
        <item x="556"/>
        <item x="174"/>
        <item m="1" x="1016"/>
        <item m="1" x="662"/>
        <item x="190"/>
        <item x="252"/>
        <item m="1" x="729"/>
        <item x="324"/>
        <item x="189"/>
        <item m="1" x="834"/>
        <item m="1" x="1035"/>
        <item m="1" x="1116"/>
        <item x="301"/>
        <item m="1" x="899"/>
        <item x="169"/>
        <item m="1" x="1065"/>
        <item m="1" x="759"/>
        <item m="1" x="923"/>
        <item m="1" x="1015"/>
        <item x="554"/>
        <item x="560"/>
        <item x="559"/>
        <item m="1" x="781"/>
        <item x="211"/>
        <item m="1" x="1214"/>
        <item m="1" x="629"/>
        <item m="1" x="972"/>
        <item m="1" x="1113"/>
        <item m="1" x="1031"/>
        <item m="1" x="1067"/>
        <item m="1" x="823"/>
        <item m="1" x="696"/>
        <item x="223"/>
        <item x="220"/>
        <item x="176"/>
        <item m="1" x="936"/>
        <item x="574"/>
        <item m="1" x="776"/>
        <item m="1" x="1241"/>
        <item x="399"/>
        <item m="1" x="778"/>
        <item x="325"/>
        <item x="170"/>
        <item m="1" x="786"/>
        <item m="1" x="858"/>
        <item m="1" x="743"/>
        <item m="1" x="993"/>
        <item m="1" x="701"/>
        <item m="1" x="918"/>
        <item m="1" x="724"/>
        <item m="1" x="626"/>
        <item m="1" x="652"/>
        <item m="1" x="702"/>
        <item x="313"/>
        <item m="1" x="765"/>
        <item m="1" x="1189"/>
        <item x="496"/>
        <item m="1" x="690"/>
        <item m="1" x="1178"/>
        <item m="1" x="1025"/>
        <item x="317"/>
        <item x="582"/>
        <item m="1" x="798"/>
        <item m="1" x="738"/>
        <item m="1" x="916"/>
        <item m="1" x="1272"/>
        <item m="1" x="848"/>
        <item m="1" x="1110"/>
        <item m="1" x="699"/>
        <item x="444"/>
        <item x="445"/>
        <item m="1" x="709"/>
        <item m="1" x="885"/>
        <item m="1" x="737"/>
        <item m="1" x="1209"/>
        <item m="1" x="608"/>
        <item x="181"/>
        <item m="1" x="883"/>
        <item m="1" x="913"/>
        <item m="1" x="656"/>
        <item x="366"/>
        <item x="365"/>
        <item x="367"/>
        <item m="1" x="1228"/>
        <item m="1" x="1055"/>
        <item x="6"/>
        <item x="162"/>
        <item x="163"/>
        <item x="277"/>
        <item x="278"/>
        <item x="280"/>
        <item x="281"/>
        <item x="283"/>
        <item x="284"/>
        <item x="285"/>
        <item x="286"/>
        <item x="291"/>
        <item x="292"/>
        <item x="293"/>
        <item x="331"/>
        <item x="332"/>
        <item x="510"/>
        <item x="518"/>
        <item x="519"/>
        <item x="520"/>
        <item x="521"/>
        <item x="523"/>
        <item x="524"/>
        <item x="526"/>
        <item x="533"/>
        <item x="567"/>
        <item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</pivotFields>
  <rowFields count="3">
    <field x="1"/>
    <field x="5"/>
    <field x="6"/>
  </rowFields>
  <rowItems count="10">
    <i>
      <x v="9"/>
      <x v="285"/>
      <x v="494"/>
    </i>
    <i r="1">
      <x v="291"/>
      <x v="934"/>
    </i>
    <i r="1">
      <x v="292"/>
      <x v="932"/>
    </i>
    <i r="1">
      <x v="296"/>
      <x v="1266"/>
    </i>
    <i r="1">
      <x v="341"/>
      <x v="1267"/>
    </i>
    <i r="1">
      <x v="342"/>
      <x v="1268"/>
    </i>
    <i r="1">
      <x v="343"/>
      <x v="493"/>
    </i>
    <i r="1">
      <x v="344"/>
      <x v="936"/>
    </i>
    <i r="1">
      <x v="390"/>
      <x v="940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6" hier="-1"/>
  </pageFields>
  <dataFields count="8">
    <dataField name="Sum of Adjusted Closing balance PY" fld="16" baseField="0" baseItem="0"/>
    <dataField name="Sum of Debit " fld="9" baseField="0" baseItem="0"/>
    <dataField name="Sum of Credit" fld="10" baseField="0" baseItem="0"/>
    <dataField name="Sum of Closing balance" fld="11" baseField="0" baseItem="0"/>
    <dataField name="Sum of Adjustements" fld="12" baseField="0" baseItem="0"/>
    <dataField name="Sum of Closing balance adjusted" fld="13" baseField="0" baseItem="0"/>
    <dataField name="Sum of Nominal Variance" fld="18" baseField="0" baseItem="0"/>
    <dataField name="Sum of Variance in %" fld="20" baseField="0" baseItem="0" numFmtId="10"/>
  </dataFields>
  <formats count="18">
    <format dxfId="548">
      <pivotArea type="all" dataOnly="0" outline="0" fieldPosition="0"/>
    </format>
    <format dxfId="547">
      <pivotArea outline="0" collapsedLevelsAreSubtotals="1" fieldPosition="0"/>
    </format>
    <format dxfId="546">
      <pivotArea field="1" type="button" dataOnly="0" labelOnly="1" outline="0" axis="axisRow" fieldPosition="0"/>
    </format>
    <format dxfId="545">
      <pivotArea field="5" type="button" dataOnly="0" labelOnly="1" outline="0" axis="axisRow" fieldPosition="1"/>
    </format>
    <format dxfId="544">
      <pivotArea field="6" type="button" dataOnly="0" labelOnly="1" outline="0" axis="axisRow" fieldPosition="2"/>
    </format>
    <format dxfId="543">
      <pivotArea dataOnly="0" labelOnly="1" outline="0" fieldPosition="0">
        <references count="1">
          <reference field="1" count="1">
            <x v="9"/>
          </reference>
        </references>
      </pivotArea>
    </format>
    <format dxfId="542">
      <pivotArea dataOnly="0" labelOnly="1" grandRow="1" outline="0" fieldPosition="0"/>
    </format>
    <format dxfId="541">
      <pivotArea dataOnly="0" labelOnly="1" outline="0" fieldPosition="0">
        <references count="2">
          <reference field="1" count="1" selected="0">
            <x v="9"/>
          </reference>
          <reference field="5" count="9">
            <x v="285"/>
            <x v="291"/>
            <x v="292"/>
            <x v="296"/>
            <x v="341"/>
            <x v="342"/>
            <x v="343"/>
            <x v="344"/>
            <x v="390"/>
          </reference>
        </references>
      </pivotArea>
    </format>
    <format dxfId="540">
      <pivotArea dataOnly="0" labelOnly="1" outline="0" fieldPosition="0">
        <references count="3">
          <reference field="1" count="1" selected="0">
            <x v="9"/>
          </reference>
          <reference field="5" count="1" selected="0">
            <x v="285"/>
          </reference>
          <reference field="6" count="1">
            <x v="494"/>
          </reference>
        </references>
      </pivotArea>
    </format>
    <format dxfId="539">
      <pivotArea dataOnly="0" labelOnly="1" outline="0" fieldPosition="0">
        <references count="3">
          <reference field="1" count="1" selected="0">
            <x v="9"/>
          </reference>
          <reference field="5" count="1" selected="0">
            <x v="291"/>
          </reference>
          <reference field="6" count="1">
            <x v="934"/>
          </reference>
        </references>
      </pivotArea>
    </format>
    <format dxfId="538">
      <pivotArea dataOnly="0" labelOnly="1" outline="0" fieldPosition="0">
        <references count="3">
          <reference field="1" count="1" selected="0">
            <x v="9"/>
          </reference>
          <reference field="5" count="1" selected="0">
            <x v="292"/>
          </reference>
          <reference field="6" count="1">
            <x v="932"/>
          </reference>
        </references>
      </pivotArea>
    </format>
    <format dxfId="537">
      <pivotArea dataOnly="0" labelOnly="1" outline="0" fieldPosition="0">
        <references count="3">
          <reference field="1" count="1" selected="0">
            <x v="9"/>
          </reference>
          <reference field="5" count="1" selected="0">
            <x v="296"/>
          </reference>
          <reference field="6" count="1">
            <x v="1266"/>
          </reference>
        </references>
      </pivotArea>
    </format>
    <format dxfId="536">
      <pivotArea dataOnly="0" labelOnly="1" outline="0" fieldPosition="0">
        <references count="3">
          <reference field="1" count="1" selected="0">
            <x v="9"/>
          </reference>
          <reference field="5" count="1" selected="0">
            <x v="341"/>
          </reference>
          <reference field="6" count="1">
            <x v="1267"/>
          </reference>
        </references>
      </pivotArea>
    </format>
    <format dxfId="535">
      <pivotArea dataOnly="0" labelOnly="1" outline="0" fieldPosition="0">
        <references count="3">
          <reference field="1" count="1" selected="0">
            <x v="9"/>
          </reference>
          <reference field="5" count="1" selected="0">
            <x v="342"/>
          </reference>
          <reference field="6" count="1">
            <x v="1268"/>
          </reference>
        </references>
      </pivotArea>
    </format>
    <format dxfId="534">
      <pivotArea dataOnly="0" labelOnly="1" outline="0" fieldPosition="0">
        <references count="3">
          <reference field="1" count="1" selected="0">
            <x v="9"/>
          </reference>
          <reference field="5" count="1" selected="0">
            <x v="343"/>
          </reference>
          <reference field="6" count="1">
            <x v="493"/>
          </reference>
        </references>
      </pivotArea>
    </format>
    <format dxfId="533">
      <pivotArea dataOnly="0" labelOnly="1" outline="0" fieldPosition="0">
        <references count="3">
          <reference field="1" count="1" selected="0">
            <x v="9"/>
          </reference>
          <reference field="5" count="1" selected="0">
            <x v="344"/>
          </reference>
          <reference field="6" count="1">
            <x v="936"/>
          </reference>
        </references>
      </pivotArea>
    </format>
    <format dxfId="532">
      <pivotArea dataOnly="0" labelOnly="1" outline="0" fieldPosition="0">
        <references count="3">
          <reference field="1" count="1" selected="0">
            <x v="9"/>
          </reference>
          <reference field="5" count="1" selected="0">
            <x v="390"/>
          </reference>
          <reference field="6" count="1">
            <x v="940"/>
          </reference>
        </references>
      </pivotArea>
    </format>
    <format dxfId="53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CAA90-D212-4890-97C1-C591ED5086CA}" name="PivotTable14" cacheId="5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3:K23" firstHeaderRow="0" firstDataRow="1" firstDataCol="3" rowPageCount="1" colPageCount="1"/>
  <pivotFields count="21">
    <pivotField axis="axisPage" compact="0" outline="0" showAll="0" defaultSubtotal="0">
      <items count="21">
        <item x="19"/>
        <item x="9"/>
        <item x="4"/>
        <item x="0"/>
        <item x="2"/>
        <item x="12"/>
        <item x="8"/>
        <item x="14"/>
        <item x="6"/>
        <item x="15"/>
        <item x="16"/>
        <item x="1"/>
        <item x="18"/>
        <item x="10"/>
        <item x="5"/>
        <item x="7"/>
        <item x="17"/>
        <item x="13"/>
        <item x="3"/>
        <item x="20"/>
        <item x="11"/>
      </items>
    </pivotField>
    <pivotField axis="axisRow" compact="0" outline="0" showAll="0" defaultSubtotal="0">
      <items count="35">
        <item x="25"/>
        <item x="13"/>
        <item x="10"/>
        <item x="16"/>
        <item x="9"/>
        <item x="17"/>
        <item x="8"/>
        <item x="4"/>
        <item x="7"/>
        <item x="15"/>
        <item x="5"/>
        <item x="6"/>
        <item x="22"/>
        <item x="21"/>
        <item m="1" x="34"/>
        <item x="11"/>
        <item x="14"/>
        <item x="19"/>
        <item x="18"/>
        <item x="12"/>
        <item x="23"/>
        <item x="20"/>
        <item x="1"/>
        <item x="2"/>
        <item x="3"/>
        <item x="33"/>
        <item x="31"/>
        <item x="27"/>
        <item x="28"/>
        <item x="0"/>
        <item x="26"/>
        <item x="29"/>
        <item x="30"/>
        <item x="32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17">
        <item x="0"/>
        <item x="372"/>
        <item x="365"/>
        <item x="6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</items>
    </pivotField>
    <pivotField axis="axisRow" compact="0" outline="0" showAll="0" defaultSubtotal="0">
      <items count="1280">
        <item x="491"/>
        <item m="1" x="1179"/>
        <item x="398"/>
        <item m="1" x="694"/>
        <item m="1" x="693"/>
        <item m="1" x="1115"/>
        <item m="1" x="726"/>
        <item m="1" x="1028"/>
        <item x="197"/>
        <item m="1" x="739"/>
        <item x="229"/>
        <item m="1" x="700"/>
        <item x="311"/>
        <item m="1" x="826"/>
        <item m="1" x="705"/>
        <item m="1" x="1051"/>
        <item m="1" x="958"/>
        <item m="1" x="860"/>
        <item m="1" x="801"/>
        <item m="1" x="1191"/>
        <item m="1" x="623"/>
        <item m="1" x="658"/>
        <item x="166"/>
        <item m="1" x="1057"/>
        <item m="1" x="990"/>
        <item m="1" x="1166"/>
        <item x="182"/>
        <item m="1" x="1220"/>
        <item m="1" x="1068"/>
        <item m="1" x="1227"/>
        <item m="1" x="669"/>
        <item m="1" x="681"/>
        <item x="186"/>
        <item m="1" x="971"/>
        <item m="1" x="893"/>
        <item x="224"/>
        <item x="261"/>
        <item m="1" x="672"/>
        <item m="1" x="654"/>
        <item m="1" x="707"/>
        <item m="1" x="631"/>
        <item x="171"/>
        <item m="1" x="822"/>
        <item m="1" x="1114"/>
        <item m="1" x="841"/>
        <item m="1" x="976"/>
        <item m="1" x="1069"/>
        <item m="1" x="995"/>
        <item m="1" x="934"/>
        <item x="184"/>
        <item m="1" x="846"/>
        <item x="237"/>
        <item x="209"/>
        <item m="1" x="1194"/>
        <item x="264"/>
        <item x="392"/>
        <item m="1" x="780"/>
        <item x="230"/>
        <item x="369"/>
        <item m="1" x="948"/>
        <item x="326"/>
        <item m="1" x="882"/>
        <item m="1" x="1154"/>
        <item m="1" x="1207"/>
        <item m="1" x="805"/>
        <item m="1" x="1080"/>
        <item x="312"/>
        <item x="303"/>
        <item m="1" x="974"/>
        <item m="1" x="1084"/>
        <item x="371"/>
        <item m="1" x="965"/>
        <item m="1" x="1261"/>
        <item m="1" x="1098"/>
        <item m="1" x="1092"/>
        <item m="1" x="1253"/>
        <item x="218"/>
        <item m="1" x="772"/>
        <item x="411"/>
        <item m="1" x="917"/>
        <item m="1" x="1052"/>
        <item m="1" x="949"/>
        <item m="1" x="904"/>
        <item m="1" x="1195"/>
        <item m="1" x="728"/>
        <item m="1" x="683"/>
        <item m="1" x="875"/>
        <item m="1" x="632"/>
        <item m="1" x="634"/>
        <item m="1" x="920"/>
        <item m="1" x="1039"/>
        <item m="1" x="612"/>
        <item m="1" x="1237"/>
        <item m="1" x="832"/>
        <item m="1" x="1268"/>
        <item m="1" x="1163"/>
        <item m="1" x="1019"/>
        <item m="1" x="946"/>
        <item m="1" x="1204"/>
        <item m="1" x="870"/>
        <item m="1" x="833"/>
        <item m="1" x="847"/>
        <item m="1" x="944"/>
        <item m="1" x="787"/>
        <item m="1" x="962"/>
        <item m="1" x="803"/>
        <item m="1" x="821"/>
        <item x="302"/>
        <item m="1" x="775"/>
        <item m="1" x="1173"/>
        <item m="1" x="684"/>
        <item x="328"/>
        <item m="1" x="609"/>
        <item m="1" x="1054"/>
        <item x="585"/>
        <item m="1" x="1024"/>
        <item m="1" x="984"/>
        <item x="563"/>
        <item m="1" x="795"/>
        <item m="1" x="1226"/>
        <item m="1" x="1235"/>
        <item m="1" x="1205"/>
        <item x="257"/>
        <item x="231"/>
        <item m="1" x="839"/>
        <item m="1" x="1211"/>
        <item m="1" x="928"/>
        <item m="1" x="1150"/>
        <item x="321"/>
        <item m="1" x="1060"/>
        <item m="1" x="1112"/>
        <item x="225"/>
        <item x="405"/>
        <item m="1" x="785"/>
        <item m="1" x="1156"/>
        <item m="1" x="1160"/>
        <item m="1" x="748"/>
        <item m="1" x="1216"/>
        <item x="269"/>
        <item m="1" x="933"/>
        <item x="254"/>
        <item m="1" x="666"/>
        <item m="1" x="691"/>
        <item x="427"/>
        <item x="439"/>
        <item x="468"/>
        <item x="475"/>
        <item x="442"/>
        <item x="426"/>
        <item x="416"/>
        <item x="477"/>
        <item x="429"/>
        <item x="423"/>
        <item x="434"/>
        <item x="438"/>
        <item x="467"/>
        <item x="474"/>
        <item x="441"/>
        <item x="422"/>
        <item x="420"/>
        <item x="425"/>
        <item x="435"/>
        <item x="421"/>
        <item x="424"/>
        <item x="436"/>
        <item x="418"/>
        <item x="428"/>
        <item x="415"/>
        <item m="1" x="1139"/>
        <item m="1" x="771"/>
        <item m="1" x="1197"/>
        <item m="1" x="1236"/>
        <item x="395"/>
        <item m="1" x="1196"/>
        <item x="273"/>
        <item m="1" x="1202"/>
        <item m="1" x="715"/>
        <item m="1" x="1076"/>
        <item x="212"/>
        <item m="1" x="998"/>
        <item m="1" x="930"/>
        <item m="1" x="1180"/>
        <item x="552"/>
        <item m="1" x="897"/>
        <item m="1" x="1276"/>
        <item m="1" x="633"/>
        <item m="1" x="621"/>
        <item m="1" x="947"/>
        <item x="36"/>
        <item x="35"/>
        <item x="192"/>
        <item m="1" x="967"/>
        <item m="1" x="782"/>
        <item x="267"/>
        <item m="1" x="915"/>
        <item m="1" x="889"/>
        <item x="384"/>
        <item m="1" x="881"/>
        <item m="1" x="615"/>
        <item x="295"/>
        <item m="1" x="1273"/>
        <item m="1" x="704"/>
        <item m="1" x="1079"/>
        <item x="164"/>
        <item m="1" x="874"/>
        <item m="1" x="809"/>
        <item m="1" x="687"/>
        <item m="1" x="1153"/>
        <item m="1" x="641"/>
        <item m="1" x="1072"/>
        <item x="266"/>
        <item m="1" x="788"/>
        <item m="1" x="740"/>
        <item m="1" x="1120"/>
        <item m="1" x="975"/>
        <item x="378"/>
        <item m="1" x="1134"/>
        <item x="217"/>
        <item m="1" x="1175"/>
        <item x="607"/>
        <item m="1" x="862"/>
        <item m="1" x="1267"/>
        <item m="1" x="618"/>
        <item m="1" x="627"/>
        <item x="239"/>
        <item x="413"/>
        <item m="1" x="736"/>
        <item x="409"/>
        <item m="1" x="855"/>
        <item x="506"/>
        <item m="1" x="1234"/>
        <item x="602"/>
        <item x="249"/>
        <item x="391"/>
        <item x="503"/>
        <item m="1" x="1158"/>
        <item m="1" x="1048"/>
        <item m="1" x="1066"/>
        <item m="1" x="799"/>
        <item m="1" x="906"/>
        <item m="1" x="663"/>
        <item x="492"/>
        <item m="1" x="708"/>
        <item m="1" x="712"/>
        <item m="1" x="810"/>
        <item m="1" x="1230"/>
        <item x="204"/>
        <item m="1" x="1012"/>
        <item m="1" x="1094"/>
        <item m="1" x="994"/>
        <item m="1" x="849"/>
        <item m="1" x="653"/>
        <item x="504"/>
        <item m="1" x="682"/>
        <item x="376"/>
        <item m="1" x="635"/>
        <item m="1" x="1117"/>
        <item m="1" x="1259"/>
        <item m="1" x="731"/>
        <item m="1" x="692"/>
        <item m="1" x="670"/>
        <item m="1" x="1193"/>
        <item m="1" x="898"/>
        <item m="1" x="854"/>
        <item m="1" x="1245"/>
        <item m="1" x="1136"/>
        <item x="343"/>
        <item m="1" x="1058"/>
        <item x="216"/>
        <item m="1" x="655"/>
        <item m="1" x="988"/>
        <item x="208"/>
        <item m="1" x="784"/>
        <item m="1" x="614"/>
        <item m="1" x="986"/>
        <item m="1" x="1093"/>
        <item m="1" x="797"/>
        <item m="1" x="956"/>
        <item x="194"/>
        <item m="1" x="941"/>
        <item x="226"/>
        <item m="1" x="1164"/>
        <item x="215"/>
        <item m="1" x="667"/>
        <item m="1" x="1206"/>
        <item m="1" x="1278"/>
        <item x="322"/>
        <item m="1" x="807"/>
        <item m="1" x="892"/>
        <item x="363"/>
        <item x="359"/>
        <item x="362"/>
        <item m="1" x="730"/>
        <item x="553"/>
        <item m="1" x="991"/>
        <item x="507"/>
        <item m="1" x="1137"/>
        <item m="1" x="1132"/>
        <item m="1" x="808"/>
        <item m="1" x="1103"/>
        <item m="1" x="1266"/>
        <item x="583"/>
        <item x="599"/>
        <item m="1" x="804"/>
        <item x="597"/>
        <item m="1" x="1155"/>
        <item m="1" x="1014"/>
        <item m="1" x="1218"/>
        <item m="1" x="1201"/>
        <item x="344"/>
        <item m="1" x="777"/>
        <item x="497"/>
        <item m="1" x="1111"/>
        <item x="238"/>
        <item m="1" x="1040"/>
        <item x="306"/>
        <item m="1" x="1063"/>
        <item m="1" x="987"/>
        <item m="1" x="1249"/>
        <item m="1" x="619"/>
        <item m="1" x="999"/>
        <item m="1" x="831"/>
        <item m="1" x="1005"/>
        <item m="1" x="1279"/>
        <item m="1" x="827"/>
        <item m="1" x="1252"/>
        <item m="1" x="863"/>
        <item m="1" x="861"/>
        <item x="299"/>
        <item m="1" x="665"/>
        <item m="1" x="1149"/>
        <item m="1" x="688"/>
        <item m="1" x="617"/>
        <item x="168"/>
        <item m="1" x="689"/>
        <item m="1" x="1037"/>
        <item m="1" x="970"/>
        <item m="1" x="864"/>
        <item x="227"/>
        <item x="272"/>
        <item m="1" x="1073"/>
        <item m="1" x="643"/>
        <item m="1" x="835"/>
        <item x="495"/>
        <item m="1" x="1168"/>
        <item m="1" x="1265"/>
        <item m="1" x="1074"/>
        <item m="1" x="1050"/>
        <item m="1" x="630"/>
        <item x="490"/>
        <item m="1" x="1238"/>
        <item m="1" x="1007"/>
        <item m="1" x="1198"/>
        <item m="1" x="911"/>
        <item m="1" x="924"/>
        <item m="1" x="837"/>
        <item m="1" x="900"/>
        <item m="1" x="968"/>
        <item m="1" x="868"/>
        <item m="1" x="721"/>
        <item x="296"/>
        <item m="1" x="1013"/>
        <item x="373"/>
        <item m="1" x="792"/>
        <item m="1" x="1036"/>
        <item m="1" x="1135"/>
        <item x="195"/>
        <item m="1" x="1022"/>
        <item x="207"/>
        <item m="1" x="1044"/>
        <item m="1" x="1097"/>
        <item m="1" x="752"/>
        <item m="1" x="894"/>
        <item m="1" x="1107"/>
        <item m="1" x="622"/>
        <item m="1" x="616"/>
        <item m="1" x="996"/>
        <item m="1" x="812"/>
        <item m="1" x="929"/>
        <item m="1" x="1043"/>
        <item x="177"/>
        <item m="1" x="679"/>
        <item x="330"/>
        <item m="1" x="1254"/>
        <item m="1" x="1212"/>
        <item m="1" x="912"/>
        <item m="1" x="983"/>
        <item m="1" x="675"/>
        <item m="1" x="1021"/>
        <item m="1" x="1049"/>
        <item x="406"/>
        <item x="297"/>
        <item x="130"/>
        <item x="132"/>
        <item x="124"/>
        <item x="125"/>
        <item x="122"/>
        <item x="121"/>
        <item x="118"/>
        <item x="127"/>
        <item x="129"/>
        <item x="133"/>
        <item x="126"/>
        <item x="123"/>
        <item x="120"/>
        <item x="119"/>
        <item x="131"/>
        <item x="128"/>
        <item x="116"/>
        <item x="157"/>
        <item x="148"/>
        <item x="145"/>
        <item x="139"/>
        <item x="140"/>
        <item x="137"/>
        <item x="134"/>
        <item x="142"/>
        <item x="144"/>
        <item x="141"/>
        <item x="138"/>
        <item x="136"/>
        <item x="135"/>
        <item x="146"/>
        <item x="143"/>
        <item x="147"/>
        <item x="87"/>
        <item x="80"/>
        <item x="84"/>
        <item x="90"/>
        <item x="83"/>
        <item x="82"/>
        <item x="88"/>
        <item x="89"/>
        <item x="85"/>
        <item x="79"/>
        <item x="81"/>
        <item x="86"/>
        <item x="115"/>
        <item x="111"/>
        <item x="109"/>
        <item x="106"/>
        <item x="112"/>
        <item x="114"/>
        <item x="110"/>
        <item x="108"/>
        <item x="107"/>
        <item x="155"/>
        <item x="113"/>
        <item x="156"/>
        <item m="1" x="642"/>
        <item m="1" x="886"/>
        <item m="1" x="985"/>
        <item m="1" x="685"/>
        <item x="242"/>
        <item x="179"/>
        <item m="1" x="1075"/>
        <item m="1" x="789"/>
        <item m="1" x="720"/>
        <item x="600"/>
        <item x="4"/>
        <item m="1" x="764"/>
        <item x="320"/>
        <item x="258"/>
        <item x="235"/>
        <item m="1" x="1190"/>
        <item m="1" x="852"/>
        <item m="1" x="755"/>
        <item m="1" x="1232"/>
        <item m="1" x="1203"/>
        <item m="1" x="793"/>
        <item m="1" x="1263"/>
        <item m="1" x="760"/>
        <item x="361"/>
        <item m="1" x="725"/>
        <item m="1" x="620"/>
        <item x="105"/>
        <item x="104"/>
        <item x="117"/>
        <item x="77"/>
        <item m="1" x="811"/>
        <item m="1" x="770"/>
        <item x="236"/>
        <item m="1" x="960"/>
        <item x="233"/>
        <item x="372"/>
        <item x="274"/>
        <item m="1" x="942"/>
        <item x="246"/>
        <item x="375"/>
        <item x="500"/>
        <item m="1" x="857"/>
        <item x="276"/>
        <item m="1" x="973"/>
        <item x="333"/>
        <item x="282"/>
        <item m="1" x="1138"/>
        <item x="498"/>
        <item x="221"/>
        <item m="1" x="1142"/>
        <item x="178"/>
        <item x="241"/>
        <item x="251"/>
        <item x="260"/>
        <item x="270"/>
        <item m="1" x="1083"/>
        <item m="1" x="877"/>
        <item m="1" x="1147"/>
        <item m="1" x="824"/>
        <item x="219"/>
        <item m="1" x="733"/>
        <item m="1" x="879"/>
        <item m="1" x="1229"/>
        <item m="1" x="1030"/>
        <item m="1" x="1244"/>
        <item m="1" x="1146"/>
        <item x="202"/>
        <item x="370"/>
        <item m="1" x="1255"/>
        <item x="578"/>
        <item x="390"/>
        <item m="1" x="1047"/>
        <item m="1" x="745"/>
        <item m="1" x="896"/>
        <item m="1" x="1143"/>
        <item m="1" x="1215"/>
        <item m="1" x="1176"/>
        <item m="1" x="977"/>
        <item x="300"/>
        <item m="1" x="761"/>
        <item m="1" x="992"/>
        <item m="1" x="657"/>
        <item m="1" x="838"/>
        <item m="1" x="1034"/>
        <item x="368"/>
        <item m="1" x="1256"/>
        <item m="1" x="1144"/>
        <item m="1" x="1118"/>
        <item m="1" x="1271"/>
        <item m="1" x="842"/>
        <item x="310"/>
        <item m="1" x="1006"/>
        <item m="1" x="895"/>
        <item m="1" x="751"/>
        <item m="1" x="869"/>
        <item m="1" x="762"/>
        <item m="1" x="865"/>
        <item m="1" x="1217"/>
        <item m="1" x="866"/>
        <item m="1" x="753"/>
        <item m="1" x="1038"/>
        <item m="1" x="714"/>
        <item m="1" x="1089"/>
        <item m="1" x="867"/>
        <item x="581"/>
        <item m="1" x="750"/>
        <item m="1" x="779"/>
        <item m="1" x="963"/>
        <item m="1" x="925"/>
        <item m="1" x="989"/>
        <item x="308"/>
        <item m="1" x="884"/>
        <item x="579"/>
        <item x="354"/>
        <item x="347"/>
        <item x="351"/>
        <item x="357"/>
        <item x="350"/>
        <item x="349"/>
        <item x="355"/>
        <item x="356"/>
        <item x="352"/>
        <item x="346"/>
        <item x="348"/>
        <item x="353"/>
        <item m="1" x="1182"/>
        <item m="1" x="613"/>
        <item x="323"/>
        <item m="1" x="717"/>
        <item m="1" x="1222"/>
        <item m="1" x="1187"/>
        <item x="393"/>
        <item m="1" x="774"/>
        <item m="1" x="872"/>
        <item m="1" x="1165"/>
        <item x="191"/>
        <item m="1" x="698"/>
        <item x="319"/>
        <item x="167"/>
        <item m="1" x="1159"/>
        <item m="1" x="1119"/>
        <item m="1" x="741"/>
        <item m="1" x="723"/>
        <item m="1" x="880"/>
        <item m="1" x="1086"/>
        <item x="271"/>
        <item m="1" x="671"/>
        <item m="1" x="1141"/>
        <item x="315"/>
        <item x="180"/>
        <item x="198"/>
        <item m="1" x="890"/>
        <item x="188"/>
        <item x="598"/>
        <item m="1" x="1264"/>
        <item m="1" x="1064"/>
        <item x="580"/>
        <item x="400"/>
        <item x="557"/>
        <item m="1" x="735"/>
        <item x="408"/>
        <item x="412"/>
        <item m="1" x="1061"/>
        <item m="1" x="1188"/>
        <item m="1" x="1003"/>
        <item x="161"/>
        <item x="160"/>
        <item x="159"/>
        <item x="158"/>
        <item x="33"/>
        <item x="34"/>
        <item x="32"/>
        <item x="23"/>
        <item x="24"/>
        <item x="30"/>
        <item x="26"/>
        <item x="21"/>
        <item x="27"/>
        <item x="29"/>
        <item x="25"/>
        <item x="31"/>
        <item x="22"/>
        <item x="20"/>
        <item x="28"/>
        <item m="1" x="825"/>
        <item m="1" x="732"/>
        <item m="1" x="1122"/>
        <item m="1" x="640"/>
        <item m="1" x="1219"/>
        <item m="1" x="856"/>
        <item m="1" x="1145"/>
        <item x="329"/>
        <item m="1" x="668"/>
        <item m="1" x="1020"/>
        <item m="1" x="769"/>
        <item x="380"/>
        <item x="501"/>
        <item x="232"/>
        <item m="1" x="1247"/>
        <item m="1" x="638"/>
        <item m="1" x="1239"/>
        <item x="305"/>
        <item m="1" x="651"/>
        <item m="1" x="1090"/>
        <item m="1" x="1109"/>
        <item x="486"/>
        <item x="1"/>
        <item x="2"/>
        <item m="1" x="935"/>
        <item x="431"/>
        <item x="440"/>
        <item x="469"/>
        <item x="476"/>
        <item x="443"/>
        <item x="430"/>
        <item x="417"/>
        <item x="433"/>
        <item x="437"/>
        <item x="419"/>
        <item x="432"/>
        <item m="1" x="1070"/>
        <item m="1" x="939"/>
        <item m="1" x="1026"/>
        <item m="1" x="969"/>
        <item x="172"/>
        <item m="1" x="891"/>
        <item m="1" x="1169"/>
        <item x="316"/>
        <item m="1" x="938"/>
        <item x="377"/>
        <item x="327"/>
        <item x="290"/>
        <item x="298"/>
        <item m="1" x="722"/>
        <item m="1" x="625"/>
        <item m="1" x="1277"/>
        <item m="1" x="767"/>
        <item m="1" x="828"/>
        <item x="396"/>
        <item m="1" x="1096"/>
        <item x="562"/>
        <item x="603"/>
        <item m="1" x="1231"/>
        <item x="549"/>
        <item x="587"/>
        <item x="201"/>
        <item m="1" x="1011"/>
        <item m="1" x="1088"/>
        <item m="1" x="1099"/>
        <item m="1" x="914"/>
        <item m="1" x="978"/>
        <item x="268"/>
        <item m="1" x="844"/>
        <item m="1" x="964"/>
        <item m="1" x="1275"/>
        <item m="1" x="1100"/>
        <item m="1" x="1001"/>
        <item m="1" x="1002"/>
        <item x="173"/>
        <item x="240"/>
        <item m="1" x="678"/>
        <item m="1" x="1251"/>
        <item m="1" x="716"/>
        <item m="1" x="660"/>
        <item m="1" x="636"/>
        <item m="1" x="1260"/>
        <item x="481"/>
        <item x="480"/>
        <item x="494"/>
        <item m="1" x="953"/>
        <item m="1" x="813"/>
        <item m="1" x="931"/>
        <item x="5"/>
        <item m="1" x="697"/>
        <item m="1" x="961"/>
        <item m="1" x="1008"/>
        <item m="1" x="1133"/>
        <item m="1" x="1148"/>
        <item m="1" x="766"/>
        <item x="275"/>
        <item x="456"/>
        <item x="464"/>
        <item x="471"/>
        <item x="462"/>
        <item x="479"/>
        <item x="466"/>
        <item x="455"/>
        <item x="449"/>
        <item x="458"/>
        <item m="1" x="686"/>
        <item x="461"/>
        <item m="1" x="1059"/>
        <item x="450"/>
        <item x="457"/>
        <item x="446"/>
        <item x="448"/>
        <item x="452"/>
        <item m="1" x="1274"/>
        <item x="463"/>
        <item x="470"/>
        <item x="478"/>
        <item x="465"/>
        <item x="451"/>
        <item x="447"/>
        <item x="454"/>
        <item m="1" x="1010"/>
        <item x="460"/>
        <item x="453"/>
        <item m="1" x="1213"/>
        <item x="459"/>
        <item m="1" x="1208"/>
        <item m="1" x="873"/>
        <item m="1" x="1123"/>
        <item x="374"/>
        <item x="345"/>
        <item x="205"/>
        <item m="1" x="676"/>
        <item x="536"/>
        <item x="543"/>
        <item x="537"/>
        <item x="541"/>
        <item x="539"/>
        <item x="540"/>
        <item x="538"/>
        <item m="1" x="887"/>
        <item m="1" x="836"/>
        <item x="304"/>
        <item x="509"/>
        <item m="1" x="624"/>
        <item m="1" x="851"/>
        <item m="1" x="1131"/>
        <item m="1" x="932"/>
        <item m="1" x="1242"/>
        <item m="1" x="943"/>
        <item m="1" x="674"/>
        <item x="482"/>
        <item x="483"/>
        <item x="488"/>
        <item x="485"/>
        <item x="484"/>
        <item m="1" x="1045"/>
        <item m="1" x="794"/>
        <item m="1" x="727"/>
        <item m="1" x="1126"/>
        <item m="1" x="758"/>
        <item m="1" x="703"/>
        <item m="1" x="677"/>
        <item m="1" x="742"/>
        <item m="1" x="1224"/>
        <item x="262"/>
        <item m="1" x="1125"/>
        <item x="243"/>
        <item m="1" x="695"/>
        <item m="1" x="1121"/>
        <item m="1" x="937"/>
        <item m="1" x="790"/>
        <item x="402"/>
        <item x="203"/>
        <item m="1" x="927"/>
        <item m="1" x="817"/>
        <item x="535"/>
        <item x="534"/>
        <item x="545"/>
        <item m="1" x="1170"/>
        <item x="542"/>
        <item m="1" x="814"/>
        <item x="505"/>
        <item x="45"/>
        <item x="150"/>
        <item x="42"/>
        <item x="40"/>
        <item x="37"/>
        <item x="43"/>
        <item x="41"/>
        <item x="39"/>
        <item x="38"/>
        <item x="149"/>
        <item x="44"/>
        <item x="46"/>
        <item x="151"/>
        <item x="53"/>
        <item x="60"/>
        <item x="49"/>
        <item x="50"/>
        <item x="52"/>
        <item x="47"/>
        <item x="56"/>
        <item x="54"/>
        <item x="61"/>
        <item x="55"/>
        <item x="51"/>
        <item x="59"/>
        <item x="48"/>
        <item x="58"/>
        <item x="57"/>
        <item m="1" x="908"/>
        <item m="1" x="966"/>
        <item m="1" x="876"/>
        <item m="1" x="921"/>
        <item m="1" x="802"/>
        <item m="1" x="959"/>
        <item x="544"/>
        <item x="245"/>
        <item m="1" x="1056"/>
        <item x="403"/>
        <item x="193"/>
        <item m="1" x="1221"/>
        <item m="1" x="1033"/>
        <item x="256"/>
        <item x="263"/>
        <item x="16"/>
        <item x="9"/>
        <item x="13"/>
        <item x="19"/>
        <item x="12"/>
        <item x="11"/>
        <item x="17"/>
        <item x="18"/>
        <item x="14"/>
        <item x="8"/>
        <item x="10"/>
        <item x="15"/>
        <item x="489"/>
        <item m="1" x="1233"/>
        <item m="1" x="1106"/>
        <item m="1" x="763"/>
        <item x="397"/>
        <item x="255"/>
        <item m="1" x="637"/>
        <item m="1" x="1027"/>
        <item m="1" x="611"/>
        <item x="548"/>
        <item m="1" x="1095"/>
        <item m="1" x="1185"/>
        <item m="1" x="888"/>
        <item m="1" x="1248"/>
        <item m="1" x="940"/>
        <item x="387"/>
        <item x="250"/>
        <item x="388"/>
        <item m="1" x="945"/>
        <item m="1" x="1181"/>
        <item x="386"/>
        <item m="1" x="647"/>
        <item m="1" x="747"/>
        <item m="1" x="644"/>
        <item m="1" x="649"/>
        <item m="1" x="673"/>
        <item m="1" x="1023"/>
        <item m="1" x="710"/>
        <item m="1" x="1127"/>
        <item x="206"/>
        <item m="1" x="610"/>
        <item x="473"/>
        <item x="472"/>
        <item m="1" x="957"/>
        <item x="389"/>
        <item x="335"/>
        <item x="570"/>
        <item x="569"/>
        <item x="568"/>
        <item x="360"/>
        <item x="62"/>
        <item x="73"/>
        <item x="75"/>
        <item x="68"/>
        <item x="69"/>
        <item x="66"/>
        <item x="63"/>
        <item x="71"/>
        <item x="76"/>
        <item x="70"/>
        <item x="67"/>
        <item x="65"/>
        <item x="64"/>
        <item x="74"/>
        <item x="72"/>
        <item m="1" x="1128"/>
        <item m="1" x="901"/>
        <item m="1" x="1250"/>
        <item m="1" x="1177"/>
        <item x="383"/>
        <item x="279"/>
        <item x="289"/>
        <item m="1" x="1129"/>
        <item x="288"/>
        <item x="287"/>
        <item x="334"/>
        <item x="385"/>
        <item x="382"/>
        <item m="1" x="816"/>
        <item x="381"/>
        <item x="502"/>
        <item m="1" x="1199"/>
        <item m="1" x="952"/>
        <item x="175"/>
        <item x="199"/>
        <item m="1" x="744"/>
        <item x="550"/>
        <item x="78"/>
        <item m="1" x="706"/>
        <item m="1" x="843"/>
        <item m="1" x="818"/>
        <item m="1" x="1140"/>
        <item m="1" x="1200"/>
        <item x="307"/>
        <item m="1" x="1270"/>
        <item m="1" x="1046"/>
        <item x="200"/>
        <item m="1" x="757"/>
        <item m="1" x="820"/>
        <item m="1" x="1152"/>
        <item x="185"/>
        <item m="1" x="1078"/>
        <item x="318"/>
        <item x="228"/>
        <item m="1" x="1071"/>
        <item m="1" x="1081"/>
        <item m="1" x="1108"/>
        <item m="1" x="1082"/>
        <item x="586"/>
        <item m="1" x="1223"/>
        <item m="1" x="1062"/>
        <item m="1" x="1269"/>
        <item m="1" x="979"/>
        <item m="1" x="997"/>
        <item m="1" x="1087"/>
        <item m="1" x="830"/>
        <item m="1" x="982"/>
        <item m="1" x="664"/>
        <item m="1" x="1210"/>
        <item m="1" x="756"/>
        <item m="1" x="1240"/>
        <item m="1" x="1174"/>
        <item m="1" x="954"/>
        <item m="1" x="1257"/>
        <item m="1" x="648"/>
        <item x="516"/>
        <item x="514"/>
        <item x="525"/>
        <item x="513"/>
        <item x="358"/>
        <item x="588"/>
        <item x="530"/>
        <item x="515"/>
        <item x="512"/>
        <item x="522"/>
        <item x="517"/>
        <item m="1" x="718"/>
        <item x="596"/>
        <item x="511"/>
        <item x="487"/>
        <item m="1" x="1186"/>
        <item m="1" x="1151"/>
        <item x="410"/>
        <item x="414"/>
        <item m="1" x="1029"/>
        <item x="259"/>
        <item x="234"/>
        <item x="401"/>
        <item m="1" x="746"/>
        <item m="1" x="680"/>
        <item x="3"/>
        <item m="1" x="1184"/>
        <item m="1" x="628"/>
        <item m="1" x="1225"/>
        <item x="0"/>
        <item m="1" x="819"/>
        <item m="1" x="1077"/>
        <item m="1" x="768"/>
        <item m="1" x="926"/>
        <item m="1" x="922"/>
        <item m="1" x="806"/>
        <item x="93"/>
        <item x="94"/>
        <item x="100"/>
        <item x="96"/>
        <item m="1" x="1004"/>
        <item x="91"/>
        <item x="97"/>
        <item x="152"/>
        <item x="103"/>
        <item x="99"/>
        <item x="102"/>
        <item x="95"/>
        <item x="101"/>
        <item x="92"/>
        <item x="153"/>
        <item x="98"/>
        <item x="154"/>
        <item m="1" x="1009"/>
        <item m="1" x="1000"/>
        <item m="1" x="907"/>
        <item x="265"/>
        <item m="1" x="1085"/>
        <item x="379"/>
        <item m="1" x="1157"/>
        <item m="1" x="1124"/>
        <item m="1" x="850"/>
        <item x="314"/>
        <item m="1" x="878"/>
        <item x="248"/>
        <item m="1" x="1262"/>
        <item m="1" x="845"/>
        <item m="1" x="639"/>
        <item m="1" x="1172"/>
        <item m="1" x="734"/>
        <item x="196"/>
        <item m="1" x="1105"/>
        <item x="394"/>
        <item m="1" x="980"/>
        <item m="1" x="1243"/>
        <item x="573"/>
        <item m="1" x="1167"/>
        <item x="594"/>
        <item x="592"/>
        <item x="605"/>
        <item x="593"/>
        <item x="595"/>
        <item m="1" x="902"/>
        <item m="1" x="829"/>
        <item m="1" x="903"/>
        <item m="1" x="951"/>
        <item m="1" x="791"/>
        <item m="1" x="1161"/>
        <item x="294"/>
        <item m="1" x="905"/>
        <item x="584"/>
        <item x="590"/>
        <item x="591"/>
        <item x="589"/>
        <item x="528"/>
        <item x="527"/>
        <item x="532"/>
        <item x="529"/>
        <item m="1" x="1041"/>
        <item x="531"/>
        <item x="575"/>
        <item x="561"/>
        <item x="364"/>
        <item x="555"/>
        <item x="407"/>
        <item x="577"/>
        <item x="576"/>
        <item x="558"/>
        <item m="1" x="1032"/>
        <item x="214"/>
        <item x="341"/>
        <item x="340"/>
        <item m="1" x="796"/>
        <item x="339"/>
        <item x="222"/>
        <item m="1" x="1102"/>
        <item x="213"/>
        <item x="187"/>
        <item x="210"/>
        <item m="1" x="650"/>
        <item x="551"/>
        <item x="546"/>
        <item x="547"/>
        <item x="336"/>
        <item x="572"/>
        <item x="571"/>
        <item m="1" x="1246"/>
        <item x="244"/>
        <item m="1" x="1017"/>
        <item m="1" x="1192"/>
        <item x="247"/>
        <item x="183"/>
        <item m="1" x="646"/>
        <item x="508"/>
        <item m="1" x="754"/>
        <item m="1" x="1258"/>
        <item x="404"/>
        <item m="1" x="919"/>
        <item m="1" x="910"/>
        <item m="1" x="1104"/>
        <item m="1" x="815"/>
        <item m="1" x="981"/>
        <item x="253"/>
        <item m="1" x="1018"/>
        <item m="1" x="1091"/>
        <item m="1" x="659"/>
        <item m="1" x="661"/>
        <item m="1" x="950"/>
        <item m="1" x="713"/>
        <item x="309"/>
        <item m="1" x="749"/>
        <item m="1" x="719"/>
        <item m="1" x="859"/>
        <item x="165"/>
        <item m="1" x="1053"/>
        <item m="1" x="853"/>
        <item m="1" x="840"/>
        <item m="1" x="1042"/>
        <item m="1" x="1162"/>
        <item m="1" x="711"/>
        <item m="1" x="955"/>
        <item m="1" x="1171"/>
        <item m="1" x="800"/>
        <item m="1" x="871"/>
        <item m="1" x="909"/>
        <item m="1" x="773"/>
        <item x="564"/>
        <item x="565"/>
        <item x="566"/>
        <item x="338"/>
        <item x="337"/>
        <item x="342"/>
        <item m="1" x="1183"/>
        <item x="601"/>
        <item m="1" x="645"/>
        <item x="604"/>
        <item m="1" x="1101"/>
        <item x="493"/>
        <item x="499"/>
        <item x="7"/>
        <item m="1" x="1130"/>
        <item m="1" x="783"/>
        <item x="556"/>
        <item x="174"/>
        <item m="1" x="1016"/>
        <item m="1" x="662"/>
        <item x="190"/>
        <item x="252"/>
        <item m="1" x="729"/>
        <item x="324"/>
        <item x="189"/>
        <item m="1" x="834"/>
        <item m="1" x="1035"/>
        <item m="1" x="1116"/>
        <item x="301"/>
        <item m="1" x="899"/>
        <item x="169"/>
        <item m="1" x="1065"/>
        <item m="1" x="759"/>
        <item m="1" x="923"/>
        <item m="1" x="1015"/>
        <item x="554"/>
        <item x="560"/>
        <item x="559"/>
        <item m="1" x="781"/>
        <item x="211"/>
        <item m="1" x="1214"/>
        <item m="1" x="629"/>
        <item m="1" x="972"/>
        <item m="1" x="1113"/>
        <item m="1" x="1031"/>
        <item m="1" x="1067"/>
        <item m="1" x="823"/>
        <item m="1" x="696"/>
        <item x="223"/>
        <item x="220"/>
        <item x="176"/>
        <item m="1" x="936"/>
        <item x="574"/>
        <item m="1" x="776"/>
        <item m="1" x="1241"/>
        <item x="399"/>
        <item m="1" x="778"/>
        <item x="325"/>
        <item x="170"/>
        <item m="1" x="786"/>
        <item m="1" x="858"/>
        <item m="1" x="743"/>
        <item m="1" x="993"/>
        <item m="1" x="701"/>
        <item m="1" x="918"/>
        <item m="1" x="724"/>
        <item m="1" x="626"/>
        <item m="1" x="652"/>
        <item m="1" x="702"/>
        <item x="313"/>
        <item m="1" x="765"/>
        <item m="1" x="1189"/>
        <item x="496"/>
        <item m="1" x="690"/>
        <item m="1" x="1178"/>
        <item m="1" x="1025"/>
        <item x="317"/>
        <item x="582"/>
        <item m="1" x="798"/>
        <item m="1" x="738"/>
        <item m="1" x="916"/>
        <item m="1" x="1272"/>
        <item m="1" x="848"/>
        <item m="1" x="1110"/>
        <item m="1" x="699"/>
        <item x="444"/>
        <item x="445"/>
        <item m="1" x="709"/>
        <item m="1" x="885"/>
        <item m="1" x="737"/>
        <item m="1" x="1209"/>
        <item m="1" x="608"/>
        <item x="181"/>
        <item m="1" x="883"/>
        <item m="1" x="913"/>
        <item m="1" x="656"/>
        <item x="366"/>
        <item x="365"/>
        <item x="367"/>
        <item m="1" x="1228"/>
        <item m="1" x="1055"/>
        <item x="6"/>
        <item x="162"/>
        <item x="163"/>
        <item x="277"/>
        <item x="278"/>
        <item x="280"/>
        <item x="281"/>
        <item x="283"/>
        <item x="284"/>
        <item x="285"/>
        <item x="286"/>
        <item x="291"/>
        <item x="292"/>
        <item x="293"/>
        <item x="331"/>
        <item x="332"/>
        <item x="510"/>
        <item x="518"/>
        <item x="519"/>
        <item x="520"/>
        <item x="521"/>
        <item x="523"/>
        <item x="524"/>
        <item x="526"/>
        <item x="533"/>
        <item x="567"/>
        <item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</pivotFields>
  <rowFields count="3">
    <field x="1"/>
    <field x="5"/>
    <field x="6"/>
  </rowFields>
  <rowItems count="20">
    <i>
      <x v="27"/>
      <x v="499"/>
      <x v="871"/>
    </i>
    <i r="1">
      <x v="502"/>
      <x v="241"/>
    </i>
    <i r="1">
      <x v="503"/>
      <x v="1163"/>
    </i>
    <i r="1">
      <x v="504"/>
      <x v="717"/>
    </i>
    <i r="1">
      <x v="505"/>
      <x v="343"/>
    </i>
    <i r="1">
      <x v="506"/>
      <x v="1224"/>
    </i>
    <i r="1">
      <x v="507"/>
      <x v="311"/>
    </i>
    <i r="1">
      <x v="508"/>
      <x v="496"/>
    </i>
    <i r="1">
      <x v="509"/>
      <x v="1164"/>
    </i>
    <i r="1">
      <x v="510"/>
      <x v="489"/>
    </i>
    <i r="1">
      <x v="511"/>
      <x v="645"/>
    </i>
    <i r="1">
      <x v="512"/>
      <x v="941"/>
    </i>
    <i r="1">
      <x v="513"/>
      <x v="234"/>
    </i>
    <i r="1">
      <x v="514"/>
      <x v="252"/>
    </i>
    <i r="1">
      <x v="515"/>
      <x v="815"/>
    </i>
    <i r="1">
      <x v="516"/>
      <x v="229"/>
    </i>
    <i r="1">
      <x v="517"/>
      <x v="295"/>
    </i>
    <i r="1">
      <x v="518"/>
      <x v="1119"/>
    </i>
    <i r="1">
      <x v="519"/>
      <x v="77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7" hier="-1"/>
  </pageFields>
  <dataFields count="8">
    <dataField name="Sum of Adjusted Closing balance PY" fld="16" baseField="0" baseItem="0"/>
    <dataField name="Sum of Debit " fld="9" baseField="0" baseItem="0"/>
    <dataField name="Sum of Credit" fld="10" baseField="0" baseItem="0"/>
    <dataField name="Sum of Closing balance" fld="11" baseField="0" baseItem="0"/>
    <dataField name="Sum of Adjustements" fld="12" baseField="0" baseItem="0"/>
    <dataField name="Sum of Closing balance adjusted" fld="13" baseField="0" baseItem="0"/>
    <dataField name="Sum of Nominal Variance" fld="18" baseField="0" baseItem="0"/>
    <dataField name="Sum of Variance in %" fld="20" baseField="0" baseItem="0" numFmtId="10"/>
  </dataFields>
  <formats count="28">
    <format dxfId="530">
      <pivotArea type="all" dataOnly="0" outline="0" fieldPosition="0"/>
    </format>
    <format dxfId="529">
      <pivotArea outline="0" collapsedLevelsAreSubtotals="1" fieldPosition="0"/>
    </format>
    <format dxfId="528">
      <pivotArea field="1" type="button" dataOnly="0" labelOnly="1" outline="0" axis="axisRow" fieldPosition="0"/>
    </format>
    <format dxfId="527">
      <pivotArea field="5" type="button" dataOnly="0" labelOnly="1" outline="0" axis="axisRow" fieldPosition="1"/>
    </format>
    <format dxfId="526">
      <pivotArea field="6" type="button" dataOnly="0" labelOnly="1" outline="0" axis="axisRow" fieldPosition="2"/>
    </format>
    <format dxfId="525">
      <pivotArea dataOnly="0" labelOnly="1" outline="0" fieldPosition="0">
        <references count="1">
          <reference field="1" count="1">
            <x v="27"/>
          </reference>
        </references>
      </pivotArea>
    </format>
    <format dxfId="524">
      <pivotArea dataOnly="0" labelOnly="1" grandRow="1" outline="0" fieldPosition="0"/>
    </format>
    <format dxfId="523">
      <pivotArea dataOnly="0" labelOnly="1" outline="0" fieldPosition="0">
        <references count="2">
          <reference field="1" count="1" selected="0">
            <x v="27"/>
          </reference>
          <reference field="5" count="19">
            <x v="499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</reference>
        </references>
      </pivotArea>
    </format>
    <format dxfId="522">
      <pivotArea dataOnly="0" labelOnly="1" outline="0" fieldPosition="0">
        <references count="3">
          <reference field="1" count="1" selected="0">
            <x v="27"/>
          </reference>
          <reference field="5" count="1" selected="0">
            <x v="499"/>
          </reference>
          <reference field="6" count="1">
            <x v="871"/>
          </reference>
        </references>
      </pivotArea>
    </format>
    <format dxfId="521">
      <pivotArea dataOnly="0" labelOnly="1" outline="0" fieldPosition="0">
        <references count="3">
          <reference field="1" count="1" selected="0">
            <x v="27"/>
          </reference>
          <reference field="5" count="1" selected="0">
            <x v="502"/>
          </reference>
          <reference field="6" count="1">
            <x v="241"/>
          </reference>
        </references>
      </pivotArea>
    </format>
    <format dxfId="520">
      <pivotArea dataOnly="0" labelOnly="1" outline="0" fieldPosition="0">
        <references count="3">
          <reference field="1" count="1" selected="0">
            <x v="27"/>
          </reference>
          <reference field="5" count="1" selected="0">
            <x v="503"/>
          </reference>
          <reference field="6" count="1">
            <x v="1163"/>
          </reference>
        </references>
      </pivotArea>
    </format>
    <format dxfId="519">
      <pivotArea dataOnly="0" labelOnly="1" outline="0" fieldPosition="0">
        <references count="3">
          <reference field="1" count="1" selected="0">
            <x v="27"/>
          </reference>
          <reference field="5" count="1" selected="0">
            <x v="504"/>
          </reference>
          <reference field="6" count="1">
            <x v="717"/>
          </reference>
        </references>
      </pivotArea>
    </format>
    <format dxfId="518">
      <pivotArea dataOnly="0" labelOnly="1" outline="0" fieldPosition="0">
        <references count="3">
          <reference field="1" count="1" selected="0">
            <x v="27"/>
          </reference>
          <reference field="5" count="1" selected="0">
            <x v="505"/>
          </reference>
          <reference field="6" count="1">
            <x v="343"/>
          </reference>
        </references>
      </pivotArea>
    </format>
    <format dxfId="517">
      <pivotArea dataOnly="0" labelOnly="1" outline="0" fieldPosition="0">
        <references count="3">
          <reference field="1" count="1" selected="0">
            <x v="27"/>
          </reference>
          <reference field="5" count="1" selected="0">
            <x v="506"/>
          </reference>
          <reference field="6" count="1">
            <x v="1224"/>
          </reference>
        </references>
      </pivotArea>
    </format>
    <format dxfId="516">
      <pivotArea dataOnly="0" labelOnly="1" outline="0" fieldPosition="0">
        <references count="3">
          <reference field="1" count="1" selected="0">
            <x v="27"/>
          </reference>
          <reference field="5" count="1" selected="0">
            <x v="507"/>
          </reference>
          <reference field="6" count="1">
            <x v="311"/>
          </reference>
        </references>
      </pivotArea>
    </format>
    <format dxfId="515">
      <pivotArea dataOnly="0" labelOnly="1" outline="0" fieldPosition="0">
        <references count="3">
          <reference field="1" count="1" selected="0">
            <x v="27"/>
          </reference>
          <reference field="5" count="1" selected="0">
            <x v="508"/>
          </reference>
          <reference field="6" count="1">
            <x v="496"/>
          </reference>
        </references>
      </pivotArea>
    </format>
    <format dxfId="514">
      <pivotArea dataOnly="0" labelOnly="1" outline="0" fieldPosition="0">
        <references count="3">
          <reference field="1" count="1" selected="0">
            <x v="27"/>
          </reference>
          <reference field="5" count="1" selected="0">
            <x v="509"/>
          </reference>
          <reference field="6" count="1">
            <x v="1164"/>
          </reference>
        </references>
      </pivotArea>
    </format>
    <format dxfId="513">
      <pivotArea dataOnly="0" labelOnly="1" outline="0" fieldPosition="0">
        <references count="3">
          <reference field="1" count="1" selected="0">
            <x v="27"/>
          </reference>
          <reference field="5" count="1" selected="0">
            <x v="510"/>
          </reference>
          <reference field="6" count="1">
            <x v="489"/>
          </reference>
        </references>
      </pivotArea>
    </format>
    <format dxfId="512">
      <pivotArea dataOnly="0" labelOnly="1" outline="0" fieldPosition="0">
        <references count="3">
          <reference field="1" count="1" selected="0">
            <x v="27"/>
          </reference>
          <reference field="5" count="1" selected="0">
            <x v="511"/>
          </reference>
          <reference field="6" count="1">
            <x v="645"/>
          </reference>
        </references>
      </pivotArea>
    </format>
    <format dxfId="511">
      <pivotArea dataOnly="0" labelOnly="1" outline="0" fieldPosition="0">
        <references count="3">
          <reference field="1" count="1" selected="0">
            <x v="27"/>
          </reference>
          <reference field="5" count="1" selected="0">
            <x v="512"/>
          </reference>
          <reference field="6" count="1">
            <x v="941"/>
          </reference>
        </references>
      </pivotArea>
    </format>
    <format dxfId="510">
      <pivotArea dataOnly="0" labelOnly="1" outline="0" fieldPosition="0">
        <references count="3">
          <reference field="1" count="1" selected="0">
            <x v="27"/>
          </reference>
          <reference field="5" count="1" selected="0">
            <x v="513"/>
          </reference>
          <reference field="6" count="1">
            <x v="234"/>
          </reference>
        </references>
      </pivotArea>
    </format>
    <format dxfId="509">
      <pivotArea dataOnly="0" labelOnly="1" outline="0" fieldPosition="0">
        <references count="3">
          <reference field="1" count="1" selected="0">
            <x v="27"/>
          </reference>
          <reference field="5" count="1" selected="0">
            <x v="514"/>
          </reference>
          <reference field="6" count="1">
            <x v="252"/>
          </reference>
        </references>
      </pivotArea>
    </format>
    <format dxfId="508">
      <pivotArea dataOnly="0" labelOnly="1" outline="0" fieldPosition="0">
        <references count="3">
          <reference field="1" count="1" selected="0">
            <x v="27"/>
          </reference>
          <reference field="5" count="1" selected="0">
            <x v="515"/>
          </reference>
          <reference field="6" count="1">
            <x v="815"/>
          </reference>
        </references>
      </pivotArea>
    </format>
    <format dxfId="507">
      <pivotArea dataOnly="0" labelOnly="1" outline="0" fieldPosition="0">
        <references count="3">
          <reference field="1" count="1" selected="0">
            <x v="27"/>
          </reference>
          <reference field="5" count="1" selected="0">
            <x v="516"/>
          </reference>
          <reference field="6" count="1">
            <x v="229"/>
          </reference>
        </references>
      </pivotArea>
    </format>
    <format dxfId="506">
      <pivotArea dataOnly="0" labelOnly="1" outline="0" fieldPosition="0">
        <references count="3">
          <reference field="1" count="1" selected="0">
            <x v="27"/>
          </reference>
          <reference field="5" count="1" selected="0">
            <x v="517"/>
          </reference>
          <reference field="6" count="1">
            <x v="295"/>
          </reference>
        </references>
      </pivotArea>
    </format>
    <format dxfId="505">
      <pivotArea dataOnly="0" labelOnly="1" outline="0" fieldPosition="0">
        <references count="3">
          <reference field="1" count="1" selected="0">
            <x v="27"/>
          </reference>
          <reference field="5" count="1" selected="0">
            <x v="518"/>
          </reference>
          <reference field="6" count="1">
            <x v="1119"/>
          </reference>
        </references>
      </pivotArea>
    </format>
    <format dxfId="504">
      <pivotArea dataOnly="0" labelOnly="1" outline="0" fieldPosition="0">
        <references count="3">
          <reference field="1" count="1" selected="0">
            <x v="27"/>
          </reference>
          <reference field="5" count="1" selected="0">
            <x v="519"/>
          </reference>
          <reference field="6" count="1">
            <x v="776"/>
          </reference>
        </references>
      </pivotArea>
    </format>
    <format dxfId="50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CAA90-D212-4890-97C1-C591ED5086CA}" name="PivotTable13" cacheId="5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3:K142" firstHeaderRow="0" firstDataRow="1" firstDataCol="3" rowPageCount="1" colPageCount="1"/>
  <pivotFields count="21">
    <pivotField axis="axisPage" compact="0" outline="0" showAll="0" defaultSubtotal="0">
      <items count="21">
        <item x="19"/>
        <item x="9"/>
        <item x="4"/>
        <item x="0"/>
        <item x="2"/>
        <item x="12"/>
        <item x="8"/>
        <item x="14"/>
        <item x="6"/>
        <item x="15"/>
        <item x="16"/>
        <item x="1"/>
        <item x="18"/>
        <item x="10"/>
        <item x="5"/>
        <item x="7"/>
        <item x="17"/>
        <item x="13"/>
        <item x="3"/>
        <item x="20"/>
        <item x="11"/>
      </items>
    </pivotField>
    <pivotField axis="axisRow" compact="0" outline="0" showAll="0" defaultSubtotal="0">
      <items count="35">
        <item x="25"/>
        <item x="13"/>
        <item x="10"/>
        <item x="16"/>
        <item x="9"/>
        <item x="17"/>
        <item x="8"/>
        <item x="4"/>
        <item x="7"/>
        <item x="15"/>
        <item x="5"/>
        <item x="6"/>
        <item x="22"/>
        <item x="21"/>
        <item m="1" x="34"/>
        <item x="11"/>
        <item x="14"/>
        <item x="19"/>
        <item x="18"/>
        <item x="12"/>
        <item x="23"/>
        <item x="20"/>
        <item x="1"/>
        <item x="2"/>
        <item x="3"/>
        <item x="33"/>
        <item x="31"/>
        <item x="27"/>
        <item x="28"/>
        <item x="0"/>
        <item x="26"/>
        <item x="29"/>
        <item x="30"/>
        <item x="32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17">
        <item x="0"/>
        <item x="372"/>
        <item x="365"/>
        <item x="60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</items>
    </pivotField>
    <pivotField axis="axisRow" compact="0" outline="0" showAll="0" defaultSubtotal="0">
      <items count="1280">
        <item x="491"/>
        <item m="1" x="1179"/>
        <item x="398"/>
        <item m="1" x="694"/>
        <item m="1" x="693"/>
        <item m="1" x="1115"/>
        <item m="1" x="726"/>
        <item m="1" x="1028"/>
        <item x="197"/>
        <item m="1" x="739"/>
        <item x="229"/>
        <item m="1" x="700"/>
        <item x="311"/>
        <item m="1" x="826"/>
        <item m="1" x="705"/>
        <item m="1" x="1051"/>
        <item m="1" x="958"/>
        <item m="1" x="860"/>
        <item m="1" x="801"/>
        <item m="1" x="1191"/>
        <item m="1" x="623"/>
        <item m="1" x="658"/>
        <item x="166"/>
        <item m="1" x="1057"/>
        <item m="1" x="990"/>
        <item m="1" x="1166"/>
        <item x="182"/>
        <item m="1" x="1220"/>
        <item m="1" x="1068"/>
        <item m="1" x="1227"/>
        <item m="1" x="669"/>
        <item m="1" x="681"/>
        <item x="186"/>
        <item m="1" x="971"/>
        <item m="1" x="893"/>
        <item x="224"/>
        <item x="261"/>
        <item m="1" x="672"/>
        <item m="1" x="654"/>
        <item m="1" x="707"/>
        <item m="1" x="631"/>
        <item x="171"/>
        <item m="1" x="822"/>
        <item m="1" x="1114"/>
        <item m="1" x="841"/>
        <item m="1" x="976"/>
        <item m="1" x="1069"/>
        <item m="1" x="995"/>
        <item m="1" x="934"/>
        <item x="184"/>
        <item m="1" x="846"/>
        <item x="237"/>
        <item x="209"/>
        <item m="1" x="1194"/>
        <item x="264"/>
        <item x="392"/>
        <item m="1" x="780"/>
        <item x="230"/>
        <item x="369"/>
        <item m="1" x="948"/>
        <item x="326"/>
        <item m="1" x="882"/>
        <item m="1" x="1154"/>
        <item m="1" x="1207"/>
        <item m="1" x="805"/>
        <item m="1" x="1080"/>
        <item x="312"/>
        <item x="303"/>
        <item m="1" x="974"/>
        <item m="1" x="1084"/>
        <item x="371"/>
        <item m="1" x="965"/>
        <item m="1" x="1261"/>
        <item m="1" x="1098"/>
        <item m="1" x="1092"/>
        <item m="1" x="1253"/>
        <item x="218"/>
        <item m="1" x="772"/>
        <item x="411"/>
        <item m="1" x="917"/>
        <item m="1" x="1052"/>
        <item m="1" x="949"/>
        <item m="1" x="904"/>
        <item m="1" x="1195"/>
        <item m="1" x="728"/>
        <item m="1" x="683"/>
        <item m="1" x="875"/>
        <item m="1" x="632"/>
        <item m="1" x="634"/>
        <item m="1" x="920"/>
        <item m="1" x="1039"/>
        <item m="1" x="612"/>
        <item m="1" x="1237"/>
        <item m="1" x="832"/>
        <item m="1" x="1268"/>
        <item m="1" x="1163"/>
        <item m="1" x="1019"/>
        <item m="1" x="946"/>
        <item m="1" x="1204"/>
        <item m="1" x="870"/>
        <item m="1" x="833"/>
        <item m="1" x="847"/>
        <item m="1" x="944"/>
        <item m="1" x="787"/>
        <item m="1" x="962"/>
        <item m="1" x="803"/>
        <item m="1" x="821"/>
        <item x="302"/>
        <item m="1" x="775"/>
        <item m="1" x="1173"/>
        <item m="1" x="684"/>
        <item x="328"/>
        <item m="1" x="609"/>
        <item m="1" x="1054"/>
        <item x="585"/>
        <item m="1" x="1024"/>
        <item m="1" x="984"/>
        <item x="563"/>
        <item m="1" x="795"/>
        <item m="1" x="1226"/>
        <item m="1" x="1235"/>
        <item m="1" x="1205"/>
        <item x="257"/>
        <item x="231"/>
        <item m="1" x="839"/>
        <item m="1" x="1211"/>
        <item m="1" x="928"/>
        <item m="1" x="1150"/>
        <item x="321"/>
        <item m="1" x="1060"/>
        <item m="1" x="1112"/>
        <item x="225"/>
        <item x="405"/>
        <item m="1" x="785"/>
        <item m="1" x="1156"/>
        <item m="1" x="1160"/>
        <item m="1" x="748"/>
        <item m="1" x="1216"/>
        <item x="269"/>
        <item m="1" x="933"/>
        <item x="254"/>
        <item m="1" x="666"/>
        <item m="1" x="691"/>
        <item x="427"/>
        <item x="439"/>
        <item x="468"/>
        <item x="475"/>
        <item x="442"/>
        <item x="426"/>
        <item x="416"/>
        <item x="477"/>
        <item x="429"/>
        <item x="423"/>
        <item x="434"/>
        <item x="438"/>
        <item x="467"/>
        <item x="474"/>
        <item x="441"/>
        <item x="422"/>
        <item x="420"/>
        <item x="425"/>
        <item x="435"/>
        <item x="421"/>
        <item x="424"/>
        <item x="436"/>
        <item x="418"/>
        <item x="428"/>
        <item x="415"/>
        <item m="1" x="1139"/>
        <item m="1" x="771"/>
        <item m="1" x="1197"/>
        <item m="1" x="1236"/>
        <item x="395"/>
        <item m="1" x="1196"/>
        <item x="273"/>
        <item m="1" x="1202"/>
        <item m="1" x="715"/>
        <item m="1" x="1076"/>
        <item x="212"/>
        <item m="1" x="998"/>
        <item m="1" x="930"/>
        <item m="1" x="1180"/>
        <item x="552"/>
        <item m="1" x="897"/>
        <item m="1" x="1276"/>
        <item m="1" x="633"/>
        <item m="1" x="621"/>
        <item m="1" x="947"/>
        <item x="36"/>
        <item x="35"/>
        <item x="192"/>
        <item m="1" x="967"/>
        <item m="1" x="782"/>
        <item x="267"/>
        <item m="1" x="915"/>
        <item m="1" x="889"/>
        <item x="384"/>
        <item m="1" x="881"/>
        <item m="1" x="615"/>
        <item x="295"/>
        <item m="1" x="1273"/>
        <item m="1" x="704"/>
        <item m="1" x="1079"/>
        <item x="164"/>
        <item m="1" x="874"/>
        <item m="1" x="809"/>
        <item m="1" x="687"/>
        <item m="1" x="1153"/>
        <item m="1" x="641"/>
        <item m="1" x="1072"/>
        <item x="266"/>
        <item m="1" x="788"/>
        <item m="1" x="740"/>
        <item m="1" x="1120"/>
        <item m="1" x="975"/>
        <item x="378"/>
        <item m="1" x="1134"/>
        <item x="217"/>
        <item m="1" x="1175"/>
        <item x="607"/>
        <item m="1" x="862"/>
        <item m="1" x="1267"/>
        <item m="1" x="618"/>
        <item m="1" x="627"/>
        <item x="239"/>
        <item x="413"/>
        <item m="1" x="736"/>
        <item x="409"/>
        <item m="1" x="855"/>
        <item x="506"/>
        <item m="1" x="1234"/>
        <item x="602"/>
        <item x="249"/>
        <item x="391"/>
        <item x="503"/>
        <item m="1" x="1158"/>
        <item m="1" x="1048"/>
        <item m="1" x="1066"/>
        <item m="1" x="799"/>
        <item m="1" x="906"/>
        <item m="1" x="663"/>
        <item x="492"/>
        <item m="1" x="708"/>
        <item m="1" x="712"/>
        <item m="1" x="810"/>
        <item m="1" x="1230"/>
        <item x="204"/>
        <item m="1" x="1012"/>
        <item m="1" x="1094"/>
        <item m="1" x="994"/>
        <item m="1" x="849"/>
        <item m="1" x="653"/>
        <item x="504"/>
        <item m="1" x="682"/>
        <item x="376"/>
        <item m="1" x="635"/>
        <item m="1" x="1117"/>
        <item m="1" x="1259"/>
        <item m="1" x="731"/>
        <item m="1" x="692"/>
        <item m="1" x="670"/>
        <item m="1" x="1193"/>
        <item m="1" x="898"/>
        <item m="1" x="854"/>
        <item m="1" x="1245"/>
        <item m="1" x="1136"/>
        <item x="343"/>
        <item m="1" x="1058"/>
        <item x="216"/>
        <item m="1" x="655"/>
        <item m="1" x="988"/>
        <item x="208"/>
        <item m="1" x="784"/>
        <item m="1" x="614"/>
        <item m="1" x="986"/>
        <item m="1" x="1093"/>
        <item m="1" x="797"/>
        <item m="1" x="956"/>
        <item x="194"/>
        <item m="1" x="941"/>
        <item x="226"/>
        <item m="1" x="1164"/>
        <item x="215"/>
        <item m="1" x="667"/>
        <item m="1" x="1206"/>
        <item m="1" x="1278"/>
        <item x="322"/>
        <item m="1" x="807"/>
        <item m="1" x="892"/>
        <item x="363"/>
        <item x="359"/>
        <item x="362"/>
        <item m="1" x="730"/>
        <item x="553"/>
        <item m="1" x="991"/>
        <item x="507"/>
        <item m="1" x="1137"/>
        <item m="1" x="1132"/>
        <item m="1" x="808"/>
        <item m="1" x="1103"/>
        <item m="1" x="1266"/>
        <item x="583"/>
        <item x="599"/>
        <item m="1" x="804"/>
        <item x="597"/>
        <item m="1" x="1155"/>
        <item m="1" x="1014"/>
        <item m="1" x="1218"/>
        <item m="1" x="1201"/>
        <item x="344"/>
        <item m="1" x="777"/>
        <item x="497"/>
        <item m="1" x="1111"/>
        <item x="238"/>
        <item m="1" x="1040"/>
        <item x="306"/>
        <item m="1" x="1063"/>
        <item m="1" x="987"/>
        <item m="1" x="1249"/>
        <item m="1" x="619"/>
        <item m="1" x="999"/>
        <item m="1" x="831"/>
        <item m="1" x="1005"/>
        <item m="1" x="1279"/>
        <item m="1" x="827"/>
        <item m="1" x="1252"/>
        <item m="1" x="863"/>
        <item m="1" x="861"/>
        <item x="299"/>
        <item m="1" x="665"/>
        <item m="1" x="1149"/>
        <item m="1" x="688"/>
        <item m="1" x="617"/>
        <item x="168"/>
        <item m="1" x="689"/>
        <item m="1" x="1037"/>
        <item m="1" x="970"/>
        <item m="1" x="864"/>
        <item x="227"/>
        <item x="272"/>
        <item m="1" x="1073"/>
        <item m="1" x="643"/>
        <item m="1" x="835"/>
        <item x="495"/>
        <item m="1" x="1168"/>
        <item m="1" x="1265"/>
        <item m="1" x="1074"/>
        <item m="1" x="1050"/>
        <item m="1" x="630"/>
        <item x="490"/>
        <item m="1" x="1238"/>
        <item m="1" x="1007"/>
        <item m="1" x="1198"/>
        <item m="1" x="911"/>
        <item m="1" x="924"/>
        <item m="1" x="837"/>
        <item m="1" x="900"/>
        <item m="1" x="968"/>
        <item m="1" x="868"/>
        <item m="1" x="721"/>
        <item x="296"/>
        <item m="1" x="1013"/>
        <item x="373"/>
        <item m="1" x="792"/>
        <item m="1" x="1036"/>
        <item m="1" x="1135"/>
        <item x="195"/>
        <item m="1" x="1022"/>
        <item x="207"/>
        <item m="1" x="1044"/>
        <item m="1" x="1097"/>
        <item m="1" x="752"/>
        <item m="1" x="894"/>
        <item m="1" x="1107"/>
        <item m="1" x="622"/>
        <item m="1" x="616"/>
        <item m="1" x="996"/>
        <item m="1" x="812"/>
        <item m="1" x="929"/>
        <item m="1" x="1043"/>
        <item x="177"/>
        <item m="1" x="679"/>
        <item x="330"/>
        <item m="1" x="1254"/>
        <item m="1" x="1212"/>
        <item m="1" x="912"/>
        <item m="1" x="983"/>
        <item m="1" x="675"/>
        <item m="1" x="1021"/>
        <item m="1" x="1049"/>
        <item x="406"/>
        <item x="297"/>
        <item x="130"/>
        <item x="132"/>
        <item x="124"/>
        <item x="125"/>
        <item x="122"/>
        <item x="121"/>
        <item x="118"/>
        <item x="127"/>
        <item x="129"/>
        <item x="133"/>
        <item x="126"/>
        <item x="123"/>
        <item x="120"/>
        <item x="119"/>
        <item x="131"/>
        <item x="128"/>
        <item x="116"/>
        <item x="157"/>
        <item x="148"/>
        <item x="145"/>
        <item x="139"/>
        <item x="140"/>
        <item x="137"/>
        <item x="134"/>
        <item x="142"/>
        <item x="144"/>
        <item x="141"/>
        <item x="138"/>
        <item x="136"/>
        <item x="135"/>
        <item x="146"/>
        <item x="143"/>
        <item x="147"/>
        <item x="87"/>
        <item x="80"/>
        <item x="84"/>
        <item x="90"/>
        <item x="83"/>
        <item x="82"/>
        <item x="88"/>
        <item x="89"/>
        <item x="85"/>
        <item x="79"/>
        <item x="81"/>
        <item x="86"/>
        <item x="115"/>
        <item x="111"/>
        <item x="109"/>
        <item x="106"/>
        <item x="112"/>
        <item x="114"/>
        <item x="110"/>
        <item x="108"/>
        <item x="107"/>
        <item x="155"/>
        <item x="113"/>
        <item x="156"/>
        <item m="1" x="642"/>
        <item m="1" x="886"/>
        <item m="1" x="985"/>
        <item m="1" x="685"/>
        <item x="242"/>
        <item x="179"/>
        <item m="1" x="1075"/>
        <item m="1" x="789"/>
        <item m="1" x="720"/>
        <item x="600"/>
        <item x="4"/>
        <item m="1" x="764"/>
        <item x="320"/>
        <item x="258"/>
        <item x="235"/>
        <item m="1" x="1190"/>
        <item m="1" x="852"/>
        <item m="1" x="755"/>
        <item m="1" x="1232"/>
        <item m="1" x="1203"/>
        <item m="1" x="793"/>
        <item m="1" x="1263"/>
        <item m="1" x="760"/>
        <item x="361"/>
        <item m="1" x="725"/>
        <item m="1" x="620"/>
        <item x="105"/>
        <item x="104"/>
        <item x="117"/>
        <item x="77"/>
        <item m="1" x="811"/>
        <item m="1" x="770"/>
        <item x="236"/>
        <item m="1" x="960"/>
        <item x="233"/>
        <item x="372"/>
        <item x="274"/>
        <item m="1" x="942"/>
        <item x="246"/>
        <item x="375"/>
        <item x="500"/>
        <item m="1" x="857"/>
        <item x="276"/>
        <item m="1" x="973"/>
        <item x="333"/>
        <item x="282"/>
        <item m="1" x="1138"/>
        <item x="498"/>
        <item x="221"/>
        <item m="1" x="1142"/>
        <item x="178"/>
        <item x="241"/>
        <item x="251"/>
        <item x="260"/>
        <item x="270"/>
        <item m="1" x="1083"/>
        <item m="1" x="877"/>
        <item m="1" x="1147"/>
        <item m="1" x="824"/>
        <item x="219"/>
        <item m="1" x="733"/>
        <item m="1" x="879"/>
        <item m="1" x="1229"/>
        <item m="1" x="1030"/>
        <item m="1" x="1244"/>
        <item m="1" x="1146"/>
        <item x="202"/>
        <item x="370"/>
        <item m="1" x="1255"/>
        <item x="578"/>
        <item x="390"/>
        <item m="1" x="1047"/>
        <item m="1" x="745"/>
        <item m="1" x="896"/>
        <item m="1" x="1143"/>
        <item m="1" x="1215"/>
        <item m="1" x="1176"/>
        <item m="1" x="977"/>
        <item x="300"/>
        <item m="1" x="761"/>
        <item m="1" x="992"/>
        <item m="1" x="657"/>
        <item m="1" x="838"/>
        <item m="1" x="1034"/>
        <item x="368"/>
        <item m="1" x="1256"/>
        <item m="1" x="1144"/>
        <item m="1" x="1118"/>
        <item m="1" x="1271"/>
        <item m="1" x="842"/>
        <item x="310"/>
        <item m="1" x="1006"/>
        <item m="1" x="895"/>
        <item m="1" x="751"/>
        <item m="1" x="869"/>
        <item m="1" x="762"/>
        <item m="1" x="865"/>
        <item m="1" x="1217"/>
        <item m="1" x="866"/>
        <item m="1" x="753"/>
        <item m="1" x="1038"/>
        <item m="1" x="714"/>
        <item m="1" x="1089"/>
        <item m="1" x="867"/>
        <item x="581"/>
        <item m="1" x="750"/>
        <item m="1" x="779"/>
        <item m="1" x="963"/>
        <item m="1" x="925"/>
        <item m="1" x="989"/>
        <item x="308"/>
        <item m="1" x="884"/>
        <item x="579"/>
        <item x="354"/>
        <item x="347"/>
        <item x="351"/>
        <item x="357"/>
        <item x="350"/>
        <item x="349"/>
        <item x="355"/>
        <item x="356"/>
        <item x="352"/>
        <item x="346"/>
        <item x="348"/>
        <item x="353"/>
        <item m="1" x="1182"/>
        <item m="1" x="613"/>
        <item x="323"/>
        <item m="1" x="717"/>
        <item m="1" x="1222"/>
        <item m="1" x="1187"/>
        <item x="393"/>
        <item m="1" x="774"/>
        <item m="1" x="872"/>
        <item m="1" x="1165"/>
        <item x="191"/>
        <item m="1" x="698"/>
        <item x="319"/>
        <item x="167"/>
        <item m="1" x="1159"/>
        <item m="1" x="1119"/>
        <item m="1" x="741"/>
        <item m="1" x="723"/>
        <item m="1" x="880"/>
        <item m="1" x="1086"/>
        <item x="271"/>
        <item m="1" x="671"/>
        <item m="1" x="1141"/>
        <item x="315"/>
        <item x="180"/>
        <item x="198"/>
        <item m="1" x="890"/>
        <item x="188"/>
        <item x="598"/>
        <item m="1" x="1264"/>
        <item m="1" x="1064"/>
        <item x="580"/>
        <item x="400"/>
        <item x="557"/>
        <item m="1" x="735"/>
        <item x="408"/>
        <item x="412"/>
        <item m="1" x="1061"/>
        <item m="1" x="1188"/>
        <item m="1" x="1003"/>
        <item x="161"/>
        <item x="160"/>
        <item x="159"/>
        <item x="158"/>
        <item x="33"/>
        <item x="34"/>
        <item x="32"/>
        <item x="23"/>
        <item x="24"/>
        <item x="30"/>
        <item x="26"/>
        <item x="21"/>
        <item x="27"/>
        <item x="29"/>
        <item x="25"/>
        <item x="31"/>
        <item x="22"/>
        <item x="20"/>
        <item x="28"/>
        <item m="1" x="825"/>
        <item m="1" x="732"/>
        <item m="1" x="1122"/>
        <item m="1" x="640"/>
        <item m="1" x="1219"/>
        <item m="1" x="856"/>
        <item m="1" x="1145"/>
        <item x="329"/>
        <item m="1" x="668"/>
        <item m="1" x="1020"/>
        <item m="1" x="769"/>
        <item x="380"/>
        <item x="501"/>
        <item x="232"/>
        <item m="1" x="1247"/>
        <item m="1" x="638"/>
        <item m="1" x="1239"/>
        <item x="305"/>
        <item m="1" x="651"/>
        <item m="1" x="1090"/>
        <item m="1" x="1109"/>
        <item x="486"/>
        <item x="1"/>
        <item x="2"/>
        <item m="1" x="935"/>
        <item x="431"/>
        <item x="440"/>
        <item x="469"/>
        <item x="476"/>
        <item x="443"/>
        <item x="430"/>
        <item x="417"/>
        <item x="433"/>
        <item x="437"/>
        <item x="419"/>
        <item x="432"/>
        <item m="1" x="1070"/>
        <item m="1" x="939"/>
        <item m="1" x="1026"/>
        <item m="1" x="969"/>
        <item x="172"/>
        <item m="1" x="891"/>
        <item m="1" x="1169"/>
        <item x="316"/>
        <item m="1" x="938"/>
        <item x="377"/>
        <item x="327"/>
        <item x="290"/>
        <item x="298"/>
        <item m="1" x="722"/>
        <item m="1" x="625"/>
        <item m="1" x="1277"/>
        <item m="1" x="767"/>
        <item m="1" x="828"/>
        <item x="396"/>
        <item m="1" x="1096"/>
        <item x="562"/>
        <item x="603"/>
        <item m="1" x="1231"/>
        <item x="549"/>
        <item x="587"/>
        <item x="201"/>
        <item m="1" x="1011"/>
        <item m="1" x="1088"/>
        <item m="1" x="1099"/>
        <item m="1" x="914"/>
        <item m="1" x="978"/>
        <item x="268"/>
        <item m="1" x="844"/>
        <item m="1" x="964"/>
        <item m="1" x="1275"/>
        <item m="1" x="1100"/>
        <item m="1" x="1001"/>
        <item m="1" x="1002"/>
        <item x="173"/>
        <item x="240"/>
        <item m="1" x="678"/>
        <item m="1" x="1251"/>
        <item m="1" x="716"/>
        <item m="1" x="660"/>
        <item m="1" x="636"/>
        <item m="1" x="1260"/>
        <item x="481"/>
        <item x="480"/>
        <item x="494"/>
        <item m="1" x="953"/>
        <item m="1" x="813"/>
        <item m="1" x="931"/>
        <item x="5"/>
        <item m="1" x="697"/>
        <item m="1" x="961"/>
        <item m="1" x="1008"/>
        <item m="1" x="1133"/>
        <item m="1" x="1148"/>
        <item m="1" x="766"/>
        <item x="275"/>
        <item x="456"/>
        <item x="464"/>
        <item x="471"/>
        <item x="462"/>
        <item x="479"/>
        <item x="466"/>
        <item x="455"/>
        <item x="449"/>
        <item x="458"/>
        <item m="1" x="686"/>
        <item x="461"/>
        <item m="1" x="1059"/>
        <item x="450"/>
        <item x="457"/>
        <item x="446"/>
        <item x="448"/>
        <item x="452"/>
        <item m="1" x="1274"/>
        <item x="463"/>
        <item x="470"/>
        <item x="478"/>
        <item x="465"/>
        <item x="451"/>
        <item x="447"/>
        <item x="454"/>
        <item m="1" x="1010"/>
        <item x="460"/>
        <item x="453"/>
        <item m="1" x="1213"/>
        <item x="459"/>
        <item m="1" x="1208"/>
        <item m="1" x="873"/>
        <item m="1" x="1123"/>
        <item x="374"/>
        <item x="345"/>
        <item x="205"/>
        <item m="1" x="676"/>
        <item x="536"/>
        <item x="543"/>
        <item x="537"/>
        <item x="541"/>
        <item x="539"/>
        <item x="540"/>
        <item x="538"/>
        <item m="1" x="887"/>
        <item m="1" x="836"/>
        <item x="304"/>
        <item x="509"/>
        <item m="1" x="624"/>
        <item m="1" x="851"/>
        <item m="1" x="1131"/>
        <item m="1" x="932"/>
        <item m="1" x="1242"/>
        <item m="1" x="943"/>
        <item m="1" x="674"/>
        <item x="482"/>
        <item x="483"/>
        <item x="488"/>
        <item x="485"/>
        <item x="484"/>
        <item m="1" x="1045"/>
        <item m="1" x="794"/>
        <item m="1" x="727"/>
        <item m="1" x="1126"/>
        <item m="1" x="758"/>
        <item m="1" x="703"/>
        <item m="1" x="677"/>
        <item m="1" x="742"/>
        <item m="1" x="1224"/>
        <item x="262"/>
        <item m="1" x="1125"/>
        <item x="243"/>
        <item m="1" x="695"/>
        <item m="1" x="1121"/>
        <item m="1" x="937"/>
        <item m="1" x="790"/>
        <item x="402"/>
        <item x="203"/>
        <item m="1" x="927"/>
        <item m="1" x="817"/>
        <item x="535"/>
        <item x="534"/>
        <item x="545"/>
        <item m="1" x="1170"/>
        <item x="542"/>
        <item m="1" x="814"/>
        <item x="505"/>
        <item x="45"/>
        <item x="150"/>
        <item x="42"/>
        <item x="40"/>
        <item x="37"/>
        <item x="43"/>
        <item x="41"/>
        <item x="39"/>
        <item x="38"/>
        <item x="149"/>
        <item x="44"/>
        <item x="46"/>
        <item x="151"/>
        <item x="53"/>
        <item x="60"/>
        <item x="49"/>
        <item x="50"/>
        <item x="52"/>
        <item x="47"/>
        <item x="56"/>
        <item x="54"/>
        <item x="61"/>
        <item x="55"/>
        <item x="51"/>
        <item x="59"/>
        <item x="48"/>
        <item x="58"/>
        <item x="57"/>
        <item m="1" x="908"/>
        <item m="1" x="966"/>
        <item m="1" x="876"/>
        <item m="1" x="921"/>
        <item m="1" x="802"/>
        <item m="1" x="959"/>
        <item x="544"/>
        <item x="245"/>
        <item m="1" x="1056"/>
        <item x="403"/>
        <item x="193"/>
        <item m="1" x="1221"/>
        <item m="1" x="1033"/>
        <item x="256"/>
        <item x="263"/>
        <item x="16"/>
        <item x="9"/>
        <item x="13"/>
        <item x="19"/>
        <item x="12"/>
        <item x="11"/>
        <item x="17"/>
        <item x="18"/>
        <item x="14"/>
        <item x="8"/>
        <item x="10"/>
        <item x="15"/>
        <item x="489"/>
        <item m="1" x="1233"/>
        <item m="1" x="1106"/>
        <item m="1" x="763"/>
        <item x="397"/>
        <item x="255"/>
        <item m="1" x="637"/>
        <item m="1" x="1027"/>
        <item m="1" x="611"/>
        <item x="548"/>
        <item m="1" x="1095"/>
        <item m="1" x="1185"/>
        <item m="1" x="888"/>
        <item m="1" x="1248"/>
        <item m="1" x="940"/>
        <item x="387"/>
        <item x="250"/>
        <item x="388"/>
        <item m="1" x="945"/>
        <item m="1" x="1181"/>
        <item x="386"/>
        <item m="1" x="647"/>
        <item m="1" x="747"/>
        <item m="1" x="644"/>
        <item m="1" x="649"/>
        <item m="1" x="673"/>
        <item m="1" x="1023"/>
        <item m="1" x="710"/>
        <item m="1" x="1127"/>
        <item x="206"/>
        <item m="1" x="610"/>
        <item x="473"/>
        <item x="472"/>
        <item m="1" x="957"/>
        <item x="389"/>
        <item x="335"/>
        <item x="570"/>
        <item x="569"/>
        <item x="568"/>
        <item x="360"/>
        <item x="62"/>
        <item x="73"/>
        <item x="75"/>
        <item x="68"/>
        <item x="69"/>
        <item x="66"/>
        <item x="63"/>
        <item x="71"/>
        <item x="76"/>
        <item x="70"/>
        <item x="67"/>
        <item x="65"/>
        <item x="64"/>
        <item x="74"/>
        <item x="72"/>
        <item m="1" x="1128"/>
        <item m="1" x="901"/>
        <item m="1" x="1250"/>
        <item m="1" x="1177"/>
        <item x="383"/>
        <item x="279"/>
        <item x="289"/>
        <item m="1" x="1129"/>
        <item x="288"/>
        <item x="287"/>
        <item x="334"/>
        <item x="385"/>
        <item x="382"/>
        <item m="1" x="816"/>
        <item x="381"/>
        <item x="502"/>
        <item m="1" x="1199"/>
        <item m="1" x="952"/>
        <item x="175"/>
        <item x="199"/>
        <item m="1" x="744"/>
        <item x="550"/>
        <item x="78"/>
        <item m="1" x="706"/>
        <item m="1" x="843"/>
        <item m="1" x="818"/>
        <item m="1" x="1140"/>
        <item m="1" x="1200"/>
        <item x="307"/>
        <item m="1" x="1270"/>
        <item m="1" x="1046"/>
        <item x="200"/>
        <item m="1" x="757"/>
        <item m="1" x="820"/>
        <item m="1" x="1152"/>
        <item x="185"/>
        <item m="1" x="1078"/>
        <item x="318"/>
        <item x="228"/>
        <item m="1" x="1071"/>
        <item m="1" x="1081"/>
        <item m="1" x="1108"/>
        <item m="1" x="1082"/>
        <item x="586"/>
        <item m="1" x="1223"/>
        <item m="1" x="1062"/>
        <item m="1" x="1269"/>
        <item m="1" x="979"/>
        <item m="1" x="997"/>
        <item m="1" x="1087"/>
        <item m="1" x="830"/>
        <item m="1" x="982"/>
        <item m="1" x="664"/>
        <item m="1" x="1210"/>
        <item m="1" x="756"/>
        <item m="1" x="1240"/>
        <item m="1" x="1174"/>
        <item m="1" x="954"/>
        <item m="1" x="1257"/>
        <item m="1" x="648"/>
        <item x="516"/>
        <item x="514"/>
        <item x="525"/>
        <item x="513"/>
        <item x="358"/>
        <item x="588"/>
        <item x="530"/>
        <item x="515"/>
        <item x="512"/>
        <item x="522"/>
        <item x="517"/>
        <item m="1" x="718"/>
        <item x="596"/>
        <item x="511"/>
        <item x="487"/>
        <item m="1" x="1186"/>
        <item m="1" x="1151"/>
        <item x="410"/>
        <item x="414"/>
        <item m="1" x="1029"/>
        <item x="259"/>
        <item x="234"/>
        <item x="401"/>
        <item m="1" x="746"/>
        <item m="1" x="680"/>
        <item x="3"/>
        <item m="1" x="1184"/>
        <item m="1" x="628"/>
        <item m="1" x="1225"/>
        <item x="0"/>
        <item m="1" x="819"/>
        <item m="1" x="1077"/>
        <item m="1" x="768"/>
        <item m="1" x="926"/>
        <item m="1" x="922"/>
        <item m="1" x="806"/>
        <item x="93"/>
        <item x="94"/>
        <item x="100"/>
        <item x="96"/>
        <item m="1" x="1004"/>
        <item x="91"/>
        <item x="97"/>
        <item x="152"/>
        <item x="103"/>
        <item x="99"/>
        <item x="102"/>
        <item x="95"/>
        <item x="101"/>
        <item x="92"/>
        <item x="153"/>
        <item x="98"/>
        <item x="154"/>
        <item m="1" x="1009"/>
        <item m="1" x="1000"/>
        <item m="1" x="907"/>
        <item x="265"/>
        <item m="1" x="1085"/>
        <item x="379"/>
        <item m="1" x="1157"/>
        <item m="1" x="1124"/>
        <item m="1" x="850"/>
        <item x="314"/>
        <item m="1" x="878"/>
        <item x="248"/>
        <item m="1" x="1262"/>
        <item m="1" x="845"/>
        <item m="1" x="639"/>
        <item m="1" x="1172"/>
        <item m="1" x="734"/>
        <item x="196"/>
        <item m="1" x="1105"/>
        <item x="394"/>
        <item m="1" x="980"/>
        <item m="1" x="1243"/>
        <item x="573"/>
        <item m="1" x="1167"/>
        <item x="594"/>
        <item x="592"/>
        <item x="605"/>
        <item x="593"/>
        <item x="595"/>
        <item m="1" x="902"/>
        <item m="1" x="829"/>
        <item m="1" x="903"/>
        <item m="1" x="951"/>
        <item m="1" x="791"/>
        <item m="1" x="1161"/>
        <item x="294"/>
        <item m="1" x="905"/>
        <item x="584"/>
        <item x="590"/>
        <item x="591"/>
        <item x="589"/>
        <item x="528"/>
        <item x="527"/>
        <item x="532"/>
        <item x="529"/>
        <item m="1" x="1041"/>
        <item x="531"/>
        <item x="575"/>
        <item x="561"/>
        <item x="364"/>
        <item x="555"/>
        <item x="407"/>
        <item x="577"/>
        <item x="576"/>
        <item x="558"/>
        <item m="1" x="1032"/>
        <item x="214"/>
        <item x="341"/>
        <item x="340"/>
        <item m="1" x="796"/>
        <item x="339"/>
        <item x="222"/>
        <item m="1" x="1102"/>
        <item x="213"/>
        <item x="187"/>
        <item x="210"/>
        <item m="1" x="650"/>
        <item x="551"/>
        <item x="546"/>
        <item x="547"/>
        <item x="336"/>
        <item x="572"/>
        <item x="571"/>
        <item m="1" x="1246"/>
        <item x="244"/>
        <item m="1" x="1017"/>
        <item m="1" x="1192"/>
        <item x="247"/>
        <item x="183"/>
        <item m="1" x="646"/>
        <item x="508"/>
        <item m="1" x="754"/>
        <item m="1" x="1258"/>
        <item x="404"/>
        <item m="1" x="919"/>
        <item m="1" x="910"/>
        <item m="1" x="1104"/>
        <item m="1" x="815"/>
        <item m="1" x="981"/>
        <item x="253"/>
        <item m="1" x="1018"/>
        <item m="1" x="1091"/>
        <item m="1" x="659"/>
        <item m="1" x="661"/>
        <item m="1" x="950"/>
        <item m="1" x="713"/>
        <item x="309"/>
        <item m="1" x="749"/>
        <item m="1" x="719"/>
        <item m="1" x="859"/>
        <item x="165"/>
        <item m="1" x="1053"/>
        <item m="1" x="853"/>
        <item m="1" x="840"/>
        <item m="1" x="1042"/>
        <item m="1" x="1162"/>
        <item m="1" x="711"/>
        <item m="1" x="955"/>
        <item m="1" x="1171"/>
        <item m="1" x="800"/>
        <item m="1" x="871"/>
        <item m="1" x="909"/>
        <item m="1" x="773"/>
        <item x="564"/>
        <item x="565"/>
        <item x="566"/>
        <item x="338"/>
        <item x="337"/>
        <item x="342"/>
        <item m="1" x="1183"/>
        <item x="601"/>
        <item m="1" x="645"/>
        <item x="604"/>
        <item m="1" x="1101"/>
        <item x="493"/>
        <item x="499"/>
        <item x="7"/>
        <item m="1" x="1130"/>
        <item m="1" x="783"/>
        <item x="556"/>
        <item x="174"/>
        <item m="1" x="1016"/>
        <item m="1" x="662"/>
        <item x="190"/>
        <item x="252"/>
        <item m="1" x="729"/>
        <item x="324"/>
        <item x="189"/>
        <item m="1" x="834"/>
        <item m="1" x="1035"/>
        <item m="1" x="1116"/>
        <item x="301"/>
        <item m="1" x="899"/>
        <item x="169"/>
        <item m="1" x="1065"/>
        <item m="1" x="759"/>
        <item m="1" x="923"/>
        <item m="1" x="1015"/>
        <item x="554"/>
        <item x="560"/>
        <item x="559"/>
        <item m="1" x="781"/>
        <item x="211"/>
        <item m="1" x="1214"/>
        <item m="1" x="629"/>
        <item m="1" x="972"/>
        <item m="1" x="1113"/>
        <item m="1" x="1031"/>
        <item m="1" x="1067"/>
        <item m="1" x="823"/>
        <item m="1" x="696"/>
        <item x="223"/>
        <item x="220"/>
        <item x="176"/>
        <item m="1" x="936"/>
        <item x="574"/>
        <item m="1" x="776"/>
        <item m="1" x="1241"/>
        <item x="399"/>
        <item m="1" x="778"/>
        <item x="325"/>
        <item x="170"/>
        <item m="1" x="786"/>
        <item m="1" x="858"/>
        <item m="1" x="743"/>
        <item m="1" x="993"/>
        <item m="1" x="701"/>
        <item m="1" x="918"/>
        <item m="1" x="724"/>
        <item m="1" x="626"/>
        <item m="1" x="652"/>
        <item m="1" x="702"/>
        <item x="313"/>
        <item m="1" x="765"/>
        <item m="1" x="1189"/>
        <item x="496"/>
        <item m="1" x="690"/>
        <item m="1" x="1178"/>
        <item m="1" x="1025"/>
        <item x="317"/>
        <item x="582"/>
        <item m="1" x="798"/>
        <item m="1" x="738"/>
        <item m="1" x="916"/>
        <item m="1" x="1272"/>
        <item m="1" x="848"/>
        <item m="1" x="1110"/>
        <item m="1" x="699"/>
        <item x="444"/>
        <item x="445"/>
        <item m="1" x="709"/>
        <item m="1" x="885"/>
        <item m="1" x="737"/>
        <item m="1" x="1209"/>
        <item m="1" x="608"/>
        <item x="181"/>
        <item m="1" x="883"/>
        <item m="1" x="913"/>
        <item m="1" x="656"/>
        <item x="366"/>
        <item x="365"/>
        <item x="367"/>
        <item m="1" x="1228"/>
        <item m="1" x="1055"/>
        <item x="6"/>
        <item x="162"/>
        <item x="163"/>
        <item x="277"/>
        <item x="278"/>
        <item x="280"/>
        <item x="281"/>
        <item x="283"/>
        <item x="284"/>
        <item x="285"/>
        <item x="286"/>
        <item x="291"/>
        <item x="292"/>
        <item x="293"/>
        <item x="331"/>
        <item x="332"/>
        <item x="510"/>
        <item x="518"/>
        <item x="519"/>
        <item x="520"/>
        <item x="521"/>
        <item x="523"/>
        <item x="524"/>
        <item x="526"/>
        <item x="533"/>
        <item x="567"/>
        <item x="60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  <pivotField compact="0" outline="0" subtotalTop="0" dragToRow="0" dragToCol="0" dragToPage="0" showAll="0" defaultSubtotal="0"/>
    <pivotField dataField="1" compact="0" outline="0" subtotalTop="0" dragToRow="0" dragToCol="0" dragToPage="0" showAll="0" defaultSubtotal="0"/>
  </pivotFields>
  <rowFields count="3">
    <field x="1"/>
    <field x="5"/>
    <field x="6"/>
  </rowFields>
  <rowItems count="139">
    <i>
      <x v="15"/>
      <x v="165"/>
      <x v="1254"/>
    </i>
    <i r="1">
      <x v="166"/>
      <x v="1255"/>
    </i>
    <i r="1">
      <x v="168"/>
      <x v="1139"/>
    </i>
    <i r="1">
      <x v="169"/>
      <x v="22"/>
    </i>
    <i r="1">
      <x v="172"/>
      <x v="1182"/>
    </i>
    <i r="1">
      <x v="173"/>
      <x v="1210"/>
    </i>
    <i r="1">
      <x v="174"/>
      <x v="41"/>
    </i>
    <i r="1">
      <x v="175"/>
      <x v="673"/>
    </i>
    <i r="1">
      <x v="176"/>
      <x v="707"/>
    </i>
    <i r="1">
      <x v="177"/>
      <x v="1169"/>
    </i>
    <i r="1">
      <x v="178"/>
      <x v="944"/>
    </i>
    <i r="1">
      <x v="179"/>
      <x v="1202"/>
    </i>
    <i r="1">
      <x v="180"/>
      <x v="380"/>
    </i>
    <i r="1">
      <x v="181"/>
      <x v="499"/>
    </i>
    <i r="1">
      <x v="182"/>
      <x v="454"/>
    </i>
    <i r="1">
      <x v="183"/>
      <x v="598"/>
    </i>
    <i r="1">
      <x v="184"/>
      <x v="1244"/>
    </i>
    <i r="1">
      <x v="186"/>
      <x v="1117"/>
    </i>
    <i r="1">
      <x v="187"/>
      <x v="49"/>
    </i>
    <i r="1">
      <x v="188"/>
      <x v="961"/>
    </i>
    <i r="1">
      <x v="189"/>
      <x v="32"/>
    </i>
    <i r="1">
      <x v="190"/>
      <x v="1103"/>
    </i>
    <i r="1">
      <x v="191"/>
      <x v="601"/>
    </i>
    <i r="1">
      <x v="192"/>
      <x v="1176"/>
    </i>
    <i r="1">
      <x v="193"/>
      <x v="1172"/>
    </i>
    <i r="1">
      <x v="194"/>
      <x v="584"/>
    </i>
    <i r="1">
      <x v="195"/>
      <x v="190"/>
    </i>
    <i r="1">
      <x v="196"/>
      <x v="854"/>
    </i>
    <i r="1">
      <x v="197"/>
      <x v="278"/>
    </i>
    <i r="1">
      <x v="198"/>
      <x v="366"/>
    </i>
    <i r="1">
      <x v="199"/>
      <x v="1056"/>
    </i>
    <i r="1">
      <x v="200"/>
      <x v="8"/>
    </i>
    <i r="1">
      <x v="201"/>
      <x v="599"/>
    </i>
    <i r="1">
      <x v="202"/>
      <x v="945"/>
    </i>
    <i r="1">
      <x v="203"/>
      <x v="957"/>
    </i>
    <i r="1">
      <x v="204"/>
      <x v="694"/>
    </i>
    <i r="1">
      <x v="205"/>
      <x v="515"/>
    </i>
    <i r="1">
      <x v="206"/>
      <x v="806"/>
    </i>
    <i r="1">
      <x v="207"/>
      <x v="246"/>
    </i>
    <i r="1">
      <x v="208"/>
      <x v="764"/>
    </i>
    <i r="1">
      <x v="209"/>
      <x v="900"/>
    </i>
    <i r="1">
      <x v="210"/>
      <x v="368"/>
    </i>
    <i r="1">
      <x v="211"/>
      <x v="271"/>
    </i>
    <i r="1">
      <x v="212"/>
      <x v="52"/>
    </i>
    <i r="1">
      <x v="213"/>
      <x v="1104"/>
    </i>
    <i r="1">
      <x v="215"/>
      <x v="178"/>
    </i>
    <i r="1">
      <x v="216"/>
      <x v="1102"/>
    </i>
    <i r="1">
      <x v="217"/>
      <x v="1095"/>
    </i>
    <i r="1">
      <x v="218"/>
      <x v="282"/>
    </i>
    <i r="1">
      <x v="220"/>
      <x v="217"/>
    </i>
    <i r="1">
      <x v="221"/>
      <x v="76"/>
    </i>
    <i r="1">
      <x v="222"/>
      <x v="508"/>
    </i>
    <i r="1">
      <x v="223"/>
      <x v="1201"/>
    </i>
    <i r="1">
      <x v="224"/>
      <x v="497"/>
    </i>
    <i r="1">
      <x v="225"/>
      <x v="1100"/>
    </i>
    <i r="1">
      <x v="226"/>
      <x v="1200"/>
    </i>
    <i r="1">
      <x v="227"/>
      <x v="35"/>
    </i>
    <i r="1">
      <x v="228"/>
      <x v="131"/>
    </i>
    <i r="1">
      <x v="229"/>
      <x v="280"/>
    </i>
    <i r="1">
      <x v="230"/>
      <x v="338"/>
    </i>
    <i r="1">
      <x v="232"/>
      <x v="10"/>
    </i>
    <i r="1">
      <x v="233"/>
      <x v="57"/>
    </i>
    <i r="1">
      <x v="236"/>
      <x v="483"/>
    </i>
    <i r="1">
      <x v="237"/>
      <x v="1007"/>
    </i>
    <i r="1">
      <x v="238"/>
      <x v="463"/>
    </i>
    <i r="1">
      <x v="239"/>
      <x v="481"/>
    </i>
    <i r="1">
      <x v="240"/>
      <x v="51"/>
    </i>
    <i r="1">
      <x v="241"/>
      <x v="313"/>
    </i>
    <i r="1">
      <x v="243"/>
      <x v="708"/>
    </i>
    <i r="1">
      <x v="244"/>
      <x v="500"/>
    </i>
    <i r="1">
      <x v="245"/>
      <x v="453"/>
    </i>
    <i r="1">
      <x v="246"/>
      <x v="800"/>
    </i>
    <i r="1">
      <x v="247"/>
      <x v="1113"/>
    </i>
    <i r="1">
      <x v="248"/>
      <x v="851"/>
    </i>
    <i r="1">
      <x v="250"/>
      <x v="1116"/>
    </i>
    <i r="1">
      <x v="251"/>
      <x v="1050"/>
    </i>
    <i r="1">
      <x v="252"/>
      <x v="232"/>
    </i>
    <i r="1">
      <x v="253"/>
      <x v="887"/>
    </i>
    <i r="1">
      <x v="254"/>
      <x v="501"/>
    </i>
    <i r="1">
      <x v="255"/>
      <x v="1173"/>
    </i>
    <i r="1">
      <x v="256"/>
      <x v="1128"/>
    </i>
    <i r="1">
      <x v="257"/>
      <x v="140"/>
    </i>
    <i r="1">
      <x v="258"/>
      <x v="876"/>
    </i>
    <i r="1">
      <x v="259"/>
      <x v="857"/>
    </i>
    <i r="1">
      <x v="260"/>
      <x v="122"/>
    </i>
    <i r="1">
      <x v="261"/>
      <x v="462"/>
    </i>
    <i r="1">
      <x v="262"/>
      <x v="1006"/>
    </i>
    <i r="1">
      <x v="263"/>
      <x v="502"/>
    </i>
    <i r="1">
      <x v="264"/>
      <x v="36"/>
    </i>
    <i r="1">
      <x v="265"/>
      <x v="798"/>
    </i>
    <i r="1">
      <x v="266"/>
      <x v="858"/>
    </i>
    <i r="1">
      <x v="267"/>
      <x v="54"/>
    </i>
    <i r="1">
      <x v="268"/>
      <x v="1042"/>
    </i>
    <i r="1">
      <x v="269"/>
      <x v="210"/>
    </i>
    <i r="1">
      <x v="270"/>
      <x v="193"/>
    </i>
    <i r="1">
      <x v="271"/>
      <x v="700"/>
    </i>
    <i r="1">
      <x v="272"/>
      <x v="138"/>
    </i>
    <i r="1">
      <x v="273"/>
      <x v="503"/>
    </i>
    <i r="1">
      <x v="274"/>
      <x v="594"/>
    </i>
    <i r="1">
      <x v="275"/>
      <x v="339"/>
    </i>
    <i r="1">
      <x v="276"/>
      <x v="174"/>
    </i>
    <i r="1">
      <x v="277"/>
      <x v="485"/>
    </i>
    <i r="1">
      <x v="278"/>
      <x v="728"/>
    </i>
    <i r="1">
      <x v="279"/>
      <x v="491"/>
    </i>
    <i r="1">
      <x v="304"/>
      <x v="1180"/>
    </i>
    <i r="1">
      <x v="324"/>
      <x v="501"/>
    </i>
    <i r="1">
      <x v="339"/>
      <x v="640"/>
    </i>
    <i r="1">
      <x v="375"/>
      <x v="66"/>
    </i>
    <i r="1">
      <x v="376"/>
      <x v="1250"/>
    </i>
    <i r="1">
      <x v="377"/>
      <x v="533"/>
    </i>
    <i r="1">
      <x v="378"/>
      <x v="58"/>
    </i>
    <i r="1">
      <x v="379"/>
      <x v="516"/>
    </i>
    <i r="1">
      <x v="380"/>
      <x v="70"/>
    </i>
    <i r="1">
      <x v="381"/>
      <x v="484"/>
    </i>
    <i r="1">
      <x v="382"/>
      <x v="362"/>
    </i>
    <i r="1">
      <x v="383"/>
      <x v="762"/>
    </i>
    <i r="1">
      <x v="384"/>
      <x v="488"/>
    </i>
    <i r="1">
      <x v="385"/>
      <x v="254"/>
    </i>
    <i r="1">
      <x v="386"/>
      <x v="678"/>
    </i>
    <i r="1">
      <x v="387"/>
      <x v="215"/>
    </i>
    <i r="1">
      <x v="388"/>
      <x v="1044"/>
    </i>
    <i r="1">
      <x v="396"/>
      <x v="891"/>
    </i>
    <i r="1">
      <x v="397"/>
      <x v="886"/>
    </i>
    <i r="1">
      <x v="398"/>
      <x v="888"/>
    </i>
    <i r="1">
      <x v="399"/>
      <x v="905"/>
    </i>
    <i r="1">
      <x v="400"/>
      <x v="519"/>
    </i>
    <i r="1">
      <x v="401"/>
      <x v="233"/>
    </i>
    <i r="1">
      <x v="402"/>
      <x v="55"/>
    </i>
    <i r="1">
      <x v="403"/>
      <x v="580"/>
    </i>
    <i r="1">
      <x v="404"/>
      <x v="1058"/>
    </i>
    <i r="1">
      <x v="405"/>
      <x v="172"/>
    </i>
    <i r="1">
      <x v="406"/>
      <x v="687"/>
    </i>
    <i r="1">
      <x v="407"/>
      <x v="875"/>
    </i>
    <i r="1">
      <x v="408"/>
      <x v="2"/>
    </i>
    <i r="1">
      <x v="409"/>
      <x v="1207"/>
    </i>
    <i r="1">
      <x v="410"/>
      <x v="606"/>
    </i>
    <i r="1">
      <x v="411"/>
      <x v="1008"/>
    </i>
    <i r="1">
      <x v="412"/>
      <x v="805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8" hier="-1"/>
  </pageFields>
  <dataFields count="8">
    <dataField name="Sum of Adjusted Closing balance PY" fld="16" baseField="0" baseItem="0"/>
    <dataField name="Sum of Debit " fld="9" baseField="0" baseItem="0"/>
    <dataField name="Sum of Credit" fld="10" baseField="0" baseItem="0"/>
    <dataField name="Sum of Closing balance" fld="11" baseField="0" baseItem="0"/>
    <dataField name="Sum of Adjustements" fld="12" baseField="0" baseItem="0"/>
    <dataField name="Sum of Closing balance adjusted" fld="13" baseField="0" baseItem="0"/>
    <dataField name="Sum of Nominal Variance" fld="18" baseField="0" baseItem="0"/>
    <dataField name="Sum of Variance in %" fld="20" baseField="0" baseItem="0" numFmtId="10"/>
  </dataFields>
  <formats count="149">
    <format dxfId="502">
      <pivotArea type="all" dataOnly="0" outline="0" fieldPosition="0"/>
    </format>
    <format dxfId="501">
      <pivotArea outline="0" collapsedLevelsAreSubtotals="1" fieldPosition="0"/>
    </format>
    <format dxfId="500">
      <pivotArea field="1" type="button" dataOnly="0" labelOnly="1" outline="0" axis="axisRow" fieldPosition="0"/>
    </format>
    <format dxfId="499">
      <pivotArea field="5" type="button" dataOnly="0" labelOnly="1" outline="0" axis="axisRow" fieldPosition="1"/>
    </format>
    <format dxfId="498">
      <pivotArea field="6" type="button" dataOnly="0" labelOnly="1" outline="0" axis="axisRow" fieldPosition="2"/>
    </format>
    <format dxfId="497">
      <pivotArea dataOnly="0" labelOnly="1" outline="0" fieldPosition="0">
        <references count="1">
          <reference field="1" count="1">
            <x v="15"/>
          </reference>
        </references>
      </pivotArea>
    </format>
    <format dxfId="496">
      <pivotArea dataOnly="0" labelOnly="1" grandRow="1" outline="0" fieldPosition="0"/>
    </format>
    <format dxfId="495">
      <pivotArea dataOnly="0" labelOnly="1" outline="0" fieldPosition="0">
        <references count="2">
          <reference field="1" count="1" selected="0">
            <x v="15"/>
          </reference>
          <reference field="5" count="50">
            <x v="165"/>
            <x v="166"/>
            <x v="168"/>
            <x v="169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5"/>
            <x v="216"/>
            <x v="217"/>
            <x v="218"/>
            <x v="220"/>
          </reference>
        </references>
      </pivotArea>
    </format>
    <format dxfId="494">
      <pivotArea dataOnly="0" labelOnly="1" outline="0" fieldPosition="0">
        <references count="2">
          <reference field="1" count="1" selected="0">
            <x v="15"/>
          </reference>
          <reference field="5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2"/>
            <x v="233"/>
            <x v="236"/>
            <x v="237"/>
            <x v="238"/>
            <x v="239"/>
            <x v="240"/>
            <x v="241"/>
            <x v="243"/>
            <x v="244"/>
            <x v="245"/>
            <x v="246"/>
            <x v="247"/>
            <x v="248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493">
      <pivotArea dataOnly="0" labelOnly="1" outline="0" fieldPosition="0">
        <references count="2">
          <reference field="1" count="1" selected="0">
            <x v="15"/>
          </reference>
          <reference field="5" count="38">
            <x v="276"/>
            <x v="277"/>
            <x v="278"/>
            <x v="279"/>
            <x v="304"/>
            <x v="324"/>
            <x v="339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492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65"/>
          </reference>
          <reference field="6" count="1">
            <x v="1254"/>
          </reference>
        </references>
      </pivotArea>
    </format>
    <format dxfId="491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66"/>
          </reference>
          <reference field="6" count="1">
            <x v="1255"/>
          </reference>
        </references>
      </pivotArea>
    </format>
    <format dxfId="490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68"/>
          </reference>
          <reference field="6" count="1">
            <x v="1139"/>
          </reference>
        </references>
      </pivotArea>
    </format>
    <format dxfId="489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69"/>
          </reference>
          <reference field="6" count="1">
            <x v="22"/>
          </reference>
        </references>
      </pivotArea>
    </format>
    <format dxfId="488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72"/>
          </reference>
          <reference field="6" count="1">
            <x v="1182"/>
          </reference>
        </references>
      </pivotArea>
    </format>
    <format dxfId="487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73"/>
          </reference>
          <reference field="6" count="1">
            <x v="1210"/>
          </reference>
        </references>
      </pivotArea>
    </format>
    <format dxfId="486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74"/>
          </reference>
          <reference field="6" count="1">
            <x v="41"/>
          </reference>
        </references>
      </pivotArea>
    </format>
    <format dxfId="485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75"/>
          </reference>
          <reference field="6" count="1">
            <x v="673"/>
          </reference>
        </references>
      </pivotArea>
    </format>
    <format dxfId="484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76"/>
          </reference>
          <reference field="6" count="1">
            <x v="707"/>
          </reference>
        </references>
      </pivotArea>
    </format>
    <format dxfId="483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77"/>
          </reference>
          <reference field="6" count="1">
            <x v="1169"/>
          </reference>
        </references>
      </pivotArea>
    </format>
    <format dxfId="482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78"/>
          </reference>
          <reference field="6" count="1">
            <x v="944"/>
          </reference>
        </references>
      </pivotArea>
    </format>
    <format dxfId="481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79"/>
          </reference>
          <reference field="6" count="1">
            <x v="1202"/>
          </reference>
        </references>
      </pivotArea>
    </format>
    <format dxfId="480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80"/>
          </reference>
          <reference field="6" count="1">
            <x v="380"/>
          </reference>
        </references>
      </pivotArea>
    </format>
    <format dxfId="479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81"/>
          </reference>
          <reference field="6" count="1">
            <x v="499"/>
          </reference>
        </references>
      </pivotArea>
    </format>
    <format dxfId="478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82"/>
          </reference>
          <reference field="6" count="1">
            <x v="454"/>
          </reference>
        </references>
      </pivotArea>
    </format>
    <format dxfId="477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83"/>
          </reference>
          <reference field="6" count="1">
            <x v="598"/>
          </reference>
        </references>
      </pivotArea>
    </format>
    <format dxfId="476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84"/>
          </reference>
          <reference field="6" count="1">
            <x v="1244"/>
          </reference>
        </references>
      </pivotArea>
    </format>
    <format dxfId="475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86"/>
          </reference>
          <reference field="6" count="1">
            <x v="1117"/>
          </reference>
        </references>
      </pivotArea>
    </format>
    <format dxfId="474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87"/>
          </reference>
          <reference field="6" count="1">
            <x v="49"/>
          </reference>
        </references>
      </pivotArea>
    </format>
    <format dxfId="473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88"/>
          </reference>
          <reference field="6" count="1">
            <x v="961"/>
          </reference>
        </references>
      </pivotArea>
    </format>
    <format dxfId="472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89"/>
          </reference>
          <reference field="6" count="1">
            <x v="32"/>
          </reference>
        </references>
      </pivotArea>
    </format>
    <format dxfId="471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90"/>
          </reference>
          <reference field="6" count="1">
            <x v="1103"/>
          </reference>
        </references>
      </pivotArea>
    </format>
    <format dxfId="470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91"/>
          </reference>
          <reference field="6" count="1">
            <x v="601"/>
          </reference>
        </references>
      </pivotArea>
    </format>
    <format dxfId="469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92"/>
          </reference>
          <reference field="6" count="1">
            <x v="1176"/>
          </reference>
        </references>
      </pivotArea>
    </format>
    <format dxfId="468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93"/>
          </reference>
          <reference field="6" count="1">
            <x v="1172"/>
          </reference>
        </references>
      </pivotArea>
    </format>
    <format dxfId="467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94"/>
          </reference>
          <reference field="6" count="1">
            <x v="584"/>
          </reference>
        </references>
      </pivotArea>
    </format>
    <format dxfId="466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95"/>
          </reference>
          <reference field="6" count="1">
            <x v="190"/>
          </reference>
        </references>
      </pivotArea>
    </format>
    <format dxfId="465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96"/>
          </reference>
          <reference field="6" count="1">
            <x v="854"/>
          </reference>
        </references>
      </pivotArea>
    </format>
    <format dxfId="464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97"/>
          </reference>
          <reference field="6" count="1">
            <x v="278"/>
          </reference>
        </references>
      </pivotArea>
    </format>
    <format dxfId="463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98"/>
          </reference>
          <reference field="6" count="1">
            <x v="366"/>
          </reference>
        </references>
      </pivotArea>
    </format>
    <format dxfId="462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199"/>
          </reference>
          <reference field="6" count="1">
            <x v="1056"/>
          </reference>
        </references>
      </pivotArea>
    </format>
    <format dxfId="461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00"/>
          </reference>
          <reference field="6" count="1">
            <x v="8"/>
          </reference>
        </references>
      </pivotArea>
    </format>
    <format dxfId="460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01"/>
          </reference>
          <reference field="6" count="1">
            <x v="599"/>
          </reference>
        </references>
      </pivotArea>
    </format>
    <format dxfId="459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02"/>
          </reference>
          <reference field="6" count="1">
            <x v="945"/>
          </reference>
        </references>
      </pivotArea>
    </format>
    <format dxfId="458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03"/>
          </reference>
          <reference field="6" count="1">
            <x v="957"/>
          </reference>
        </references>
      </pivotArea>
    </format>
    <format dxfId="457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04"/>
          </reference>
          <reference field="6" count="1">
            <x v="694"/>
          </reference>
        </references>
      </pivotArea>
    </format>
    <format dxfId="456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05"/>
          </reference>
          <reference field="6" count="1">
            <x v="515"/>
          </reference>
        </references>
      </pivotArea>
    </format>
    <format dxfId="455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06"/>
          </reference>
          <reference field="6" count="1">
            <x v="806"/>
          </reference>
        </references>
      </pivotArea>
    </format>
    <format dxfId="454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07"/>
          </reference>
          <reference field="6" count="1">
            <x v="246"/>
          </reference>
        </references>
      </pivotArea>
    </format>
    <format dxfId="453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08"/>
          </reference>
          <reference field="6" count="1">
            <x v="764"/>
          </reference>
        </references>
      </pivotArea>
    </format>
    <format dxfId="452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09"/>
          </reference>
          <reference field="6" count="1">
            <x v="900"/>
          </reference>
        </references>
      </pivotArea>
    </format>
    <format dxfId="451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10"/>
          </reference>
          <reference field="6" count="1">
            <x v="368"/>
          </reference>
        </references>
      </pivotArea>
    </format>
    <format dxfId="450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11"/>
          </reference>
          <reference field="6" count="1">
            <x v="271"/>
          </reference>
        </references>
      </pivotArea>
    </format>
    <format dxfId="449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12"/>
          </reference>
          <reference field="6" count="1">
            <x v="52"/>
          </reference>
        </references>
      </pivotArea>
    </format>
    <format dxfId="448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13"/>
          </reference>
          <reference field="6" count="1">
            <x v="1104"/>
          </reference>
        </references>
      </pivotArea>
    </format>
    <format dxfId="447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15"/>
          </reference>
          <reference field="6" count="1">
            <x v="178"/>
          </reference>
        </references>
      </pivotArea>
    </format>
    <format dxfId="446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16"/>
          </reference>
          <reference field="6" count="1">
            <x v="1102"/>
          </reference>
        </references>
      </pivotArea>
    </format>
    <format dxfId="445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17"/>
          </reference>
          <reference field="6" count="1">
            <x v="1095"/>
          </reference>
        </references>
      </pivotArea>
    </format>
    <format dxfId="444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18"/>
          </reference>
          <reference field="6" count="1">
            <x v="282"/>
          </reference>
        </references>
      </pivotArea>
    </format>
    <format dxfId="443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20"/>
          </reference>
          <reference field="6" count="1">
            <x v="217"/>
          </reference>
        </references>
      </pivotArea>
    </format>
    <format dxfId="442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21"/>
          </reference>
          <reference field="6" count="1">
            <x v="76"/>
          </reference>
        </references>
      </pivotArea>
    </format>
    <format dxfId="441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22"/>
          </reference>
          <reference field="6" count="1">
            <x v="508"/>
          </reference>
        </references>
      </pivotArea>
    </format>
    <format dxfId="440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23"/>
          </reference>
          <reference field="6" count="1">
            <x v="1201"/>
          </reference>
        </references>
      </pivotArea>
    </format>
    <format dxfId="439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24"/>
          </reference>
          <reference field="6" count="1">
            <x v="497"/>
          </reference>
        </references>
      </pivotArea>
    </format>
    <format dxfId="438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25"/>
          </reference>
          <reference field="6" count="1">
            <x v="1100"/>
          </reference>
        </references>
      </pivotArea>
    </format>
    <format dxfId="437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26"/>
          </reference>
          <reference field="6" count="1">
            <x v="1200"/>
          </reference>
        </references>
      </pivotArea>
    </format>
    <format dxfId="436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27"/>
          </reference>
          <reference field="6" count="1">
            <x v="35"/>
          </reference>
        </references>
      </pivotArea>
    </format>
    <format dxfId="435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28"/>
          </reference>
          <reference field="6" count="1">
            <x v="131"/>
          </reference>
        </references>
      </pivotArea>
    </format>
    <format dxfId="434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29"/>
          </reference>
          <reference field="6" count="1">
            <x v="280"/>
          </reference>
        </references>
      </pivotArea>
    </format>
    <format dxfId="433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30"/>
          </reference>
          <reference field="6" count="1">
            <x v="338"/>
          </reference>
        </references>
      </pivotArea>
    </format>
    <format dxfId="432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32"/>
          </reference>
          <reference field="6" count="1">
            <x v="10"/>
          </reference>
        </references>
      </pivotArea>
    </format>
    <format dxfId="431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33"/>
          </reference>
          <reference field="6" count="1">
            <x v="57"/>
          </reference>
        </references>
      </pivotArea>
    </format>
    <format dxfId="430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36"/>
          </reference>
          <reference field="6" count="1">
            <x v="483"/>
          </reference>
        </references>
      </pivotArea>
    </format>
    <format dxfId="429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37"/>
          </reference>
          <reference field="6" count="1">
            <x v="1007"/>
          </reference>
        </references>
      </pivotArea>
    </format>
    <format dxfId="428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38"/>
          </reference>
          <reference field="6" count="1">
            <x v="463"/>
          </reference>
        </references>
      </pivotArea>
    </format>
    <format dxfId="427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39"/>
          </reference>
          <reference field="6" count="1">
            <x v="481"/>
          </reference>
        </references>
      </pivotArea>
    </format>
    <format dxfId="426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40"/>
          </reference>
          <reference field="6" count="1">
            <x v="51"/>
          </reference>
        </references>
      </pivotArea>
    </format>
    <format dxfId="425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41"/>
          </reference>
          <reference field="6" count="1">
            <x v="313"/>
          </reference>
        </references>
      </pivotArea>
    </format>
    <format dxfId="424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43"/>
          </reference>
          <reference field="6" count="1">
            <x v="708"/>
          </reference>
        </references>
      </pivotArea>
    </format>
    <format dxfId="423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44"/>
          </reference>
          <reference field="6" count="1">
            <x v="500"/>
          </reference>
        </references>
      </pivotArea>
    </format>
    <format dxfId="422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45"/>
          </reference>
          <reference field="6" count="1">
            <x v="453"/>
          </reference>
        </references>
      </pivotArea>
    </format>
    <format dxfId="421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46"/>
          </reference>
          <reference field="6" count="1">
            <x v="800"/>
          </reference>
        </references>
      </pivotArea>
    </format>
    <format dxfId="420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47"/>
          </reference>
          <reference field="6" count="1">
            <x v="1113"/>
          </reference>
        </references>
      </pivotArea>
    </format>
    <format dxfId="419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48"/>
          </reference>
          <reference field="6" count="1">
            <x v="851"/>
          </reference>
        </references>
      </pivotArea>
    </format>
    <format dxfId="418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50"/>
          </reference>
          <reference field="6" count="1">
            <x v="1116"/>
          </reference>
        </references>
      </pivotArea>
    </format>
    <format dxfId="417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51"/>
          </reference>
          <reference field="6" count="1">
            <x v="1050"/>
          </reference>
        </references>
      </pivotArea>
    </format>
    <format dxfId="416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52"/>
          </reference>
          <reference field="6" count="1">
            <x v="232"/>
          </reference>
        </references>
      </pivotArea>
    </format>
    <format dxfId="415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53"/>
          </reference>
          <reference field="6" count="1">
            <x v="887"/>
          </reference>
        </references>
      </pivotArea>
    </format>
    <format dxfId="414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54"/>
          </reference>
          <reference field="6" count="1">
            <x v="501"/>
          </reference>
        </references>
      </pivotArea>
    </format>
    <format dxfId="413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55"/>
          </reference>
          <reference field="6" count="1">
            <x v="1173"/>
          </reference>
        </references>
      </pivotArea>
    </format>
    <format dxfId="412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56"/>
          </reference>
          <reference field="6" count="1">
            <x v="1128"/>
          </reference>
        </references>
      </pivotArea>
    </format>
    <format dxfId="411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57"/>
          </reference>
          <reference field="6" count="1">
            <x v="140"/>
          </reference>
        </references>
      </pivotArea>
    </format>
    <format dxfId="410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58"/>
          </reference>
          <reference field="6" count="1">
            <x v="876"/>
          </reference>
        </references>
      </pivotArea>
    </format>
    <format dxfId="409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59"/>
          </reference>
          <reference field="6" count="1">
            <x v="857"/>
          </reference>
        </references>
      </pivotArea>
    </format>
    <format dxfId="408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60"/>
          </reference>
          <reference field="6" count="1">
            <x v="122"/>
          </reference>
        </references>
      </pivotArea>
    </format>
    <format dxfId="407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61"/>
          </reference>
          <reference field="6" count="1">
            <x v="462"/>
          </reference>
        </references>
      </pivotArea>
    </format>
    <format dxfId="406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62"/>
          </reference>
          <reference field="6" count="1">
            <x v="1006"/>
          </reference>
        </references>
      </pivotArea>
    </format>
    <format dxfId="405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63"/>
          </reference>
          <reference field="6" count="1">
            <x v="502"/>
          </reference>
        </references>
      </pivotArea>
    </format>
    <format dxfId="404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64"/>
          </reference>
          <reference field="6" count="1">
            <x v="36"/>
          </reference>
        </references>
      </pivotArea>
    </format>
    <format dxfId="403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65"/>
          </reference>
          <reference field="6" count="1">
            <x v="798"/>
          </reference>
        </references>
      </pivotArea>
    </format>
    <format dxfId="402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66"/>
          </reference>
          <reference field="6" count="1">
            <x v="858"/>
          </reference>
        </references>
      </pivotArea>
    </format>
    <format dxfId="401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67"/>
          </reference>
          <reference field="6" count="1">
            <x v="54"/>
          </reference>
        </references>
      </pivotArea>
    </format>
    <format dxfId="400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68"/>
          </reference>
          <reference field="6" count="1">
            <x v="1042"/>
          </reference>
        </references>
      </pivotArea>
    </format>
    <format dxfId="399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69"/>
          </reference>
          <reference field="6" count="1">
            <x v="210"/>
          </reference>
        </references>
      </pivotArea>
    </format>
    <format dxfId="398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70"/>
          </reference>
          <reference field="6" count="1">
            <x v="193"/>
          </reference>
        </references>
      </pivotArea>
    </format>
    <format dxfId="397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71"/>
          </reference>
          <reference field="6" count="1">
            <x v="700"/>
          </reference>
        </references>
      </pivotArea>
    </format>
    <format dxfId="396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72"/>
          </reference>
          <reference field="6" count="1">
            <x v="138"/>
          </reference>
        </references>
      </pivotArea>
    </format>
    <format dxfId="395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73"/>
          </reference>
          <reference field="6" count="1">
            <x v="503"/>
          </reference>
        </references>
      </pivotArea>
    </format>
    <format dxfId="394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74"/>
          </reference>
          <reference field="6" count="1">
            <x v="594"/>
          </reference>
        </references>
      </pivotArea>
    </format>
    <format dxfId="393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75"/>
          </reference>
          <reference field="6" count="1">
            <x v="339"/>
          </reference>
        </references>
      </pivotArea>
    </format>
    <format dxfId="392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76"/>
          </reference>
          <reference field="6" count="1">
            <x v="174"/>
          </reference>
        </references>
      </pivotArea>
    </format>
    <format dxfId="391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77"/>
          </reference>
          <reference field="6" count="1">
            <x v="485"/>
          </reference>
        </references>
      </pivotArea>
    </format>
    <format dxfId="390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78"/>
          </reference>
          <reference field="6" count="1">
            <x v="728"/>
          </reference>
        </references>
      </pivotArea>
    </format>
    <format dxfId="389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279"/>
          </reference>
          <reference field="6" count="1">
            <x v="491"/>
          </reference>
        </references>
      </pivotArea>
    </format>
    <format dxfId="388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304"/>
          </reference>
          <reference field="6" count="1">
            <x v="1180"/>
          </reference>
        </references>
      </pivotArea>
    </format>
    <format dxfId="387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324"/>
          </reference>
          <reference field="6" count="1">
            <x v="501"/>
          </reference>
        </references>
      </pivotArea>
    </format>
    <format dxfId="386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339"/>
          </reference>
          <reference field="6" count="1">
            <x v="640"/>
          </reference>
        </references>
      </pivotArea>
    </format>
    <format dxfId="385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375"/>
          </reference>
          <reference field="6" count="1">
            <x v="66"/>
          </reference>
        </references>
      </pivotArea>
    </format>
    <format dxfId="384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376"/>
          </reference>
          <reference field="6" count="1">
            <x v="1250"/>
          </reference>
        </references>
      </pivotArea>
    </format>
    <format dxfId="383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377"/>
          </reference>
          <reference field="6" count="1">
            <x v="533"/>
          </reference>
        </references>
      </pivotArea>
    </format>
    <format dxfId="382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378"/>
          </reference>
          <reference field="6" count="1">
            <x v="58"/>
          </reference>
        </references>
      </pivotArea>
    </format>
    <format dxfId="381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379"/>
          </reference>
          <reference field="6" count="1">
            <x v="516"/>
          </reference>
        </references>
      </pivotArea>
    </format>
    <format dxfId="380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380"/>
          </reference>
          <reference field="6" count="1">
            <x v="70"/>
          </reference>
        </references>
      </pivotArea>
    </format>
    <format dxfId="379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381"/>
          </reference>
          <reference field="6" count="1">
            <x v="484"/>
          </reference>
        </references>
      </pivotArea>
    </format>
    <format dxfId="378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382"/>
          </reference>
          <reference field="6" count="1">
            <x v="362"/>
          </reference>
        </references>
      </pivotArea>
    </format>
    <format dxfId="377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383"/>
          </reference>
          <reference field="6" count="1">
            <x v="762"/>
          </reference>
        </references>
      </pivotArea>
    </format>
    <format dxfId="376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384"/>
          </reference>
          <reference field="6" count="1">
            <x v="488"/>
          </reference>
        </references>
      </pivotArea>
    </format>
    <format dxfId="375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385"/>
          </reference>
          <reference field="6" count="1">
            <x v="254"/>
          </reference>
        </references>
      </pivotArea>
    </format>
    <format dxfId="374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386"/>
          </reference>
          <reference field="6" count="1">
            <x v="678"/>
          </reference>
        </references>
      </pivotArea>
    </format>
    <format dxfId="373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387"/>
          </reference>
          <reference field="6" count="1">
            <x v="215"/>
          </reference>
        </references>
      </pivotArea>
    </format>
    <format dxfId="372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388"/>
          </reference>
          <reference field="6" count="1">
            <x v="1044"/>
          </reference>
        </references>
      </pivotArea>
    </format>
    <format dxfId="371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396"/>
          </reference>
          <reference field="6" count="1">
            <x v="891"/>
          </reference>
        </references>
      </pivotArea>
    </format>
    <format dxfId="370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397"/>
          </reference>
          <reference field="6" count="1">
            <x v="886"/>
          </reference>
        </references>
      </pivotArea>
    </format>
    <format dxfId="369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398"/>
          </reference>
          <reference field="6" count="1">
            <x v="888"/>
          </reference>
        </references>
      </pivotArea>
    </format>
    <format dxfId="368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399"/>
          </reference>
          <reference field="6" count="1">
            <x v="905"/>
          </reference>
        </references>
      </pivotArea>
    </format>
    <format dxfId="367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400"/>
          </reference>
          <reference field="6" count="1">
            <x v="519"/>
          </reference>
        </references>
      </pivotArea>
    </format>
    <format dxfId="366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401"/>
          </reference>
          <reference field="6" count="1">
            <x v="233"/>
          </reference>
        </references>
      </pivotArea>
    </format>
    <format dxfId="365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402"/>
          </reference>
          <reference field="6" count="1">
            <x v="55"/>
          </reference>
        </references>
      </pivotArea>
    </format>
    <format dxfId="364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403"/>
          </reference>
          <reference field="6" count="1">
            <x v="580"/>
          </reference>
        </references>
      </pivotArea>
    </format>
    <format dxfId="363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404"/>
          </reference>
          <reference field="6" count="1">
            <x v="1058"/>
          </reference>
        </references>
      </pivotArea>
    </format>
    <format dxfId="362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405"/>
          </reference>
          <reference field="6" count="1">
            <x v="172"/>
          </reference>
        </references>
      </pivotArea>
    </format>
    <format dxfId="361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406"/>
          </reference>
          <reference field="6" count="1">
            <x v="687"/>
          </reference>
        </references>
      </pivotArea>
    </format>
    <format dxfId="360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407"/>
          </reference>
          <reference field="6" count="1">
            <x v="875"/>
          </reference>
        </references>
      </pivotArea>
    </format>
    <format dxfId="359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408"/>
          </reference>
          <reference field="6" count="1">
            <x v="2"/>
          </reference>
        </references>
      </pivotArea>
    </format>
    <format dxfId="358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409"/>
          </reference>
          <reference field="6" count="1">
            <x v="1207"/>
          </reference>
        </references>
      </pivotArea>
    </format>
    <format dxfId="357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410"/>
          </reference>
          <reference field="6" count="1">
            <x v="606"/>
          </reference>
        </references>
      </pivotArea>
    </format>
    <format dxfId="356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411"/>
          </reference>
          <reference field="6" count="1">
            <x v="1008"/>
          </reference>
        </references>
      </pivotArea>
    </format>
    <format dxfId="355">
      <pivotArea dataOnly="0" labelOnly="1" outline="0" fieldPosition="0">
        <references count="3">
          <reference field="1" count="1" selected="0">
            <x v="15"/>
          </reference>
          <reference field="5" count="1" selected="0">
            <x v="412"/>
          </reference>
          <reference field="6" count="1">
            <x v="805"/>
          </reference>
        </references>
      </pivotArea>
    </format>
    <format dxfId="35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0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D2:E1682"/>
  <sheetViews>
    <sheetView topLeftCell="A1663" workbookViewId="0">
      <selection activeCell="D3" sqref="D3"/>
    </sheetView>
  </sheetViews>
  <sheetFormatPr defaultRowHeight="15" x14ac:dyDescent="0.25"/>
  <cols>
    <col min="5" max="5" width="13.28515625" customWidth="1"/>
  </cols>
  <sheetData>
    <row r="2" spans="4:5" x14ac:dyDescent="0.25">
      <c r="D2" t="s">
        <v>2651</v>
      </c>
    </row>
    <row r="3" spans="4:5" x14ac:dyDescent="0.25">
      <c r="D3" t="s">
        <v>3</v>
      </c>
      <c r="E3">
        <v>-17875622</v>
      </c>
    </row>
    <row r="4" spans="4:5" x14ac:dyDescent="0.25">
      <c r="D4" t="s">
        <v>6</v>
      </c>
      <c r="E4">
        <v>-131087878</v>
      </c>
    </row>
    <row r="5" spans="4:5" x14ac:dyDescent="0.25">
      <c r="D5" t="s">
        <v>8</v>
      </c>
      <c r="E5">
        <v>-7306672</v>
      </c>
    </row>
    <row r="6" spans="4:5" x14ac:dyDescent="0.25">
      <c r="D6" t="s">
        <v>10</v>
      </c>
      <c r="E6">
        <v>0</v>
      </c>
    </row>
    <row r="7" spans="4:5" x14ac:dyDescent="0.25">
      <c r="D7" t="s">
        <v>12</v>
      </c>
      <c r="E7">
        <v>0</v>
      </c>
    </row>
    <row r="8" spans="4:5" x14ac:dyDescent="0.25">
      <c r="D8" t="s">
        <v>14</v>
      </c>
      <c r="E8">
        <v>0</v>
      </c>
    </row>
    <row r="9" spans="4:5" x14ac:dyDescent="0.25">
      <c r="D9" t="s">
        <v>16</v>
      </c>
      <c r="E9">
        <v>15257755</v>
      </c>
    </row>
    <row r="10" spans="4:5" x14ac:dyDescent="0.25">
      <c r="D10" t="s">
        <v>18</v>
      </c>
      <c r="E10">
        <v>0</v>
      </c>
    </row>
    <row r="11" spans="4:5" x14ac:dyDescent="0.25">
      <c r="D11" t="s">
        <v>20</v>
      </c>
      <c r="E11">
        <v>116818721</v>
      </c>
    </row>
    <row r="12" spans="4:5" x14ac:dyDescent="0.25">
      <c r="D12" t="s">
        <v>22</v>
      </c>
      <c r="E12">
        <v>0</v>
      </c>
    </row>
    <row r="13" spans="4:5" x14ac:dyDescent="0.25">
      <c r="D13" t="s">
        <v>24</v>
      </c>
      <c r="E13">
        <v>89043726</v>
      </c>
    </row>
    <row r="14" spans="4:5" x14ac:dyDescent="0.25">
      <c r="D14" t="s">
        <v>26</v>
      </c>
      <c r="E14">
        <v>57244664</v>
      </c>
    </row>
    <row r="15" spans="4:5" x14ac:dyDescent="0.25">
      <c r="D15" t="s">
        <v>28</v>
      </c>
      <c r="E15">
        <v>72149481</v>
      </c>
    </row>
    <row r="16" spans="4:5" x14ac:dyDescent="0.25">
      <c r="D16" t="s">
        <v>30</v>
      </c>
      <c r="E16">
        <v>7884193</v>
      </c>
    </row>
    <row r="17" spans="4:5" x14ac:dyDescent="0.25">
      <c r="D17" t="s">
        <v>32</v>
      </c>
      <c r="E17">
        <v>33711309</v>
      </c>
    </row>
    <row r="18" spans="4:5" x14ac:dyDescent="0.25">
      <c r="D18" t="s">
        <v>34</v>
      </c>
      <c r="E18">
        <v>18544596</v>
      </c>
    </row>
    <row r="19" spans="4:5" x14ac:dyDescent="0.25">
      <c r="D19" t="s">
        <v>36</v>
      </c>
      <c r="E19">
        <v>55910901</v>
      </c>
    </row>
    <row r="20" spans="4:5" x14ac:dyDescent="0.25">
      <c r="D20" t="s">
        <v>38</v>
      </c>
      <c r="E20">
        <v>49797008</v>
      </c>
    </row>
    <row r="21" spans="4:5" x14ac:dyDescent="0.25">
      <c r="D21" t="s">
        <v>40</v>
      </c>
      <c r="E21">
        <v>6366868</v>
      </c>
    </row>
    <row r="22" spans="4:5" x14ac:dyDescent="0.25">
      <c r="D22" t="s">
        <v>42</v>
      </c>
      <c r="E22">
        <v>7190696</v>
      </c>
    </row>
    <row r="23" spans="4:5" x14ac:dyDescent="0.25">
      <c r="D23" t="s">
        <v>44</v>
      </c>
      <c r="E23">
        <v>87346886</v>
      </c>
    </row>
    <row r="24" spans="4:5" x14ac:dyDescent="0.25">
      <c r="D24" t="s">
        <v>46</v>
      </c>
      <c r="E24">
        <v>28520524</v>
      </c>
    </row>
    <row r="25" spans="4:5" x14ac:dyDescent="0.25">
      <c r="D25" t="s">
        <v>48</v>
      </c>
      <c r="E25">
        <v>0</v>
      </c>
    </row>
    <row r="26" spans="4:5" x14ac:dyDescent="0.25">
      <c r="D26" t="s">
        <v>50</v>
      </c>
      <c r="E26">
        <v>0</v>
      </c>
    </row>
    <row r="27" spans="4:5" x14ac:dyDescent="0.25">
      <c r="D27" t="s">
        <v>52</v>
      </c>
      <c r="E27">
        <v>0</v>
      </c>
    </row>
    <row r="28" spans="4:5" x14ac:dyDescent="0.25">
      <c r="D28" t="s">
        <v>54</v>
      </c>
      <c r="E28">
        <v>0</v>
      </c>
    </row>
    <row r="29" spans="4:5" x14ac:dyDescent="0.25">
      <c r="D29" t="s">
        <v>56</v>
      </c>
      <c r="E29">
        <v>0</v>
      </c>
    </row>
    <row r="30" spans="4:5" x14ac:dyDescent="0.25">
      <c r="D30" t="s">
        <v>58</v>
      </c>
      <c r="E30">
        <v>0</v>
      </c>
    </row>
    <row r="31" spans="4:5" x14ac:dyDescent="0.25">
      <c r="D31" t="s">
        <v>60</v>
      </c>
      <c r="E31">
        <v>0</v>
      </c>
    </row>
    <row r="32" spans="4:5" x14ac:dyDescent="0.25">
      <c r="D32" t="s">
        <v>62</v>
      </c>
      <c r="E32">
        <v>0</v>
      </c>
    </row>
    <row r="33" spans="4:5" x14ac:dyDescent="0.25">
      <c r="D33" t="s">
        <v>64</v>
      </c>
      <c r="E33">
        <v>10632455</v>
      </c>
    </row>
    <row r="34" spans="4:5" x14ac:dyDescent="0.25">
      <c r="D34" t="s">
        <v>66</v>
      </c>
      <c r="E34">
        <v>10913768</v>
      </c>
    </row>
    <row r="35" spans="4:5" x14ac:dyDescent="0.25">
      <c r="D35" t="s">
        <v>68</v>
      </c>
      <c r="E35">
        <v>12971448</v>
      </c>
    </row>
    <row r="36" spans="4:5" x14ac:dyDescent="0.25">
      <c r="D36" t="s">
        <v>70</v>
      </c>
      <c r="E36">
        <v>5799190</v>
      </c>
    </row>
    <row r="37" spans="4:5" x14ac:dyDescent="0.25">
      <c r="D37" t="s">
        <v>72</v>
      </c>
      <c r="E37">
        <v>0</v>
      </c>
    </row>
    <row r="38" spans="4:5" x14ac:dyDescent="0.25">
      <c r="D38" t="s">
        <v>73</v>
      </c>
      <c r="E38">
        <v>23478476</v>
      </c>
    </row>
    <row r="39" spans="4:5" x14ac:dyDescent="0.25">
      <c r="D39" t="s">
        <v>75</v>
      </c>
      <c r="E39">
        <v>13098305</v>
      </c>
    </row>
    <row r="40" spans="4:5" x14ac:dyDescent="0.25">
      <c r="D40" t="s">
        <v>2652</v>
      </c>
      <c r="E40">
        <v>0</v>
      </c>
    </row>
    <row r="41" spans="4:5" x14ac:dyDescent="0.25">
      <c r="D41" t="s">
        <v>77</v>
      </c>
      <c r="E41">
        <v>12888608</v>
      </c>
    </row>
    <row r="42" spans="4:5" x14ac:dyDescent="0.25">
      <c r="D42" t="s">
        <v>79</v>
      </c>
      <c r="E42">
        <v>10947356</v>
      </c>
    </row>
    <row r="43" spans="4:5" x14ac:dyDescent="0.25">
      <c r="D43" t="s">
        <v>81</v>
      </c>
      <c r="E43">
        <v>18175407</v>
      </c>
    </row>
    <row r="44" spans="4:5" x14ac:dyDescent="0.25">
      <c r="D44" t="s">
        <v>83</v>
      </c>
      <c r="E44">
        <v>6157956</v>
      </c>
    </row>
    <row r="45" spans="4:5" x14ac:dyDescent="0.25">
      <c r="D45" t="s">
        <v>85</v>
      </c>
      <c r="E45">
        <v>2343415</v>
      </c>
    </row>
    <row r="46" spans="4:5" x14ac:dyDescent="0.25">
      <c r="D46" t="s">
        <v>87</v>
      </c>
      <c r="E46">
        <v>19695286</v>
      </c>
    </row>
    <row r="47" spans="4:5" x14ac:dyDescent="0.25">
      <c r="D47" t="s">
        <v>89</v>
      </c>
      <c r="E47">
        <v>14069899</v>
      </c>
    </row>
    <row r="48" spans="4:5" x14ac:dyDescent="0.25">
      <c r="D48" t="s">
        <v>91</v>
      </c>
      <c r="E48">
        <v>12166280</v>
      </c>
    </row>
    <row r="49" spans="4:5" x14ac:dyDescent="0.25">
      <c r="D49" t="s">
        <v>93</v>
      </c>
      <c r="E49">
        <v>7021891</v>
      </c>
    </row>
    <row r="50" spans="4:5" x14ac:dyDescent="0.25">
      <c r="D50" t="s">
        <v>95</v>
      </c>
      <c r="E50">
        <v>9223689</v>
      </c>
    </row>
    <row r="51" spans="4:5" x14ac:dyDescent="0.25">
      <c r="D51" t="s">
        <v>97</v>
      </c>
      <c r="E51">
        <v>2390551</v>
      </c>
    </row>
    <row r="52" spans="4:5" x14ac:dyDescent="0.25">
      <c r="D52" t="s">
        <v>99</v>
      </c>
      <c r="E52">
        <v>608043</v>
      </c>
    </row>
    <row r="53" spans="4:5" x14ac:dyDescent="0.25">
      <c r="D53" t="s">
        <v>101</v>
      </c>
      <c r="E53">
        <v>1131862</v>
      </c>
    </row>
    <row r="54" spans="4:5" x14ac:dyDescent="0.25">
      <c r="D54" t="s">
        <v>103</v>
      </c>
      <c r="E54">
        <v>90555</v>
      </c>
    </row>
    <row r="55" spans="4:5" x14ac:dyDescent="0.25">
      <c r="D55" t="s">
        <v>105</v>
      </c>
      <c r="E55">
        <v>157736</v>
      </c>
    </row>
    <row r="56" spans="4:5" x14ac:dyDescent="0.25">
      <c r="D56" t="s">
        <v>107</v>
      </c>
      <c r="E56">
        <v>347150</v>
      </c>
    </row>
    <row r="57" spans="4:5" x14ac:dyDescent="0.25">
      <c r="D57" t="s">
        <v>109</v>
      </c>
      <c r="E57">
        <v>1951028</v>
      </c>
    </row>
    <row r="58" spans="4:5" x14ac:dyDescent="0.25">
      <c r="D58" t="s">
        <v>111</v>
      </c>
      <c r="E58">
        <v>193592</v>
      </c>
    </row>
    <row r="59" spans="4:5" x14ac:dyDescent="0.25">
      <c r="D59" t="s">
        <v>113</v>
      </c>
      <c r="E59">
        <v>399249</v>
      </c>
    </row>
    <row r="60" spans="4:5" x14ac:dyDescent="0.25">
      <c r="D60" t="s">
        <v>115</v>
      </c>
      <c r="E60">
        <v>0</v>
      </c>
    </row>
    <row r="61" spans="4:5" x14ac:dyDescent="0.25">
      <c r="D61" t="s">
        <v>116</v>
      </c>
      <c r="E61">
        <v>103718</v>
      </c>
    </row>
    <row r="62" spans="4:5" x14ac:dyDescent="0.25">
      <c r="D62" t="s">
        <v>122</v>
      </c>
      <c r="E62">
        <v>958379</v>
      </c>
    </row>
    <row r="63" spans="4:5" x14ac:dyDescent="0.25">
      <c r="D63" t="s">
        <v>124</v>
      </c>
      <c r="E63">
        <v>0</v>
      </c>
    </row>
    <row r="64" spans="4:5" x14ac:dyDescent="0.25">
      <c r="D64" t="s">
        <v>126</v>
      </c>
      <c r="E64">
        <v>0</v>
      </c>
    </row>
    <row r="65" spans="4:5" x14ac:dyDescent="0.25">
      <c r="D65" t="s">
        <v>128</v>
      </c>
      <c r="E65">
        <v>52302557</v>
      </c>
    </row>
    <row r="66" spans="4:5" x14ac:dyDescent="0.25">
      <c r="D66" t="s">
        <v>130</v>
      </c>
      <c r="E66">
        <v>67619292</v>
      </c>
    </row>
    <row r="67" spans="4:5" x14ac:dyDescent="0.25">
      <c r="D67" t="s">
        <v>132</v>
      </c>
      <c r="E67">
        <v>43269367</v>
      </c>
    </row>
    <row r="68" spans="4:5" x14ac:dyDescent="0.25">
      <c r="D68" t="s">
        <v>134</v>
      </c>
      <c r="E68">
        <v>4835199</v>
      </c>
    </row>
    <row r="69" spans="4:5" x14ac:dyDescent="0.25">
      <c r="D69" t="s">
        <v>136</v>
      </c>
      <c r="E69">
        <v>38988489</v>
      </c>
    </row>
    <row r="70" spans="4:5" x14ac:dyDescent="0.25">
      <c r="D70" t="s">
        <v>138</v>
      </c>
      <c r="E70">
        <v>33445665</v>
      </c>
    </row>
    <row r="71" spans="4:5" x14ac:dyDescent="0.25">
      <c r="D71" t="s">
        <v>140</v>
      </c>
      <c r="E71">
        <v>18715627</v>
      </c>
    </row>
    <row r="72" spans="4:5" x14ac:dyDescent="0.25">
      <c r="D72" t="s">
        <v>142</v>
      </c>
      <c r="E72">
        <v>10428</v>
      </c>
    </row>
    <row r="73" spans="4:5" x14ac:dyDescent="0.25">
      <c r="D73" t="s">
        <v>144</v>
      </c>
      <c r="E73">
        <v>11227224</v>
      </c>
    </row>
    <row r="74" spans="4:5" x14ac:dyDescent="0.25">
      <c r="D74" t="s">
        <v>146</v>
      </c>
      <c r="E74">
        <v>24402018</v>
      </c>
    </row>
    <row r="75" spans="4:5" x14ac:dyDescent="0.25">
      <c r="D75" t="s">
        <v>148</v>
      </c>
      <c r="E75">
        <v>33837254</v>
      </c>
    </row>
    <row r="76" spans="4:5" x14ac:dyDescent="0.25">
      <c r="D76" t="s">
        <v>150</v>
      </c>
      <c r="E76">
        <v>19041355</v>
      </c>
    </row>
    <row r="77" spans="4:5" x14ac:dyDescent="0.25">
      <c r="D77" t="s">
        <v>2653</v>
      </c>
      <c r="E77">
        <v>0</v>
      </c>
    </row>
    <row r="78" spans="4:5" x14ac:dyDescent="0.25">
      <c r="D78" t="s">
        <v>152</v>
      </c>
      <c r="E78">
        <v>63075698</v>
      </c>
    </row>
    <row r="79" spans="4:5" x14ac:dyDescent="0.25">
      <c r="D79" t="s">
        <v>154</v>
      </c>
      <c r="E79">
        <v>16868229</v>
      </c>
    </row>
    <row r="80" spans="4:5" x14ac:dyDescent="0.25">
      <c r="D80" t="s">
        <v>156</v>
      </c>
      <c r="E80">
        <v>52883001</v>
      </c>
    </row>
    <row r="81" spans="4:5" x14ac:dyDescent="0.25">
      <c r="D81" t="s">
        <v>158</v>
      </c>
      <c r="E81">
        <v>-1</v>
      </c>
    </row>
    <row r="82" spans="4:5" x14ac:dyDescent="0.25">
      <c r="D82" t="s">
        <v>160</v>
      </c>
      <c r="E82">
        <v>2239637</v>
      </c>
    </row>
    <row r="83" spans="4:5" x14ac:dyDescent="0.25">
      <c r="D83" t="s">
        <v>162</v>
      </c>
      <c r="E83">
        <v>2412287</v>
      </c>
    </row>
    <row r="84" spans="4:5" x14ac:dyDescent="0.25">
      <c r="D84" t="s">
        <v>164</v>
      </c>
      <c r="E84">
        <v>1726952</v>
      </c>
    </row>
    <row r="85" spans="4:5" x14ac:dyDescent="0.25">
      <c r="D85" t="s">
        <v>166</v>
      </c>
      <c r="E85">
        <v>2832415</v>
      </c>
    </row>
    <row r="86" spans="4:5" x14ac:dyDescent="0.25">
      <c r="D86" t="s">
        <v>2654</v>
      </c>
      <c r="E86">
        <v>0</v>
      </c>
    </row>
    <row r="87" spans="4:5" x14ac:dyDescent="0.25">
      <c r="D87" t="s">
        <v>168</v>
      </c>
      <c r="E87">
        <v>1901952</v>
      </c>
    </row>
    <row r="88" spans="4:5" x14ac:dyDescent="0.25">
      <c r="D88" t="s">
        <v>170</v>
      </c>
      <c r="E88">
        <v>2808786</v>
      </c>
    </row>
    <row r="89" spans="4:5" x14ac:dyDescent="0.25">
      <c r="D89" t="s">
        <v>172</v>
      </c>
      <c r="E89">
        <v>3893721</v>
      </c>
    </row>
    <row r="90" spans="4:5" x14ac:dyDescent="0.25">
      <c r="D90" t="s">
        <v>174</v>
      </c>
      <c r="E90">
        <v>2300352</v>
      </c>
    </row>
    <row r="91" spans="4:5" x14ac:dyDescent="0.25">
      <c r="D91" t="s">
        <v>176</v>
      </c>
      <c r="E91">
        <v>1469571</v>
      </c>
    </row>
    <row r="92" spans="4:5" x14ac:dyDescent="0.25">
      <c r="D92" t="s">
        <v>178</v>
      </c>
      <c r="E92">
        <v>2778828</v>
      </c>
    </row>
    <row r="93" spans="4:5" x14ac:dyDescent="0.25">
      <c r="D93" t="s">
        <v>180</v>
      </c>
      <c r="E93">
        <v>2811319</v>
      </c>
    </row>
    <row r="94" spans="4:5" x14ac:dyDescent="0.25">
      <c r="D94" t="s">
        <v>182</v>
      </c>
      <c r="E94">
        <v>0</v>
      </c>
    </row>
    <row r="95" spans="4:5" x14ac:dyDescent="0.25">
      <c r="D95" t="s">
        <v>183</v>
      </c>
      <c r="E95">
        <v>840544</v>
      </c>
    </row>
    <row r="96" spans="4:5" x14ac:dyDescent="0.25">
      <c r="D96" t="s">
        <v>185</v>
      </c>
      <c r="E96">
        <v>1128203</v>
      </c>
    </row>
    <row r="97" spans="4:5" x14ac:dyDescent="0.25">
      <c r="D97" t="s">
        <v>187</v>
      </c>
      <c r="E97">
        <v>1977428</v>
      </c>
    </row>
    <row r="98" spans="4:5" x14ac:dyDescent="0.25">
      <c r="D98" t="s">
        <v>189</v>
      </c>
      <c r="E98">
        <v>234593</v>
      </c>
    </row>
    <row r="99" spans="4:5" x14ac:dyDescent="0.25">
      <c r="D99" t="s">
        <v>191</v>
      </c>
      <c r="E99">
        <v>0</v>
      </c>
    </row>
    <row r="100" spans="4:5" x14ac:dyDescent="0.25">
      <c r="D100" t="s">
        <v>193</v>
      </c>
      <c r="E100">
        <v>0</v>
      </c>
    </row>
    <row r="101" spans="4:5" x14ac:dyDescent="0.25">
      <c r="D101" t="s">
        <v>195</v>
      </c>
      <c r="E101">
        <v>0</v>
      </c>
    </row>
    <row r="102" spans="4:5" x14ac:dyDescent="0.25">
      <c r="D102" t="s">
        <v>197</v>
      </c>
      <c r="E102">
        <v>0</v>
      </c>
    </row>
    <row r="103" spans="4:5" x14ac:dyDescent="0.25">
      <c r="D103" t="s">
        <v>199</v>
      </c>
      <c r="E103">
        <v>-14385937</v>
      </c>
    </row>
    <row r="104" spans="4:5" x14ac:dyDescent="0.25">
      <c r="D104" t="s">
        <v>201</v>
      </c>
      <c r="E104">
        <v>-116818721</v>
      </c>
    </row>
    <row r="105" spans="4:5" x14ac:dyDescent="0.25">
      <c r="D105" t="s">
        <v>203</v>
      </c>
      <c r="E105">
        <v>-13401478</v>
      </c>
    </row>
    <row r="106" spans="4:5" x14ac:dyDescent="0.25">
      <c r="D106" t="s">
        <v>205</v>
      </c>
      <c r="E106">
        <v>-6801306</v>
      </c>
    </row>
    <row r="107" spans="4:5" x14ac:dyDescent="0.25">
      <c r="D107" t="s">
        <v>207</v>
      </c>
      <c r="E107">
        <v>-9951601</v>
      </c>
    </row>
    <row r="108" spans="4:5" x14ac:dyDescent="0.25">
      <c r="D108" t="s">
        <v>209</v>
      </c>
      <c r="E108">
        <v>-5913175</v>
      </c>
    </row>
    <row r="109" spans="4:5" x14ac:dyDescent="0.25">
      <c r="D109" t="s">
        <v>211</v>
      </c>
      <c r="E109">
        <v>-13049566</v>
      </c>
    </row>
    <row r="110" spans="4:5" x14ac:dyDescent="0.25">
      <c r="D110" t="s">
        <v>213</v>
      </c>
      <c r="E110">
        <v>-11712434</v>
      </c>
    </row>
    <row r="111" spans="4:5" x14ac:dyDescent="0.25">
      <c r="D111" t="s">
        <v>215</v>
      </c>
      <c r="E111">
        <v>-12659072</v>
      </c>
    </row>
    <row r="112" spans="4:5" x14ac:dyDescent="0.25">
      <c r="D112" t="s">
        <v>217</v>
      </c>
      <c r="E112">
        <v>-9959500</v>
      </c>
    </row>
    <row r="113" spans="4:5" x14ac:dyDescent="0.25">
      <c r="D113" t="s">
        <v>219</v>
      </c>
      <c r="E113">
        <v>-888500</v>
      </c>
    </row>
    <row r="114" spans="4:5" x14ac:dyDescent="0.25">
      <c r="D114" t="s">
        <v>221</v>
      </c>
      <c r="E114">
        <v>-3318763</v>
      </c>
    </row>
    <row r="115" spans="4:5" x14ac:dyDescent="0.25">
      <c r="D115" t="s">
        <v>223</v>
      </c>
      <c r="E115">
        <v>-6245727</v>
      </c>
    </row>
    <row r="116" spans="4:5" x14ac:dyDescent="0.25">
      <c r="D116" t="s">
        <v>225</v>
      </c>
      <c r="E116">
        <v>-5265220</v>
      </c>
    </row>
    <row r="117" spans="4:5" x14ac:dyDescent="0.25">
      <c r="D117" t="s">
        <v>227</v>
      </c>
      <c r="E117">
        <v>-8677810</v>
      </c>
    </row>
    <row r="118" spans="4:5" x14ac:dyDescent="0.25">
      <c r="D118" t="s">
        <v>229</v>
      </c>
      <c r="E118">
        <v>-9470506</v>
      </c>
    </row>
    <row r="119" spans="4:5" x14ac:dyDescent="0.25">
      <c r="D119" t="s">
        <v>231</v>
      </c>
      <c r="E119">
        <v>-1949765</v>
      </c>
    </row>
    <row r="120" spans="4:5" x14ac:dyDescent="0.25">
      <c r="D120" t="s">
        <v>235</v>
      </c>
      <c r="E120">
        <v>-19174160</v>
      </c>
    </row>
    <row r="121" spans="4:5" x14ac:dyDescent="0.25">
      <c r="D121" t="s">
        <v>237</v>
      </c>
      <c r="E121">
        <v>-7933087</v>
      </c>
    </row>
    <row r="122" spans="4:5" x14ac:dyDescent="0.25">
      <c r="D122" t="s">
        <v>239</v>
      </c>
      <c r="E122">
        <v>1</v>
      </c>
    </row>
    <row r="123" spans="4:5" x14ac:dyDescent="0.25">
      <c r="D123" t="s">
        <v>241</v>
      </c>
      <c r="E123">
        <v>-9789010</v>
      </c>
    </row>
    <row r="124" spans="4:5" x14ac:dyDescent="0.25">
      <c r="D124" t="s">
        <v>243</v>
      </c>
      <c r="E124">
        <v>-9649634</v>
      </c>
    </row>
    <row r="125" spans="4:5" x14ac:dyDescent="0.25">
      <c r="D125" t="s">
        <v>245</v>
      </c>
      <c r="E125">
        <v>-13231437</v>
      </c>
    </row>
    <row r="126" spans="4:5" x14ac:dyDescent="0.25">
      <c r="D126" t="s">
        <v>247</v>
      </c>
      <c r="E126">
        <v>-6157956</v>
      </c>
    </row>
    <row r="127" spans="4:5" x14ac:dyDescent="0.25">
      <c r="D127" t="s">
        <v>249</v>
      </c>
      <c r="E127">
        <v>-2343415</v>
      </c>
    </row>
    <row r="128" spans="4:5" x14ac:dyDescent="0.25">
      <c r="D128" t="s">
        <v>251</v>
      </c>
      <c r="E128">
        <v>-12604286</v>
      </c>
    </row>
    <row r="129" spans="4:5" x14ac:dyDescent="0.25">
      <c r="D129" t="s">
        <v>255</v>
      </c>
      <c r="E129">
        <v>-14069899</v>
      </c>
    </row>
    <row r="130" spans="4:5" x14ac:dyDescent="0.25">
      <c r="D130" t="s">
        <v>259</v>
      </c>
      <c r="E130">
        <v>-247873</v>
      </c>
    </row>
    <row r="131" spans="4:5" x14ac:dyDescent="0.25">
      <c r="D131" t="s">
        <v>261</v>
      </c>
      <c r="E131">
        <v>-6655322</v>
      </c>
    </row>
    <row r="132" spans="4:5" x14ac:dyDescent="0.25">
      <c r="D132" t="s">
        <v>263</v>
      </c>
      <c r="E132">
        <v>-1887162</v>
      </c>
    </row>
    <row r="133" spans="4:5" x14ac:dyDescent="0.25">
      <c r="D133" t="s">
        <v>265</v>
      </c>
      <c r="E133">
        <v>-431312</v>
      </c>
    </row>
    <row r="134" spans="4:5" x14ac:dyDescent="0.25">
      <c r="D134" t="s">
        <v>267</v>
      </c>
      <c r="E134">
        <v>-758940</v>
      </c>
    </row>
    <row r="135" spans="4:5" x14ac:dyDescent="0.25">
      <c r="D135" t="s">
        <v>269</v>
      </c>
      <c r="E135">
        <v>-53438</v>
      </c>
    </row>
    <row r="136" spans="4:5" x14ac:dyDescent="0.25">
      <c r="D136" t="s">
        <v>271</v>
      </c>
      <c r="E136">
        <v>-124813</v>
      </c>
    </row>
    <row r="137" spans="4:5" x14ac:dyDescent="0.25">
      <c r="D137" t="s">
        <v>273</v>
      </c>
      <c r="E137">
        <v>-260479</v>
      </c>
    </row>
    <row r="138" spans="4:5" x14ac:dyDescent="0.25">
      <c r="D138" t="s">
        <v>275</v>
      </c>
      <c r="E138">
        <v>-1634202</v>
      </c>
    </row>
    <row r="139" spans="4:5" x14ac:dyDescent="0.25">
      <c r="D139" t="s">
        <v>277</v>
      </c>
      <c r="E139">
        <v>-156541</v>
      </c>
    </row>
    <row r="140" spans="4:5" x14ac:dyDescent="0.25">
      <c r="D140" t="s">
        <v>279</v>
      </c>
      <c r="E140">
        <v>-323820</v>
      </c>
    </row>
    <row r="141" spans="4:5" x14ac:dyDescent="0.25">
      <c r="D141" t="s">
        <v>281</v>
      </c>
      <c r="E141">
        <v>-2055</v>
      </c>
    </row>
    <row r="142" spans="4:5" x14ac:dyDescent="0.25">
      <c r="D142" t="s">
        <v>283</v>
      </c>
      <c r="E142">
        <v>-55656</v>
      </c>
    </row>
    <row r="143" spans="4:5" x14ac:dyDescent="0.25">
      <c r="D143" t="s">
        <v>289</v>
      </c>
      <c r="E143">
        <v>-2669537</v>
      </c>
    </row>
    <row r="144" spans="4:5" x14ac:dyDescent="0.25">
      <c r="D144" t="s">
        <v>291</v>
      </c>
      <c r="E144">
        <v>0</v>
      </c>
    </row>
    <row r="145" spans="4:5" x14ac:dyDescent="0.25">
      <c r="D145" t="s">
        <v>293</v>
      </c>
      <c r="E145">
        <v>-8797556</v>
      </c>
    </row>
    <row r="146" spans="4:5" x14ac:dyDescent="0.25">
      <c r="D146" t="s">
        <v>295</v>
      </c>
      <c r="E146">
        <v>-37574507</v>
      </c>
    </row>
    <row r="147" spans="4:5" x14ac:dyDescent="0.25">
      <c r="D147" t="s">
        <v>297</v>
      </c>
      <c r="E147">
        <v>-47272126</v>
      </c>
    </row>
    <row r="148" spans="4:5" x14ac:dyDescent="0.25">
      <c r="D148" t="s">
        <v>299</v>
      </c>
      <c r="E148">
        <v>-45691604</v>
      </c>
    </row>
    <row r="149" spans="4:5" x14ac:dyDescent="0.25">
      <c r="D149" t="s">
        <v>301</v>
      </c>
      <c r="E149">
        <v>-1</v>
      </c>
    </row>
    <row r="150" spans="4:5" x14ac:dyDescent="0.25">
      <c r="D150" t="s">
        <v>303</v>
      </c>
      <c r="E150">
        <v>-23728016</v>
      </c>
    </row>
    <row r="151" spans="4:5" x14ac:dyDescent="0.25">
      <c r="D151" t="s">
        <v>305</v>
      </c>
      <c r="E151">
        <v>-27701448</v>
      </c>
    </row>
    <row r="152" spans="4:5" x14ac:dyDescent="0.25">
      <c r="D152" t="s">
        <v>307</v>
      </c>
      <c r="E152">
        <v>-30430113</v>
      </c>
    </row>
    <row r="153" spans="4:5" x14ac:dyDescent="0.25">
      <c r="D153" t="s">
        <v>309</v>
      </c>
      <c r="E153">
        <v>-3299124</v>
      </c>
    </row>
    <row r="154" spans="4:5" x14ac:dyDescent="0.25">
      <c r="D154" t="s">
        <v>311</v>
      </c>
      <c r="E154">
        <v>-8442268</v>
      </c>
    </row>
    <row r="155" spans="4:5" x14ac:dyDescent="0.25">
      <c r="D155" t="s">
        <v>313</v>
      </c>
      <c r="E155">
        <v>-14742715</v>
      </c>
    </row>
    <row r="156" spans="4:5" x14ac:dyDescent="0.25">
      <c r="D156" t="s">
        <v>315</v>
      </c>
      <c r="E156">
        <v>-23574370</v>
      </c>
    </row>
    <row r="157" spans="4:5" x14ac:dyDescent="0.25">
      <c r="D157" t="s">
        <v>317</v>
      </c>
      <c r="E157">
        <v>34005</v>
      </c>
    </row>
    <row r="158" spans="4:5" x14ac:dyDescent="0.25">
      <c r="D158" t="s">
        <v>319</v>
      </c>
      <c r="E158">
        <v>-9611511</v>
      </c>
    </row>
    <row r="159" spans="4:5" x14ac:dyDescent="0.25">
      <c r="D159" t="s">
        <v>321</v>
      </c>
      <c r="E159">
        <v>-8525092</v>
      </c>
    </row>
    <row r="160" spans="4:5" x14ac:dyDescent="0.25">
      <c r="D160" t="s">
        <v>323</v>
      </c>
      <c r="E160">
        <v>-6225596</v>
      </c>
    </row>
    <row r="161" spans="4:5" x14ac:dyDescent="0.25">
      <c r="D161" t="s">
        <v>325</v>
      </c>
      <c r="E161">
        <v>-2795567</v>
      </c>
    </row>
    <row r="162" spans="4:5" x14ac:dyDescent="0.25">
      <c r="D162" t="s">
        <v>327</v>
      </c>
      <c r="E162">
        <v>-2143595</v>
      </c>
    </row>
    <row r="163" spans="4:5" x14ac:dyDescent="0.25">
      <c r="D163" t="s">
        <v>329</v>
      </c>
      <c r="E163">
        <v>-1491906</v>
      </c>
    </row>
    <row r="164" spans="4:5" x14ac:dyDescent="0.25">
      <c r="D164" t="s">
        <v>331</v>
      </c>
      <c r="E164">
        <v>-1692634</v>
      </c>
    </row>
    <row r="165" spans="4:5" x14ac:dyDescent="0.25">
      <c r="D165" t="s">
        <v>2655</v>
      </c>
      <c r="E165">
        <v>0</v>
      </c>
    </row>
    <row r="166" spans="4:5" x14ac:dyDescent="0.25">
      <c r="D166" t="s">
        <v>333</v>
      </c>
      <c r="E166">
        <v>-1620729</v>
      </c>
    </row>
    <row r="167" spans="4:5" x14ac:dyDescent="0.25">
      <c r="D167" t="s">
        <v>335</v>
      </c>
      <c r="E167">
        <v>-2391646</v>
      </c>
    </row>
    <row r="168" spans="4:5" x14ac:dyDescent="0.25">
      <c r="D168" t="s">
        <v>337</v>
      </c>
      <c r="E168">
        <v>-3312905</v>
      </c>
    </row>
    <row r="169" spans="4:5" x14ac:dyDescent="0.25">
      <c r="D169" t="s">
        <v>339</v>
      </c>
      <c r="E169">
        <v>-2009960</v>
      </c>
    </row>
    <row r="170" spans="4:5" x14ac:dyDescent="0.25">
      <c r="D170" t="s">
        <v>341</v>
      </c>
      <c r="E170">
        <v>-1256769</v>
      </c>
    </row>
    <row r="171" spans="4:5" x14ac:dyDescent="0.25">
      <c r="D171" t="s">
        <v>343</v>
      </c>
      <c r="E171">
        <v>-1865098</v>
      </c>
    </row>
    <row r="172" spans="4:5" x14ac:dyDescent="0.25">
      <c r="D172" t="s">
        <v>345</v>
      </c>
      <c r="E172">
        <v>-2201481</v>
      </c>
    </row>
    <row r="173" spans="4:5" x14ac:dyDescent="0.25">
      <c r="D173" t="s">
        <v>347</v>
      </c>
      <c r="E173">
        <v>-561583</v>
      </c>
    </row>
    <row r="174" spans="4:5" x14ac:dyDescent="0.25">
      <c r="D174" t="s">
        <v>349</v>
      </c>
      <c r="E174">
        <v>-509013</v>
      </c>
    </row>
    <row r="175" spans="4:5" x14ac:dyDescent="0.25">
      <c r="D175" t="s">
        <v>351</v>
      </c>
      <c r="E175">
        <v>-637467</v>
      </c>
    </row>
    <row r="176" spans="4:5" x14ac:dyDescent="0.25">
      <c r="D176" t="s">
        <v>353</v>
      </c>
      <c r="E176">
        <v>-1349637</v>
      </c>
    </row>
    <row r="177" spans="4:5" x14ac:dyDescent="0.25">
      <c r="D177" t="s">
        <v>357</v>
      </c>
      <c r="E177">
        <v>-60956</v>
      </c>
    </row>
    <row r="178" spans="4:5" x14ac:dyDescent="0.25">
      <c r="D178" t="s">
        <v>118</v>
      </c>
      <c r="E178">
        <v>1078006</v>
      </c>
    </row>
    <row r="179" spans="4:5" x14ac:dyDescent="0.25">
      <c r="D179" t="s">
        <v>120</v>
      </c>
      <c r="E179">
        <v>58000</v>
      </c>
    </row>
    <row r="180" spans="4:5" x14ac:dyDescent="0.25">
      <c r="D180" t="s">
        <v>2656</v>
      </c>
      <c r="E180">
        <v>0</v>
      </c>
    </row>
    <row r="181" spans="4:5" x14ac:dyDescent="0.25">
      <c r="D181" t="s">
        <v>233</v>
      </c>
      <c r="E181">
        <v>-108856</v>
      </c>
    </row>
    <row r="182" spans="4:5" x14ac:dyDescent="0.25">
      <c r="D182" t="s">
        <v>253</v>
      </c>
      <c r="E182">
        <v>-2894920</v>
      </c>
    </row>
    <row r="183" spans="4:5" x14ac:dyDescent="0.25">
      <c r="D183" t="s">
        <v>257</v>
      </c>
      <c r="E183">
        <v>-2836645</v>
      </c>
    </row>
    <row r="184" spans="4:5" x14ac:dyDescent="0.25">
      <c r="D184" t="s">
        <v>2657</v>
      </c>
      <c r="E184">
        <v>0</v>
      </c>
    </row>
    <row r="185" spans="4:5" x14ac:dyDescent="0.25">
      <c r="D185" t="s">
        <v>285</v>
      </c>
      <c r="E185">
        <v>-491987</v>
      </c>
    </row>
    <row r="186" spans="4:5" x14ac:dyDescent="0.25">
      <c r="D186" t="s">
        <v>287</v>
      </c>
      <c r="E186">
        <v>-21933</v>
      </c>
    </row>
    <row r="187" spans="4:5" x14ac:dyDescent="0.25">
      <c r="D187" t="s">
        <v>2658</v>
      </c>
      <c r="E187">
        <v>0</v>
      </c>
    </row>
    <row r="188" spans="4:5" x14ac:dyDescent="0.25">
      <c r="D188" t="s">
        <v>355</v>
      </c>
      <c r="E188">
        <v>-918839</v>
      </c>
    </row>
    <row r="189" spans="4:5" x14ac:dyDescent="0.25">
      <c r="D189" t="s">
        <v>2659</v>
      </c>
      <c r="E189">
        <v>0</v>
      </c>
    </row>
    <row r="190" spans="4:5" x14ac:dyDescent="0.25">
      <c r="D190" t="s">
        <v>2660</v>
      </c>
      <c r="E190">
        <v>0</v>
      </c>
    </row>
    <row r="191" spans="4:5" x14ac:dyDescent="0.25">
      <c r="D191" t="s">
        <v>2661</v>
      </c>
      <c r="E191">
        <v>0</v>
      </c>
    </row>
    <row r="192" spans="4:5" x14ac:dyDescent="0.25">
      <c r="D192" t="s">
        <v>359</v>
      </c>
      <c r="E192">
        <v>0</v>
      </c>
    </row>
    <row r="193" spans="4:5" x14ac:dyDescent="0.25">
      <c r="D193" t="s">
        <v>361</v>
      </c>
      <c r="E193">
        <v>10187884</v>
      </c>
    </row>
    <row r="194" spans="4:5" x14ac:dyDescent="0.25">
      <c r="D194" t="s">
        <v>363</v>
      </c>
      <c r="E194">
        <v>248187384</v>
      </c>
    </row>
    <row r="195" spans="4:5" x14ac:dyDescent="0.25">
      <c r="D195" t="s">
        <v>365</v>
      </c>
      <c r="E195">
        <v>2299349</v>
      </c>
    </row>
    <row r="196" spans="4:5" x14ac:dyDescent="0.25">
      <c r="D196" t="s">
        <v>367</v>
      </c>
      <c r="E196">
        <v>7072088</v>
      </c>
    </row>
    <row r="197" spans="4:5" x14ac:dyDescent="0.25">
      <c r="D197" t="s">
        <v>2662</v>
      </c>
      <c r="E197">
        <v>0</v>
      </c>
    </row>
    <row r="198" spans="4:5" x14ac:dyDescent="0.25">
      <c r="D198" t="s">
        <v>369</v>
      </c>
      <c r="E198">
        <v>0</v>
      </c>
    </row>
    <row r="199" spans="4:5" x14ac:dyDescent="0.25">
      <c r="D199" t="s">
        <v>372</v>
      </c>
      <c r="E199">
        <v>81870</v>
      </c>
    </row>
    <row r="200" spans="4:5" x14ac:dyDescent="0.25">
      <c r="D200" t="s">
        <v>374</v>
      </c>
      <c r="E200">
        <v>0</v>
      </c>
    </row>
    <row r="201" spans="4:5" x14ac:dyDescent="0.25">
      <c r="D201" t="s">
        <v>376</v>
      </c>
      <c r="E201">
        <v>-1877980</v>
      </c>
    </row>
    <row r="202" spans="4:5" x14ac:dyDescent="0.25">
      <c r="D202" t="s">
        <v>378</v>
      </c>
      <c r="E202">
        <v>0</v>
      </c>
    </row>
    <row r="203" spans="4:5" x14ac:dyDescent="0.25">
      <c r="D203" t="s">
        <v>380</v>
      </c>
      <c r="E203">
        <v>0</v>
      </c>
    </row>
    <row r="204" spans="4:5" x14ac:dyDescent="0.25">
      <c r="D204" t="s">
        <v>382</v>
      </c>
      <c r="E204">
        <v>0</v>
      </c>
    </row>
    <row r="205" spans="4:5" x14ac:dyDescent="0.25">
      <c r="D205" t="s">
        <v>2663</v>
      </c>
      <c r="E205">
        <v>0</v>
      </c>
    </row>
    <row r="206" spans="4:5" x14ac:dyDescent="0.25">
      <c r="D206" t="s">
        <v>2664</v>
      </c>
      <c r="E206">
        <v>0</v>
      </c>
    </row>
    <row r="207" spans="4:5" x14ac:dyDescent="0.25">
      <c r="D207" t="s">
        <v>383</v>
      </c>
      <c r="E207">
        <v>-230132</v>
      </c>
    </row>
    <row r="208" spans="4:5" x14ac:dyDescent="0.25">
      <c r="D208" t="s">
        <v>385</v>
      </c>
      <c r="E208">
        <v>0</v>
      </c>
    </row>
    <row r="209" spans="4:5" x14ac:dyDescent="0.25">
      <c r="D209" t="s">
        <v>386</v>
      </c>
      <c r="E209">
        <v>43587</v>
      </c>
    </row>
    <row r="210" spans="4:5" x14ac:dyDescent="0.25">
      <c r="D210" t="s">
        <v>388</v>
      </c>
      <c r="E210">
        <v>-7406254</v>
      </c>
    </row>
    <row r="211" spans="4:5" x14ac:dyDescent="0.25">
      <c r="D211" t="s">
        <v>390</v>
      </c>
      <c r="E211">
        <v>-992204</v>
      </c>
    </row>
    <row r="212" spans="4:5" x14ac:dyDescent="0.25">
      <c r="D212" t="s">
        <v>392</v>
      </c>
      <c r="E212">
        <v>6480</v>
      </c>
    </row>
    <row r="213" spans="4:5" x14ac:dyDescent="0.25">
      <c r="D213" t="s">
        <v>396</v>
      </c>
      <c r="E213">
        <v>0</v>
      </c>
    </row>
    <row r="214" spans="4:5" x14ac:dyDescent="0.25">
      <c r="D214" t="s">
        <v>397</v>
      </c>
      <c r="E214">
        <v>-52657</v>
      </c>
    </row>
    <row r="215" spans="4:5" x14ac:dyDescent="0.25">
      <c r="D215" t="s">
        <v>399</v>
      </c>
      <c r="E215">
        <v>-243197</v>
      </c>
    </row>
    <row r="216" spans="4:5" x14ac:dyDescent="0.25">
      <c r="D216" t="s">
        <v>401</v>
      </c>
      <c r="E216">
        <v>-317888</v>
      </c>
    </row>
    <row r="217" spans="4:5" x14ac:dyDescent="0.25">
      <c r="D217" t="s">
        <v>407</v>
      </c>
      <c r="E217">
        <v>0</v>
      </c>
    </row>
    <row r="218" spans="4:5" x14ac:dyDescent="0.25">
      <c r="D218" t="s">
        <v>408</v>
      </c>
      <c r="E218">
        <v>0</v>
      </c>
    </row>
    <row r="219" spans="4:5" x14ac:dyDescent="0.25">
      <c r="D219" t="s">
        <v>409</v>
      </c>
      <c r="E219">
        <v>-30800</v>
      </c>
    </row>
    <row r="220" spans="4:5" x14ac:dyDescent="0.25">
      <c r="D220" t="s">
        <v>411</v>
      </c>
      <c r="E220">
        <v>-48249</v>
      </c>
    </row>
    <row r="221" spans="4:5" x14ac:dyDescent="0.25">
      <c r="D221" t="s">
        <v>415</v>
      </c>
      <c r="E221">
        <v>0</v>
      </c>
    </row>
    <row r="222" spans="4:5" x14ac:dyDescent="0.25">
      <c r="D222" t="s">
        <v>416</v>
      </c>
      <c r="E222">
        <v>0</v>
      </c>
    </row>
    <row r="223" spans="4:5" x14ac:dyDescent="0.25">
      <c r="D223" t="s">
        <v>417</v>
      </c>
      <c r="E223">
        <v>-1213275</v>
      </c>
    </row>
    <row r="224" spans="4:5" x14ac:dyDescent="0.25">
      <c r="D224" t="s">
        <v>419</v>
      </c>
      <c r="E224">
        <v>0</v>
      </c>
    </row>
    <row r="225" spans="4:5" x14ac:dyDescent="0.25">
      <c r="D225" t="s">
        <v>2665</v>
      </c>
      <c r="E225">
        <v>0</v>
      </c>
    </row>
    <row r="226" spans="4:5" x14ac:dyDescent="0.25">
      <c r="D226" t="s">
        <v>421</v>
      </c>
      <c r="E226">
        <v>0</v>
      </c>
    </row>
    <row r="227" spans="4:5" x14ac:dyDescent="0.25">
      <c r="D227" t="s">
        <v>422</v>
      </c>
      <c r="E227">
        <v>0</v>
      </c>
    </row>
    <row r="228" spans="4:5" x14ac:dyDescent="0.25">
      <c r="D228" t="s">
        <v>423</v>
      </c>
      <c r="E228">
        <v>0</v>
      </c>
    </row>
    <row r="229" spans="4:5" x14ac:dyDescent="0.25">
      <c r="D229" t="s">
        <v>429</v>
      </c>
      <c r="E229">
        <v>-41759</v>
      </c>
    </row>
    <row r="230" spans="4:5" x14ac:dyDescent="0.25">
      <c r="D230" t="s">
        <v>431</v>
      </c>
      <c r="E230">
        <v>0</v>
      </c>
    </row>
    <row r="231" spans="4:5" x14ac:dyDescent="0.25">
      <c r="D231" t="s">
        <v>2666</v>
      </c>
      <c r="E231">
        <v>0</v>
      </c>
    </row>
    <row r="232" spans="4:5" x14ac:dyDescent="0.25">
      <c r="D232" t="s">
        <v>434</v>
      </c>
      <c r="E232">
        <v>-43648</v>
      </c>
    </row>
    <row r="233" spans="4:5" x14ac:dyDescent="0.25">
      <c r="D233" t="s">
        <v>436</v>
      </c>
      <c r="E233">
        <v>0</v>
      </c>
    </row>
    <row r="234" spans="4:5" x14ac:dyDescent="0.25">
      <c r="D234" t="s">
        <v>438</v>
      </c>
      <c r="E234">
        <v>-4574520</v>
      </c>
    </row>
    <row r="235" spans="4:5" x14ac:dyDescent="0.25">
      <c r="D235" t="s">
        <v>440</v>
      </c>
      <c r="E235">
        <v>-1417685</v>
      </c>
    </row>
    <row r="236" spans="4:5" x14ac:dyDescent="0.25">
      <c r="D236" t="s">
        <v>442</v>
      </c>
      <c r="E236">
        <v>0</v>
      </c>
    </row>
    <row r="237" spans="4:5" x14ac:dyDescent="0.25">
      <c r="D237" t="s">
        <v>443</v>
      </c>
      <c r="E237">
        <v>12026</v>
      </c>
    </row>
    <row r="238" spans="4:5" x14ac:dyDescent="0.25">
      <c r="D238" t="s">
        <v>445</v>
      </c>
      <c r="E238">
        <v>0</v>
      </c>
    </row>
    <row r="239" spans="4:5" x14ac:dyDescent="0.25">
      <c r="D239" t="s">
        <v>447</v>
      </c>
      <c r="E239">
        <v>0</v>
      </c>
    </row>
    <row r="240" spans="4:5" x14ac:dyDescent="0.25">
      <c r="D240" t="s">
        <v>2667</v>
      </c>
      <c r="E240">
        <v>0</v>
      </c>
    </row>
    <row r="241" spans="4:5" x14ac:dyDescent="0.25">
      <c r="D241" t="s">
        <v>450</v>
      </c>
      <c r="E241">
        <v>0</v>
      </c>
    </row>
    <row r="242" spans="4:5" x14ac:dyDescent="0.25">
      <c r="D242" t="s">
        <v>451</v>
      </c>
      <c r="E242">
        <v>0</v>
      </c>
    </row>
    <row r="243" spans="4:5" x14ac:dyDescent="0.25">
      <c r="D243" t="s">
        <v>452</v>
      </c>
      <c r="E243">
        <v>0</v>
      </c>
    </row>
    <row r="244" spans="4:5" x14ac:dyDescent="0.25">
      <c r="D244" t="s">
        <v>454</v>
      </c>
      <c r="E244">
        <v>-409210</v>
      </c>
    </row>
    <row r="245" spans="4:5" x14ac:dyDescent="0.25">
      <c r="D245" t="s">
        <v>456</v>
      </c>
      <c r="E245">
        <v>-35475</v>
      </c>
    </row>
    <row r="246" spans="4:5" x14ac:dyDescent="0.25">
      <c r="D246" t="s">
        <v>458</v>
      </c>
      <c r="E246">
        <v>0</v>
      </c>
    </row>
    <row r="247" spans="4:5" x14ac:dyDescent="0.25">
      <c r="D247" t="s">
        <v>460</v>
      </c>
      <c r="E247">
        <v>0</v>
      </c>
    </row>
    <row r="248" spans="4:5" x14ac:dyDescent="0.25">
      <c r="D248" t="s">
        <v>461</v>
      </c>
      <c r="E248">
        <v>0</v>
      </c>
    </row>
    <row r="249" spans="4:5" x14ac:dyDescent="0.25">
      <c r="D249" t="s">
        <v>462</v>
      </c>
      <c r="E249">
        <v>0</v>
      </c>
    </row>
    <row r="250" spans="4:5" x14ac:dyDescent="0.25">
      <c r="D250" t="s">
        <v>464</v>
      </c>
      <c r="E250">
        <v>-392175</v>
      </c>
    </row>
    <row r="251" spans="4:5" x14ac:dyDescent="0.25">
      <c r="D251" t="s">
        <v>466</v>
      </c>
      <c r="E251">
        <v>-1583234</v>
      </c>
    </row>
    <row r="252" spans="4:5" x14ac:dyDescent="0.25">
      <c r="D252" t="s">
        <v>468</v>
      </c>
      <c r="E252">
        <v>0</v>
      </c>
    </row>
    <row r="253" spans="4:5" x14ac:dyDescent="0.25">
      <c r="D253" t="s">
        <v>470</v>
      </c>
      <c r="E253">
        <v>0</v>
      </c>
    </row>
    <row r="254" spans="4:5" x14ac:dyDescent="0.25">
      <c r="D254" t="s">
        <v>471</v>
      </c>
      <c r="E254">
        <v>0</v>
      </c>
    </row>
    <row r="255" spans="4:5" x14ac:dyDescent="0.25">
      <c r="D255" t="s">
        <v>472</v>
      </c>
      <c r="E255">
        <v>0</v>
      </c>
    </row>
    <row r="256" spans="4:5" x14ac:dyDescent="0.25">
      <c r="D256" t="s">
        <v>478</v>
      </c>
      <c r="E256">
        <v>0</v>
      </c>
    </row>
    <row r="257" spans="4:5" x14ac:dyDescent="0.25">
      <c r="D257" t="s">
        <v>479</v>
      </c>
      <c r="E257">
        <v>-11200</v>
      </c>
    </row>
    <row r="258" spans="4:5" x14ac:dyDescent="0.25">
      <c r="D258" t="s">
        <v>481</v>
      </c>
      <c r="E258">
        <v>0</v>
      </c>
    </row>
    <row r="259" spans="4:5" x14ac:dyDescent="0.25">
      <c r="D259" t="s">
        <v>484</v>
      </c>
      <c r="E259">
        <v>-38268</v>
      </c>
    </row>
    <row r="260" spans="4:5" x14ac:dyDescent="0.25">
      <c r="D260" t="s">
        <v>486</v>
      </c>
      <c r="E260">
        <v>-5360</v>
      </c>
    </row>
    <row r="261" spans="4:5" x14ac:dyDescent="0.25">
      <c r="D261" t="s">
        <v>488</v>
      </c>
      <c r="E261">
        <v>-108222</v>
      </c>
    </row>
    <row r="262" spans="4:5" x14ac:dyDescent="0.25">
      <c r="D262" t="s">
        <v>490</v>
      </c>
      <c r="E262">
        <v>-4117432</v>
      </c>
    </row>
    <row r="263" spans="4:5" x14ac:dyDescent="0.25">
      <c r="D263" t="s">
        <v>492</v>
      </c>
      <c r="E263">
        <v>0</v>
      </c>
    </row>
    <row r="264" spans="4:5" x14ac:dyDescent="0.25">
      <c r="D264" t="s">
        <v>2668</v>
      </c>
      <c r="E264">
        <v>0</v>
      </c>
    </row>
    <row r="265" spans="4:5" x14ac:dyDescent="0.25">
      <c r="D265" t="s">
        <v>494</v>
      </c>
      <c r="E265">
        <v>0</v>
      </c>
    </row>
    <row r="266" spans="4:5" x14ac:dyDescent="0.25">
      <c r="D266" t="s">
        <v>2669</v>
      </c>
      <c r="E266">
        <v>0</v>
      </c>
    </row>
    <row r="267" spans="4:5" x14ac:dyDescent="0.25">
      <c r="D267" t="s">
        <v>495</v>
      </c>
      <c r="E267">
        <v>0</v>
      </c>
    </row>
    <row r="268" spans="4:5" x14ac:dyDescent="0.25">
      <c r="D268" t="s">
        <v>496</v>
      </c>
      <c r="E268">
        <v>-2346971</v>
      </c>
    </row>
    <row r="269" spans="4:5" x14ac:dyDescent="0.25">
      <c r="D269" t="s">
        <v>498</v>
      </c>
      <c r="E269">
        <v>-401287</v>
      </c>
    </row>
    <row r="270" spans="4:5" x14ac:dyDescent="0.25">
      <c r="D270" t="s">
        <v>500</v>
      </c>
      <c r="E270">
        <v>0</v>
      </c>
    </row>
    <row r="271" spans="4:5" x14ac:dyDescent="0.25">
      <c r="D271" t="s">
        <v>501</v>
      </c>
      <c r="E271">
        <v>0</v>
      </c>
    </row>
    <row r="272" spans="4:5" x14ac:dyDescent="0.25">
      <c r="D272" t="s">
        <v>503</v>
      </c>
      <c r="E272">
        <v>-2000915</v>
      </c>
    </row>
    <row r="273" spans="4:5" x14ac:dyDescent="0.25">
      <c r="D273" t="s">
        <v>505</v>
      </c>
      <c r="E273">
        <v>0</v>
      </c>
    </row>
    <row r="274" spans="4:5" x14ac:dyDescent="0.25">
      <c r="D274" t="s">
        <v>506</v>
      </c>
      <c r="E274">
        <v>-170695</v>
      </c>
    </row>
    <row r="275" spans="4:5" x14ac:dyDescent="0.25">
      <c r="D275" t="s">
        <v>508</v>
      </c>
      <c r="E275">
        <v>0</v>
      </c>
    </row>
    <row r="276" spans="4:5" x14ac:dyDescent="0.25">
      <c r="D276" t="s">
        <v>510</v>
      </c>
      <c r="E276">
        <v>0</v>
      </c>
    </row>
    <row r="277" spans="4:5" x14ac:dyDescent="0.25">
      <c r="D277" t="s">
        <v>511</v>
      </c>
      <c r="E277">
        <v>-4382920</v>
      </c>
    </row>
    <row r="278" spans="4:5" x14ac:dyDescent="0.25">
      <c r="D278" t="s">
        <v>515</v>
      </c>
      <c r="E278">
        <v>-1541517</v>
      </c>
    </row>
    <row r="279" spans="4:5" x14ac:dyDescent="0.25">
      <c r="D279" t="s">
        <v>2670</v>
      </c>
      <c r="E279">
        <v>0</v>
      </c>
    </row>
    <row r="280" spans="4:5" x14ac:dyDescent="0.25">
      <c r="D280" t="s">
        <v>2671</v>
      </c>
      <c r="E280">
        <v>0</v>
      </c>
    </row>
    <row r="281" spans="4:5" x14ac:dyDescent="0.25">
      <c r="D281" t="s">
        <v>2672</v>
      </c>
      <c r="E281">
        <v>0</v>
      </c>
    </row>
    <row r="282" spans="4:5" x14ac:dyDescent="0.25">
      <c r="D282" t="s">
        <v>519</v>
      </c>
      <c r="E282">
        <v>0</v>
      </c>
    </row>
    <row r="283" spans="4:5" x14ac:dyDescent="0.25">
      <c r="D283" t="s">
        <v>520</v>
      </c>
      <c r="E283">
        <v>-583625</v>
      </c>
    </row>
    <row r="284" spans="4:5" x14ac:dyDescent="0.25">
      <c r="D284" t="s">
        <v>522</v>
      </c>
      <c r="E284">
        <v>0</v>
      </c>
    </row>
    <row r="285" spans="4:5" x14ac:dyDescent="0.25">
      <c r="D285" t="s">
        <v>523</v>
      </c>
      <c r="E285">
        <v>0</v>
      </c>
    </row>
    <row r="286" spans="4:5" x14ac:dyDescent="0.25">
      <c r="D286" t="s">
        <v>524</v>
      </c>
      <c r="E286">
        <v>0</v>
      </c>
    </row>
    <row r="287" spans="4:5" x14ac:dyDescent="0.25">
      <c r="D287" t="s">
        <v>525</v>
      </c>
      <c r="E287">
        <v>0</v>
      </c>
    </row>
    <row r="288" spans="4:5" x14ac:dyDescent="0.25">
      <c r="D288" t="s">
        <v>2673</v>
      </c>
      <c r="E288">
        <v>0</v>
      </c>
    </row>
    <row r="289" spans="4:5" x14ac:dyDescent="0.25">
      <c r="D289" t="s">
        <v>527</v>
      </c>
      <c r="E289">
        <v>0</v>
      </c>
    </row>
    <row r="290" spans="4:5" x14ac:dyDescent="0.25">
      <c r="D290" t="s">
        <v>2674</v>
      </c>
      <c r="E290">
        <v>0</v>
      </c>
    </row>
    <row r="291" spans="4:5" x14ac:dyDescent="0.25">
      <c r="D291" t="s">
        <v>528</v>
      </c>
      <c r="E291">
        <v>-2801294</v>
      </c>
    </row>
    <row r="292" spans="4:5" x14ac:dyDescent="0.25">
      <c r="D292" t="s">
        <v>532</v>
      </c>
      <c r="E292">
        <v>0</v>
      </c>
    </row>
    <row r="293" spans="4:5" x14ac:dyDescent="0.25">
      <c r="D293" t="s">
        <v>534</v>
      </c>
      <c r="E293">
        <v>0</v>
      </c>
    </row>
    <row r="294" spans="4:5" x14ac:dyDescent="0.25">
      <c r="D294" t="s">
        <v>2675</v>
      </c>
      <c r="E294">
        <v>0</v>
      </c>
    </row>
    <row r="295" spans="4:5" x14ac:dyDescent="0.25">
      <c r="D295" t="s">
        <v>535</v>
      </c>
      <c r="E295">
        <v>0</v>
      </c>
    </row>
    <row r="296" spans="4:5" x14ac:dyDescent="0.25">
      <c r="D296" t="s">
        <v>536</v>
      </c>
      <c r="E296">
        <v>-1686011</v>
      </c>
    </row>
    <row r="297" spans="4:5" x14ac:dyDescent="0.25">
      <c r="D297" t="s">
        <v>538</v>
      </c>
      <c r="E297">
        <v>-386055</v>
      </c>
    </row>
    <row r="298" spans="4:5" x14ac:dyDescent="0.25">
      <c r="D298" t="s">
        <v>540</v>
      </c>
      <c r="E298">
        <v>0</v>
      </c>
    </row>
    <row r="299" spans="4:5" x14ac:dyDescent="0.25">
      <c r="D299" t="s">
        <v>543</v>
      </c>
      <c r="E299">
        <v>0</v>
      </c>
    </row>
    <row r="300" spans="4:5" x14ac:dyDescent="0.25">
      <c r="D300" t="s">
        <v>544</v>
      </c>
      <c r="E300">
        <v>0</v>
      </c>
    </row>
    <row r="301" spans="4:5" x14ac:dyDescent="0.25">
      <c r="D301" t="s">
        <v>546</v>
      </c>
      <c r="E301">
        <v>-805463</v>
      </c>
    </row>
    <row r="302" spans="4:5" x14ac:dyDescent="0.25">
      <c r="D302" t="s">
        <v>548</v>
      </c>
      <c r="E302">
        <v>-1062057</v>
      </c>
    </row>
    <row r="303" spans="4:5" x14ac:dyDescent="0.25">
      <c r="D303" t="s">
        <v>2676</v>
      </c>
      <c r="E303">
        <v>0</v>
      </c>
    </row>
    <row r="304" spans="4:5" x14ac:dyDescent="0.25">
      <c r="D304" t="s">
        <v>550</v>
      </c>
      <c r="E304">
        <v>0</v>
      </c>
    </row>
    <row r="305" spans="4:5" x14ac:dyDescent="0.25">
      <c r="D305" t="s">
        <v>551</v>
      </c>
      <c r="E305">
        <v>-111048</v>
      </c>
    </row>
    <row r="306" spans="4:5" x14ac:dyDescent="0.25">
      <c r="D306" t="s">
        <v>553</v>
      </c>
      <c r="E306">
        <v>0</v>
      </c>
    </row>
    <row r="307" spans="4:5" x14ac:dyDescent="0.25">
      <c r="D307" t="s">
        <v>554</v>
      </c>
      <c r="E307">
        <v>0</v>
      </c>
    </row>
    <row r="308" spans="4:5" x14ac:dyDescent="0.25">
      <c r="D308" t="s">
        <v>555</v>
      </c>
      <c r="E308">
        <v>-306995</v>
      </c>
    </row>
    <row r="309" spans="4:5" x14ac:dyDescent="0.25">
      <c r="D309" t="s">
        <v>557</v>
      </c>
      <c r="E309">
        <v>-202336</v>
      </c>
    </row>
    <row r="310" spans="4:5" x14ac:dyDescent="0.25">
      <c r="D310" t="s">
        <v>559</v>
      </c>
      <c r="E310">
        <v>-39969</v>
      </c>
    </row>
    <row r="311" spans="4:5" x14ac:dyDescent="0.25">
      <c r="D311" t="s">
        <v>561</v>
      </c>
      <c r="E311">
        <v>0</v>
      </c>
    </row>
    <row r="312" spans="4:5" x14ac:dyDescent="0.25">
      <c r="D312" t="s">
        <v>562</v>
      </c>
      <c r="E312">
        <v>-124671</v>
      </c>
    </row>
    <row r="313" spans="4:5" x14ac:dyDescent="0.25">
      <c r="D313" t="s">
        <v>564</v>
      </c>
      <c r="E313">
        <v>-235423</v>
      </c>
    </row>
    <row r="314" spans="4:5" x14ac:dyDescent="0.25">
      <c r="D314" t="s">
        <v>566</v>
      </c>
      <c r="E314">
        <v>139440</v>
      </c>
    </row>
    <row r="315" spans="4:5" x14ac:dyDescent="0.25">
      <c r="D315" t="s">
        <v>568</v>
      </c>
      <c r="E315">
        <v>0</v>
      </c>
    </row>
    <row r="316" spans="4:5" x14ac:dyDescent="0.25">
      <c r="D316" t="s">
        <v>570</v>
      </c>
      <c r="E316">
        <v>-40000</v>
      </c>
    </row>
    <row r="317" spans="4:5" x14ac:dyDescent="0.25">
      <c r="D317" t="s">
        <v>572</v>
      </c>
      <c r="E317">
        <v>0</v>
      </c>
    </row>
    <row r="318" spans="4:5" x14ac:dyDescent="0.25">
      <c r="D318" t="s">
        <v>573</v>
      </c>
      <c r="E318">
        <v>0</v>
      </c>
    </row>
    <row r="319" spans="4:5" x14ac:dyDescent="0.25">
      <c r="D319" t="s">
        <v>575</v>
      </c>
      <c r="E319">
        <v>-281839</v>
      </c>
    </row>
    <row r="320" spans="4:5" x14ac:dyDescent="0.25">
      <c r="D320" t="s">
        <v>577</v>
      </c>
      <c r="E320">
        <v>-790531</v>
      </c>
    </row>
    <row r="321" spans="4:5" x14ac:dyDescent="0.25">
      <c r="D321" t="s">
        <v>579</v>
      </c>
      <c r="E321">
        <v>-696</v>
      </c>
    </row>
    <row r="322" spans="4:5" x14ac:dyDescent="0.25">
      <c r="D322" t="s">
        <v>2677</v>
      </c>
      <c r="E322">
        <v>0</v>
      </c>
    </row>
    <row r="323" spans="4:5" x14ac:dyDescent="0.25">
      <c r="D323">
        <v>4010587</v>
      </c>
      <c r="E323">
        <v>0</v>
      </c>
    </row>
    <row r="324" spans="4:5" x14ac:dyDescent="0.25">
      <c r="D324" t="s">
        <v>581</v>
      </c>
      <c r="E324">
        <v>0</v>
      </c>
    </row>
    <row r="325" spans="4:5" x14ac:dyDescent="0.25">
      <c r="D325" t="s">
        <v>584</v>
      </c>
      <c r="E325">
        <v>-355635828</v>
      </c>
    </row>
    <row r="326" spans="4:5" x14ac:dyDescent="0.25">
      <c r="D326" t="s">
        <v>586</v>
      </c>
      <c r="E326">
        <v>0</v>
      </c>
    </row>
    <row r="327" spans="4:5" x14ac:dyDescent="0.25">
      <c r="D327" t="s">
        <v>588</v>
      </c>
      <c r="E327">
        <v>0</v>
      </c>
    </row>
    <row r="328" spans="4:5" x14ac:dyDescent="0.25">
      <c r="D328" t="s">
        <v>589</v>
      </c>
      <c r="E328">
        <v>0</v>
      </c>
    </row>
    <row r="329" spans="4:5" x14ac:dyDescent="0.25">
      <c r="D329" t="s">
        <v>591</v>
      </c>
      <c r="E329">
        <v>0</v>
      </c>
    </row>
    <row r="330" spans="4:5" x14ac:dyDescent="0.25">
      <c r="D330" t="s">
        <v>592</v>
      </c>
      <c r="E330">
        <v>0</v>
      </c>
    </row>
    <row r="331" spans="4:5" x14ac:dyDescent="0.25">
      <c r="D331" t="s">
        <v>593</v>
      </c>
      <c r="E331">
        <v>0</v>
      </c>
    </row>
    <row r="332" spans="4:5" x14ac:dyDescent="0.25">
      <c r="D332" t="s">
        <v>595</v>
      </c>
      <c r="E332">
        <v>0</v>
      </c>
    </row>
    <row r="333" spans="4:5" x14ac:dyDescent="0.25">
      <c r="D333" t="s">
        <v>597</v>
      </c>
      <c r="E333">
        <v>-39978</v>
      </c>
    </row>
    <row r="334" spans="4:5" x14ac:dyDescent="0.25">
      <c r="D334" t="s">
        <v>599</v>
      </c>
      <c r="E334">
        <v>-96000</v>
      </c>
    </row>
    <row r="335" spans="4:5" x14ac:dyDescent="0.25">
      <c r="D335" t="s">
        <v>603</v>
      </c>
      <c r="E335">
        <v>0</v>
      </c>
    </row>
    <row r="336" spans="4:5" x14ac:dyDescent="0.25">
      <c r="D336" t="s">
        <v>604</v>
      </c>
      <c r="E336">
        <v>0</v>
      </c>
    </row>
    <row r="337" spans="4:5" x14ac:dyDescent="0.25">
      <c r="D337" t="s">
        <v>607</v>
      </c>
      <c r="E337">
        <v>0</v>
      </c>
    </row>
    <row r="338" spans="4:5" x14ac:dyDescent="0.25">
      <c r="D338" t="s">
        <v>608</v>
      </c>
      <c r="E338">
        <v>0</v>
      </c>
    </row>
    <row r="339" spans="4:5" x14ac:dyDescent="0.25">
      <c r="D339" t="s">
        <v>610</v>
      </c>
      <c r="E339">
        <v>0</v>
      </c>
    </row>
    <row r="340" spans="4:5" x14ac:dyDescent="0.25">
      <c r="D340" t="s">
        <v>612</v>
      </c>
      <c r="E340">
        <v>-1264584</v>
      </c>
    </row>
    <row r="341" spans="4:5" x14ac:dyDescent="0.25">
      <c r="D341" t="s">
        <v>618</v>
      </c>
      <c r="E341">
        <v>0</v>
      </c>
    </row>
    <row r="342" spans="4:5" x14ac:dyDescent="0.25">
      <c r="D342" t="s">
        <v>620</v>
      </c>
      <c r="E342">
        <v>-44883</v>
      </c>
    </row>
    <row r="343" spans="4:5" x14ac:dyDescent="0.25">
      <c r="D343" t="s">
        <v>2678</v>
      </c>
      <c r="E343">
        <v>0</v>
      </c>
    </row>
    <row r="344" spans="4:5" x14ac:dyDescent="0.25">
      <c r="D344" t="s">
        <v>622</v>
      </c>
      <c r="E344">
        <v>0</v>
      </c>
    </row>
    <row r="345" spans="4:5" x14ac:dyDescent="0.25">
      <c r="D345" t="s">
        <v>624</v>
      </c>
      <c r="E345">
        <v>0</v>
      </c>
    </row>
    <row r="346" spans="4:5" x14ac:dyDescent="0.25">
      <c r="D346" t="s">
        <v>625</v>
      </c>
      <c r="E346">
        <v>0</v>
      </c>
    </row>
    <row r="347" spans="4:5" x14ac:dyDescent="0.25">
      <c r="D347" t="s">
        <v>626</v>
      </c>
      <c r="E347">
        <v>0</v>
      </c>
    </row>
    <row r="348" spans="4:5" x14ac:dyDescent="0.25">
      <c r="D348" t="s">
        <v>628</v>
      </c>
      <c r="E348">
        <v>0</v>
      </c>
    </row>
    <row r="349" spans="4:5" x14ac:dyDescent="0.25">
      <c r="D349" t="s">
        <v>630</v>
      </c>
      <c r="E349">
        <v>0</v>
      </c>
    </row>
    <row r="350" spans="4:5" x14ac:dyDescent="0.25">
      <c r="D350" t="s">
        <v>631</v>
      </c>
      <c r="E350">
        <v>0</v>
      </c>
    </row>
    <row r="351" spans="4:5" x14ac:dyDescent="0.25">
      <c r="D351" t="s">
        <v>632</v>
      </c>
      <c r="E351">
        <v>0</v>
      </c>
    </row>
    <row r="352" spans="4:5" x14ac:dyDescent="0.25">
      <c r="D352" t="s">
        <v>634</v>
      </c>
      <c r="E352">
        <v>0</v>
      </c>
    </row>
    <row r="353" spans="4:5" x14ac:dyDescent="0.25">
      <c r="D353" t="s">
        <v>635</v>
      </c>
      <c r="E353">
        <v>0</v>
      </c>
    </row>
    <row r="354" spans="4:5" x14ac:dyDescent="0.25">
      <c r="D354" t="s">
        <v>636</v>
      </c>
      <c r="E354">
        <v>-3721</v>
      </c>
    </row>
    <row r="355" spans="4:5" x14ac:dyDescent="0.25">
      <c r="D355" t="s">
        <v>638</v>
      </c>
      <c r="E355">
        <v>0</v>
      </c>
    </row>
    <row r="356" spans="4:5" x14ac:dyDescent="0.25">
      <c r="D356" t="s">
        <v>639</v>
      </c>
      <c r="E356">
        <v>0</v>
      </c>
    </row>
    <row r="357" spans="4:5" x14ac:dyDescent="0.25">
      <c r="D357" t="s">
        <v>640</v>
      </c>
      <c r="E357">
        <v>0</v>
      </c>
    </row>
    <row r="358" spans="4:5" x14ac:dyDescent="0.25">
      <c r="D358" t="s">
        <v>641</v>
      </c>
      <c r="E358">
        <v>0</v>
      </c>
    </row>
    <row r="359" spans="4:5" x14ac:dyDescent="0.25">
      <c r="D359" t="s">
        <v>642</v>
      </c>
      <c r="E359">
        <v>0</v>
      </c>
    </row>
    <row r="360" spans="4:5" x14ac:dyDescent="0.25">
      <c r="D360" t="s">
        <v>643</v>
      </c>
      <c r="E360">
        <v>-273704</v>
      </c>
    </row>
    <row r="361" spans="4:5" x14ac:dyDescent="0.25">
      <c r="D361" t="s">
        <v>645</v>
      </c>
      <c r="E361">
        <v>-13631</v>
      </c>
    </row>
    <row r="362" spans="4:5" x14ac:dyDescent="0.25">
      <c r="D362" t="s">
        <v>647</v>
      </c>
      <c r="E362">
        <v>0</v>
      </c>
    </row>
    <row r="363" spans="4:5" x14ac:dyDescent="0.25">
      <c r="D363" t="s">
        <v>648</v>
      </c>
      <c r="E363">
        <v>-12240</v>
      </c>
    </row>
    <row r="364" spans="4:5" x14ac:dyDescent="0.25">
      <c r="D364" t="s">
        <v>651</v>
      </c>
      <c r="E364">
        <v>0</v>
      </c>
    </row>
    <row r="365" spans="4:5" x14ac:dyDescent="0.25">
      <c r="D365" t="s">
        <v>655</v>
      </c>
      <c r="E365">
        <v>-104579</v>
      </c>
    </row>
    <row r="366" spans="4:5" x14ac:dyDescent="0.25">
      <c r="D366" t="s">
        <v>659</v>
      </c>
      <c r="E366">
        <v>0</v>
      </c>
    </row>
    <row r="367" spans="4:5" x14ac:dyDescent="0.25">
      <c r="D367" t="s">
        <v>660</v>
      </c>
      <c r="E367">
        <v>0</v>
      </c>
    </row>
    <row r="368" spans="4:5" x14ac:dyDescent="0.25">
      <c r="D368" t="s">
        <v>661</v>
      </c>
      <c r="E368">
        <v>0</v>
      </c>
    </row>
    <row r="369" spans="4:5" x14ac:dyDescent="0.25">
      <c r="D369" t="s">
        <v>2679</v>
      </c>
      <c r="E369">
        <v>0</v>
      </c>
    </row>
    <row r="370" spans="4:5" x14ac:dyDescent="0.25">
      <c r="D370" t="s">
        <v>2680</v>
      </c>
      <c r="E370">
        <v>0</v>
      </c>
    </row>
    <row r="371" spans="4:5" x14ac:dyDescent="0.25">
      <c r="D371" t="s">
        <v>662</v>
      </c>
      <c r="E371">
        <v>-537910</v>
      </c>
    </row>
    <row r="372" spans="4:5" x14ac:dyDescent="0.25">
      <c r="D372" t="s">
        <v>664</v>
      </c>
      <c r="E372">
        <v>10080</v>
      </c>
    </row>
    <row r="373" spans="4:5" x14ac:dyDescent="0.25">
      <c r="D373" t="s">
        <v>666</v>
      </c>
      <c r="E373">
        <v>-702193</v>
      </c>
    </row>
    <row r="374" spans="4:5" x14ac:dyDescent="0.25">
      <c r="D374" t="s">
        <v>668</v>
      </c>
      <c r="E374">
        <v>-12750</v>
      </c>
    </row>
    <row r="375" spans="4:5" x14ac:dyDescent="0.25">
      <c r="D375" t="s">
        <v>2681</v>
      </c>
      <c r="E375">
        <v>0</v>
      </c>
    </row>
    <row r="376" spans="4:5" x14ac:dyDescent="0.25">
      <c r="D376" t="s">
        <v>670</v>
      </c>
      <c r="E376">
        <v>40126</v>
      </c>
    </row>
    <row r="377" spans="4:5" x14ac:dyDescent="0.25">
      <c r="D377" t="s">
        <v>672</v>
      </c>
      <c r="E377">
        <v>150062</v>
      </c>
    </row>
    <row r="378" spans="4:5" x14ac:dyDescent="0.25">
      <c r="D378" t="s">
        <v>2682</v>
      </c>
      <c r="E378">
        <v>0</v>
      </c>
    </row>
    <row r="379" spans="4:5" x14ac:dyDescent="0.25">
      <c r="D379" t="s">
        <v>676</v>
      </c>
      <c r="E379">
        <v>0</v>
      </c>
    </row>
    <row r="380" spans="4:5" x14ac:dyDescent="0.25">
      <c r="D380" t="s">
        <v>678</v>
      </c>
      <c r="E380">
        <v>-7000</v>
      </c>
    </row>
    <row r="381" spans="4:5" x14ac:dyDescent="0.25">
      <c r="D381" t="s">
        <v>2683</v>
      </c>
      <c r="E381">
        <v>0</v>
      </c>
    </row>
    <row r="382" spans="4:5" x14ac:dyDescent="0.25">
      <c r="D382" t="s">
        <v>680</v>
      </c>
      <c r="E382">
        <v>-68995</v>
      </c>
    </row>
    <row r="383" spans="4:5" x14ac:dyDescent="0.25">
      <c r="D383" t="s">
        <v>682</v>
      </c>
      <c r="E383">
        <v>0</v>
      </c>
    </row>
    <row r="384" spans="4:5" x14ac:dyDescent="0.25">
      <c r="D384" t="s">
        <v>684</v>
      </c>
      <c r="E384">
        <v>0</v>
      </c>
    </row>
    <row r="385" spans="4:5" x14ac:dyDescent="0.25">
      <c r="D385" t="s">
        <v>686</v>
      </c>
      <c r="E385">
        <v>-192658</v>
      </c>
    </row>
    <row r="386" spans="4:5" x14ac:dyDescent="0.25">
      <c r="D386" t="s">
        <v>650</v>
      </c>
      <c r="E386">
        <v>0</v>
      </c>
    </row>
    <row r="387" spans="4:5" x14ac:dyDescent="0.25">
      <c r="D387" t="s">
        <v>688</v>
      </c>
      <c r="E387">
        <v>0</v>
      </c>
    </row>
    <row r="388" spans="4:5" x14ac:dyDescent="0.25">
      <c r="D388" t="s">
        <v>2684</v>
      </c>
      <c r="E388">
        <v>0</v>
      </c>
    </row>
    <row r="389" spans="4:5" x14ac:dyDescent="0.25">
      <c r="D389" t="s">
        <v>692</v>
      </c>
      <c r="E389">
        <v>0</v>
      </c>
    </row>
    <row r="390" spans="4:5" x14ac:dyDescent="0.25">
      <c r="D390" t="s">
        <v>695</v>
      </c>
      <c r="E390">
        <v>-872609</v>
      </c>
    </row>
    <row r="391" spans="4:5" x14ac:dyDescent="0.25">
      <c r="D391" t="s">
        <v>697</v>
      </c>
      <c r="E391">
        <v>-461915</v>
      </c>
    </row>
    <row r="392" spans="4:5" x14ac:dyDescent="0.25">
      <c r="D392" t="s">
        <v>2685</v>
      </c>
      <c r="E392">
        <v>0</v>
      </c>
    </row>
    <row r="393" spans="4:5" x14ac:dyDescent="0.25">
      <c r="D393" t="s">
        <v>2686</v>
      </c>
      <c r="E393">
        <v>0</v>
      </c>
    </row>
    <row r="394" spans="4:5" x14ac:dyDescent="0.25">
      <c r="D394" t="s">
        <v>699</v>
      </c>
      <c r="E394">
        <v>9887</v>
      </c>
    </row>
    <row r="395" spans="4:5" x14ac:dyDescent="0.25">
      <c r="D395" t="s">
        <v>701</v>
      </c>
      <c r="E395">
        <v>0</v>
      </c>
    </row>
    <row r="396" spans="4:5" x14ac:dyDescent="0.25">
      <c r="D396" t="s">
        <v>703</v>
      </c>
      <c r="E396">
        <v>0</v>
      </c>
    </row>
    <row r="397" spans="4:5" x14ac:dyDescent="0.25">
      <c r="D397" t="s">
        <v>706</v>
      </c>
      <c r="E397">
        <v>6210</v>
      </c>
    </row>
    <row r="398" spans="4:5" x14ac:dyDescent="0.25">
      <c r="D398" t="s">
        <v>2687</v>
      </c>
      <c r="E398">
        <v>0</v>
      </c>
    </row>
    <row r="399" spans="4:5" x14ac:dyDescent="0.25">
      <c r="D399" t="s">
        <v>708</v>
      </c>
      <c r="E399">
        <v>0</v>
      </c>
    </row>
    <row r="400" spans="4:5" x14ac:dyDescent="0.25">
      <c r="D400" t="s">
        <v>709</v>
      </c>
      <c r="E400">
        <v>0</v>
      </c>
    </row>
    <row r="401" spans="4:5" x14ac:dyDescent="0.25">
      <c r="D401" t="s">
        <v>710</v>
      </c>
      <c r="E401">
        <v>0</v>
      </c>
    </row>
    <row r="402" spans="4:5" x14ac:dyDescent="0.25">
      <c r="D402" t="s">
        <v>2688</v>
      </c>
      <c r="E402">
        <v>0</v>
      </c>
    </row>
    <row r="403" spans="4:5" x14ac:dyDescent="0.25">
      <c r="D403" t="s">
        <v>716</v>
      </c>
      <c r="E403">
        <v>0</v>
      </c>
    </row>
    <row r="404" spans="4:5" x14ac:dyDescent="0.25">
      <c r="D404" t="s">
        <v>717</v>
      </c>
      <c r="E404">
        <v>-137185</v>
      </c>
    </row>
    <row r="405" spans="4:5" x14ac:dyDescent="0.25">
      <c r="D405" t="s">
        <v>719</v>
      </c>
      <c r="E405">
        <v>0</v>
      </c>
    </row>
    <row r="406" spans="4:5" x14ac:dyDescent="0.25">
      <c r="D406" t="s">
        <v>721</v>
      </c>
      <c r="E406">
        <v>0</v>
      </c>
    </row>
    <row r="407" spans="4:5" x14ac:dyDescent="0.25">
      <c r="D407" t="s">
        <v>722</v>
      </c>
      <c r="E407">
        <v>0</v>
      </c>
    </row>
    <row r="408" spans="4:5" x14ac:dyDescent="0.25">
      <c r="D408" t="s">
        <v>725</v>
      </c>
      <c r="E408">
        <v>0</v>
      </c>
    </row>
    <row r="409" spans="4:5" x14ac:dyDescent="0.25">
      <c r="D409" t="s">
        <v>726</v>
      </c>
      <c r="E409">
        <v>0</v>
      </c>
    </row>
    <row r="410" spans="4:5" x14ac:dyDescent="0.25">
      <c r="D410" t="s">
        <v>728</v>
      </c>
      <c r="E410">
        <v>-32843</v>
      </c>
    </row>
    <row r="411" spans="4:5" x14ac:dyDescent="0.25">
      <c r="D411" t="s">
        <v>730</v>
      </c>
      <c r="E411">
        <v>0</v>
      </c>
    </row>
    <row r="412" spans="4:5" x14ac:dyDescent="0.25">
      <c r="D412" t="s">
        <v>732</v>
      </c>
      <c r="E412">
        <v>-193849</v>
      </c>
    </row>
    <row r="413" spans="4:5" x14ac:dyDescent="0.25">
      <c r="D413" t="s">
        <v>734</v>
      </c>
      <c r="E413">
        <v>-23745</v>
      </c>
    </row>
    <row r="414" spans="4:5" x14ac:dyDescent="0.25">
      <c r="D414" t="s">
        <v>2689</v>
      </c>
      <c r="E414">
        <v>0</v>
      </c>
    </row>
    <row r="415" spans="4:5" x14ac:dyDescent="0.25">
      <c r="D415" t="s">
        <v>2690</v>
      </c>
      <c r="E415">
        <v>0</v>
      </c>
    </row>
    <row r="416" spans="4:5" x14ac:dyDescent="0.25">
      <c r="D416" t="s">
        <v>737</v>
      </c>
      <c r="E416">
        <v>-368892</v>
      </c>
    </row>
    <row r="417" spans="4:5" x14ac:dyDescent="0.25">
      <c r="D417" t="s">
        <v>740</v>
      </c>
      <c r="E417">
        <v>0</v>
      </c>
    </row>
    <row r="418" spans="4:5" x14ac:dyDescent="0.25">
      <c r="D418" t="s">
        <v>742</v>
      </c>
      <c r="E418">
        <v>0</v>
      </c>
    </row>
    <row r="419" spans="4:5" x14ac:dyDescent="0.25">
      <c r="D419" t="s">
        <v>743</v>
      </c>
      <c r="E419">
        <v>0</v>
      </c>
    </row>
    <row r="420" spans="4:5" x14ac:dyDescent="0.25">
      <c r="D420" t="s">
        <v>744</v>
      </c>
      <c r="E420">
        <v>0</v>
      </c>
    </row>
    <row r="421" spans="4:5" x14ac:dyDescent="0.25">
      <c r="D421" t="s">
        <v>2691</v>
      </c>
      <c r="E421">
        <v>0</v>
      </c>
    </row>
    <row r="422" spans="4:5" x14ac:dyDescent="0.25">
      <c r="D422" t="s">
        <v>746</v>
      </c>
      <c r="E422">
        <v>0</v>
      </c>
    </row>
    <row r="423" spans="4:5" x14ac:dyDescent="0.25">
      <c r="D423" t="s">
        <v>748</v>
      </c>
      <c r="E423">
        <v>22660</v>
      </c>
    </row>
    <row r="424" spans="4:5" x14ac:dyDescent="0.25">
      <c r="D424" t="s">
        <v>752</v>
      </c>
      <c r="E424">
        <v>-243540</v>
      </c>
    </row>
    <row r="425" spans="4:5" x14ac:dyDescent="0.25">
      <c r="D425" t="s">
        <v>754</v>
      </c>
      <c r="E425">
        <v>-68966</v>
      </c>
    </row>
    <row r="426" spans="4:5" x14ac:dyDescent="0.25">
      <c r="D426" t="s">
        <v>757</v>
      </c>
      <c r="E426">
        <v>0</v>
      </c>
    </row>
    <row r="427" spans="4:5" x14ac:dyDescent="0.25">
      <c r="D427" t="s">
        <v>758</v>
      </c>
      <c r="E427">
        <v>-682265</v>
      </c>
    </row>
    <row r="428" spans="4:5" x14ac:dyDescent="0.25">
      <c r="D428" t="s">
        <v>760</v>
      </c>
      <c r="E428">
        <v>0</v>
      </c>
    </row>
    <row r="429" spans="4:5" x14ac:dyDescent="0.25">
      <c r="D429" t="s">
        <v>761</v>
      </c>
      <c r="E429">
        <v>0</v>
      </c>
    </row>
    <row r="430" spans="4:5" x14ac:dyDescent="0.25">
      <c r="D430" t="s">
        <v>763</v>
      </c>
      <c r="E430">
        <v>-49500</v>
      </c>
    </row>
    <row r="431" spans="4:5" x14ac:dyDescent="0.25">
      <c r="D431" t="s">
        <v>765</v>
      </c>
      <c r="E431">
        <v>-266400</v>
      </c>
    </row>
    <row r="432" spans="4:5" x14ac:dyDescent="0.25">
      <c r="D432" t="s">
        <v>2692</v>
      </c>
      <c r="E432">
        <v>0</v>
      </c>
    </row>
    <row r="433" spans="4:5" x14ac:dyDescent="0.25">
      <c r="D433" t="s">
        <v>767</v>
      </c>
      <c r="E433">
        <v>-80999</v>
      </c>
    </row>
    <row r="434" spans="4:5" x14ac:dyDescent="0.25">
      <c r="D434" t="s">
        <v>769</v>
      </c>
      <c r="E434">
        <v>-489250</v>
      </c>
    </row>
    <row r="435" spans="4:5" x14ac:dyDescent="0.25">
      <c r="D435" t="s">
        <v>771</v>
      </c>
      <c r="E435">
        <v>0</v>
      </c>
    </row>
    <row r="436" spans="4:5" x14ac:dyDescent="0.25">
      <c r="D436" t="s">
        <v>772</v>
      </c>
      <c r="E436">
        <v>0</v>
      </c>
    </row>
    <row r="437" spans="4:5" x14ac:dyDescent="0.25">
      <c r="D437" t="s">
        <v>2693</v>
      </c>
      <c r="E437">
        <v>0</v>
      </c>
    </row>
    <row r="438" spans="4:5" x14ac:dyDescent="0.25">
      <c r="D438" t="s">
        <v>773</v>
      </c>
      <c r="E438">
        <v>0</v>
      </c>
    </row>
    <row r="439" spans="4:5" x14ac:dyDescent="0.25">
      <c r="D439" t="s">
        <v>2694</v>
      </c>
      <c r="E439">
        <v>0</v>
      </c>
    </row>
    <row r="440" spans="4:5" x14ac:dyDescent="0.25">
      <c r="D440" t="s">
        <v>2695</v>
      </c>
      <c r="E440">
        <v>0</v>
      </c>
    </row>
    <row r="441" spans="4:5" x14ac:dyDescent="0.25">
      <c r="D441" t="s">
        <v>2696</v>
      </c>
      <c r="E441">
        <v>0</v>
      </c>
    </row>
    <row r="442" spans="4:5" x14ac:dyDescent="0.25">
      <c r="D442" t="s">
        <v>775</v>
      </c>
      <c r="E442">
        <v>0</v>
      </c>
    </row>
    <row r="443" spans="4:5" x14ac:dyDescent="0.25">
      <c r="D443" t="s">
        <v>777</v>
      </c>
      <c r="E443">
        <v>-21115</v>
      </c>
    </row>
    <row r="444" spans="4:5" x14ac:dyDescent="0.25">
      <c r="D444" t="s">
        <v>779</v>
      </c>
      <c r="E444">
        <v>-10971</v>
      </c>
    </row>
    <row r="445" spans="4:5" x14ac:dyDescent="0.25">
      <c r="D445" t="s">
        <v>781</v>
      </c>
      <c r="E445">
        <v>-220046</v>
      </c>
    </row>
    <row r="446" spans="4:5" x14ac:dyDescent="0.25">
      <c r="D446" t="s">
        <v>783</v>
      </c>
      <c r="E446">
        <v>-20701</v>
      </c>
    </row>
    <row r="447" spans="4:5" x14ac:dyDescent="0.25">
      <c r="D447" t="s">
        <v>785</v>
      </c>
      <c r="E447">
        <v>-19666</v>
      </c>
    </row>
    <row r="448" spans="4:5" x14ac:dyDescent="0.25">
      <c r="D448" t="s">
        <v>787</v>
      </c>
      <c r="E448">
        <v>0</v>
      </c>
    </row>
    <row r="449" spans="4:5" x14ac:dyDescent="0.25">
      <c r="D449" t="s">
        <v>789</v>
      </c>
      <c r="E449">
        <v>0</v>
      </c>
    </row>
    <row r="450" spans="4:5" x14ac:dyDescent="0.25">
      <c r="D450" t="s">
        <v>791</v>
      </c>
      <c r="E450">
        <v>-1324137</v>
      </c>
    </row>
    <row r="451" spans="4:5" x14ac:dyDescent="0.25">
      <c r="D451" t="s">
        <v>793</v>
      </c>
      <c r="E451">
        <v>-2988325</v>
      </c>
    </row>
    <row r="452" spans="4:5" x14ac:dyDescent="0.25">
      <c r="D452" t="s">
        <v>2697</v>
      </c>
      <c r="E452">
        <v>0</v>
      </c>
    </row>
    <row r="453" spans="4:5" x14ac:dyDescent="0.25">
      <c r="D453" t="s">
        <v>795</v>
      </c>
      <c r="E453">
        <v>-547517</v>
      </c>
    </row>
    <row r="454" spans="4:5" x14ac:dyDescent="0.25">
      <c r="D454" t="s">
        <v>797</v>
      </c>
      <c r="E454">
        <v>0</v>
      </c>
    </row>
    <row r="455" spans="4:5" x14ac:dyDescent="0.25">
      <c r="D455" t="s">
        <v>799</v>
      </c>
      <c r="E455">
        <v>-18827</v>
      </c>
    </row>
    <row r="456" spans="4:5" x14ac:dyDescent="0.25">
      <c r="D456" t="s">
        <v>801</v>
      </c>
      <c r="E456">
        <v>-50400</v>
      </c>
    </row>
    <row r="457" spans="4:5" x14ac:dyDescent="0.25">
      <c r="D457" t="s">
        <v>803</v>
      </c>
      <c r="E457">
        <v>-387374</v>
      </c>
    </row>
    <row r="458" spans="4:5" x14ac:dyDescent="0.25">
      <c r="D458" t="s">
        <v>805</v>
      </c>
      <c r="E458">
        <v>-10285</v>
      </c>
    </row>
    <row r="459" spans="4:5" x14ac:dyDescent="0.25">
      <c r="D459" t="s">
        <v>2698</v>
      </c>
      <c r="E459">
        <v>0</v>
      </c>
    </row>
    <row r="460" spans="4:5" x14ac:dyDescent="0.25">
      <c r="D460" t="s">
        <v>807</v>
      </c>
      <c r="E460">
        <v>-492381</v>
      </c>
    </row>
    <row r="461" spans="4:5" x14ac:dyDescent="0.25">
      <c r="D461" t="s">
        <v>2699</v>
      </c>
      <c r="E461">
        <v>0</v>
      </c>
    </row>
    <row r="462" spans="4:5" x14ac:dyDescent="0.25">
      <c r="D462" t="s">
        <v>2700</v>
      </c>
      <c r="E462">
        <v>0</v>
      </c>
    </row>
    <row r="463" spans="4:5" x14ac:dyDescent="0.25">
      <c r="D463" t="s">
        <v>846</v>
      </c>
      <c r="E463">
        <v>0</v>
      </c>
    </row>
    <row r="464" spans="4:5" x14ac:dyDescent="0.25">
      <c r="D464" t="s">
        <v>848</v>
      </c>
      <c r="E464">
        <v>0</v>
      </c>
    </row>
    <row r="465" spans="4:5" x14ac:dyDescent="0.25">
      <c r="D465" t="s">
        <v>2701</v>
      </c>
      <c r="E465">
        <v>0</v>
      </c>
    </row>
    <row r="466" spans="4:5" x14ac:dyDescent="0.25">
      <c r="D466" t="s">
        <v>852</v>
      </c>
      <c r="E466">
        <v>0</v>
      </c>
    </row>
    <row r="467" spans="4:5" x14ac:dyDescent="0.25">
      <c r="D467" t="s">
        <v>2702</v>
      </c>
      <c r="E467">
        <v>0</v>
      </c>
    </row>
    <row r="468" spans="4:5" x14ac:dyDescent="0.25">
      <c r="D468" t="s">
        <v>2703</v>
      </c>
      <c r="E468">
        <v>0</v>
      </c>
    </row>
    <row r="469" spans="4:5" x14ac:dyDescent="0.25">
      <c r="D469" t="s">
        <v>2704</v>
      </c>
      <c r="E469">
        <v>0</v>
      </c>
    </row>
    <row r="470" spans="4:5" x14ac:dyDescent="0.25">
      <c r="D470" t="s">
        <v>853</v>
      </c>
      <c r="E470">
        <v>0</v>
      </c>
    </row>
    <row r="471" spans="4:5" x14ac:dyDescent="0.25">
      <c r="D471" t="s">
        <v>2705</v>
      </c>
      <c r="E471">
        <v>0</v>
      </c>
    </row>
    <row r="472" spans="4:5" x14ac:dyDescent="0.25">
      <c r="D472" t="s">
        <v>854</v>
      </c>
      <c r="E472">
        <v>0</v>
      </c>
    </row>
    <row r="473" spans="4:5" x14ac:dyDescent="0.25">
      <c r="D473" t="s">
        <v>913</v>
      </c>
      <c r="E473">
        <v>-63498</v>
      </c>
    </row>
    <row r="474" spans="4:5" x14ac:dyDescent="0.25">
      <c r="D474" t="s">
        <v>915</v>
      </c>
      <c r="E474">
        <v>-99796</v>
      </c>
    </row>
    <row r="475" spans="4:5" x14ac:dyDescent="0.25">
      <c r="D475" t="s">
        <v>917</v>
      </c>
      <c r="E475">
        <v>-19642</v>
      </c>
    </row>
    <row r="476" spans="4:5" x14ac:dyDescent="0.25">
      <c r="D476" t="s">
        <v>919</v>
      </c>
      <c r="E476">
        <v>0</v>
      </c>
    </row>
    <row r="477" spans="4:5" x14ac:dyDescent="0.25">
      <c r="D477" t="s">
        <v>920</v>
      </c>
      <c r="E477">
        <v>0</v>
      </c>
    </row>
    <row r="478" spans="4:5" x14ac:dyDescent="0.25">
      <c r="D478" t="s">
        <v>922</v>
      </c>
      <c r="E478">
        <v>0</v>
      </c>
    </row>
    <row r="479" spans="4:5" x14ac:dyDescent="0.25">
      <c r="D479" t="s">
        <v>923</v>
      </c>
      <c r="E479">
        <v>-757000</v>
      </c>
    </row>
    <row r="480" spans="4:5" x14ac:dyDescent="0.25">
      <c r="D480" t="s">
        <v>925</v>
      </c>
      <c r="E480">
        <v>-1108504</v>
      </c>
    </row>
    <row r="481" spans="4:5" x14ac:dyDescent="0.25">
      <c r="D481" t="s">
        <v>927</v>
      </c>
      <c r="E481">
        <v>0</v>
      </c>
    </row>
    <row r="482" spans="4:5" x14ac:dyDescent="0.25">
      <c r="D482" t="s">
        <v>928</v>
      </c>
      <c r="E482">
        <v>0</v>
      </c>
    </row>
    <row r="483" spans="4:5" x14ac:dyDescent="0.25">
      <c r="D483" t="s">
        <v>929</v>
      </c>
      <c r="E483">
        <v>0</v>
      </c>
    </row>
    <row r="484" spans="4:5" x14ac:dyDescent="0.25">
      <c r="D484" t="s">
        <v>930</v>
      </c>
      <c r="E484">
        <v>0</v>
      </c>
    </row>
    <row r="485" spans="4:5" x14ac:dyDescent="0.25">
      <c r="D485" t="s">
        <v>932</v>
      </c>
      <c r="E485">
        <v>0</v>
      </c>
    </row>
    <row r="486" spans="4:5" x14ac:dyDescent="0.25">
      <c r="D486" t="s">
        <v>934</v>
      </c>
      <c r="E486">
        <v>0</v>
      </c>
    </row>
    <row r="487" spans="4:5" x14ac:dyDescent="0.25">
      <c r="D487" t="s">
        <v>935</v>
      </c>
      <c r="E487">
        <v>-141476</v>
      </c>
    </row>
    <row r="488" spans="4:5" x14ac:dyDescent="0.25">
      <c r="D488" t="s">
        <v>939</v>
      </c>
      <c r="E488">
        <v>-507938</v>
      </c>
    </row>
    <row r="489" spans="4:5" x14ac:dyDescent="0.25">
      <c r="D489" t="s">
        <v>2706</v>
      </c>
      <c r="E489">
        <v>0</v>
      </c>
    </row>
    <row r="490" spans="4:5" x14ac:dyDescent="0.25">
      <c r="D490" t="s">
        <v>2707</v>
      </c>
      <c r="E490">
        <v>0</v>
      </c>
    </row>
    <row r="491" spans="4:5" x14ac:dyDescent="0.25">
      <c r="D491" t="s">
        <v>941</v>
      </c>
      <c r="E491">
        <v>-350704</v>
      </c>
    </row>
    <row r="492" spans="4:5" x14ac:dyDescent="0.25">
      <c r="D492" t="s">
        <v>943</v>
      </c>
      <c r="E492">
        <v>0</v>
      </c>
    </row>
    <row r="493" spans="4:5" x14ac:dyDescent="0.25">
      <c r="D493" t="s">
        <v>2708</v>
      </c>
      <c r="E493">
        <v>0</v>
      </c>
    </row>
    <row r="494" spans="4:5" x14ac:dyDescent="0.25">
      <c r="D494" t="s">
        <v>945</v>
      </c>
      <c r="E494">
        <v>0</v>
      </c>
    </row>
    <row r="495" spans="4:5" x14ac:dyDescent="0.25">
      <c r="D495" t="s">
        <v>946</v>
      </c>
      <c r="E495">
        <v>0</v>
      </c>
    </row>
    <row r="496" spans="4:5" x14ac:dyDescent="0.25">
      <c r="D496" t="s">
        <v>2709</v>
      </c>
      <c r="E496">
        <v>0</v>
      </c>
    </row>
    <row r="497" spans="4:5" x14ac:dyDescent="0.25">
      <c r="D497" t="s">
        <v>947</v>
      </c>
      <c r="E497">
        <v>-5703320</v>
      </c>
    </row>
    <row r="498" spans="4:5" x14ac:dyDescent="0.25">
      <c r="D498" t="s">
        <v>949</v>
      </c>
      <c r="E498">
        <v>1821330</v>
      </c>
    </row>
    <row r="499" spans="4:5" x14ac:dyDescent="0.25">
      <c r="D499" t="s">
        <v>951</v>
      </c>
      <c r="E499">
        <v>1235490</v>
      </c>
    </row>
    <row r="500" spans="4:5" x14ac:dyDescent="0.25">
      <c r="D500" t="s">
        <v>953</v>
      </c>
      <c r="E500">
        <v>507869</v>
      </c>
    </row>
    <row r="501" spans="4:5" x14ac:dyDescent="0.25">
      <c r="D501" t="s">
        <v>955</v>
      </c>
      <c r="E501">
        <v>1672511</v>
      </c>
    </row>
    <row r="502" spans="4:5" x14ac:dyDescent="0.25">
      <c r="D502" t="s">
        <v>957</v>
      </c>
      <c r="E502">
        <v>0</v>
      </c>
    </row>
    <row r="503" spans="4:5" x14ac:dyDescent="0.25">
      <c r="D503" t="s">
        <v>961</v>
      </c>
      <c r="E503">
        <v>0</v>
      </c>
    </row>
    <row r="504" spans="4:5" x14ac:dyDescent="0.25">
      <c r="D504" t="s">
        <v>963</v>
      </c>
      <c r="E504">
        <v>-5000</v>
      </c>
    </row>
    <row r="505" spans="4:5" x14ac:dyDescent="0.25">
      <c r="D505" t="s">
        <v>2710</v>
      </c>
      <c r="E505">
        <v>0</v>
      </c>
    </row>
    <row r="506" spans="4:5" x14ac:dyDescent="0.25">
      <c r="D506" t="s">
        <v>2711</v>
      </c>
      <c r="E506">
        <v>0</v>
      </c>
    </row>
    <row r="507" spans="4:5" x14ac:dyDescent="0.25">
      <c r="D507" t="s">
        <v>998</v>
      </c>
      <c r="E507">
        <v>0</v>
      </c>
    </row>
    <row r="508" spans="4:5" x14ac:dyDescent="0.25">
      <c r="D508" t="s">
        <v>994</v>
      </c>
      <c r="E508">
        <v>0</v>
      </c>
    </row>
    <row r="509" spans="4:5" x14ac:dyDescent="0.25">
      <c r="D509" t="s">
        <v>995</v>
      </c>
      <c r="E509">
        <v>0</v>
      </c>
    </row>
    <row r="510" spans="4:5" x14ac:dyDescent="0.25">
      <c r="D510" t="s">
        <v>1026</v>
      </c>
      <c r="E510">
        <v>0</v>
      </c>
    </row>
    <row r="511" spans="4:5" x14ac:dyDescent="0.25">
      <c r="D511" t="s">
        <v>1027</v>
      </c>
      <c r="E511">
        <v>0</v>
      </c>
    </row>
    <row r="512" spans="4:5" x14ac:dyDescent="0.25">
      <c r="D512" t="s">
        <v>1043</v>
      </c>
      <c r="E512">
        <v>0</v>
      </c>
    </row>
    <row r="513" spans="4:5" x14ac:dyDescent="0.25">
      <c r="D513" t="s">
        <v>1069</v>
      </c>
      <c r="E513">
        <v>0</v>
      </c>
    </row>
    <row r="514" spans="4:5" x14ac:dyDescent="0.25">
      <c r="D514" t="s">
        <v>1073</v>
      </c>
      <c r="E514">
        <v>0</v>
      </c>
    </row>
    <row r="515" spans="4:5" x14ac:dyDescent="0.25">
      <c r="D515" t="s">
        <v>1084</v>
      </c>
      <c r="E515">
        <v>0</v>
      </c>
    </row>
    <row r="516" spans="4:5" x14ac:dyDescent="0.25">
      <c r="D516" t="s">
        <v>1094</v>
      </c>
      <c r="E516">
        <v>0</v>
      </c>
    </row>
    <row r="517" spans="4:5" x14ac:dyDescent="0.25">
      <c r="D517" t="s">
        <v>1100</v>
      </c>
      <c r="E517">
        <v>0</v>
      </c>
    </row>
    <row r="518" spans="4:5" x14ac:dyDescent="0.25">
      <c r="D518" t="s">
        <v>1107</v>
      </c>
      <c r="E518">
        <v>0</v>
      </c>
    </row>
    <row r="519" spans="4:5" x14ac:dyDescent="0.25">
      <c r="D519" t="s">
        <v>1137</v>
      </c>
      <c r="E519">
        <v>0</v>
      </c>
    </row>
    <row r="520" spans="4:5" x14ac:dyDescent="0.25">
      <c r="D520" t="s">
        <v>1145</v>
      </c>
      <c r="E520">
        <v>0</v>
      </c>
    </row>
    <row r="521" spans="4:5" x14ac:dyDescent="0.25">
      <c r="D521" t="s">
        <v>1198</v>
      </c>
      <c r="E521">
        <v>0</v>
      </c>
    </row>
    <row r="522" spans="4:5" x14ac:dyDescent="0.25">
      <c r="D522" t="s">
        <v>1220</v>
      </c>
      <c r="E522">
        <v>0</v>
      </c>
    </row>
    <row r="523" spans="4:5" x14ac:dyDescent="0.25">
      <c r="D523" t="s">
        <v>1221</v>
      </c>
      <c r="E523">
        <v>0</v>
      </c>
    </row>
    <row r="524" spans="4:5" x14ac:dyDescent="0.25">
      <c r="D524" t="s">
        <v>1223</v>
      </c>
      <c r="E524">
        <v>0</v>
      </c>
    </row>
    <row r="525" spans="4:5" x14ac:dyDescent="0.25">
      <c r="D525" t="s">
        <v>1228</v>
      </c>
      <c r="E525">
        <v>0</v>
      </c>
    </row>
    <row r="526" spans="4:5" x14ac:dyDescent="0.25">
      <c r="D526" t="s">
        <v>1239</v>
      </c>
      <c r="E526">
        <v>0</v>
      </c>
    </row>
    <row r="527" spans="4:5" x14ac:dyDescent="0.25">
      <c r="D527" t="s">
        <v>1245</v>
      </c>
      <c r="E527">
        <v>0</v>
      </c>
    </row>
    <row r="528" spans="4:5" x14ac:dyDescent="0.25">
      <c r="D528" t="s">
        <v>1287</v>
      </c>
      <c r="E528">
        <v>0</v>
      </c>
    </row>
    <row r="529" spans="4:5" x14ac:dyDescent="0.25">
      <c r="D529" t="s">
        <v>1290</v>
      </c>
      <c r="E529">
        <v>0</v>
      </c>
    </row>
    <row r="530" spans="4:5" x14ac:dyDescent="0.25">
      <c r="D530" t="s">
        <v>1292</v>
      </c>
      <c r="E530">
        <v>0</v>
      </c>
    </row>
    <row r="531" spans="4:5" x14ac:dyDescent="0.25">
      <c r="D531" t="s">
        <v>1302</v>
      </c>
      <c r="E531">
        <v>0</v>
      </c>
    </row>
    <row r="532" spans="4:5" x14ac:dyDescent="0.25">
      <c r="D532" t="s">
        <v>1360</v>
      </c>
      <c r="E532">
        <v>0</v>
      </c>
    </row>
    <row r="533" spans="4:5" x14ac:dyDescent="0.25">
      <c r="D533" t="s">
        <v>1369</v>
      </c>
      <c r="E533">
        <v>101867</v>
      </c>
    </row>
    <row r="534" spans="4:5" x14ac:dyDescent="0.25">
      <c r="D534" t="s">
        <v>1399</v>
      </c>
      <c r="E534">
        <v>0</v>
      </c>
    </row>
    <row r="535" spans="4:5" x14ac:dyDescent="0.25">
      <c r="D535" t="s">
        <v>1415</v>
      </c>
      <c r="E535">
        <v>0</v>
      </c>
    </row>
    <row r="536" spans="4:5" x14ac:dyDescent="0.25">
      <c r="D536" t="s">
        <v>1469</v>
      </c>
      <c r="E536">
        <v>0</v>
      </c>
    </row>
    <row r="537" spans="4:5" x14ac:dyDescent="0.25">
      <c r="D537" t="s">
        <v>1506</v>
      </c>
      <c r="E537">
        <v>0</v>
      </c>
    </row>
    <row r="538" spans="4:5" x14ac:dyDescent="0.25">
      <c r="D538" t="s">
        <v>1509</v>
      </c>
      <c r="E538">
        <v>0</v>
      </c>
    </row>
    <row r="539" spans="4:5" x14ac:dyDescent="0.25">
      <c r="D539" t="s">
        <v>1545</v>
      </c>
      <c r="E539">
        <v>0</v>
      </c>
    </row>
    <row r="540" spans="4:5" x14ac:dyDescent="0.25">
      <c r="D540" t="s">
        <v>1645</v>
      </c>
      <c r="E540">
        <v>0</v>
      </c>
    </row>
    <row r="541" spans="4:5" x14ac:dyDescent="0.25">
      <c r="D541" t="s">
        <v>1664</v>
      </c>
      <c r="E541">
        <v>0</v>
      </c>
    </row>
    <row r="542" spans="4:5" x14ac:dyDescent="0.25">
      <c r="D542" t="s">
        <v>1672</v>
      </c>
      <c r="E542">
        <v>0</v>
      </c>
    </row>
    <row r="543" spans="4:5" x14ac:dyDescent="0.25">
      <c r="D543" t="s">
        <v>1717</v>
      </c>
      <c r="E543">
        <v>0</v>
      </c>
    </row>
    <row r="544" spans="4:5" x14ac:dyDescent="0.25">
      <c r="D544" t="s">
        <v>1992</v>
      </c>
      <c r="E544">
        <v>0</v>
      </c>
    </row>
    <row r="545" spans="4:5" x14ac:dyDescent="0.25">
      <c r="D545" t="s">
        <v>1994</v>
      </c>
      <c r="E545">
        <v>0</v>
      </c>
    </row>
    <row r="546" spans="4:5" x14ac:dyDescent="0.25">
      <c r="D546" t="s">
        <v>1995</v>
      </c>
      <c r="E546">
        <v>0</v>
      </c>
    </row>
    <row r="547" spans="4:5" x14ac:dyDescent="0.25">
      <c r="D547" t="s">
        <v>1996</v>
      </c>
      <c r="E547">
        <v>0</v>
      </c>
    </row>
    <row r="548" spans="4:5" x14ac:dyDescent="0.25">
      <c r="D548" t="s">
        <v>1998</v>
      </c>
      <c r="E548">
        <v>0</v>
      </c>
    </row>
    <row r="549" spans="4:5" x14ac:dyDescent="0.25">
      <c r="D549" t="s">
        <v>1999</v>
      </c>
      <c r="E549">
        <v>0</v>
      </c>
    </row>
    <row r="550" spans="4:5" x14ac:dyDescent="0.25">
      <c r="D550" t="s">
        <v>2000</v>
      </c>
      <c r="E550">
        <v>0</v>
      </c>
    </row>
    <row r="551" spans="4:5" x14ac:dyDescent="0.25">
      <c r="D551" t="s">
        <v>2001</v>
      </c>
      <c r="E551">
        <v>0</v>
      </c>
    </row>
    <row r="552" spans="4:5" x14ac:dyDescent="0.25">
      <c r="D552" t="s">
        <v>2002</v>
      </c>
      <c r="E552">
        <v>0</v>
      </c>
    </row>
    <row r="553" spans="4:5" x14ac:dyDescent="0.25">
      <c r="D553" t="s">
        <v>2003</v>
      </c>
      <c r="E553">
        <v>0</v>
      </c>
    </row>
    <row r="554" spans="4:5" x14ac:dyDescent="0.25">
      <c r="D554" t="s">
        <v>2004</v>
      </c>
      <c r="E554">
        <v>0</v>
      </c>
    </row>
    <row r="555" spans="4:5" x14ac:dyDescent="0.25">
      <c r="D555" t="s">
        <v>2005</v>
      </c>
      <c r="E555">
        <v>0</v>
      </c>
    </row>
    <row r="556" spans="4:5" x14ac:dyDescent="0.25">
      <c r="D556" t="s">
        <v>2006</v>
      </c>
      <c r="E556">
        <v>0</v>
      </c>
    </row>
    <row r="557" spans="4:5" x14ac:dyDescent="0.25">
      <c r="D557" t="s">
        <v>2007</v>
      </c>
      <c r="E557">
        <v>0</v>
      </c>
    </row>
    <row r="558" spans="4:5" x14ac:dyDescent="0.25">
      <c r="D558" t="s">
        <v>2009</v>
      </c>
      <c r="E558">
        <v>0</v>
      </c>
    </row>
    <row r="559" spans="4:5" x14ac:dyDescent="0.25">
      <c r="D559" t="s">
        <v>2010</v>
      </c>
      <c r="E559">
        <v>0</v>
      </c>
    </row>
    <row r="560" spans="4:5" x14ac:dyDescent="0.25">
      <c r="D560" t="s">
        <v>2012</v>
      </c>
      <c r="E560">
        <v>0</v>
      </c>
    </row>
    <row r="561" spans="4:5" x14ac:dyDescent="0.25">
      <c r="D561" t="s">
        <v>2014</v>
      </c>
      <c r="E561">
        <v>0</v>
      </c>
    </row>
    <row r="562" spans="4:5" x14ac:dyDescent="0.25">
      <c r="D562" t="s">
        <v>2015</v>
      </c>
      <c r="E562">
        <v>0</v>
      </c>
    </row>
    <row r="563" spans="4:5" x14ac:dyDescent="0.25">
      <c r="D563" t="s">
        <v>2016</v>
      </c>
      <c r="E563">
        <v>0</v>
      </c>
    </row>
    <row r="564" spans="4:5" x14ac:dyDescent="0.25">
      <c r="D564" t="s">
        <v>2017</v>
      </c>
      <c r="E564">
        <v>0</v>
      </c>
    </row>
    <row r="565" spans="4:5" x14ac:dyDescent="0.25">
      <c r="D565" t="s">
        <v>2018</v>
      </c>
      <c r="E565">
        <v>0</v>
      </c>
    </row>
    <row r="566" spans="4:5" x14ac:dyDescent="0.25">
      <c r="D566" t="s">
        <v>2019</v>
      </c>
      <c r="E566">
        <v>0</v>
      </c>
    </row>
    <row r="567" spans="4:5" x14ac:dyDescent="0.25">
      <c r="D567" t="s">
        <v>2021</v>
      </c>
      <c r="E567">
        <v>0</v>
      </c>
    </row>
    <row r="568" spans="4:5" x14ac:dyDescent="0.25">
      <c r="D568" t="s">
        <v>2022</v>
      </c>
      <c r="E568">
        <v>0</v>
      </c>
    </row>
    <row r="569" spans="4:5" x14ac:dyDescent="0.25">
      <c r="D569" t="s">
        <v>2023</v>
      </c>
      <c r="E569">
        <v>0</v>
      </c>
    </row>
    <row r="570" spans="4:5" x14ac:dyDescent="0.25">
      <c r="D570" t="s">
        <v>2025</v>
      </c>
      <c r="E570">
        <v>0</v>
      </c>
    </row>
    <row r="571" spans="4:5" x14ac:dyDescent="0.25">
      <c r="D571" t="s">
        <v>2027</v>
      </c>
      <c r="E571">
        <v>0</v>
      </c>
    </row>
    <row r="572" spans="4:5" x14ac:dyDescent="0.25">
      <c r="D572" t="s">
        <v>2029</v>
      </c>
      <c r="E572">
        <v>0</v>
      </c>
    </row>
    <row r="573" spans="4:5" x14ac:dyDescent="0.25">
      <c r="D573" t="s">
        <v>2030</v>
      </c>
      <c r="E573">
        <v>0</v>
      </c>
    </row>
    <row r="574" spans="4:5" x14ac:dyDescent="0.25">
      <c r="D574" t="s">
        <v>2032</v>
      </c>
      <c r="E574">
        <v>0</v>
      </c>
    </row>
    <row r="575" spans="4:5" x14ac:dyDescent="0.25">
      <c r="D575" t="s">
        <v>2033</v>
      </c>
      <c r="E575">
        <v>0</v>
      </c>
    </row>
    <row r="576" spans="4:5" x14ac:dyDescent="0.25">
      <c r="D576" t="s">
        <v>2034</v>
      </c>
      <c r="E576">
        <v>0</v>
      </c>
    </row>
    <row r="577" spans="4:5" x14ac:dyDescent="0.25">
      <c r="D577" t="s">
        <v>2035</v>
      </c>
      <c r="E577">
        <v>0</v>
      </c>
    </row>
    <row r="578" spans="4:5" x14ac:dyDescent="0.25">
      <c r="D578" t="s">
        <v>2036</v>
      </c>
      <c r="E578">
        <v>0</v>
      </c>
    </row>
    <row r="579" spans="4:5" x14ac:dyDescent="0.25">
      <c r="D579" t="s">
        <v>2037</v>
      </c>
      <c r="E579">
        <v>0</v>
      </c>
    </row>
    <row r="580" spans="4:5" x14ac:dyDescent="0.25">
      <c r="D580" t="s">
        <v>2039</v>
      </c>
      <c r="E580">
        <v>0</v>
      </c>
    </row>
    <row r="581" spans="4:5" x14ac:dyDescent="0.25">
      <c r="D581" t="s">
        <v>2041</v>
      </c>
      <c r="E581">
        <v>0</v>
      </c>
    </row>
    <row r="582" spans="4:5" x14ac:dyDescent="0.25">
      <c r="D582" t="s">
        <v>2042</v>
      </c>
      <c r="E582">
        <v>0</v>
      </c>
    </row>
    <row r="583" spans="4:5" x14ac:dyDescent="0.25">
      <c r="D583" t="s">
        <v>2043</v>
      </c>
      <c r="E583">
        <v>0</v>
      </c>
    </row>
    <row r="584" spans="4:5" x14ac:dyDescent="0.25">
      <c r="D584" t="s">
        <v>2044</v>
      </c>
      <c r="E584">
        <v>0</v>
      </c>
    </row>
    <row r="585" spans="4:5" x14ac:dyDescent="0.25">
      <c r="D585" t="s">
        <v>2046</v>
      </c>
      <c r="E585">
        <v>0</v>
      </c>
    </row>
    <row r="586" spans="4:5" x14ac:dyDescent="0.25">
      <c r="D586" t="s">
        <v>2047</v>
      </c>
      <c r="E586">
        <v>0</v>
      </c>
    </row>
    <row r="587" spans="4:5" x14ac:dyDescent="0.25">
      <c r="D587" t="s">
        <v>2049</v>
      </c>
      <c r="E587">
        <v>0</v>
      </c>
    </row>
    <row r="588" spans="4:5" x14ac:dyDescent="0.25">
      <c r="D588" t="s">
        <v>2050</v>
      </c>
      <c r="E588">
        <v>0</v>
      </c>
    </row>
    <row r="589" spans="4:5" x14ac:dyDescent="0.25">
      <c r="D589" t="s">
        <v>2052</v>
      </c>
      <c r="E589">
        <v>0</v>
      </c>
    </row>
    <row r="590" spans="4:5" x14ac:dyDescent="0.25">
      <c r="D590" t="s">
        <v>2054</v>
      </c>
      <c r="E590">
        <v>0</v>
      </c>
    </row>
    <row r="591" spans="4:5" x14ac:dyDescent="0.25">
      <c r="D591" t="s">
        <v>2055</v>
      </c>
      <c r="E591">
        <v>0</v>
      </c>
    </row>
    <row r="592" spans="4:5" x14ac:dyDescent="0.25">
      <c r="D592" t="s">
        <v>2056</v>
      </c>
      <c r="E592">
        <v>0</v>
      </c>
    </row>
    <row r="593" spans="4:5" x14ac:dyDescent="0.25">
      <c r="D593" t="s">
        <v>2058</v>
      </c>
      <c r="E593">
        <v>0</v>
      </c>
    </row>
    <row r="594" spans="4:5" x14ac:dyDescent="0.25">
      <c r="D594" t="s">
        <v>2059</v>
      </c>
      <c r="E594">
        <v>0</v>
      </c>
    </row>
    <row r="595" spans="4:5" x14ac:dyDescent="0.25">
      <c r="D595" t="s">
        <v>2060</v>
      </c>
      <c r="E595">
        <v>0</v>
      </c>
    </row>
    <row r="596" spans="4:5" x14ac:dyDescent="0.25">
      <c r="D596" t="s">
        <v>2061</v>
      </c>
      <c r="E596">
        <v>0</v>
      </c>
    </row>
    <row r="597" spans="4:5" x14ac:dyDescent="0.25">
      <c r="D597" t="s">
        <v>2062</v>
      </c>
      <c r="E597">
        <v>0</v>
      </c>
    </row>
    <row r="598" spans="4:5" x14ac:dyDescent="0.25">
      <c r="D598" t="s">
        <v>2063</v>
      </c>
      <c r="E598">
        <v>0</v>
      </c>
    </row>
    <row r="599" spans="4:5" x14ac:dyDescent="0.25">
      <c r="D599" t="s">
        <v>2064</v>
      </c>
      <c r="E599">
        <v>730000</v>
      </c>
    </row>
    <row r="600" spans="4:5" x14ac:dyDescent="0.25">
      <c r="D600" t="s">
        <v>2066</v>
      </c>
      <c r="E600">
        <v>0</v>
      </c>
    </row>
    <row r="601" spans="4:5" x14ac:dyDescent="0.25">
      <c r="D601" t="s">
        <v>2067</v>
      </c>
      <c r="E601">
        <v>21871</v>
      </c>
    </row>
    <row r="602" spans="4:5" x14ac:dyDescent="0.25">
      <c r="D602" t="s">
        <v>2068</v>
      </c>
      <c r="E602">
        <v>0</v>
      </c>
    </row>
    <row r="603" spans="4:5" x14ac:dyDescent="0.25">
      <c r="D603" t="s">
        <v>2070</v>
      </c>
      <c r="E603">
        <v>0</v>
      </c>
    </row>
    <row r="604" spans="4:5" x14ac:dyDescent="0.25">
      <c r="D604" t="s">
        <v>2071</v>
      </c>
      <c r="E604">
        <v>0</v>
      </c>
    </row>
    <row r="605" spans="4:5" x14ac:dyDescent="0.25">
      <c r="D605" t="s">
        <v>2072</v>
      </c>
      <c r="E605">
        <v>0</v>
      </c>
    </row>
    <row r="606" spans="4:5" x14ac:dyDescent="0.25">
      <c r="D606" t="s">
        <v>2073</v>
      </c>
      <c r="E606">
        <v>0</v>
      </c>
    </row>
    <row r="607" spans="4:5" x14ac:dyDescent="0.25">
      <c r="D607" t="s">
        <v>2075</v>
      </c>
      <c r="E607">
        <v>0</v>
      </c>
    </row>
    <row r="608" spans="4:5" x14ac:dyDescent="0.25">
      <c r="D608" t="s">
        <v>2077</v>
      </c>
      <c r="E608">
        <v>0</v>
      </c>
    </row>
    <row r="609" spans="4:5" x14ac:dyDescent="0.25">
      <c r="D609" t="s">
        <v>2079</v>
      </c>
      <c r="E609">
        <v>0</v>
      </c>
    </row>
    <row r="610" spans="4:5" x14ac:dyDescent="0.25">
      <c r="D610" t="s">
        <v>2081</v>
      </c>
      <c r="E610">
        <v>0</v>
      </c>
    </row>
    <row r="611" spans="4:5" x14ac:dyDescent="0.25">
      <c r="D611" t="s">
        <v>2083</v>
      </c>
      <c r="E611">
        <v>0</v>
      </c>
    </row>
    <row r="612" spans="4:5" x14ac:dyDescent="0.25">
      <c r="D612" t="s">
        <v>1140</v>
      </c>
      <c r="E612">
        <v>0</v>
      </c>
    </row>
    <row r="613" spans="4:5" x14ac:dyDescent="0.25">
      <c r="D613" t="s">
        <v>1163</v>
      </c>
      <c r="E613">
        <v>0</v>
      </c>
    </row>
    <row r="614" spans="4:5" x14ac:dyDescent="0.25">
      <c r="D614" t="s">
        <v>1167</v>
      </c>
      <c r="E614">
        <v>0</v>
      </c>
    </row>
    <row r="615" spans="4:5" x14ac:dyDescent="0.25">
      <c r="D615" t="s">
        <v>1175</v>
      </c>
      <c r="E615">
        <v>0</v>
      </c>
    </row>
    <row r="616" spans="4:5" x14ac:dyDescent="0.25">
      <c r="D616" t="s">
        <v>1207</v>
      </c>
      <c r="E616">
        <v>0</v>
      </c>
    </row>
    <row r="617" spans="4:5" x14ac:dyDescent="0.25">
      <c r="D617" t="s">
        <v>1209</v>
      </c>
      <c r="E617">
        <v>0</v>
      </c>
    </row>
    <row r="618" spans="4:5" x14ac:dyDescent="0.25">
      <c r="D618" t="s">
        <v>1247</v>
      </c>
      <c r="E618">
        <v>0</v>
      </c>
    </row>
    <row r="619" spans="4:5" x14ac:dyDescent="0.25">
      <c r="D619" t="s">
        <v>1274</v>
      </c>
      <c r="E619">
        <v>0</v>
      </c>
    </row>
    <row r="620" spans="4:5" x14ac:dyDescent="0.25">
      <c r="D620" t="s">
        <v>1282</v>
      </c>
      <c r="E620">
        <v>0</v>
      </c>
    </row>
    <row r="621" spans="4:5" x14ac:dyDescent="0.25">
      <c r="D621" t="s">
        <v>1391</v>
      </c>
      <c r="E621">
        <v>0</v>
      </c>
    </row>
    <row r="622" spans="4:5" x14ac:dyDescent="0.25">
      <c r="D622" t="s">
        <v>1413</v>
      </c>
      <c r="E622">
        <v>0</v>
      </c>
    </row>
    <row r="623" spans="4:5" x14ac:dyDescent="0.25">
      <c r="D623" t="s">
        <v>1421</v>
      </c>
      <c r="E623">
        <v>0</v>
      </c>
    </row>
    <row r="624" spans="4:5" x14ac:dyDescent="0.25">
      <c r="D624" t="s">
        <v>1465</v>
      </c>
      <c r="E624">
        <v>0</v>
      </c>
    </row>
    <row r="625" spans="4:5" x14ac:dyDescent="0.25">
      <c r="D625" t="s">
        <v>1472</v>
      </c>
      <c r="E625">
        <v>0</v>
      </c>
    </row>
    <row r="626" spans="4:5" x14ac:dyDescent="0.25">
      <c r="D626" t="s">
        <v>1722</v>
      </c>
      <c r="E626">
        <v>0</v>
      </c>
    </row>
    <row r="627" spans="4:5" x14ac:dyDescent="0.25">
      <c r="D627" t="s">
        <v>1724</v>
      </c>
      <c r="E627">
        <v>0</v>
      </c>
    </row>
    <row r="628" spans="4:5" x14ac:dyDescent="0.25">
      <c r="D628" t="s">
        <v>1725</v>
      </c>
      <c r="E628">
        <v>0</v>
      </c>
    </row>
    <row r="629" spans="4:5" x14ac:dyDescent="0.25">
      <c r="D629" t="s">
        <v>1727</v>
      </c>
      <c r="E629">
        <v>0</v>
      </c>
    </row>
    <row r="630" spans="4:5" x14ac:dyDescent="0.25">
      <c r="D630" t="s">
        <v>1728</v>
      </c>
      <c r="E630">
        <v>0</v>
      </c>
    </row>
    <row r="631" spans="4:5" x14ac:dyDescent="0.25">
      <c r="D631" t="s">
        <v>1729</v>
      </c>
      <c r="E631">
        <v>0</v>
      </c>
    </row>
    <row r="632" spans="4:5" x14ac:dyDescent="0.25">
      <c r="D632" t="s">
        <v>1730</v>
      </c>
      <c r="E632">
        <v>0</v>
      </c>
    </row>
    <row r="633" spans="4:5" x14ac:dyDescent="0.25">
      <c r="D633" t="s">
        <v>1732</v>
      </c>
      <c r="E633">
        <v>0</v>
      </c>
    </row>
    <row r="634" spans="4:5" x14ac:dyDescent="0.25">
      <c r="D634" t="s">
        <v>1733</v>
      </c>
      <c r="E634">
        <v>0</v>
      </c>
    </row>
    <row r="635" spans="4:5" x14ac:dyDescent="0.25">
      <c r="D635" t="s">
        <v>1734</v>
      </c>
      <c r="E635">
        <v>0</v>
      </c>
    </row>
    <row r="636" spans="4:5" x14ac:dyDescent="0.25">
      <c r="D636" t="s">
        <v>1736</v>
      </c>
      <c r="E636">
        <v>0</v>
      </c>
    </row>
    <row r="637" spans="4:5" x14ac:dyDescent="0.25">
      <c r="D637" t="s">
        <v>1737</v>
      </c>
      <c r="E637">
        <v>0</v>
      </c>
    </row>
    <row r="638" spans="4:5" x14ac:dyDescent="0.25">
      <c r="D638" t="s">
        <v>1738</v>
      </c>
      <c r="E638">
        <v>0</v>
      </c>
    </row>
    <row r="639" spans="4:5" x14ac:dyDescent="0.25">
      <c r="D639" t="s">
        <v>1740</v>
      </c>
      <c r="E639">
        <v>0</v>
      </c>
    </row>
    <row r="640" spans="4:5" x14ac:dyDescent="0.25">
      <c r="D640" t="s">
        <v>1741</v>
      </c>
      <c r="E640">
        <v>0</v>
      </c>
    </row>
    <row r="641" spans="4:5" x14ac:dyDescent="0.25">
      <c r="D641" t="s">
        <v>1743</v>
      </c>
      <c r="E641">
        <v>0</v>
      </c>
    </row>
    <row r="642" spans="4:5" x14ac:dyDescent="0.25">
      <c r="D642" t="s">
        <v>1745</v>
      </c>
      <c r="E642">
        <v>0</v>
      </c>
    </row>
    <row r="643" spans="4:5" x14ac:dyDescent="0.25">
      <c r="D643" t="s">
        <v>1746</v>
      </c>
      <c r="E643">
        <v>0</v>
      </c>
    </row>
    <row r="644" spans="4:5" x14ac:dyDescent="0.25">
      <c r="D644" t="s">
        <v>1748</v>
      </c>
      <c r="E644">
        <v>0</v>
      </c>
    </row>
    <row r="645" spans="4:5" x14ac:dyDescent="0.25">
      <c r="D645" t="s">
        <v>1749</v>
      </c>
      <c r="E645">
        <v>0</v>
      </c>
    </row>
    <row r="646" spans="4:5" x14ac:dyDescent="0.25">
      <c r="D646" t="s">
        <v>1750</v>
      </c>
      <c r="E646">
        <v>0</v>
      </c>
    </row>
    <row r="647" spans="4:5" x14ac:dyDescent="0.25">
      <c r="D647" t="s">
        <v>1752</v>
      </c>
      <c r="E647">
        <v>0</v>
      </c>
    </row>
    <row r="648" spans="4:5" x14ac:dyDescent="0.25">
      <c r="D648" t="s">
        <v>1753</v>
      </c>
      <c r="E648">
        <v>0</v>
      </c>
    </row>
    <row r="649" spans="4:5" x14ac:dyDescent="0.25">
      <c r="D649" t="s">
        <v>966</v>
      </c>
      <c r="E649">
        <v>27762</v>
      </c>
    </row>
    <row r="650" spans="4:5" x14ac:dyDescent="0.25">
      <c r="D650" t="s">
        <v>968</v>
      </c>
      <c r="E650">
        <v>-21047</v>
      </c>
    </row>
    <row r="651" spans="4:5" x14ac:dyDescent="0.25">
      <c r="D651" t="s">
        <v>970</v>
      </c>
      <c r="E651">
        <v>0</v>
      </c>
    </row>
    <row r="652" spans="4:5" x14ac:dyDescent="0.25">
      <c r="D652" t="s">
        <v>972</v>
      </c>
      <c r="E652">
        <v>0</v>
      </c>
    </row>
    <row r="653" spans="4:5" x14ac:dyDescent="0.25">
      <c r="D653" t="s">
        <v>973</v>
      </c>
      <c r="E653">
        <v>0</v>
      </c>
    </row>
    <row r="654" spans="4:5" x14ac:dyDescent="0.25">
      <c r="D654" t="s">
        <v>974</v>
      </c>
      <c r="E654">
        <v>66569</v>
      </c>
    </row>
    <row r="655" spans="4:5" x14ac:dyDescent="0.25">
      <c r="D655" t="s">
        <v>977</v>
      </c>
      <c r="E655">
        <v>0</v>
      </c>
    </row>
    <row r="656" spans="4:5" x14ac:dyDescent="0.25">
      <c r="D656" t="s">
        <v>979</v>
      </c>
      <c r="E656">
        <v>-13581</v>
      </c>
    </row>
    <row r="657" spans="4:5" x14ac:dyDescent="0.25">
      <c r="D657" t="s">
        <v>981</v>
      </c>
      <c r="E657">
        <v>0</v>
      </c>
    </row>
    <row r="658" spans="4:5" x14ac:dyDescent="0.25">
      <c r="D658" t="s">
        <v>983</v>
      </c>
      <c r="E658">
        <v>20231</v>
      </c>
    </row>
    <row r="659" spans="4:5" x14ac:dyDescent="0.25">
      <c r="D659" t="s">
        <v>985</v>
      </c>
      <c r="E659">
        <v>-1388</v>
      </c>
    </row>
    <row r="660" spans="4:5" x14ac:dyDescent="0.25">
      <c r="D660" t="s">
        <v>987</v>
      </c>
      <c r="E660">
        <v>0</v>
      </c>
    </row>
    <row r="661" spans="4:5" x14ac:dyDescent="0.25">
      <c r="D661" t="s">
        <v>989</v>
      </c>
      <c r="E661">
        <v>0</v>
      </c>
    </row>
    <row r="662" spans="4:5" x14ac:dyDescent="0.25">
      <c r="D662" t="s">
        <v>991</v>
      </c>
      <c r="E662">
        <v>0</v>
      </c>
    </row>
    <row r="663" spans="4:5" x14ac:dyDescent="0.25">
      <c r="D663" t="s">
        <v>993</v>
      </c>
      <c r="E663">
        <v>858</v>
      </c>
    </row>
    <row r="664" spans="4:5" x14ac:dyDescent="0.25">
      <c r="D664" t="s">
        <v>996</v>
      </c>
      <c r="E664">
        <v>0</v>
      </c>
    </row>
    <row r="665" spans="4:5" x14ac:dyDescent="0.25">
      <c r="D665" t="s">
        <v>999</v>
      </c>
      <c r="E665">
        <v>-28248</v>
      </c>
    </row>
    <row r="666" spans="4:5" x14ac:dyDescent="0.25">
      <c r="D666" t="s">
        <v>1001</v>
      </c>
      <c r="E666">
        <v>0</v>
      </c>
    </row>
    <row r="667" spans="4:5" x14ac:dyDescent="0.25">
      <c r="D667" t="s">
        <v>1009</v>
      </c>
      <c r="E667">
        <v>0</v>
      </c>
    </row>
    <row r="668" spans="4:5" x14ac:dyDescent="0.25">
      <c r="D668" t="s">
        <v>2712</v>
      </c>
      <c r="E668">
        <v>0</v>
      </c>
    </row>
    <row r="669" spans="4:5" x14ac:dyDescent="0.25">
      <c r="D669" t="s">
        <v>1014</v>
      </c>
      <c r="E669">
        <v>0</v>
      </c>
    </row>
    <row r="670" spans="4:5" x14ac:dyDescent="0.25">
      <c r="D670" t="s">
        <v>1016</v>
      </c>
      <c r="E670">
        <v>77529</v>
      </c>
    </row>
    <row r="671" spans="4:5" x14ac:dyDescent="0.25">
      <c r="D671" t="s">
        <v>1018</v>
      </c>
      <c r="E671">
        <v>0</v>
      </c>
    </row>
    <row r="672" spans="4:5" x14ac:dyDescent="0.25">
      <c r="D672" t="s">
        <v>1020</v>
      </c>
      <c r="E672">
        <v>104237</v>
      </c>
    </row>
    <row r="673" spans="4:5" x14ac:dyDescent="0.25">
      <c r="D673" t="s">
        <v>1022</v>
      </c>
      <c r="E673">
        <v>9884</v>
      </c>
    </row>
    <row r="674" spans="4:5" x14ac:dyDescent="0.25">
      <c r="D674" t="s">
        <v>1024</v>
      </c>
      <c r="E674">
        <v>-1279</v>
      </c>
    </row>
    <row r="675" spans="4:5" x14ac:dyDescent="0.25">
      <c r="D675" t="s">
        <v>1029</v>
      </c>
      <c r="E675">
        <v>456633</v>
      </c>
    </row>
    <row r="676" spans="4:5" x14ac:dyDescent="0.25">
      <c r="D676" t="s">
        <v>1034</v>
      </c>
      <c r="E676">
        <v>0</v>
      </c>
    </row>
    <row r="677" spans="4:5" x14ac:dyDescent="0.25">
      <c r="D677" t="s">
        <v>1036</v>
      </c>
      <c r="E677">
        <v>0</v>
      </c>
    </row>
    <row r="678" spans="4:5" x14ac:dyDescent="0.25">
      <c r="D678" t="s">
        <v>1040</v>
      </c>
      <c r="E678">
        <v>0</v>
      </c>
    </row>
    <row r="679" spans="4:5" x14ac:dyDescent="0.25">
      <c r="D679" t="s">
        <v>1042</v>
      </c>
      <c r="E679">
        <v>1147426</v>
      </c>
    </row>
    <row r="680" spans="4:5" x14ac:dyDescent="0.25">
      <c r="D680" t="s">
        <v>2713</v>
      </c>
      <c r="E680">
        <v>0</v>
      </c>
    </row>
    <row r="681" spans="4:5" x14ac:dyDescent="0.25">
      <c r="D681" t="s">
        <v>1044</v>
      </c>
      <c r="E681">
        <v>0</v>
      </c>
    </row>
    <row r="682" spans="4:5" x14ac:dyDescent="0.25">
      <c r="D682" t="s">
        <v>1046</v>
      </c>
      <c r="E682">
        <v>0</v>
      </c>
    </row>
    <row r="683" spans="4:5" x14ac:dyDescent="0.25">
      <c r="D683" t="s">
        <v>1049</v>
      </c>
      <c r="E683">
        <v>9204</v>
      </c>
    </row>
    <row r="684" spans="4:5" x14ac:dyDescent="0.25">
      <c r="D684" t="s">
        <v>1051</v>
      </c>
      <c r="E684">
        <v>83265</v>
      </c>
    </row>
    <row r="685" spans="4:5" x14ac:dyDescent="0.25">
      <c r="D685" t="s">
        <v>1053</v>
      </c>
      <c r="E685">
        <v>404</v>
      </c>
    </row>
    <row r="686" spans="4:5" x14ac:dyDescent="0.25">
      <c r="D686" t="s">
        <v>1055</v>
      </c>
      <c r="E686">
        <v>39808</v>
      </c>
    </row>
    <row r="687" spans="4:5" x14ac:dyDescent="0.25">
      <c r="D687" t="s">
        <v>1057</v>
      </c>
      <c r="E687">
        <v>0</v>
      </c>
    </row>
    <row r="688" spans="4:5" x14ac:dyDescent="0.25">
      <c r="D688" t="s">
        <v>1059</v>
      </c>
      <c r="E688">
        <v>0</v>
      </c>
    </row>
    <row r="689" spans="4:5" x14ac:dyDescent="0.25">
      <c r="D689" t="s">
        <v>1061</v>
      </c>
      <c r="E689">
        <v>0</v>
      </c>
    </row>
    <row r="690" spans="4:5" x14ac:dyDescent="0.25">
      <c r="D690" t="s">
        <v>1063</v>
      </c>
      <c r="E690">
        <v>0</v>
      </c>
    </row>
    <row r="691" spans="4:5" x14ac:dyDescent="0.25">
      <c r="D691" t="s">
        <v>1064</v>
      </c>
      <c r="E691">
        <v>0</v>
      </c>
    </row>
    <row r="692" spans="4:5" x14ac:dyDescent="0.25">
      <c r="D692" t="s">
        <v>1066</v>
      </c>
      <c r="E692">
        <v>0</v>
      </c>
    </row>
    <row r="693" spans="4:5" x14ac:dyDescent="0.25">
      <c r="D693" t="s">
        <v>1074</v>
      </c>
      <c r="E693">
        <v>0</v>
      </c>
    </row>
    <row r="694" spans="4:5" x14ac:dyDescent="0.25">
      <c r="D694" t="s">
        <v>1076</v>
      </c>
      <c r="E694">
        <v>97822</v>
      </c>
    </row>
    <row r="695" spans="4:5" x14ac:dyDescent="0.25">
      <c r="D695" t="s">
        <v>1078</v>
      </c>
      <c r="E695">
        <v>0</v>
      </c>
    </row>
    <row r="696" spans="4:5" x14ac:dyDescent="0.25">
      <c r="D696" t="s">
        <v>1080</v>
      </c>
      <c r="E696">
        <v>-7352</v>
      </c>
    </row>
    <row r="697" spans="4:5" x14ac:dyDescent="0.25">
      <c r="D697" t="s">
        <v>1081</v>
      </c>
      <c r="E697">
        <v>0</v>
      </c>
    </row>
    <row r="698" spans="4:5" x14ac:dyDescent="0.25">
      <c r="D698" t="s">
        <v>1083</v>
      </c>
      <c r="E698">
        <v>0</v>
      </c>
    </row>
    <row r="699" spans="4:5" x14ac:dyDescent="0.25">
      <c r="D699" t="s">
        <v>1089</v>
      </c>
      <c r="E699">
        <v>0</v>
      </c>
    </row>
    <row r="700" spans="4:5" x14ac:dyDescent="0.25">
      <c r="D700" t="s">
        <v>1091</v>
      </c>
      <c r="E700">
        <v>0</v>
      </c>
    </row>
    <row r="701" spans="4:5" x14ac:dyDescent="0.25">
      <c r="D701" t="s">
        <v>1099</v>
      </c>
      <c r="E701">
        <v>0</v>
      </c>
    </row>
    <row r="702" spans="4:5" x14ac:dyDescent="0.25">
      <c r="D702" t="s">
        <v>1105</v>
      </c>
      <c r="E702">
        <v>0</v>
      </c>
    </row>
    <row r="703" spans="4:5" x14ac:dyDescent="0.25">
      <c r="D703" t="s">
        <v>1109</v>
      </c>
      <c r="E703">
        <v>0</v>
      </c>
    </row>
    <row r="704" spans="4:5" x14ac:dyDescent="0.25">
      <c r="D704" t="s">
        <v>1111</v>
      </c>
      <c r="E704">
        <v>0</v>
      </c>
    </row>
    <row r="705" spans="4:5" x14ac:dyDescent="0.25">
      <c r="D705" t="s">
        <v>1112</v>
      </c>
      <c r="E705">
        <v>50854</v>
      </c>
    </row>
    <row r="706" spans="4:5" x14ac:dyDescent="0.25">
      <c r="D706" t="s">
        <v>1115</v>
      </c>
      <c r="E706">
        <v>0</v>
      </c>
    </row>
    <row r="707" spans="4:5" x14ac:dyDescent="0.25">
      <c r="D707" t="s">
        <v>1122</v>
      </c>
      <c r="E707">
        <v>0</v>
      </c>
    </row>
    <row r="708" spans="4:5" x14ac:dyDescent="0.25">
      <c r="D708" t="s">
        <v>2714</v>
      </c>
      <c r="E708">
        <v>0</v>
      </c>
    </row>
    <row r="709" spans="4:5" x14ac:dyDescent="0.25">
      <c r="D709" t="s">
        <v>1129</v>
      </c>
      <c r="E709">
        <v>0</v>
      </c>
    </row>
    <row r="710" spans="4:5" x14ac:dyDescent="0.25">
      <c r="D710" t="s">
        <v>1131</v>
      </c>
      <c r="E710">
        <v>0</v>
      </c>
    </row>
    <row r="711" spans="4:5" x14ac:dyDescent="0.25">
      <c r="D711" t="s">
        <v>1132</v>
      </c>
      <c r="E711">
        <v>0</v>
      </c>
    </row>
    <row r="712" spans="4:5" x14ac:dyDescent="0.25">
      <c r="D712" t="s">
        <v>1146</v>
      </c>
      <c r="E712">
        <v>0</v>
      </c>
    </row>
    <row r="713" spans="4:5" x14ac:dyDescent="0.25">
      <c r="D713" t="s">
        <v>1148</v>
      </c>
      <c r="E713">
        <v>0</v>
      </c>
    </row>
    <row r="714" spans="4:5" x14ac:dyDescent="0.25">
      <c r="D714" t="s">
        <v>1150</v>
      </c>
      <c r="E714">
        <v>0</v>
      </c>
    </row>
    <row r="715" spans="4:5" x14ac:dyDescent="0.25">
      <c r="D715" t="s">
        <v>1152</v>
      </c>
      <c r="E715">
        <v>0</v>
      </c>
    </row>
    <row r="716" spans="4:5" x14ac:dyDescent="0.25">
      <c r="D716" t="s">
        <v>1153</v>
      </c>
      <c r="E716">
        <v>0</v>
      </c>
    </row>
    <row r="717" spans="4:5" x14ac:dyDescent="0.25">
      <c r="D717" t="s">
        <v>1157</v>
      </c>
      <c r="E717">
        <v>0</v>
      </c>
    </row>
    <row r="718" spans="4:5" x14ac:dyDescent="0.25">
      <c r="D718" t="s">
        <v>1164</v>
      </c>
      <c r="E718">
        <v>0</v>
      </c>
    </row>
    <row r="719" spans="4:5" x14ac:dyDescent="0.25">
      <c r="D719" t="s">
        <v>1165</v>
      </c>
      <c r="E719">
        <v>0</v>
      </c>
    </row>
    <row r="720" spans="4:5" x14ac:dyDescent="0.25">
      <c r="D720" t="s">
        <v>1168</v>
      </c>
      <c r="E720">
        <v>0</v>
      </c>
    </row>
    <row r="721" spans="4:5" x14ac:dyDescent="0.25">
      <c r="D721" t="s">
        <v>1172</v>
      </c>
      <c r="E721">
        <v>0</v>
      </c>
    </row>
    <row r="722" spans="4:5" x14ac:dyDescent="0.25">
      <c r="D722" t="s">
        <v>1179</v>
      </c>
      <c r="E722">
        <v>0</v>
      </c>
    </row>
    <row r="723" spans="4:5" x14ac:dyDescent="0.25">
      <c r="D723" t="s">
        <v>1183</v>
      </c>
      <c r="E723">
        <v>0</v>
      </c>
    </row>
    <row r="724" spans="4:5" x14ac:dyDescent="0.25">
      <c r="D724" t="s">
        <v>1184</v>
      </c>
      <c r="E724">
        <v>40493136</v>
      </c>
    </row>
    <row r="725" spans="4:5" x14ac:dyDescent="0.25">
      <c r="D725" t="s">
        <v>1185</v>
      </c>
      <c r="E725">
        <v>7672</v>
      </c>
    </row>
    <row r="726" spans="4:5" x14ac:dyDescent="0.25">
      <c r="D726" t="s">
        <v>1187</v>
      </c>
      <c r="E726">
        <v>0</v>
      </c>
    </row>
    <row r="727" spans="4:5" x14ac:dyDescent="0.25">
      <c r="D727" t="s">
        <v>1189</v>
      </c>
      <c r="E727">
        <v>0</v>
      </c>
    </row>
    <row r="728" spans="4:5" x14ac:dyDescent="0.25">
      <c r="D728" t="s">
        <v>1194</v>
      </c>
      <c r="E728">
        <v>0</v>
      </c>
    </row>
    <row r="729" spans="4:5" x14ac:dyDescent="0.25">
      <c r="D729" t="s">
        <v>1196</v>
      </c>
      <c r="E729">
        <v>0</v>
      </c>
    </row>
    <row r="730" spans="4:5" x14ac:dyDescent="0.25">
      <c r="D730" t="s">
        <v>1201</v>
      </c>
      <c r="E730">
        <v>0</v>
      </c>
    </row>
    <row r="731" spans="4:5" x14ac:dyDescent="0.25">
      <c r="D731" t="s">
        <v>1202</v>
      </c>
      <c r="E731">
        <v>0</v>
      </c>
    </row>
    <row r="732" spans="4:5" x14ac:dyDescent="0.25">
      <c r="D732" t="s">
        <v>2715</v>
      </c>
      <c r="E732">
        <v>0</v>
      </c>
    </row>
    <row r="733" spans="4:5" x14ac:dyDescent="0.25">
      <c r="D733" t="s">
        <v>1211</v>
      </c>
      <c r="E733">
        <v>0</v>
      </c>
    </row>
    <row r="734" spans="4:5" x14ac:dyDescent="0.25">
      <c r="D734" t="s">
        <v>1212</v>
      </c>
      <c r="E734">
        <v>0</v>
      </c>
    </row>
    <row r="735" spans="4:5" x14ac:dyDescent="0.25">
      <c r="D735" t="s">
        <v>1215</v>
      </c>
      <c r="E735">
        <v>0</v>
      </c>
    </row>
    <row r="736" spans="4:5" x14ac:dyDescent="0.25">
      <c r="D736" t="s">
        <v>1218</v>
      </c>
      <c r="E736">
        <v>0</v>
      </c>
    </row>
    <row r="737" spans="4:5" x14ac:dyDescent="0.25">
      <c r="D737" t="s">
        <v>1225</v>
      </c>
      <c r="E737">
        <v>55532</v>
      </c>
    </row>
    <row r="738" spans="4:5" x14ac:dyDescent="0.25">
      <c r="D738" t="s">
        <v>1232</v>
      </c>
      <c r="E738">
        <v>0</v>
      </c>
    </row>
    <row r="739" spans="4:5" x14ac:dyDescent="0.25">
      <c r="D739" t="s">
        <v>1233</v>
      </c>
      <c r="E739">
        <v>0</v>
      </c>
    </row>
    <row r="740" spans="4:5" x14ac:dyDescent="0.25">
      <c r="D740" t="s">
        <v>1249</v>
      </c>
      <c r="E740">
        <v>0</v>
      </c>
    </row>
    <row r="741" spans="4:5" x14ac:dyDescent="0.25">
      <c r="D741" t="s">
        <v>1250</v>
      </c>
      <c r="E741">
        <v>0</v>
      </c>
    </row>
    <row r="742" spans="4:5" x14ac:dyDescent="0.25">
      <c r="D742" t="s">
        <v>1251</v>
      </c>
      <c r="E742">
        <v>0</v>
      </c>
    </row>
    <row r="743" spans="4:5" x14ac:dyDescent="0.25">
      <c r="D743" t="s">
        <v>1253</v>
      </c>
      <c r="E743">
        <v>0</v>
      </c>
    </row>
    <row r="744" spans="4:5" x14ac:dyDescent="0.25">
      <c r="D744" t="s">
        <v>1259</v>
      </c>
      <c r="E744">
        <v>0</v>
      </c>
    </row>
    <row r="745" spans="4:5" x14ac:dyDescent="0.25">
      <c r="D745" t="s">
        <v>1263</v>
      </c>
      <c r="E745">
        <v>0</v>
      </c>
    </row>
    <row r="746" spans="4:5" x14ac:dyDescent="0.25">
      <c r="D746" t="s">
        <v>1264</v>
      </c>
      <c r="E746">
        <v>0</v>
      </c>
    </row>
    <row r="747" spans="4:5" x14ac:dyDescent="0.25">
      <c r="D747" t="s">
        <v>1266</v>
      </c>
      <c r="E747">
        <v>0</v>
      </c>
    </row>
    <row r="748" spans="4:5" x14ac:dyDescent="0.25">
      <c r="D748" t="s">
        <v>1268</v>
      </c>
      <c r="E748">
        <v>0</v>
      </c>
    </row>
    <row r="749" spans="4:5" x14ac:dyDescent="0.25">
      <c r="D749" t="s">
        <v>1270</v>
      </c>
      <c r="E749">
        <v>0</v>
      </c>
    </row>
    <row r="750" spans="4:5" x14ac:dyDescent="0.25">
      <c r="D750" t="s">
        <v>1284</v>
      </c>
      <c r="E750">
        <v>0</v>
      </c>
    </row>
    <row r="751" spans="4:5" x14ac:dyDescent="0.25">
      <c r="D751" t="s">
        <v>1285</v>
      </c>
      <c r="E751">
        <v>0</v>
      </c>
    </row>
    <row r="752" spans="4:5" x14ac:dyDescent="0.25">
      <c r="D752" t="s">
        <v>1294</v>
      </c>
      <c r="E752">
        <v>0</v>
      </c>
    </row>
    <row r="753" spans="4:5" x14ac:dyDescent="0.25">
      <c r="D753" t="s">
        <v>1297</v>
      </c>
      <c r="E753">
        <v>0</v>
      </c>
    </row>
    <row r="754" spans="4:5" x14ac:dyDescent="0.25">
      <c r="D754" t="s">
        <v>1301</v>
      </c>
      <c r="E754">
        <v>0</v>
      </c>
    </row>
    <row r="755" spans="4:5" x14ac:dyDescent="0.25">
      <c r="D755" t="s">
        <v>1306</v>
      </c>
      <c r="E755">
        <v>0</v>
      </c>
    </row>
    <row r="756" spans="4:5" x14ac:dyDescent="0.25">
      <c r="D756" t="s">
        <v>1308</v>
      </c>
      <c r="E756">
        <v>0</v>
      </c>
    </row>
    <row r="757" spans="4:5" x14ac:dyDescent="0.25">
      <c r="D757" t="s">
        <v>1309</v>
      </c>
      <c r="E757">
        <v>0</v>
      </c>
    </row>
    <row r="758" spans="4:5" x14ac:dyDescent="0.25">
      <c r="D758" t="s">
        <v>1311</v>
      </c>
      <c r="E758">
        <v>0</v>
      </c>
    </row>
    <row r="759" spans="4:5" x14ac:dyDescent="0.25">
      <c r="D759" t="s">
        <v>1315</v>
      </c>
      <c r="E759">
        <v>0</v>
      </c>
    </row>
    <row r="760" spans="4:5" x14ac:dyDescent="0.25">
      <c r="D760" t="s">
        <v>1316</v>
      </c>
      <c r="E760">
        <v>0</v>
      </c>
    </row>
    <row r="761" spans="4:5" x14ac:dyDescent="0.25">
      <c r="D761" t="s">
        <v>1319</v>
      </c>
      <c r="E761">
        <v>0</v>
      </c>
    </row>
    <row r="762" spans="4:5" x14ac:dyDescent="0.25">
      <c r="D762" t="s">
        <v>1321</v>
      </c>
      <c r="E762">
        <v>0</v>
      </c>
    </row>
    <row r="763" spans="4:5" x14ac:dyDescent="0.25">
      <c r="D763" t="s">
        <v>1323</v>
      </c>
      <c r="E763">
        <v>0</v>
      </c>
    </row>
    <row r="764" spans="4:5" x14ac:dyDescent="0.25">
      <c r="D764" t="s">
        <v>1328</v>
      </c>
      <c r="E764">
        <v>0</v>
      </c>
    </row>
    <row r="765" spans="4:5" x14ac:dyDescent="0.25">
      <c r="D765" t="s">
        <v>2716</v>
      </c>
      <c r="E765">
        <v>0</v>
      </c>
    </row>
    <row r="766" spans="4:5" x14ac:dyDescent="0.25">
      <c r="D766" t="s">
        <v>2717</v>
      </c>
      <c r="E766">
        <v>0</v>
      </c>
    </row>
    <row r="767" spans="4:5" x14ac:dyDescent="0.25">
      <c r="D767" t="s">
        <v>2718</v>
      </c>
      <c r="E767">
        <v>0</v>
      </c>
    </row>
    <row r="768" spans="4:5" x14ac:dyDescent="0.25">
      <c r="D768" t="s">
        <v>1330</v>
      </c>
      <c r="E768">
        <v>0</v>
      </c>
    </row>
    <row r="769" spans="4:5" x14ac:dyDescent="0.25">
      <c r="D769" t="s">
        <v>1332</v>
      </c>
      <c r="E769">
        <v>0</v>
      </c>
    </row>
    <row r="770" spans="4:5" x14ac:dyDescent="0.25">
      <c r="D770" t="s">
        <v>1333</v>
      </c>
      <c r="E770">
        <v>0</v>
      </c>
    </row>
    <row r="771" spans="4:5" x14ac:dyDescent="0.25">
      <c r="D771" t="s">
        <v>1335</v>
      </c>
      <c r="E771">
        <v>0</v>
      </c>
    </row>
    <row r="772" spans="4:5" x14ac:dyDescent="0.25">
      <c r="D772" t="s">
        <v>1337</v>
      </c>
      <c r="E772">
        <v>0</v>
      </c>
    </row>
    <row r="773" spans="4:5" x14ac:dyDescent="0.25">
      <c r="D773" t="s">
        <v>1339</v>
      </c>
      <c r="E773">
        <v>0</v>
      </c>
    </row>
    <row r="774" spans="4:5" x14ac:dyDescent="0.25">
      <c r="D774" t="s">
        <v>1346</v>
      </c>
      <c r="E774">
        <v>0</v>
      </c>
    </row>
    <row r="775" spans="4:5" x14ac:dyDescent="0.25">
      <c r="D775" t="s">
        <v>1348</v>
      </c>
      <c r="E775">
        <v>0</v>
      </c>
    </row>
    <row r="776" spans="4:5" x14ac:dyDescent="0.25">
      <c r="D776" t="s">
        <v>1349</v>
      </c>
      <c r="E776">
        <v>0</v>
      </c>
    </row>
    <row r="777" spans="4:5" x14ac:dyDescent="0.25">
      <c r="D777" t="s">
        <v>1358</v>
      </c>
      <c r="E777">
        <v>0</v>
      </c>
    </row>
    <row r="778" spans="4:5" x14ac:dyDescent="0.25">
      <c r="D778" t="s">
        <v>1361</v>
      </c>
      <c r="E778">
        <v>0</v>
      </c>
    </row>
    <row r="779" spans="4:5" x14ac:dyDescent="0.25">
      <c r="D779" t="s">
        <v>1364</v>
      </c>
      <c r="E779">
        <v>0</v>
      </c>
    </row>
    <row r="780" spans="4:5" x14ac:dyDescent="0.25">
      <c r="D780" t="s">
        <v>1368</v>
      </c>
      <c r="E780">
        <v>0</v>
      </c>
    </row>
    <row r="781" spans="4:5" x14ac:dyDescent="0.25">
      <c r="D781" t="s">
        <v>1373</v>
      </c>
      <c r="E781">
        <v>30033</v>
      </c>
    </row>
    <row r="782" spans="4:5" x14ac:dyDescent="0.25">
      <c r="D782" t="s">
        <v>1375</v>
      </c>
      <c r="E782">
        <v>0</v>
      </c>
    </row>
    <row r="783" spans="4:5" x14ac:dyDescent="0.25">
      <c r="D783" t="s">
        <v>1376</v>
      </c>
      <c r="E783">
        <v>31916</v>
      </c>
    </row>
    <row r="784" spans="4:5" x14ac:dyDescent="0.25">
      <c r="D784" t="s">
        <v>1379</v>
      </c>
      <c r="E784">
        <v>730000</v>
      </c>
    </row>
    <row r="785" spans="4:5" x14ac:dyDescent="0.25">
      <c r="D785" t="s">
        <v>1382</v>
      </c>
      <c r="E785">
        <v>0</v>
      </c>
    </row>
    <row r="786" spans="4:5" x14ac:dyDescent="0.25">
      <c r="D786" t="s">
        <v>1386</v>
      </c>
      <c r="E786">
        <v>4117432</v>
      </c>
    </row>
    <row r="787" spans="4:5" x14ac:dyDescent="0.25">
      <c r="D787" t="s">
        <v>1387</v>
      </c>
      <c r="E787">
        <v>0</v>
      </c>
    </row>
    <row r="788" spans="4:5" x14ac:dyDescent="0.25">
      <c r="D788" t="s">
        <v>1389</v>
      </c>
      <c r="E788">
        <v>0</v>
      </c>
    </row>
    <row r="789" spans="4:5" x14ac:dyDescent="0.25">
      <c r="D789" t="s">
        <v>1390</v>
      </c>
      <c r="E789">
        <v>0</v>
      </c>
    </row>
    <row r="790" spans="4:5" x14ac:dyDescent="0.25">
      <c r="D790" t="s">
        <v>1392</v>
      </c>
      <c r="E790">
        <v>0</v>
      </c>
    </row>
    <row r="791" spans="4:5" x14ac:dyDescent="0.25">
      <c r="D791" t="s">
        <v>1394</v>
      </c>
      <c r="E791">
        <v>0</v>
      </c>
    </row>
    <row r="792" spans="4:5" x14ac:dyDescent="0.25">
      <c r="D792" t="s">
        <v>1395</v>
      </c>
      <c r="E792">
        <v>0</v>
      </c>
    </row>
    <row r="793" spans="4:5" x14ac:dyDescent="0.25">
      <c r="D793" t="s">
        <v>1396</v>
      </c>
      <c r="E793">
        <v>0</v>
      </c>
    </row>
    <row r="794" spans="4:5" x14ac:dyDescent="0.25">
      <c r="D794" t="s">
        <v>1397</v>
      </c>
      <c r="E794">
        <v>397014</v>
      </c>
    </row>
    <row r="795" spans="4:5" x14ac:dyDescent="0.25">
      <c r="D795" t="s">
        <v>1402</v>
      </c>
      <c r="E795">
        <v>0</v>
      </c>
    </row>
    <row r="796" spans="4:5" x14ac:dyDescent="0.25">
      <c r="D796" t="s">
        <v>1404</v>
      </c>
      <c r="E796">
        <v>0</v>
      </c>
    </row>
    <row r="797" spans="4:5" x14ac:dyDescent="0.25">
      <c r="D797" t="s">
        <v>2719</v>
      </c>
      <c r="E797">
        <v>0</v>
      </c>
    </row>
    <row r="798" spans="4:5" x14ac:dyDescent="0.25">
      <c r="D798" t="s">
        <v>1405</v>
      </c>
      <c r="E798">
        <v>0</v>
      </c>
    </row>
    <row r="799" spans="4:5" x14ac:dyDescent="0.25">
      <c r="D799" t="s">
        <v>1407</v>
      </c>
      <c r="E799">
        <v>0</v>
      </c>
    </row>
    <row r="800" spans="4:5" x14ac:dyDescent="0.25">
      <c r="D800" t="s">
        <v>1410</v>
      </c>
      <c r="E800">
        <v>0</v>
      </c>
    </row>
    <row r="801" spans="4:5" x14ac:dyDescent="0.25">
      <c r="D801" t="s">
        <v>1416</v>
      </c>
      <c r="E801">
        <v>0</v>
      </c>
    </row>
    <row r="802" spans="4:5" x14ac:dyDescent="0.25">
      <c r="D802" t="s">
        <v>1418</v>
      </c>
      <c r="E802">
        <v>0</v>
      </c>
    </row>
    <row r="803" spans="4:5" x14ac:dyDescent="0.25">
      <c r="D803" t="s">
        <v>1423</v>
      </c>
      <c r="E803">
        <v>116526</v>
      </c>
    </row>
    <row r="804" spans="4:5" x14ac:dyDescent="0.25">
      <c r="D804" t="s">
        <v>1425</v>
      </c>
      <c r="E804">
        <v>0</v>
      </c>
    </row>
    <row r="805" spans="4:5" x14ac:dyDescent="0.25">
      <c r="D805" t="s">
        <v>1428</v>
      </c>
      <c r="E805">
        <v>0</v>
      </c>
    </row>
    <row r="806" spans="4:5" x14ac:dyDescent="0.25">
      <c r="D806" t="s">
        <v>1429</v>
      </c>
      <c r="E806">
        <v>0</v>
      </c>
    </row>
    <row r="807" spans="4:5" x14ac:dyDescent="0.25">
      <c r="D807" t="s">
        <v>1431</v>
      </c>
      <c r="E807">
        <v>0</v>
      </c>
    </row>
    <row r="808" spans="4:5" x14ac:dyDescent="0.25">
      <c r="D808" t="s">
        <v>1435</v>
      </c>
      <c r="E808">
        <v>0</v>
      </c>
    </row>
    <row r="809" spans="4:5" x14ac:dyDescent="0.25">
      <c r="D809" t="s">
        <v>1437</v>
      </c>
      <c r="E809">
        <v>0</v>
      </c>
    </row>
    <row r="810" spans="4:5" x14ac:dyDescent="0.25">
      <c r="D810" t="s">
        <v>1439</v>
      </c>
      <c r="E810">
        <v>0</v>
      </c>
    </row>
    <row r="811" spans="4:5" x14ac:dyDescent="0.25">
      <c r="D811" t="s">
        <v>1440</v>
      </c>
      <c r="E811">
        <v>0</v>
      </c>
    </row>
    <row r="812" spans="4:5" x14ac:dyDescent="0.25">
      <c r="D812" t="s">
        <v>1445</v>
      </c>
      <c r="E812">
        <v>0</v>
      </c>
    </row>
    <row r="813" spans="4:5" x14ac:dyDescent="0.25">
      <c r="D813" t="s">
        <v>1447</v>
      </c>
      <c r="E813">
        <v>0</v>
      </c>
    </row>
    <row r="814" spans="4:5" x14ac:dyDescent="0.25">
      <c r="D814" t="s">
        <v>1449</v>
      </c>
      <c r="E814">
        <v>0</v>
      </c>
    </row>
    <row r="815" spans="4:5" x14ac:dyDescent="0.25">
      <c r="D815" t="s">
        <v>1451</v>
      </c>
      <c r="E815">
        <v>0</v>
      </c>
    </row>
    <row r="816" spans="4:5" x14ac:dyDescent="0.25">
      <c r="D816" t="s">
        <v>1452</v>
      </c>
      <c r="E816">
        <v>0</v>
      </c>
    </row>
    <row r="817" spans="4:5" x14ac:dyDescent="0.25">
      <c r="D817" t="s">
        <v>1453</v>
      </c>
      <c r="E817">
        <v>0</v>
      </c>
    </row>
    <row r="818" spans="4:5" x14ac:dyDescent="0.25">
      <c r="D818" t="s">
        <v>1455</v>
      </c>
      <c r="E818">
        <v>0</v>
      </c>
    </row>
    <row r="819" spans="4:5" x14ac:dyDescent="0.25">
      <c r="D819" t="s">
        <v>1457</v>
      </c>
      <c r="E819">
        <v>0</v>
      </c>
    </row>
    <row r="820" spans="4:5" x14ac:dyDescent="0.25">
      <c r="D820" t="s">
        <v>1459</v>
      </c>
      <c r="E820">
        <v>28152</v>
      </c>
    </row>
    <row r="821" spans="4:5" x14ac:dyDescent="0.25">
      <c r="D821" t="s">
        <v>1461</v>
      </c>
      <c r="E821">
        <v>0</v>
      </c>
    </row>
    <row r="822" spans="4:5" x14ac:dyDescent="0.25">
      <c r="D822" t="s">
        <v>1463</v>
      </c>
      <c r="E822">
        <v>0</v>
      </c>
    </row>
    <row r="823" spans="4:5" x14ac:dyDescent="0.25">
      <c r="D823" t="s">
        <v>1477</v>
      </c>
      <c r="E823">
        <v>0</v>
      </c>
    </row>
    <row r="824" spans="4:5" x14ac:dyDescent="0.25">
      <c r="D824" t="s">
        <v>1481</v>
      </c>
      <c r="E824">
        <v>0</v>
      </c>
    </row>
    <row r="825" spans="4:5" x14ac:dyDescent="0.25">
      <c r="D825" t="s">
        <v>1482</v>
      </c>
      <c r="E825">
        <v>0</v>
      </c>
    </row>
    <row r="826" spans="4:5" x14ac:dyDescent="0.25">
      <c r="D826" t="s">
        <v>1483</v>
      </c>
      <c r="E826">
        <v>0</v>
      </c>
    </row>
    <row r="827" spans="4:5" x14ac:dyDescent="0.25">
      <c r="D827" t="s">
        <v>1485</v>
      </c>
      <c r="E827">
        <v>0</v>
      </c>
    </row>
    <row r="828" spans="4:5" x14ac:dyDescent="0.25">
      <c r="D828" t="s">
        <v>1486</v>
      </c>
      <c r="E828">
        <v>0</v>
      </c>
    </row>
    <row r="829" spans="4:5" x14ac:dyDescent="0.25">
      <c r="D829" t="s">
        <v>1487</v>
      </c>
      <c r="E829">
        <v>12067</v>
      </c>
    </row>
    <row r="830" spans="4:5" x14ac:dyDescent="0.25">
      <c r="D830" t="s">
        <v>1489</v>
      </c>
      <c r="E830">
        <v>0</v>
      </c>
    </row>
    <row r="831" spans="4:5" x14ac:dyDescent="0.25">
      <c r="D831" t="s">
        <v>1491</v>
      </c>
      <c r="E831">
        <v>828709</v>
      </c>
    </row>
    <row r="832" spans="4:5" x14ac:dyDescent="0.25">
      <c r="D832" t="s">
        <v>2720</v>
      </c>
      <c r="E832">
        <v>0</v>
      </c>
    </row>
    <row r="833" spans="4:5" x14ac:dyDescent="0.25">
      <c r="D833" t="s">
        <v>1498</v>
      </c>
      <c r="E833">
        <v>0</v>
      </c>
    </row>
    <row r="834" spans="4:5" x14ac:dyDescent="0.25">
      <c r="D834" t="s">
        <v>1499</v>
      </c>
      <c r="E834">
        <v>0</v>
      </c>
    </row>
    <row r="835" spans="4:5" x14ac:dyDescent="0.25">
      <c r="D835" t="s">
        <v>2721</v>
      </c>
      <c r="E835">
        <v>0</v>
      </c>
    </row>
    <row r="836" spans="4:5" x14ac:dyDescent="0.25">
      <c r="D836" t="s">
        <v>1505</v>
      </c>
      <c r="E836">
        <v>0</v>
      </c>
    </row>
    <row r="837" spans="4:5" x14ac:dyDescent="0.25">
      <c r="D837" t="s">
        <v>1507</v>
      </c>
      <c r="E837">
        <v>0</v>
      </c>
    </row>
    <row r="838" spans="4:5" x14ac:dyDescent="0.25">
      <c r="D838" t="s">
        <v>1510</v>
      </c>
      <c r="E838">
        <v>0</v>
      </c>
    </row>
    <row r="839" spans="4:5" x14ac:dyDescent="0.25">
      <c r="D839" t="s">
        <v>1511</v>
      </c>
      <c r="E839">
        <v>5830170</v>
      </c>
    </row>
    <row r="840" spans="4:5" x14ac:dyDescent="0.25">
      <c r="D840" t="s">
        <v>1513</v>
      </c>
      <c r="E840">
        <v>0</v>
      </c>
    </row>
    <row r="841" spans="4:5" x14ac:dyDescent="0.25">
      <c r="D841" t="s">
        <v>1514</v>
      </c>
      <c r="E841">
        <v>0</v>
      </c>
    </row>
    <row r="842" spans="4:5" x14ac:dyDescent="0.25">
      <c r="D842" t="s">
        <v>1516</v>
      </c>
      <c r="E842">
        <v>0</v>
      </c>
    </row>
    <row r="843" spans="4:5" x14ac:dyDescent="0.25">
      <c r="D843" t="s">
        <v>1517</v>
      </c>
      <c r="E843">
        <v>0</v>
      </c>
    </row>
    <row r="844" spans="4:5" x14ac:dyDescent="0.25">
      <c r="D844" t="s">
        <v>1519</v>
      </c>
      <c r="E844">
        <v>0</v>
      </c>
    </row>
    <row r="845" spans="4:5" x14ac:dyDescent="0.25">
      <c r="D845" t="s">
        <v>1520</v>
      </c>
      <c r="E845">
        <v>28952</v>
      </c>
    </row>
    <row r="846" spans="4:5" x14ac:dyDescent="0.25">
      <c r="D846" t="s">
        <v>1524</v>
      </c>
      <c r="E846">
        <v>0</v>
      </c>
    </row>
    <row r="847" spans="4:5" x14ac:dyDescent="0.25">
      <c r="D847" t="s">
        <v>1528</v>
      </c>
      <c r="E847">
        <v>0</v>
      </c>
    </row>
    <row r="848" spans="4:5" x14ac:dyDescent="0.25">
      <c r="D848" t="s">
        <v>1530</v>
      </c>
      <c r="E848">
        <v>0</v>
      </c>
    </row>
    <row r="849" spans="4:5" x14ac:dyDescent="0.25">
      <c r="D849" t="s">
        <v>1532</v>
      </c>
      <c r="E849">
        <v>0</v>
      </c>
    </row>
    <row r="850" spans="4:5" x14ac:dyDescent="0.25">
      <c r="D850" t="s">
        <v>1534</v>
      </c>
      <c r="E850">
        <v>0</v>
      </c>
    </row>
    <row r="851" spans="4:5" x14ac:dyDescent="0.25">
      <c r="D851" t="s">
        <v>1535</v>
      </c>
      <c r="E851">
        <v>0</v>
      </c>
    </row>
    <row r="852" spans="4:5" x14ac:dyDescent="0.25">
      <c r="D852" t="s">
        <v>1536</v>
      </c>
      <c r="E852">
        <v>0</v>
      </c>
    </row>
    <row r="853" spans="4:5" x14ac:dyDescent="0.25">
      <c r="D853" t="s">
        <v>1540</v>
      </c>
      <c r="E853">
        <v>0</v>
      </c>
    </row>
    <row r="854" spans="4:5" x14ac:dyDescent="0.25">
      <c r="D854" t="s">
        <v>1541</v>
      </c>
      <c r="E854">
        <v>0</v>
      </c>
    </row>
    <row r="855" spans="4:5" x14ac:dyDescent="0.25">
      <c r="D855" t="s">
        <v>1543</v>
      </c>
      <c r="E855">
        <v>0</v>
      </c>
    </row>
    <row r="856" spans="4:5" x14ac:dyDescent="0.25">
      <c r="D856" t="s">
        <v>1546</v>
      </c>
      <c r="E856">
        <v>0</v>
      </c>
    </row>
    <row r="857" spans="4:5" x14ac:dyDescent="0.25">
      <c r="D857" t="s">
        <v>1548</v>
      </c>
      <c r="E857">
        <v>0</v>
      </c>
    </row>
    <row r="858" spans="4:5" x14ac:dyDescent="0.25">
      <c r="D858" t="s">
        <v>1550</v>
      </c>
      <c r="E858">
        <v>0</v>
      </c>
    </row>
    <row r="859" spans="4:5" x14ac:dyDescent="0.25">
      <c r="D859" t="s">
        <v>1551</v>
      </c>
      <c r="E859">
        <v>0</v>
      </c>
    </row>
    <row r="860" spans="4:5" x14ac:dyDescent="0.25">
      <c r="D860" t="s">
        <v>1552</v>
      </c>
      <c r="E860">
        <v>0</v>
      </c>
    </row>
    <row r="861" spans="4:5" x14ac:dyDescent="0.25">
      <c r="D861" t="s">
        <v>1553</v>
      </c>
      <c r="E861">
        <v>0</v>
      </c>
    </row>
    <row r="862" spans="4:5" x14ac:dyDescent="0.25">
      <c r="D862" t="s">
        <v>1555</v>
      </c>
      <c r="E862">
        <v>0</v>
      </c>
    </row>
    <row r="863" spans="4:5" x14ac:dyDescent="0.25">
      <c r="D863" t="s">
        <v>1557</v>
      </c>
      <c r="E863">
        <v>0</v>
      </c>
    </row>
    <row r="864" spans="4:5" x14ac:dyDescent="0.25">
      <c r="D864" t="s">
        <v>1559</v>
      </c>
      <c r="E864">
        <v>-2998</v>
      </c>
    </row>
    <row r="865" spans="4:5" x14ac:dyDescent="0.25">
      <c r="D865" t="s">
        <v>1561</v>
      </c>
      <c r="E865">
        <v>0</v>
      </c>
    </row>
    <row r="866" spans="4:5" x14ac:dyDescent="0.25">
      <c r="D866" t="s">
        <v>1563</v>
      </c>
      <c r="E866">
        <v>0</v>
      </c>
    </row>
    <row r="867" spans="4:5" x14ac:dyDescent="0.25">
      <c r="D867" t="s">
        <v>1565</v>
      </c>
      <c r="E867">
        <v>0</v>
      </c>
    </row>
    <row r="868" spans="4:5" x14ac:dyDescent="0.25">
      <c r="D868" t="s">
        <v>1567</v>
      </c>
      <c r="E868">
        <v>13300</v>
      </c>
    </row>
    <row r="869" spans="4:5" x14ac:dyDescent="0.25">
      <c r="D869" t="s">
        <v>1570</v>
      </c>
      <c r="E869">
        <v>0</v>
      </c>
    </row>
    <row r="870" spans="4:5" x14ac:dyDescent="0.25">
      <c r="D870" t="s">
        <v>1571</v>
      </c>
      <c r="E870">
        <v>0</v>
      </c>
    </row>
    <row r="871" spans="4:5" x14ac:dyDescent="0.25">
      <c r="D871" t="s">
        <v>1573</v>
      </c>
      <c r="E871">
        <v>0</v>
      </c>
    </row>
    <row r="872" spans="4:5" x14ac:dyDescent="0.25">
      <c r="D872" t="s">
        <v>2722</v>
      </c>
      <c r="E872">
        <v>0</v>
      </c>
    </row>
    <row r="873" spans="4:5" x14ac:dyDescent="0.25">
      <c r="D873" t="s">
        <v>2723</v>
      </c>
      <c r="E873">
        <v>0</v>
      </c>
    </row>
    <row r="874" spans="4:5" x14ac:dyDescent="0.25">
      <c r="D874" t="s">
        <v>2085</v>
      </c>
      <c r="E874">
        <v>0</v>
      </c>
    </row>
    <row r="875" spans="4:5" x14ac:dyDescent="0.25">
      <c r="D875" t="s">
        <v>2724</v>
      </c>
      <c r="E875">
        <v>0</v>
      </c>
    </row>
    <row r="876" spans="4:5" x14ac:dyDescent="0.25">
      <c r="D876" t="s">
        <v>2087</v>
      </c>
      <c r="E876">
        <v>1395975</v>
      </c>
    </row>
    <row r="877" spans="4:5" x14ac:dyDescent="0.25">
      <c r="D877" t="s">
        <v>2089</v>
      </c>
      <c r="E877">
        <v>0</v>
      </c>
    </row>
    <row r="878" spans="4:5" x14ac:dyDescent="0.25">
      <c r="D878" t="s">
        <v>2091</v>
      </c>
      <c r="E878">
        <v>0</v>
      </c>
    </row>
    <row r="879" spans="4:5" x14ac:dyDescent="0.25">
      <c r="D879" t="s">
        <v>2093</v>
      </c>
      <c r="E879">
        <v>0</v>
      </c>
    </row>
    <row r="880" spans="4:5" x14ac:dyDescent="0.25">
      <c r="D880" t="s">
        <v>2094</v>
      </c>
      <c r="E880">
        <v>0</v>
      </c>
    </row>
    <row r="881" spans="4:5" x14ac:dyDescent="0.25">
      <c r="D881" t="s">
        <v>2095</v>
      </c>
      <c r="E881">
        <v>2188532</v>
      </c>
    </row>
    <row r="882" spans="4:5" x14ac:dyDescent="0.25">
      <c r="D882" t="s">
        <v>2097</v>
      </c>
      <c r="E882">
        <v>0</v>
      </c>
    </row>
    <row r="883" spans="4:5" x14ac:dyDescent="0.25">
      <c r="D883" t="s">
        <v>2098</v>
      </c>
      <c r="E883">
        <v>0</v>
      </c>
    </row>
    <row r="884" spans="4:5" x14ac:dyDescent="0.25">
      <c r="D884" t="s">
        <v>2106</v>
      </c>
      <c r="E884">
        <v>0</v>
      </c>
    </row>
    <row r="885" spans="4:5" x14ac:dyDescent="0.25">
      <c r="D885" t="s">
        <v>2107</v>
      </c>
      <c r="E885">
        <v>-10798212</v>
      </c>
    </row>
    <row r="886" spans="4:5" x14ac:dyDescent="0.25">
      <c r="D886" t="s">
        <v>2109</v>
      </c>
      <c r="E886">
        <v>-2966257</v>
      </c>
    </row>
    <row r="887" spans="4:5" x14ac:dyDescent="0.25">
      <c r="D887" t="s">
        <v>2111</v>
      </c>
      <c r="E887">
        <v>-1103771</v>
      </c>
    </row>
    <row r="888" spans="4:5" x14ac:dyDescent="0.25">
      <c r="D888" t="s">
        <v>2113</v>
      </c>
      <c r="E888">
        <v>385701</v>
      </c>
    </row>
    <row r="889" spans="4:5" x14ac:dyDescent="0.25">
      <c r="D889" t="s">
        <v>2115</v>
      </c>
      <c r="E889">
        <v>-27010067</v>
      </c>
    </row>
    <row r="890" spans="4:5" x14ac:dyDescent="0.25">
      <c r="D890" t="s">
        <v>2117</v>
      </c>
      <c r="E890">
        <v>251025</v>
      </c>
    </row>
    <row r="891" spans="4:5" x14ac:dyDescent="0.25">
      <c r="D891" t="s">
        <v>2119</v>
      </c>
      <c r="E891">
        <v>-106</v>
      </c>
    </row>
    <row r="892" spans="4:5" x14ac:dyDescent="0.25">
      <c r="D892" t="s">
        <v>2121</v>
      </c>
      <c r="E892">
        <v>1</v>
      </c>
    </row>
    <row r="893" spans="4:5" x14ac:dyDescent="0.25">
      <c r="D893" t="s">
        <v>2123</v>
      </c>
      <c r="E893">
        <v>0</v>
      </c>
    </row>
    <row r="894" spans="4:5" x14ac:dyDescent="0.25">
      <c r="D894" t="s">
        <v>2124</v>
      </c>
      <c r="E894">
        <v>-1089725</v>
      </c>
    </row>
    <row r="895" spans="4:5" x14ac:dyDescent="0.25">
      <c r="D895" t="s">
        <v>2725</v>
      </c>
      <c r="E895">
        <v>-84253557</v>
      </c>
    </row>
    <row r="896" spans="4:5" x14ac:dyDescent="0.25">
      <c r="D896" t="s">
        <v>2725</v>
      </c>
      <c r="E896">
        <v>-11489121</v>
      </c>
    </row>
    <row r="897" spans="4:5" x14ac:dyDescent="0.25">
      <c r="D897" t="s">
        <v>2126</v>
      </c>
      <c r="E897">
        <v>-18625953</v>
      </c>
    </row>
    <row r="898" spans="4:5" x14ac:dyDescent="0.25">
      <c r="D898" t="s">
        <v>2132</v>
      </c>
      <c r="E898">
        <v>-36226632</v>
      </c>
    </row>
    <row r="899" spans="4:5" x14ac:dyDescent="0.25">
      <c r="D899" t="s">
        <v>2134</v>
      </c>
      <c r="E899">
        <v>-76026072</v>
      </c>
    </row>
    <row r="900" spans="4:5" x14ac:dyDescent="0.25">
      <c r="D900" t="s">
        <v>2136</v>
      </c>
      <c r="E900">
        <v>-51091959</v>
      </c>
    </row>
    <row r="901" spans="4:5" x14ac:dyDescent="0.25">
      <c r="D901" t="s">
        <v>2138</v>
      </c>
      <c r="E901">
        <v>-62799955</v>
      </c>
    </row>
    <row r="902" spans="4:5" x14ac:dyDescent="0.25">
      <c r="D902" t="s">
        <v>2140</v>
      </c>
      <c r="E902">
        <v>-1987408</v>
      </c>
    </row>
    <row r="903" spans="4:5" x14ac:dyDescent="0.25">
      <c r="D903" t="s">
        <v>2142</v>
      </c>
      <c r="E903">
        <v>-20829367</v>
      </c>
    </row>
    <row r="904" spans="4:5" x14ac:dyDescent="0.25">
      <c r="D904" t="s">
        <v>2144</v>
      </c>
      <c r="E904">
        <v>-6888529</v>
      </c>
    </row>
    <row r="905" spans="4:5" x14ac:dyDescent="0.25">
      <c r="D905" t="s">
        <v>2146</v>
      </c>
      <c r="E905">
        <v>-44682441</v>
      </c>
    </row>
    <row r="906" spans="4:5" x14ac:dyDescent="0.25">
      <c r="D906" t="s">
        <v>2148</v>
      </c>
      <c r="E906">
        <v>-40144660</v>
      </c>
    </row>
    <row r="907" spans="4:5" x14ac:dyDescent="0.25">
      <c r="D907" t="s">
        <v>2150</v>
      </c>
      <c r="E907">
        <v>-5518873</v>
      </c>
    </row>
    <row r="908" spans="4:5" x14ac:dyDescent="0.25">
      <c r="D908" t="s">
        <v>2152</v>
      </c>
      <c r="E908">
        <v>-3903216</v>
      </c>
    </row>
    <row r="909" spans="4:5" x14ac:dyDescent="0.25">
      <c r="D909" t="s">
        <v>2154</v>
      </c>
      <c r="E909">
        <v>18263802</v>
      </c>
    </row>
    <row r="910" spans="4:5" x14ac:dyDescent="0.25">
      <c r="D910" t="s">
        <v>2156</v>
      </c>
      <c r="E910">
        <v>-23433189</v>
      </c>
    </row>
    <row r="911" spans="4:5" x14ac:dyDescent="0.25">
      <c r="D911" t="s">
        <v>2169</v>
      </c>
      <c r="E911">
        <v>243540</v>
      </c>
    </row>
    <row r="912" spans="4:5" x14ac:dyDescent="0.25">
      <c r="D912" t="s">
        <v>2171</v>
      </c>
      <c r="E912">
        <v>60885</v>
      </c>
    </row>
    <row r="913" spans="4:5" x14ac:dyDescent="0.25">
      <c r="D913" t="s">
        <v>2161</v>
      </c>
      <c r="E913">
        <v>-318267</v>
      </c>
    </row>
    <row r="914" spans="4:5" x14ac:dyDescent="0.25">
      <c r="D914" t="s">
        <v>2163</v>
      </c>
      <c r="E914">
        <v>0</v>
      </c>
    </row>
    <row r="915" spans="4:5" x14ac:dyDescent="0.25">
      <c r="D915" t="s">
        <v>2165</v>
      </c>
      <c r="E915">
        <v>2157092</v>
      </c>
    </row>
    <row r="916" spans="4:5" x14ac:dyDescent="0.25">
      <c r="D916" t="s">
        <v>2167</v>
      </c>
      <c r="E916">
        <v>90</v>
      </c>
    </row>
    <row r="917" spans="4:5" x14ac:dyDescent="0.25">
      <c r="D917" t="s">
        <v>2175</v>
      </c>
      <c r="E917">
        <v>0</v>
      </c>
    </row>
    <row r="918" spans="4:5" x14ac:dyDescent="0.25">
      <c r="D918" t="s">
        <v>2179</v>
      </c>
      <c r="E918">
        <v>0</v>
      </c>
    </row>
    <row r="919" spans="4:5" x14ac:dyDescent="0.25">
      <c r="D919" t="s">
        <v>2180</v>
      </c>
      <c r="E919">
        <v>3070298</v>
      </c>
    </row>
    <row r="920" spans="4:5" x14ac:dyDescent="0.25">
      <c r="D920" t="s">
        <v>2726</v>
      </c>
      <c r="E920">
        <v>0</v>
      </c>
    </row>
    <row r="921" spans="4:5" x14ac:dyDescent="0.25">
      <c r="D921" t="s">
        <v>2182</v>
      </c>
      <c r="E921">
        <v>0</v>
      </c>
    </row>
    <row r="922" spans="4:5" x14ac:dyDescent="0.25">
      <c r="D922" t="s">
        <v>2185</v>
      </c>
      <c r="E922">
        <v>-572596</v>
      </c>
    </row>
    <row r="923" spans="4:5" x14ac:dyDescent="0.25">
      <c r="D923" t="s">
        <v>2185</v>
      </c>
      <c r="E923">
        <v>-2518950</v>
      </c>
    </row>
    <row r="924" spans="4:5" x14ac:dyDescent="0.25">
      <c r="D924" t="s">
        <v>482</v>
      </c>
      <c r="E924">
        <v>-2354083</v>
      </c>
    </row>
    <row r="925" spans="4:5" x14ac:dyDescent="0.25">
      <c r="D925" t="s">
        <v>2727</v>
      </c>
      <c r="E925">
        <v>0</v>
      </c>
    </row>
    <row r="926" spans="4:5" x14ac:dyDescent="0.25">
      <c r="D926" t="s">
        <v>714</v>
      </c>
      <c r="E926">
        <v>-98910</v>
      </c>
    </row>
    <row r="927" spans="4:5" x14ac:dyDescent="0.25">
      <c r="D927" t="s">
        <v>756</v>
      </c>
      <c r="E927">
        <v>0</v>
      </c>
    </row>
    <row r="928" spans="4:5" x14ac:dyDescent="0.25">
      <c r="D928" t="s">
        <v>809</v>
      </c>
      <c r="E928">
        <v>0</v>
      </c>
    </row>
    <row r="929" spans="4:5" x14ac:dyDescent="0.25">
      <c r="D929" t="s">
        <v>2728</v>
      </c>
      <c r="E929">
        <v>0</v>
      </c>
    </row>
    <row r="930" spans="4:5" x14ac:dyDescent="0.25">
      <c r="D930" t="s">
        <v>811</v>
      </c>
      <c r="E930">
        <v>-47940</v>
      </c>
    </row>
    <row r="931" spans="4:5" x14ac:dyDescent="0.25">
      <c r="D931" t="s">
        <v>813</v>
      </c>
      <c r="E931">
        <v>0</v>
      </c>
    </row>
    <row r="932" spans="4:5" x14ac:dyDescent="0.25">
      <c r="D932" t="s">
        <v>2729</v>
      </c>
      <c r="E932">
        <v>0</v>
      </c>
    </row>
    <row r="933" spans="4:5" x14ac:dyDescent="0.25">
      <c r="D933" t="s">
        <v>815</v>
      </c>
      <c r="E933">
        <v>-1129415</v>
      </c>
    </row>
    <row r="934" spans="4:5" x14ac:dyDescent="0.25">
      <c r="D934" t="s">
        <v>2730</v>
      </c>
      <c r="E934">
        <v>0</v>
      </c>
    </row>
    <row r="935" spans="4:5" x14ac:dyDescent="0.25">
      <c r="D935" t="s">
        <v>2731</v>
      </c>
      <c r="E935">
        <v>0</v>
      </c>
    </row>
    <row r="936" spans="4:5" x14ac:dyDescent="0.25">
      <c r="D936" t="s">
        <v>2732</v>
      </c>
      <c r="E936">
        <v>0</v>
      </c>
    </row>
    <row r="937" spans="4:5" x14ac:dyDescent="0.25">
      <c r="D937" t="s">
        <v>2733</v>
      </c>
      <c r="E937">
        <v>0</v>
      </c>
    </row>
    <row r="938" spans="4:5" x14ac:dyDescent="0.25">
      <c r="D938" t="s">
        <v>405</v>
      </c>
      <c r="E938">
        <v>-112754</v>
      </c>
    </row>
    <row r="939" spans="4:5" x14ac:dyDescent="0.25">
      <c r="D939" t="s">
        <v>433</v>
      </c>
      <c r="E939">
        <v>0</v>
      </c>
    </row>
    <row r="940" spans="4:5" x14ac:dyDescent="0.25">
      <c r="D940" t="s">
        <v>474</v>
      </c>
      <c r="E940">
        <v>0</v>
      </c>
    </row>
    <row r="941" spans="4:5" x14ac:dyDescent="0.25">
      <c r="D941" t="s">
        <v>2734</v>
      </c>
      <c r="E941">
        <v>0</v>
      </c>
    </row>
    <row r="942" spans="4:5" x14ac:dyDescent="0.25">
      <c r="D942" t="s">
        <v>750</v>
      </c>
      <c r="E942">
        <v>0</v>
      </c>
    </row>
    <row r="943" spans="4:5" x14ac:dyDescent="0.25">
      <c r="D943" t="s">
        <v>2735</v>
      </c>
      <c r="E943">
        <v>0</v>
      </c>
    </row>
    <row r="944" spans="4:5" x14ac:dyDescent="0.25">
      <c r="D944" t="s">
        <v>736</v>
      </c>
      <c r="E944">
        <v>0</v>
      </c>
    </row>
    <row r="945" spans="4:5" x14ac:dyDescent="0.25">
      <c r="D945" t="s">
        <v>739</v>
      </c>
      <c r="E945">
        <v>0</v>
      </c>
    </row>
    <row r="946" spans="4:5" x14ac:dyDescent="0.25">
      <c r="D946" t="s">
        <v>2736</v>
      </c>
      <c r="E946">
        <v>0</v>
      </c>
    </row>
    <row r="947" spans="4:5" x14ac:dyDescent="0.25">
      <c r="D947" t="s">
        <v>2737</v>
      </c>
      <c r="E947">
        <v>0</v>
      </c>
    </row>
    <row r="948" spans="4:5" x14ac:dyDescent="0.25">
      <c r="D948" t="s">
        <v>2738</v>
      </c>
      <c r="E948">
        <v>0</v>
      </c>
    </row>
    <row r="949" spans="4:5" x14ac:dyDescent="0.25">
      <c r="D949" t="s">
        <v>2739</v>
      </c>
      <c r="E949">
        <v>0</v>
      </c>
    </row>
    <row r="950" spans="4:5" x14ac:dyDescent="0.25">
      <c r="D950" t="s">
        <v>817</v>
      </c>
      <c r="E950">
        <v>0</v>
      </c>
    </row>
    <row r="951" spans="4:5" x14ac:dyDescent="0.25">
      <c r="D951" t="s">
        <v>819</v>
      </c>
      <c r="E951">
        <v>-1075205</v>
      </c>
    </row>
    <row r="952" spans="4:5" x14ac:dyDescent="0.25">
      <c r="D952" t="s">
        <v>2740</v>
      </c>
      <c r="E952">
        <v>0</v>
      </c>
    </row>
    <row r="953" spans="4:5" x14ac:dyDescent="0.25">
      <c r="D953" t="s">
        <v>821</v>
      </c>
      <c r="E953">
        <v>-90000</v>
      </c>
    </row>
    <row r="954" spans="4:5" x14ac:dyDescent="0.25">
      <c r="D954" t="s">
        <v>823</v>
      </c>
      <c r="E954">
        <v>0</v>
      </c>
    </row>
    <row r="955" spans="4:5" x14ac:dyDescent="0.25">
      <c r="D955" t="s">
        <v>824</v>
      </c>
      <c r="E955">
        <v>-111600</v>
      </c>
    </row>
    <row r="956" spans="4:5" x14ac:dyDescent="0.25">
      <c r="D956" t="s">
        <v>826</v>
      </c>
      <c r="E956">
        <v>-2834578</v>
      </c>
    </row>
    <row r="957" spans="4:5" x14ac:dyDescent="0.25">
      <c r="D957" t="s">
        <v>2741</v>
      </c>
      <c r="E957">
        <v>0</v>
      </c>
    </row>
    <row r="958" spans="4:5" x14ac:dyDescent="0.25">
      <c r="D958" t="s">
        <v>2742</v>
      </c>
      <c r="E958">
        <v>0</v>
      </c>
    </row>
    <row r="959" spans="4:5" x14ac:dyDescent="0.25">
      <c r="D959" t="s">
        <v>2743</v>
      </c>
      <c r="E959">
        <v>0</v>
      </c>
    </row>
    <row r="960" spans="4:5" x14ac:dyDescent="0.25">
      <c r="D960" t="s">
        <v>2744</v>
      </c>
      <c r="E960">
        <v>0</v>
      </c>
    </row>
    <row r="961" spans="4:5" x14ac:dyDescent="0.25">
      <c r="D961" t="s">
        <v>2745</v>
      </c>
      <c r="E961">
        <v>0</v>
      </c>
    </row>
    <row r="962" spans="4:5" x14ac:dyDescent="0.25">
      <c r="D962" t="s">
        <v>2746</v>
      </c>
      <c r="E962">
        <v>0</v>
      </c>
    </row>
    <row r="963" spans="4:5" x14ac:dyDescent="0.25">
      <c r="D963" t="s">
        <v>828</v>
      </c>
      <c r="E963">
        <v>-1334488</v>
      </c>
    </row>
    <row r="964" spans="4:5" x14ac:dyDescent="0.25">
      <c r="D964" t="s">
        <v>830</v>
      </c>
      <c r="E964">
        <v>0</v>
      </c>
    </row>
    <row r="965" spans="4:5" x14ac:dyDescent="0.25">
      <c r="D965" t="s">
        <v>2747</v>
      </c>
      <c r="E965">
        <v>0</v>
      </c>
    </row>
    <row r="966" spans="4:5" x14ac:dyDescent="0.25">
      <c r="D966" t="s">
        <v>2748</v>
      </c>
      <c r="E966">
        <v>0</v>
      </c>
    </row>
    <row r="967" spans="4:5" x14ac:dyDescent="0.25">
      <c r="D967" t="s">
        <v>832</v>
      </c>
      <c r="E967">
        <v>-15172</v>
      </c>
    </row>
    <row r="968" spans="4:5" x14ac:dyDescent="0.25">
      <c r="D968" t="s">
        <v>2749</v>
      </c>
      <c r="E968">
        <v>0</v>
      </c>
    </row>
    <row r="969" spans="4:5" x14ac:dyDescent="0.25">
      <c r="D969" t="s">
        <v>2750</v>
      </c>
      <c r="E969">
        <v>0</v>
      </c>
    </row>
    <row r="970" spans="4:5" x14ac:dyDescent="0.25">
      <c r="D970" t="s">
        <v>2751</v>
      </c>
      <c r="E970">
        <v>0</v>
      </c>
    </row>
    <row r="971" spans="4:5" x14ac:dyDescent="0.25">
      <c r="D971" t="s">
        <v>834</v>
      </c>
      <c r="E971">
        <v>-1001428</v>
      </c>
    </row>
    <row r="972" spans="4:5" x14ac:dyDescent="0.25">
      <c r="D972" t="s">
        <v>2752</v>
      </c>
      <c r="E972">
        <v>0</v>
      </c>
    </row>
    <row r="973" spans="4:5" x14ac:dyDescent="0.25">
      <c r="D973" t="s">
        <v>836</v>
      </c>
      <c r="E973">
        <v>0</v>
      </c>
    </row>
    <row r="974" spans="4:5" x14ac:dyDescent="0.25">
      <c r="D974" t="s">
        <v>837</v>
      </c>
      <c r="E974">
        <v>0</v>
      </c>
    </row>
    <row r="975" spans="4:5" x14ac:dyDescent="0.25">
      <c r="D975" t="s">
        <v>839</v>
      </c>
      <c r="E975">
        <v>0</v>
      </c>
    </row>
    <row r="976" spans="4:5" x14ac:dyDescent="0.25">
      <c r="D976" t="s">
        <v>841</v>
      </c>
      <c r="E976">
        <v>0</v>
      </c>
    </row>
    <row r="977" spans="4:5" x14ac:dyDescent="0.25">
      <c r="D977" t="s">
        <v>2753</v>
      </c>
      <c r="E977">
        <v>0</v>
      </c>
    </row>
    <row r="978" spans="4:5" x14ac:dyDescent="0.25">
      <c r="D978" t="s">
        <v>842</v>
      </c>
      <c r="E978">
        <v>0</v>
      </c>
    </row>
    <row r="979" spans="4:5" x14ac:dyDescent="0.25">
      <c r="D979" t="s">
        <v>2754</v>
      </c>
      <c r="E979">
        <v>0</v>
      </c>
    </row>
    <row r="980" spans="4:5" x14ac:dyDescent="0.25">
      <c r="D980" t="s">
        <v>2755</v>
      </c>
      <c r="E980">
        <v>0</v>
      </c>
    </row>
    <row r="981" spans="4:5" x14ac:dyDescent="0.25">
      <c r="D981" t="s">
        <v>843</v>
      </c>
      <c r="E981">
        <v>-9708</v>
      </c>
    </row>
    <row r="982" spans="4:5" x14ac:dyDescent="0.25">
      <c r="D982" t="s">
        <v>845</v>
      </c>
      <c r="E982">
        <v>0</v>
      </c>
    </row>
    <row r="983" spans="4:5" x14ac:dyDescent="0.25">
      <c r="D983" t="s">
        <v>850</v>
      </c>
      <c r="E983">
        <v>-396338</v>
      </c>
    </row>
    <row r="984" spans="4:5" x14ac:dyDescent="0.25">
      <c r="D984" t="s">
        <v>2756</v>
      </c>
      <c r="E984">
        <v>0</v>
      </c>
    </row>
    <row r="985" spans="4:5" x14ac:dyDescent="0.25">
      <c r="D985" t="s">
        <v>862</v>
      </c>
      <c r="E985">
        <v>0</v>
      </c>
    </row>
    <row r="986" spans="4:5" x14ac:dyDescent="0.25">
      <c r="D986" t="s">
        <v>2757</v>
      </c>
      <c r="E986">
        <v>0</v>
      </c>
    </row>
    <row r="987" spans="4:5" x14ac:dyDescent="0.25">
      <c r="D987" t="s">
        <v>937</v>
      </c>
      <c r="E987">
        <v>0</v>
      </c>
    </row>
    <row r="988" spans="4:5" x14ac:dyDescent="0.25">
      <c r="D988" t="s">
        <v>2758</v>
      </c>
      <c r="E988">
        <v>0</v>
      </c>
    </row>
    <row r="989" spans="4:5" x14ac:dyDescent="0.25">
      <c r="D989" t="s">
        <v>1003</v>
      </c>
      <c r="E989">
        <v>0</v>
      </c>
    </row>
    <row r="990" spans="4:5" x14ac:dyDescent="0.25">
      <c r="D990" t="s">
        <v>1005</v>
      </c>
      <c r="E990">
        <v>0</v>
      </c>
    </row>
    <row r="991" spans="4:5" x14ac:dyDescent="0.25">
      <c r="D991" t="s">
        <v>1098</v>
      </c>
      <c r="E991">
        <v>0</v>
      </c>
    </row>
    <row r="992" spans="4:5" x14ac:dyDescent="0.25">
      <c r="D992" t="s">
        <v>1127</v>
      </c>
      <c r="E992">
        <v>0</v>
      </c>
    </row>
    <row r="993" spans="4:5" x14ac:dyDescent="0.25">
      <c r="D993" t="s">
        <v>1134</v>
      </c>
      <c r="E993">
        <v>0</v>
      </c>
    </row>
    <row r="994" spans="4:5" x14ac:dyDescent="0.25">
      <c r="D994" t="s">
        <v>1141</v>
      </c>
      <c r="E994">
        <v>0</v>
      </c>
    </row>
    <row r="995" spans="4:5" x14ac:dyDescent="0.25">
      <c r="D995" t="s">
        <v>1170</v>
      </c>
      <c r="E995">
        <v>0</v>
      </c>
    </row>
    <row r="996" spans="4:5" x14ac:dyDescent="0.25">
      <c r="D996" t="s">
        <v>1181</v>
      </c>
      <c r="E996">
        <v>0</v>
      </c>
    </row>
    <row r="997" spans="4:5" x14ac:dyDescent="0.25">
      <c r="D997" t="s">
        <v>1243</v>
      </c>
      <c r="E997">
        <v>0</v>
      </c>
    </row>
    <row r="998" spans="4:5" x14ac:dyDescent="0.25">
      <c r="D998" t="s">
        <v>1304</v>
      </c>
      <c r="E998">
        <v>0</v>
      </c>
    </row>
    <row r="999" spans="4:5" x14ac:dyDescent="0.25">
      <c r="D999" t="s">
        <v>1356</v>
      </c>
      <c r="E999">
        <v>0</v>
      </c>
    </row>
    <row r="1000" spans="4:5" x14ac:dyDescent="0.25">
      <c r="D1000" t="s">
        <v>1380</v>
      </c>
      <c r="E1000">
        <v>0</v>
      </c>
    </row>
    <row r="1001" spans="4:5" x14ac:dyDescent="0.25">
      <c r="D1001" t="s">
        <v>1384</v>
      </c>
      <c r="E1001">
        <v>0</v>
      </c>
    </row>
    <row r="1002" spans="4:5" x14ac:dyDescent="0.25">
      <c r="D1002" t="s">
        <v>1401</v>
      </c>
      <c r="E1002">
        <v>0</v>
      </c>
    </row>
    <row r="1003" spans="4:5" x14ac:dyDescent="0.25">
      <c r="D1003" t="s">
        <v>1426</v>
      </c>
      <c r="E1003">
        <v>0</v>
      </c>
    </row>
    <row r="1004" spans="4:5" x14ac:dyDescent="0.25">
      <c r="D1004" t="s">
        <v>1444</v>
      </c>
      <c r="E1004">
        <v>0</v>
      </c>
    </row>
    <row r="1005" spans="4:5" x14ac:dyDescent="0.25">
      <c r="D1005" t="s">
        <v>1467</v>
      </c>
      <c r="E1005">
        <v>0</v>
      </c>
    </row>
    <row r="1006" spans="4:5" x14ac:dyDescent="0.25">
      <c r="D1006" t="s">
        <v>1496</v>
      </c>
      <c r="E1006">
        <v>0</v>
      </c>
    </row>
    <row r="1007" spans="4:5" x14ac:dyDescent="0.25">
      <c r="D1007" t="s">
        <v>1614</v>
      </c>
      <c r="E1007">
        <v>0</v>
      </c>
    </row>
    <row r="1008" spans="4:5" x14ac:dyDescent="0.25">
      <c r="D1008" t="s">
        <v>1615</v>
      </c>
      <c r="E1008">
        <v>0</v>
      </c>
    </row>
    <row r="1009" spans="4:5" x14ac:dyDescent="0.25">
      <c r="D1009" t="s">
        <v>1617</v>
      </c>
      <c r="E1009">
        <v>0</v>
      </c>
    </row>
    <row r="1010" spans="4:5" x14ac:dyDescent="0.25">
      <c r="D1010" t="s">
        <v>1619</v>
      </c>
      <c r="E1010">
        <v>0</v>
      </c>
    </row>
    <row r="1011" spans="4:5" x14ac:dyDescent="0.25">
      <c r="D1011" t="s">
        <v>1620</v>
      </c>
      <c r="E1011">
        <v>0</v>
      </c>
    </row>
    <row r="1012" spans="4:5" x14ac:dyDescent="0.25">
      <c r="D1012" t="s">
        <v>1622</v>
      </c>
      <c r="E1012">
        <v>0</v>
      </c>
    </row>
    <row r="1013" spans="4:5" x14ac:dyDescent="0.25">
      <c r="D1013" t="s">
        <v>1623</v>
      </c>
      <c r="E1013">
        <v>0</v>
      </c>
    </row>
    <row r="1014" spans="4:5" x14ac:dyDescent="0.25">
      <c r="D1014" t="s">
        <v>1625</v>
      </c>
      <c r="E1014">
        <v>0</v>
      </c>
    </row>
    <row r="1015" spans="4:5" x14ac:dyDescent="0.25">
      <c r="D1015" t="s">
        <v>1627</v>
      </c>
      <c r="E1015">
        <v>0</v>
      </c>
    </row>
    <row r="1016" spans="4:5" x14ac:dyDescent="0.25">
      <c r="D1016" t="s">
        <v>1628</v>
      </c>
      <c r="E1016">
        <v>0</v>
      </c>
    </row>
    <row r="1017" spans="4:5" x14ac:dyDescent="0.25">
      <c r="D1017" t="s">
        <v>1630</v>
      </c>
      <c r="E1017">
        <v>0</v>
      </c>
    </row>
    <row r="1018" spans="4:5" x14ac:dyDescent="0.25">
      <c r="D1018" t="s">
        <v>1632</v>
      </c>
      <c r="E1018">
        <v>0</v>
      </c>
    </row>
    <row r="1019" spans="4:5" x14ac:dyDescent="0.25">
      <c r="D1019" t="s">
        <v>1634</v>
      </c>
      <c r="E1019">
        <v>0</v>
      </c>
    </row>
    <row r="1020" spans="4:5" x14ac:dyDescent="0.25">
      <c r="D1020" t="s">
        <v>1636</v>
      </c>
      <c r="E1020">
        <v>0</v>
      </c>
    </row>
    <row r="1021" spans="4:5" x14ac:dyDescent="0.25">
      <c r="D1021" t="s">
        <v>1638</v>
      </c>
      <c r="E1021">
        <v>0</v>
      </c>
    </row>
    <row r="1022" spans="4:5" x14ac:dyDescent="0.25">
      <c r="D1022" t="s">
        <v>1640</v>
      </c>
      <c r="E1022">
        <v>0</v>
      </c>
    </row>
    <row r="1023" spans="4:5" x14ac:dyDescent="0.25">
      <c r="D1023" t="s">
        <v>1642</v>
      </c>
      <c r="E1023">
        <v>0</v>
      </c>
    </row>
    <row r="1024" spans="4:5" x14ac:dyDescent="0.25">
      <c r="D1024" t="s">
        <v>1643</v>
      </c>
      <c r="E1024">
        <v>0</v>
      </c>
    </row>
    <row r="1025" spans="4:5" x14ac:dyDescent="0.25">
      <c r="D1025" t="s">
        <v>1646</v>
      </c>
      <c r="E1025">
        <v>0</v>
      </c>
    </row>
    <row r="1026" spans="4:5" x14ac:dyDescent="0.25">
      <c r="D1026" t="s">
        <v>1648</v>
      </c>
      <c r="E1026">
        <v>0</v>
      </c>
    </row>
    <row r="1027" spans="4:5" x14ac:dyDescent="0.25">
      <c r="D1027" t="s">
        <v>1649</v>
      </c>
      <c r="E1027">
        <v>0</v>
      </c>
    </row>
    <row r="1028" spans="4:5" x14ac:dyDescent="0.25">
      <c r="D1028" t="s">
        <v>1650</v>
      </c>
      <c r="E1028">
        <v>0</v>
      </c>
    </row>
    <row r="1029" spans="4:5" x14ac:dyDescent="0.25">
      <c r="D1029" t="s">
        <v>1652</v>
      </c>
      <c r="E1029">
        <v>0</v>
      </c>
    </row>
    <row r="1030" spans="4:5" x14ac:dyDescent="0.25">
      <c r="D1030" t="s">
        <v>1653</v>
      </c>
      <c r="E1030">
        <v>0</v>
      </c>
    </row>
    <row r="1031" spans="4:5" x14ac:dyDescent="0.25">
      <c r="D1031" t="s">
        <v>1655</v>
      </c>
      <c r="E1031">
        <v>0</v>
      </c>
    </row>
    <row r="1032" spans="4:5" x14ac:dyDescent="0.25">
      <c r="D1032" t="s">
        <v>1656</v>
      </c>
      <c r="E1032">
        <v>0</v>
      </c>
    </row>
    <row r="1033" spans="4:5" x14ac:dyDescent="0.25">
      <c r="D1033" t="s">
        <v>1658</v>
      </c>
      <c r="E1033">
        <v>0</v>
      </c>
    </row>
    <row r="1034" spans="4:5" x14ac:dyDescent="0.25">
      <c r="D1034" t="s">
        <v>1660</v>
      </c>
      <c r="E1034">
        <v>0</v>
      </c>
    </row>
    <row r="1035" spans="4:5" x14ac:dyDescent="0.25">
      <c r="D1035" t="s">
        <v>1661</v>
      </c>
      <c r="E1035">
        <v>0</v>
      </c>
    </row>
    <row r="1036" spans="4:5" x14ac:dyDescent="0.25">
      <c r="D1036" t="s">
        <v>1662</v>
      </c>
      <c r="E1036">
        <v>0</v>
      </c>
    </row>
    <row r="1037" spans="4:5" x14ac:dyDescent="0.25">
      <c r="D1037" t="s">
        <v>1666</v>
      </c>
      <c r="E1037">
        <v>0</v>
      </c>
    </row>
    <row r="1038" spans="4:5" x14ac:dyDescent="0.25">
      <c r="D1038" t="s">
        <v>1667</v>
      </c>
      <c r="E1038">
        <v>0</v>
      </c>
    </row>
    <row r="1039" spans="4:5" x14ac:dyDescent="0.25">
      <c r="D1039" t="s">
        <v>1669</v>
      </c>
      <c r="E1039">
        <v>0</v>
      </c>
    </row>
    <row r="1040" spans="4:5" x14ac:dyDescent="0.25">
      <c r="D1040" t="s">
        <v>1671</v>
      </c>
      <c r="E1040">
        <v>0</v>
      </c>
    </row>
    <row r="1041" spans="4:5" x14ac:dyDescent="0.25">
      <c r="D1041" t="s">
        <v>1673</v>
      </c>
      <c r="E1041">
        <v>0</v>
      </c>
    </row>
    <row r="1042" spans="4:5" x14ac:dyDescent="0.25">
      <c r="D1042" t="s">
        <v>1674</v>
      </c>
      <c r="E1042">
        <v>0</v>
      </c>
    </row>
    <row r="1043" spans="4:5" x14ac:dyDescent="0.25">
      <c r="D1043" t="s">
        <v>1675</v>
      </c>
      <c r="E1043">
        <v>0</v>
      </c>
    </row>
    <row r="1044" spans="4:5" x14ac:dyDescent="0.25">
      <c r="D1044" t="s">
        <v>1677</v>
      </c>
      <c r="E1044">
        <v>0</v>
      </c>
    </row>
    <row r="1045" spans="4:5" x14ac:dyDescent="0.25">
      <c r="D1045" t="s">
        <v>1678</v>
      </c>
      <c r="E1045">
        <v>0</v>
      </c>
    </row>
    <row r="1046" spans="4:5" x14ac:dyDescent="0.25">
      <c r="D1046" t="s">
        <v>1679</v>
      </c>
      <c r="E1046">
        <v>0</v>
      </c>
    </row>
    <row r="1047" spans="4:5" x14ac:dyDescent="0.25">
      <c r="D1047" t="s">
        <v>1680</v>
      </c>
      <c r="E1047">
        <v>0</v>
      </c>
    </row>
    <row r="1048" spans="4:5" x14ac:dyDescent="0.25">
      <c r="D1048" t="s">
        <v>1681</v>
      </c>
      <c r="E1048">
        <v>0</v>
      </c>
    </row>
    <row r="1049" spans="4:5" x14ac:dyDescent="0.25">
      <c r="D1049" t="s">
        <v>1682</v>
      </c>
      <c r="E1049">
        <v>0</v>
      </c>
    </row>
    <row r="1050" spans="4:5" x14ac:dyDescent="0.25">
      <c r="D1050" t="s">
        <v>1683</v>
      </c>
      <c r="E1050">
        <v>30600</v>
      </c>
    </row>
    <row r="1051" spans="4:5" x14ac:dyDescent="0.25">
      <c r="D1051" t="s">
        <v>1685</v>
      </c>
      <c r="E1051">
        <v>0</v>
      </c>
    </row>
    <row r="1052" spans="4:5" x14ac:dyDescent="0.25">
      <c r="D1052" t="s">
        <v>1686</v>
      </c>
      <c r="E1052">
        <v>0</v>
      </c>
    </row>
    <row r="1053" spans="4:5" x14ac:dyDescent="0.25">
      <c r="D1053" t="s">
        <v>1687</v>
      </c>
      <c r="E1053">
        <v>0</v>
      </c>
    </row>
    <row r="1054" spans="4:5" x14ac:dyDescent="0.25">
      <c r="D1054" t="s">
        <v>1688</v>
      </c>
      <c r="E1054">
        <v>0</v>
      </c>
    </row>
    <row r="1055" spans="4:5" x14ac:dyDescent="0.25">
      <c r="D1055" t="s">
        <v>1690</v>
      </c>
      <c r="E1055">
        <v>0</v>
      </c>
    </row>
    <row r="1056" spans="4:5" x14ac:dyDescent="0.25">
      <c r="D1056" t="s">
        <v>1691</v>
      </c>
      <c r="E1056">
        <v>0</v>
      </c>
    </row>
    <row r="1057" spans="4:5" x14ac:dyDescent="0.25">
      <c r="D1057" t="s">
        <v>1692</v>
      </c>
      <c r="E1057">
        <v>0</v>
      </c>
    </row>
    <row r="1058" spans="4:5" x14ac:dyDescent="0.25">
      <c r="D1058" t="s">
        <v>1694</v>
      </c>
      <c r="E1058">
        <v>0</v>
      </c>
    </row>
    <row r="1059" spans="4:5" x14ac:dyDescent="0.25">
      <c r="D1059" t="s">
        <v>1696</v>
      </c>
      <c r="E1059">
        <v>0</v>
      </c>
    </row>
    <row r="1060" spans="4:5" x14ac:dyDescent="0.25">
      <c r="D1060" t="s">
        <v>1698</v>
      </c>
      <c r="E1060">
        <v>0</v>
      </c>
    </row>
    <row r="1061" spans="4:5" x14ac:dyDescent="0.25">
      <c r="D1061" t="s">
        <v>1699</v>
      </c>
      <c r="E1061">
        <v>0</v>
      </c>
    </row>
    <row r="1062" spans="4:5" x14ac:dyDescent="0.25">
      <c r="D1062" t="s">
        <v>1700</v>
      </c>
      <c r="E1062">
        <v>0</v>
      </c>
    </row>
    <row r="1063" spans="4:5" x14ac:dyDescent="0.25">
      <c r="D1063" t="s">
        <v>1702</v>
      </c>
      <c r="E1063">
        <v>0</v>
      </c>
    </row>
    <row r="1064" spans="4:5" x14ac:dyDescent="0.25">
      <c r="D1064" t="s">
        <v>1703</v>
      </c>
      <c r="E1064">
        <v>0</v>
      </c>
    </row>
    <row r="1065" spans="4:5" x14ac:dyDescent="0.25">
      <c r="D1065" t="s">
        <v>1705</v>
      </c>
      <c r="E1065">
        <v>0</v>
      </c>
    </row>
    <row r="1066" spans="4:5" x14ac:dyDescent="0.25">
      <c r="D1066" t="s">
        <v>1706</v>
      </c>
      <c r="E1066">
        <v>0</v>
      </c>
    </row>
    <row r="1067" spans="4:5" x14ac:dyDescent="0.25">
      <c r="D1067" t="s">
        <v>1708</v>
      </c>
      <c r="E1067">
        <v>0</v>
      </c>
    </row>
    <row r="1068" spans="4:5" x14ac:dyDescent="0.25">
      <c r="D1068" t="s">
        <v>1710</v>
      </c>
      <c r="E1068">
        <v>0</v>
      </c>
    </row>
    <row r="1069" spans="4:5" x14ac:dyDescent="0.25">
      <c r="D1069" t="s">
        <v>1712</v>
      </c>
      <c r="E1069">
        <v>0</v>
      </c>
    </row>
    <row r="1070" spans="4:5" x14ac:dyDescent="0.25">
      <c r="D1070" t="s">
        <v>1714</v>
      </c>
      <c r="E1070">
        <v>0</v>
      </c>
    </row>
    <row r="1071" spans="4:5" x14ac:dyDescent="0.25">
      <c r="D1071" t="s">
        <v>1715</v>
      </c>
      <c r="E1071">
        <v>0</v>
      </c>
    </row>
    <row r="1072" spans="4:5" x14ac:dyDescent="0.25">
      <c r="D1072" t="s">
        <v>1719</v>
      </c>
      <c r="E1072">
        <v>0</v>
      </c>
    </row>
    <row r="1073" spans="4:5" x14ac:dyDescent="0.25">
      <c r="D1073" t="s">
        <v>1720</v>
      </c>
      <c r="E1073">
        <v>0</v>
      </c>
    </row>
    <row r="1074" spans="4:5" x14ac:dyDescent="0.25">
      <c r="D1074" t="s">
        <v>2102</v>
      </c>
      <c r="E1074">
        <v>4509960</v>
      </c>
    </row>
    <row r="1075" spans="4:5" x14ac:dyDescent="0.25">
      <c r="D1075" t="s">
        <v>2104</v>
      </c>
      <c r="E1075">
        <v>0</v>
      </c>
    </row>
    <row r="1076" spans="4:5" x14ac:dyDescent="0.25">
      <c r="D1076" t="s">
        <v>2759</v>
      </c>
      <c r="E1076">
        <v>0</v>
      </c>
    </row>
    <row r="1077" spans="4:5" x14ac:dyDescent="0.25">
      <c r="D1077" t="s">
        <v>959</v>
      </c>
      <c r="E1077">
        <v>-26250</v>
      </c>
    </row>
    <row r="1078" spans="4:5" x14ac:dyDescent="0.25">
      <c r="D1078" t="s">
        <v>975</v>
      </c>
      <c r="E1078">
        <v>0</v>
      </c>
    </row>
    <row r="1079" spans="4:5" x14ac:dyDescent="0.25">
      <c r="D1079" t="s">
        <v>1032</v>
      </c>
      <c r="E1079">
        <v>0</v>
      </c>
    </row>
    <row r="1080" spans="4:5" x14ac:dyDescent="0.25">
      <c r="D1080" t="s">
        <v>1038</v>
      </c>
      <c r="E1080">
        <v>0</v>
      </c>
    </row>
    <row r="1081" spans="4:5" x14ac:dyDescent="0.25">
      <c r="D1081" t="s">
        <v>1067</v>
      </c>
      <c r="E1081">
        <v>0</v>
      </c>
    </row>
    <row r="1082" spans="4:5" x14ac:dyDescent="0.25">
      <c r="D1082" t="s">
        <v>1113</v>
      </c>
      <c r="E1082">
        <v>0</v>
      </c>
    </row>
    <row r="1083" spans="4:5" x14ac:dyDescent="0.25">
      <c r="D1083" t="s">
        <v>1118</v>
      </c>
      <c r="E1083">
        <v>0</v>
      </c>
    </row>
    <row r="1084" spans="4:5" x14ac:dyDescent="0.25">
      <c r="D1084" t="s">
        <v>1124</v>
      </c>
      <c r="E1084">
        <v>0</v>
      </c>
    </row>
    <row r="1085" spans="4:5" x14ac:dyDescent="0.25">
      <c r="D1085" t="s">
        <v>1126</v>
      </c>
      <c r="E1085">
        <v>0</v>
      </c>
    </row>
    <row r="1086" spans="4:5" x14ac:dyDescent="0.25">
      <c r="D1086" t="s">
        <v>1138</v>
      </c>
      <c r="E1086">
        <v>100340</v>
      </c>
    </row>
    <row r="1087" spans="4:5" x14ac:dyDescent="0.25">
      <c r="D1087" t="s">
        <v>1159</v>
      </c>
      <c r="E1087">
        <v>0</v>
      </c>
    </row>
    <row r="1088" spans="4:5" x14ac:dyDescent="0.25">
      <c r="D1088" t="s">
        <v>1162</v>
      </c>
      <c r="E1088">
        <v>0</v>
      </c>
    </row>
    <row r="1089" spans="4:5" x14ac:dyDescent="0.25">
      <c r="D1089" t="s">
        <v>1192</v>
      </c>
      <c r="E1089">
        <v>0</v>
      </c>
    </row>
    <row r="1090" spans="4:5" x14ac:dyDescent="0.25">
      <c r="D1090" t="s">
        <v>1199</v>
      </c>
      <c r="E1090">
        <v>0</v>
      </c>
    </row>
    <row r="1091" spans="4:5" x14ac:dyDescent="0.25">
      <c r="D1091" t="s">
        <v>1203</v>
      </c>
      <c r="E1091">
        <v>0</v>
      </c>
    </row>
    <row r="1092" spans="4:5" x14ac:dyDescent="0.25">
      <c r="D1092" t="s">
        <v>1205</v>
      </c>
      <c r="E1092">
        <v>0</v>
      </c>
    </row>
    <row r="1093" spans="4:5" x14ac:dyDescent="0.25">
      <c r="D1093" t="s">
        <v>1206</v>
      </c>
      <c r="E1093">
        <v>0</v>
      </c>
    </row>
    <row r="1094" spans="4:5" x14ac:dyDescent="0.25">
      <c r="D1094" t="s">
        <v>1227</v>
      </c>
      <c r="E1094">
        <v>0</v>
      </c>
    </row>
    <row r="1095" spans="4:5" x14ac:dyDescent="0.25">
      <c r="D1095" t="s">
        <v>1237</v>
      </c>
      <c r="E1095">
        <v>0</v>
      </c>
    </row>
    <row r="1096" spans="4:5" x14ac:dyDescent="0.25">
      <c r="D1096" t="s">
        <v>1257</v>
      </c>
      <c r="E1096">
        <v>0</v>
      </c>
    </row>
    <row r="1097" spans="4:5" x14ac:dyDescent="0.25">
      <c r="D1097" t="s">
        <v>1283</v>
      </c>
      <c r="E1097">
        <v>0</v>
      </c>
    </row>
    <row r="1098" spans="4:5" x14ac:dyDescent="0.25">
      <c r="D1098" t="s">
        <v>1289</v>
      </c>
      <c r="E1098">
        <v>0</v>
      </c>
    </row>
    <row r="1099" spans="4:5" x14ac:dyDescent="0.25">
      <c r="D1099" t="s">
        <v>1300</v>
      </c>
      <c r="E1099">
        <v>0</v>
      </c>
    </row>
    <row r="1100" spans="4:5" x14ac:dyDescent="0.25">
      <c r="D1100" t="s">
        <v>1313</v>
      </c>
      <c r="E1100">
        <v>0</v>
      </c>
    </row>
    <row r="1101" spans="4:5" x14ac:dyDescent="0.25">
      <c r="D1101" t="s">
        <v>1326</v>
      </c>
      <c r="E1101">
        <v>0</v>
      </c>
    </row>
    <row r="1102" spans="4:5" x14ac:dyDescent="0.25">
      <c r="D1102" t="s">
        <v>1342</v>
      </c>
      <c r="E1102">
        <v>0</v>
      </c>
    </row>
    <row r="1103" spans="4:5" x14ac:dyDescent="0.25">
      <c r="D1103" t="s">
        <v>1345</v>
      </c>
      <c r="E1103">
        <v>0</v>
      </c>
    </row>
    <row r="1104" spans="4:5" x14ac:dyDescent="0.25">
      <c r="D1104" t="s">
        <v>1362</v>
      </c>
      <c r="E1104">
        <v>0</v>
      </c>
    </row>
    <row r="1105" spans="4:5" x14ac:dyDescent="0.25">
      <c r="D1105" t="s">
        <v>1411</v>
      </c>
      <c r="E1105">
        <v>0</v>
      </c>
    </row>
    <row r="1106" spans="4:5" x14ac:dyDescent="0.25">
      <c r="D1106" t="s">
        <v>1433</v>
      </c>
      <c r="E1106">
        <v>116156</v>
      </c>
    </row>
    <row r="1107" spans="4:5" x14ac:dyDescent="0.25">
      <c r="D1107" t="s">
        <v>1470</v>
      </c>
      <c r="E1107">
        <v>34938</v>
      </c>
    </row>
    <row r="1108" spans="4:5" x14ac:dyDescent="0.25">
      <c r="D1108" t="s">
        <v>1479</v>
      </c>
      <c r="E1108">
        <v>0</v>
      </c>
    </row>
    <row r="1109" spans="4:5" x14ac:dyDescent="0.25">
      <c r="D1109" t="s">
        <v>1494</v>
      </c>
      <c r="E1109">
        <v>0</v>
      </c>
    </row>
    <row r="1110" spans="4:5" x14ac:dyDescent="0.25">
      <c r="D1110" t="s">
        <v>1503</v>
      </c>
      <c r="E1110">
        <v>0</v>
      </c>
    </row>
    <row r="1111" spans="4:5" x14ac:dyDescent="0.25">
      <c r="D1111" t="s">
        <v>1574</v>
      </c>
      <c r="E1111">
        <v>0</v>
      </c>
    </row>
    <row r="1112" spans="4:5" x14ac:dyDescent="0.25">
      <c r="D1112" t="s">
        <v>1576</v>
      </c>
      <c r="E1112">
        <v>0</v>
      </c>
    </row>
    <row r="1113" spans="4:5" x14ac:dyDescent="0.25">
      <c r="D1113" t="s">
        <v>1580</v>
      </c>
      <c r="E1113">
        <v>0</v>
      </c>
    </row>
    <row r="1114" spans="4:5" x14ac:dyDescent="0.25">
      <c r="D1114" t="s">
        <v>1582</v>
      </c>
      <c r="E1114">
        <v>0</v>
      </c>
    </row>
    <row r="1115" spans="4:5" x14ac:dyDescent="0.25">
      <c r="D1115" t="s">
        <v>1583</v>
      </c>
      <c r="E1115">
        <v>0</v>
      </c>
    </row>
    <row r="1116" spans="4:5" x14ac:dyDescent="0.25">
      <c r="D1116" t="s">
        <v>1586</v>
      </c>
      <c r="E1116">
        <v>0</v>
      </c>
    </row>
    <row r="1117" spans="4:5" x14ac:dyDescent="0.25">
      <c r="D1117" t="s">
        <v>1589</v>
      </c>
      <c r="E1117">
        <v>0</v>
      </c>
    </row>
    <row r="1118" spans="4:5" x14ac:dyDescent="0.25">
      <c r="D1118" t="s">
        <v>1591</v>
      </c>
      <c r="E1118">
        <v>0</v>
      </c>
    </row>
    <row r="1119" spans="4:5" x14ac:dyDescent="0.25">
      <c r="D1119" t="s">
        <v>1593</v>
      </c>
      <c r="E1119">
        <v>0</v>
      </c>
    </row>
    <row r="1120" spans="4:5" x14ac:dyDescent="0.25">
      <c r="D1120" t="s">
        <v>1596</v>
      </c>
      <c r="E1120">
        <v>0</v>
      </c>
    </row>
    <row r="1121" spans="4:5" x14ac:dyDescent="0.25">
      <c r="D1121" t="s">
        <v>1598</v>
      </c>
      <c r="E1121">
        <v>286508</v>
      </c>
    </row>
    <row r="1122" spans="4:5" x14ac:dyDescent="0.25">
      <c r="D1122" t="s">
        <v>1599</v>
      </c>
      <c r="E1122">
        <v>0</v>
      </c>
    </row>
    <row r="1123" spans="4:5" x14ac:dyDescent="0.25">
      <c r="D1123" t="s">
        <v>1601</v>
      </c>
      <c r="E1123">
        <v>0</v>
      </c>
    </row>
    <row r="1124" spans="4:5" x14ac:dyDescent="0.25">
      <c r="D1124" t="s">
        <v>1603</v>
      </c>
      <c r="E1124">
        <v>0</v>
      </c>
    </row>
    <row r="1125" spans="4:5" x14ac:dyDescent="0.25">
      <c r="D1125" t="s">
        <v>1605</v>
      </c>
      <c r="E1125">
        <v>0</v>
      </c>
    </row>
    <row r="1126" spans="4:5" x14ac:dyDescent="0.25">
      <c r="D1126" t="s">
        <v>1606</v>
      </c>
      <c r="E1126">
        <v>0</v>
      </c>
    </row>
    <row r="1127" spans="4:5" x14ac:dyDescent="0.25">
      <c r="D1127" t="s">
        <v>1608</v>
      </c>
      <c r="E1127">
        <v>0</v>
      </c>
    </row>
    <row r="1128" spans="4:5" x14ac:dyDescent="0.25">
      <c r="D1128" t="s">
        <v>1610</v>
      </c>
      <c r="E1128">
        <v>0</v>
      </c>
    </row>
    <row r="1129" spans="4:5" x14ac:dyDescent="0.25">
      <c r="D1129" t="s">
        <v>1612</v>
      </c>
      <c r="E1129">
        <v>0</v>
      </c>
    </row>
    <row r="1130" spans="4:5" x14ac:dyDescent="0.25">
      <c r="D1130" t="s">
        <v>2100</v>
      </c>
      <c r="E1130">
        <v>1418045</v>
      </c>
    </row>
    <row r="1131" spans="4:5" x14ac:dyDescent="0.25">
      <c r="D1131" t="s">
        <v>855</v>
      </c>
      <c r="E1131">
        <v>-732195</v>
      </c>
    </row>
    <row r="1132" spans="4:5" x14ac:dyDescent="0.25">
      <c r="D1132" t="s">
        <v>857</v>
      </c>
      <c r="E1132">
        <v>0</v>
      </c>
    </row>
    <row r="1133" spans="4:5" x14ac:dyDescent="0.25">
      <c r="D1133" t="s">
        <v>858</v>
      </c>
      <c r="E1133">
        <v>0</v>
      </c>
    </row>
    <row r="1134" spans="4:5" x14ac:dyDescent="0.25">
      <c r="D1134" t="s">
        <v>859</v>
      </c>
      <c r="E1134">
        <v>-2103337</v>
      </c>
    </row>
    <row r="1135" spans="4:5" x14ac:dyDescent="0.25">
      <c r="D1135" t="s">
        <v>861</v>
      </c>
      <c r="E1135">
        <v>0</v>
      </c>
    </row>
    <row r="1136" spans="4:5" x14ac:dyDescent="0.25">
      <c r="D1136" t="s">
        <v>864</v>
      </c>
      <c r="E1136">
        <v>0</v>
      </c>
    </row>
    <row r="1137" spans="4:5" x14ac:dyDescent="0.25">
      <c r="D1137" t="s">
        <v>865</v>
      </c>
      <c r="E1137">
        <v>-547410</v>
      </c>
    </row>
    <row r="1138" spans="4:5" x14ac:dyDescent="0.25">
      <c r="D1138" t="s">
        <v>867</v>
      </c>
      <c r="E1138">
        <v>0</v>
      </c>
    </row>
    <row r="1139" spans="4:5" x14ac:dyDescent="0.25">
      <c r="D1139" t="s">
        <v>869</v>
      </c>
      <c r="E1139">
        <v>0</v>
      </c>
    </row>
    <row r="1140" spans="4:5" x14ac:dyDescent="0.25">
      <c r="D1140" t="s">
        <v>870</v>
      </c>
      <c r="E1140">
        <v>0</v>
      </c>
    </row>
    <row r="1141" spans="4:5" x14ac:dyDescent="0.25">
      <c r="D1141" t="s">
        <v>871</v>
      </c>
      <c r="E1141">
        <v>0</v>
      </c>
    </row>
    <row r="1142" spans="4:5" x14ac:dyDescent="0.25">
      <c r="D1142" t="s">
        <v>873</v>
      </c>
      <c r="E1142">
        <v>0</v>
      </c>
    </row>
    <row r="1143" spans="4:5" x14ac:dyDescent="0.25">
      <c r="D1143" t="s">
        <v>875</v>
      </c>
      <c r="E1143">
        <v>0</v>
      </c>
    </row>
    <row r="1144" spans="4:5" x14ac:dyDescent="0.25">
      <c r="D1144" t="s">
        <v>876</v>
      </c>
      <c r="E1144">
        <v>-7860</v>
      </c>
    </row>
    <row r="1145" spans="4:5" x14ac:dyDescent="0.25">
      <c r="D1145" t="s">
        <v>878</v>
      </c>
      <c r="E1145">
        <v>0</v>
      </c>
    </row>
    <row r="1146" spans="4:5" x14ac:dyDescent="0.25">
      <c r="D1146" t="s">
        <v>879</v>
      </c>
      <c r="E1146">
        <v>0</v>
      </c>
    </row>
    <row r="1147" spans="4:5" x14ac:dyDescent="0.25">
      <c r="D1147" t="s">
        <v>881</v>
      </c>
      <c r="E1147">
        <v>0</v>
      </c>
    </row>
    <row r="1148" spans="4:5" x14ac:dyDescent="0.25">
      <c r="D1148" t="s">
        <v>882</v>
      </c>
      <c r="E1148">
        <v>0</v>
      </c>
    </row>
    <row r="1149" spans="4:5" x14ac:dyDescent="0.25">
      <c r="D1149" t="s">
        <v>883</v>
      </c>
      <c r="E1149">
        <v>0</v>
      </c>
    </row>
    <row r="1150" spans="4:5" x14ac:dyDescent="0.25">
      <c r="D1150" t="s">
        <v>884</v>
      </c>
      <c r="E1150">
        <v>0</v>
      </c>
    </row>
    <row r="1151" spans="4:5" x14ac:dyDescent="0.25">
      <c r="D1151" t="s">
        <v>885</v>
      </c>
      <c r="E1151">
        <v>0</v>
      </c>
    </row>
    <row r="1152" spans="4:5" x14ac:dyDescent="0.25">
      <c r="D1152" t="s">
        <v>886</v>
      </c>
      <c r="E1152">
        <v>0</v>
      </c>
    </row>
    <row r="1153" spans="4:5" x14ac:dyDescent="0.25">
      <c r="D1153" t="s">
        <v>887</v>
      </c>
      <c r="E1153">
        <v>-229867</v>
      </c>
    </row>
    <row r="1154" spans="4:5" x14ac:dyDescent="0.25">
      <c r="D1154" t="s">
        <v>889</v>
      </c>
      <c r="E1154">
        <v>-886098</v>
      </c>
    </row>
    <row r="1155" spans="4:5" x14ac:dyDescent="0.25">
      <c r="D1155" t="s">
        <v>891</v>
      </c>
      <c r="E1155">
        <v>0</v>
      </c>
    </row>
    <row r="1156" spans="4:5" x14ac:dyDescent="0.25">
      <c r="D1156" t="s">
        <v>892</v>
      </c>
      <c r="E1156">
        <v>-175200</v>
      </c>
    </row>
    <row r="1157" spans="4:5" x14ac:dyDescent="0.25">
      <c r="D1157" t="s">
        <v>894</v>
      </c>
      <c r="E1157">
        <v>-27598</v>
      </c>
    </row>
    <row r="1158" spans="4:5" x14ac:dyDescent="0.25">
      <c r="D1158" t="s">
        <v>896</v>
      </c>
      <c r="E1158">
        <v>-175489</v>
      </c>
    </row>
    <row r="1159" spans="4:5" x14ac:dyDescent="0.25">
      <c r="D1159" t="s">
        <v>898</v>
      </c>
      <c r="E1159">
        <v>-124200</v>
      </c>
    </row>
    <row r="1160" spans="4:5" x14ac:dyDescent="0.25">
      <c r="D1160" t="s">
        <v>900</v>
      </c>
      <c r="E1160">
        <v>0</v>
      </c>
    </row>
    <row r="1161" spans="4:5" x14ac:dyDescent="0.25">
      <c r="D1161" t="s">
        <v>901</v>
      </c>
      <c r="E1161">
        <v>0</v>
      </c>
    </row>
    <row r="1162" spans="4:5" x14ac:dyDescent="0.25">
      <c r="D1162" t="s">
        <v>903</v>
      </c>
      <c r="E1162">
        <v>0</v>
      </c>
    </row>
    <row r="1163" spans="4:5" x14ac:dyDescent="0.25">
      <c r="D1163" t="s">
        <v>904</v>
      </c>
      <c r="E1163">
        <v>0</v>
      </c>
    </row>
    <row r="1164" spans="4:5" x14ac:dyDescent="0.25">
      <c r="D1164" t="s">
        <v>906</v>
      </c>
      <c r="E1164">
        <v>-103935</v>
      </c>
    </row>
    <row r="1165" spans="4:5" x14ac:dyDescent="0.25">
      <c r="D1165" t="s">
        <v>908</v>
      </c>
      <c r="E1165">
        <v>0</v>
      </c>
    </row>
    <row r="1166" spans="4:5" x14ac:dyDescent="0.25">
      <c r="D1166" t="s">
        <v>910</v>
      </c>
      <c r="E1166">
        <v>0</v>
      </c>
    </row>
    <row r="1167" spans="4:5" x14ac:dyDescent="0.25">
      <c r="D1167" t="s">
        <v>911</v>
      </c>
      <c r="E1167">
        <v>0</v>
      </c>
    </row>
    <row r="1168" spans="4:5" x14ac:dyDescent="0.25">
      <c r="D1168" t="s">
        <v>965</v>
      </c>
      <c r="E1168">
        <v>0</v>
      </c>
    </row>
    <row r="1169" spans="4:5" x14ac:dyDescent="0.25">
      <c r="D1169" t="s">
        <v>976</v>
      </c>
      <c r="E1169">
        <v>0</v>
      </c>
    </row>
    <row r="1170" spans="4:5" x14ac:dyDescent="0.25">
      <c r="D1170" t="s">
        <v>1002</v>
      </c>
      <c r="E1170">
        <v>0</v>
      </c>
    </row>
    <row r="1171" spans="4:5" x14ac:dyDescent="0.25">
      <c r="D1171" t="s">
        <v>1007</v>
      </c>
      <c r="E1171">
        <v>0</v>
      </c>
    </row>
    <row r="1172" spans="4:5" x14ac:dyDescent="0.25">
      <c r="D1172" t="s">
        <v>1011</v>
      </c>
      <c r="E1172">
        <v>0</v>
      </c>
    </row>
    <row r="1173" spans="4:5" x14ac:dyDescent="0.25">
      <c r="D1173" t="s">
        <v>1030</v>
      </c>
      <c r="E1173">
        <v>0</v>
      </c>
    </row>
    <row r="1174" spans="4:5" x14ac:dyDescent="0.25">
      <c r="D1174" t="s">
        <v>1047</v>
      </c>
      <c r="E1174">
        <v>0</v>
      </c>
    </row>
    <row r="1175" spans="4:5" x14ac:dyDescent="0.25">
      <c r="D1175" t="s">
        <v>1071</v>
      </c>
      <c r="E1175">
        <v>0</v>
      </c>
    </row>
    <row r="1176" spans="4:5" x14ac:dyDescent="0.25">
      <c r="D1176" t="s">
        <v>1086</v>
      </c>
      <c r="E1176">
        <v>0</v>
      </c>
    </row>
    <row r="1177" spans="4:5" x14ac:dyDescent="0.25">
      <c r="D1177" t="s">
        <v>1088</v>
      </c>
      <c r="E1177">
        <v>0</v>
      </c>
    </row>
    <row r="1178" spans="4:5" x14ac:dyDescent="0.25">
      <c r="D1178" t="s">
        <v>1093</v>
      </c>
      <c r="E1178">
        <v>0</v>
      </c>
    </row>
    <row r="1179" spans="4:5" x14ac:dyDescent="0.25">
      <c r="D1179" t="s">
        <v>1096</v>
      </c>
      <c r="E1179">
        <v>0</v>
      </c>
    </row>
    <row r="1180" spans="4:5" x14ac:dyDescent="0.25">
      <c r="D1180" t="s">
        <v>1102</v>
      </c>
      <c r="E1180">
        <v>0</v>
      </c>
    </row>
    <row r="1181" spans="4:5" x14ac:dyDescent="0.25">
      <c r="D1181" t="s">
        <v>1103</v>
      </c>
      <c r="E1181">
        <v>0</v>
      </c>
    </row>
    <row r="1182" spans="4:5" x14ac:dyDescent="0.25">
      <c r="D1182" t="s">
        <v>1116</v>
      </c>
      <c r="E1182">
        <v>0</v>
      </c>
    </row>
    <row r="1183" spans="4:5" x14ac:dyDescent="0.25">
      <c r="D1183" t="s">
        <v>1120</v>
      </c>
      <c r="E1183">
        <v>0</v>
      </c>
    </row>
    <row r="1184" spans="4:5" x14ac:dyDescent="0.25">
      <c r="D1184" t="s">
        <v>1136</v>
      </c>
      <c r="E1184">
        <v>0</v>
      </c>
    </row>
    <row r="1185" spans="4:5" x14ac:dyDescent="0.25">
      <c r="D1185" t="s">
        <v>1142</v>
      </c>
      <c r="E1185">
        <v>0</v>
      </c>
    </row>
    <row r="1186" spans="4:5" x14ac:dyDescent="0.25">
      <c r="D1186" t="s">
        <v>1144</v>
      </c>
      <c r="E1186">
        <v>0</v>
      </c>
    </row>
    <row r="1187" spans="4:5" x14ac:dyDescent="0.25">
      <c r="D1187" t="s">
        <v>1155</v>
      </c>
      <c r="E1187">
        <v>0</v>
      </c>
    </row>
    <row r="1188" spans="4:5" x14ac:dyDescent="0.25">
      <c r="D1188" t="s">
        <v>1161</v>
      </c>
      <c r="E1188">
        <v>0</v>
      </c>
    </row>
    <row r="1189" spans="4:5" x14ac:dyDescent="0.25">
      <c r="D1189" t="s">
        <v>1174</v>
      </c>
      <c r="E1189">
        <v>0</v>
      </c>
    </row>
    <row r="1190" spans="4:5" x14ac:dyDescent="0.25">
      <c r="D1190" t="s">
        <v>1177</v>
      </c>
      <c r="E1190">
        <v>0</v>
      </c>
    </row>
    <row r="1191" spans="4:5" x14ac:dyDescent="0.25">
      <c r="D1191" t="s">
        <v>1182</v>
      </c>
      <c r="E1191">
        <v>0</v>
      </c>
    </row>
    <row r="1192" spans="4:5" x14ac:dyDescent="0.25">
      <c r="D1192" t="s">
        <v>1190</v>
      </c>
      <c r="E1192">
        <v>0</v>
      </c>
    </row>
    <row r="1193" spans="4:5" x14ac:dyDescent="0.25">
      <c r="D1193" t="s">
        <v>1191</v>
      </c>
      <c r="E1193">
        <v>0</v>
      </c>
    </row>
    <row r="1194" spans="4:5" x14ac:dyDescent="0.25">
      <c r="D1194" t="s">
        <v>1214</v>
      </c>
      <c r="E1194">
        <v>0</v>
      </c>
    </row>
    <row r="1195" spans="4:5" x14ac:dyDescent="0.25">
      <c r="D1195" t="s">
        <v>1216</v>
      </c>
      <c r="E1195">
        <v>0</v>
      </c>
    </row>
    <row r="1196" spans="4:5" x14ac:dyDescent="0.25">
      <c r="D1196" t="s">
        <v>1229</v>
      </c>
      <c r="E1196">
        <v>0</v>
      </c>
    </row>
    <row r="1197" spans="4:5" x14ac:dyDescent="0.25">
      <c r="D1197" t="s">
        <v>1230</v>
      </c>
      <c r="E1197">
        <v>0</v>
      </c>
    </row>
    <row r="1198" spans="4:5" x14ac:dyDescent="0.25">
      <c r="D1198" t="s">
        <v>1235</v>
      </c>
      <c r="E1198">
        <v>0</v>
      </c>
    </row>
    <row r="1199" spans="4:5" x14ac:dyDescent="0.25">
      <c r="D1199" t="s">
        <v>1241</v>
      </c>
      <c r="E1199">
        <v>0</v>
      </c>
    </row>
    <row r="1200" spans="4:5" x14ac:dyDescent="0.25">
      <c r="D1200" t="s">
        <v>1242</v>
      </c>
      <c r="E1200">
        <v>0</v>
      </c>
    </row>
    <row r="1201" spans="4:5" x14ac:dyDescent="0.25">
      <c r="D1201" t="s">
        <v>1255</v>
      </c>
      <c r="E1201">
        <v>0</v>
      </c>
    </row>
    <row r="1202" spans="4:5" x14ac:dyDescent="0.25">
      <c r="D1202" t="s">
        <v>1261</v>
      </c>
      <c r="E1202">
        <v>0</v>
      </c>
    </row>
    <row r="1203" spans="4:5" x14ac:dyDescent="0.25">
      <c r="D1203" t="s">
        <v>1272</v>
      </c>
      <c r="E1203">
        <v>0</v>
      </c>
    </row>
    <row r="1204" spans="4:5" x14ac:dyDescent="0.25">
      <c r="D1204" t="s">
        <v>1276</v>
      </c>
      <c r="E1204">
        <v>0</v>
      </c>
    </row>
    <row r="1205" spans="4:5" x14ac:dyDescent="0.25">
      <c r="D1205" t="s">
        <v>1278</v>
      </c>
      <c r="E1205">
        <v>0</v>
      </c>
    </row>
    <row r="1206" spans="4:5" x14ac:dyDescent="0.25">
      <c r="D1206" t="s">
        <v>1279</v>
      </c>
      <c r="E1206">
        <v>0</v>
      </c>
    </row>
    <row r="1207" spans="4:5" x14ac:dyDescent="0.25">
      <c r="D1207" t="s">
        <v>1280</v>
      </c>
      <c r="E1207">
        <v>0</v>
      </c>
    </row>
    <row r="1208" spans="4:5" x14ac:dyDescent="0.25">
      <c r="D1208" t="s">
        <v>1293</v>
      </c>
      <c r="E1208">
        <v>0</v>
      </c>
    </row>
    <row r="1209" spans="4:5" x14ac:dyDescent="0.25">
      <c r="D1209" t="s">
        <v>1295</v>
      </c>
      <c r="E1209">
        <v>0</v>
      </c>
    </row>
    <row r="1210" spans="4:5" x14ac:dyDescent="0.25">
      <c r="D1210" t="s">
        <v>1299</v>
      </c>
      <c r="E1210">
        <v>0</v>
      </c>
    </row>
    <row r="1211" spans="4:5" x14ac:dyDescent="0.25">
      <c r="D1211" t="s">
        <v>1317</v>
      </c>
      <c r="E1211">
        <v>0</v>
      </c>
    </row>
    <row r="1212" spans="4:5" x14ac:dyDescent="0.25">
      <c r="D1212" t="s">
        <v>1320</v>
      </c>
      <c r="E1212">
        <v>0</v>
      </c>
    </row>
    <row r="1213" spans="4:5" x14ac:dyDescent="0.25">
      <c r="D1213" t="s">
        <v>1325</v>
      </c>
      <c r="E1213">
        <v>0</v>
      </c>
    </row>
    <row r="1214" spans="4:5" x14ac:dyDescent="0.25">
      <c r="D1214" t="s">
        <v>1340</v>
      </c>
      <c r="E1214">
        <v>0</v>
      </c>
    </row>
    <row r="1215" spans="4:5" x14ac:dyDescent="0.25">
      <c r="D1215" t="s">
        <v>1341</v>
      </c>
      <c r="E1215">
        <v>0</v>
      </c>
    </row>
    <row r="1216" spans="4:5" x14ac:dyDescent="0.25">
      <c r="D1216" t="s">
        <v>1343</v>
      </c>
      <c r="E1216">
        <v>0</v>
      </c>
    </row>
    <row r="1217" spans="4:5" x14ac:dyDescent="0.25">
      <c r="D1217" t="s">
        <v>1351</v>
      </c>
      <c r="E1217">
        <v>0</v>
      </c>
    </row>
    <row r="1218" spans="4:5" x14ac:dyDescent="0.25">
      <c r="D1218" t="s">
        <v>1352</v>
      </c>
      <c r="E1218">
        <v>0</v>
      </c>
    </row>
    <row r="1219" spans="4:5" x14ac:dyDescent="0.25">
      <c r="D1219" t="s">
        <v>1354</v>
      </c>
      <c r="E1219">
        <v>0</v>
      </c>
    </row>
    <row r="1220" spans="4:5" x14ac:dyDescent="0.25">
      <c r="D1220" t="s">
        <v>1355</v>
      </c>
      <c r="E1220">
        <v>0</v>
      </c>
    </row>
    <row r="1221" spans="4:5" x14ac:dyDescent="0.25">
      <c r="D1221" t="s">
        <v>1366</v>
      </c>
      <c r="E1221">
        <v>0</v>
      </c>
    </row>
    <row r="1222" spans="4:5" x14ac:dyDescent="0.25">
      <c r="D1222" t="s">
        <v>1371</v>
      </c>
      <c r="E1222">
        <v>0</v>
      </c>
    </row>
    <row r="1223" spans="4:5" x14ac:dyDescent="0.25">
      <c r="D1223" t="s">
        <v>1378</v>
      </c>
      <c r="E1223">
        <v>0</v>
      </c>
    </row>
    <row r="1224" spans="4:5" x14ac:dyDescent="0.25">
      <c r="D1224" t="s">
        <v>1406</v>
      </c>
      <c r="E1224">
        <v>0</v>
      </c>
    </row>
    <row r="1225" spans="4:5" x14ac:dyDescent="0.25">
      <c r="D1225" t="s">
        <v>1409</v>
      </c>
      <c r="E1225">
        <v>0</v>
      </c>
    </row>
    <row r="1226" spans="4:5" x14ac:dyDescent="0.25">
      <c r="D1226" t="s">
        <v>1420</v>
      </c>
      <c r="E1226">
        <v>0</v>
      </c>
    </row>
    <row r="1227" spans="4:5" x14ac:dyDescent="0.25">
      <c r="D1227" t="s">
        <v>1442</v>
      </c>
      <c r="E1227">
        <v>0</v>
      </c>
    </row>
    <row r="1228" spans="4:5" x14ac:dyDescent="0.25">
      <c r="D1228" t="s">
        <v>1448</v>
      </c>
      <c r="E1228">
        <v>0</v>
      </c>
    </row>
    <row r="1229" spans="4:5" x14ac:dyDescent="0.25">
      <c r="D1229" t="s">
        <v>1474</v>
      </c>
      <c r="E1229">
        <v>0</v>
      </c>
    </row>
    <row r="1230" spans="4:5" x14ac:dyDescent="0.25">
      <c r="D1230" t="s">
        <v>1475</v>
      </c>
      <c r="E1230">
        <v>0</v>
      </c>
    </row>
    <row r="1231" spans="4:5" x14ac:dyDescent="0.25">
      <c r="D1231" t="s">
        <v>1492</v>
      </c>
      <c r="E1231">
        <v>0</v>
      </c>
    </row>
    <row r="1232" spans="4:5" x14ac:dyDescent="0.25">
      <c r="D1232" t="s">
        <v>1501</v>
      </c>
      <c r="E1232">
        <v>0</v>
      </c>
    </row>
    <row r="1233" spans="4:5" x14ac:dyDescent="0.25">
      <c r="D1233" t="s">
        <v>1522</v>
      </c>
      <c r="E1233">
        <v>0</v>
      </c>
    </row>
    <row r="1234" spans="4:5" x14ac:dyDescent="0.25">
      <c r="D1234" t="s">
        <v>1526</v>
      </c>
      <c r="E1234">
        <v>0</v>
      </c>
    </row>
    <row r="1235" spans="4:5" x14ac:dyDescent="0.25">
      <c r="D1235" t="s">
        <v>1538</v>
      </c>
      <c r="E1235">
        <v>0</v>
      </c>
    </row>
    <row r="1236" spans="4:5" x14ac:dyDescent="0.25">
      <c r="D1236" t="s">
        <v>1569</v>
      </c>
      <c r="E1236">
        <v>0</v>
      </c>
    </row>
    <row r="1237" spans="4:5" x14ac:dyDescent="0.25">
      <c r="D1237" t="s">
        <v>1578</v>
      </c>
      <c r="E1237">
        <v>0</v>
      </c>
    </row>
    <row r="1238" spans="4:5" x14ac:dyDescent="0.25">
      <c r="D1238" t="s">
        <v>1585</v>
      </c>
      <c r="E1238">
        <v>0</v>
      </c>
    </row>
    <row r="1239" spans="4:5" x14ac:dyDescent="0.25">
      <c r="D1239" t="s">
        <v>1587</v>
      </c>
      <c r="E1239">
        <v>0</v>
      </c>
    </row>
    <row r="1240" spans="4:5" x14ac:dyDescent="0.25">
      <c r="D1240" t="s">
        <v>1595</v>
      </c>
      <c r="E1240">
        <v>0</v>
      </c>
    </row>
    <row r="1241" spans="4:5" x14ac:dyDescent="0.25">
      <c r="D1241" t="s">
        <v>1755</v>
      </c>
      <c r="E1241">
        <v>0</v>
      </c>
    </row>
    <row r="1242" spans="4:5" x14ac:dyDescent="0.25">
      <c r="D1242" t="s">
        <v>1757</v>
      </c>
      <c r="E1242">
        <v>0</v>
      </c>
    </row>
    <row r="1243" spans="4:5" x14ac:dyDescent="0.25">
      <c r="D1243" t="s">
        <v>1758</v>
      </c>
      <c r="E1243">
        <v>0</v>
      </c>
    </row>
    <row r="1244" spans="4:5" x14ac:dyDescent="0.25">
      <c r="D1244" t="s">
        <v>1759</v>
      </c>
      <c r="E1244">
        <v>0</v>
      </c>
    </row>
    <row r="1245" spans="4:5" x14ac:dyDescent="0.25">
      <c r="D1245" t="s">
        <v>1760</v>
      </c>
      <c r="E1245">
        <v>0</v>
      </c>
    </row>
    <row r="1246" spans="4:5" x14ac:dyDescent="0.25">
      <c r="D1246" t="s">
        <v>1761</v>
      </c>
      <c r="E1246">
        <v>0</v>
      </c>
    </row>
    <row r="1247" spans="4:5" x14ac:dyDescent="0.25">
      <c r="D1247" t="s">
        <v>1762</v>
      </c>
      <c r="E1247">
        <v>0</v>
      </c>
    </row>
    <row r="1248" spans="4:5" x14ac:dyDescent="0.25">
      <c r="D1248" t="s">
        <v>1763</v>
      </c>
      <c r="E1248">
        <v>0</v>
      </c>
    </row>
    <row r="1249" spans="4:5" x14ac:dyDescent="0.25">
      <c r="D1249" t="s">
        <v>1764</v>
      </c>
      <c r="E1249">
        <v>0</v>
      </c>
    </row>
    <row r="1250" spans="4:5" x14ac:dyDescent="0.25">
      <c r="D1250" t="s">
        <v>1766</v>
      </c>
      <c r="E1250">
        <v>0</v>
      </c>
    </row>
    <row r="1251" spans="4:5" x14ac:dyDescent="0.25">
      <c r="D1251" t="s">
        <v>1767</v>
      </c>
      <c r="E1251">
        <v>0</v>
      </c>
    </row>
    <row r="1252" spans="4:5" x14ac:dyDescent="0.25">
      <c r="D1252" t="s">
        <v>1768</v>
      </c>
      <c r="E1252">
        <v>0</v>
      </c>
    </row>
    <row r="1253" spans="4:5" x14ac:dyDescent="0.25">
      <c r="D1253" t="s">
        <v>1769</v>
      </c>
      <c r="E1253">
        <v>0</v>
      </c>
    </row>
    <row r="1254" spans="4:5" x14ac:dyDescent="0.25">
      <c r="D1254" t="s">
        <v>1771</v>
      </c>
      <c r="E1254">
        <v>0</v>
      </c>
    </row>
    <row r="1255" spans="4:5" x14ac:dyDescent="0.25">
      <c r="D1255" t="s">
        <v>1773</v>
      </c>
      <c r="E1255">
        <v>0</v>
      </c>
    </row>
    <row r="1256" spans="4:5" x14ac:dyDescent="0.25">
      <c r="D1256" t="s">
        <v>1774</v>
      </c>
      <c r="E1256">
        <v>0</v>
      </c>
    </row>
    <row r="1257" spans="4:5" x14ac:dyDescent="0.25">
      <c r="D1257" t="s">
        <v>1775</v>
      </c>
      <c r="E1257">
        <v>0</v>
      </c>
    </row>
    <row r="1258" spans="4:5" x14ac:dyDescent="0.25">
      <c r="D1258" t="s">
        <v>1777</v>
      </c>
      <c r="E1258">
        <v>0</v>
      </c>
    </row>
    <row r="1259" spans="4:5" x14ac:dyDescent="0.25">
      <c r="D1259" t="s">
        <v>1778</v>
      </c>
      <c r="E1259">
        <v>0</v>
      </c>
    </row>
    <row r="1260" spans="4:5" x14ac:dyDescent="0.25">
      <c r="D1260" t="s">
        <v>1780</v>
      </c>
      <c r="E1260">
        <v>0</v>
      </c>
    </row>
    <row r="1261" spans="4:5" x14ac:dyDescent="0.25">
      <c r="D1261" t="s">
        <v>1781</v>
      </c>
      <c r="E1261">
        <v>0</v>
      </c>
    </row>
    <row r="1262" spans="4:5" x14ac:dyDescent="0.25">
      <c r="D1262" t="s">
        <v>1782</v>
      </c>
      <c r="E1262">
        <v>0</v>
      </c>
    </row>
    <row r="1263" spans="4:5" x14ac:dyDescent="0.25">
      <c r="D1263" t="s">
        <v>1784</v>
      </c>
      <c r="E1263">
        <v>0</v>
      </c>
    </row>
    <row r="1264" spans="4:5" x14ac:dyDescent="0.25">
      <c r="D1264" t="s">
        <v>1786</v>
      </c>
      <c r="E1264">
        <v>0</v>
      </c>
    </row>
    <row r="1265" spans="4:5" x14ac:dyDescent="0.25">
      <c r="D1265" t="s">
        <v>1787</v>
      </c>
      <c r="E1265">
        <v>0</v>
      </c>
    </row>
    <row r="1266" spans="4:5" x14ac:dyDescent="0.25">
      <c r="D1266" t="s">
        <v>1788</v>
      </c>
      <c r="E1266">
        <v>0</v>
      </c>
    </row>
    <row r="1267" spans="4:5" x14ac:dyDescent="0.25">
      <c r="D1267" t="s">
        <v>1789</v>
      </c>
      <c r="E1267">
        <v>0</v>
      </c>
    </row>
    <row r="1268" spans="4:5" x14ac:dyDescent="0.25">
      <c r="D1268" t="s">
        <v>1790</v>
      </c>
      <c r="E1268">
        <v>0</v>
      </c>
    </row>
    <row r="1269" spans="4:5" x14ac:dyDescent="0.25">
      <c r="D1269" t="s">
        <v>1791</v>
      </c>
      <c r="E1269">
        <v>0</v>
      </c>
    </row>
    <row r="1270" spans="4:5" x14ac:dyDescent="0.25">
      <c r="D1270" t="s">
        <v>1793</v>
      </c>
      <c r="E1270">
        <v>0</v>
      </c>
    </row>
    <row r="1271" spans="4:5" x14ac:dyDescent="0.25">
      <c r="D1271" t="s">
        <v>1795</v>
      </c>
      <c r="E1271">
        <v>0</v>
      </c>
    </row>
    <row r="1272" spans="4:5" x14ac:dyDescent="0.25">
      <c r="D1272" t="s">
        <v>1797</v>
      </c>
      <c r="E1272">
        <v>0</v>
      </c>
    </row>
    <row r="1273" spans="4:5" x14ac:dyDescent="0.25">
      <c r="D1273" t="s">
        <v>1798</v>
      </c>
      <c r="E1273">
        <v>0</v>
      </c>
    </row>
    <row r="1274" spans="4:5" x14ac:dyDescent="0.25">
      <c r="D1274" t="s">
        <v>1799</v>
      </c>
      <c r="E1274">
        <v>0</v>
      </c>
    </row>
    <row r="1275" spans="4:5" x14ac:dyDescent="0.25">
      <c r="D1275" t="s">
        <v>1800</v>
      </c>
      <c r="E1275">
        <v>0</v>
      </c>
    </row>
    <row r="1276" spans="4:5" x14ac:dyDescent="0.25">
      <c r="D1276" t="s">
        <v>1801</v>
      </c>
      <c r="E1276">
        <v>0</v>
      </c>
    </row>
    <row r="1277" spans="4:5" x14ac:dyDescent="0.25">
      <c r="D1277" t="s">
        <v>1802</v>
      </c>
      <c r="E1277">
        <v>0</v>
      </c>
    </row>
    <row r="1278" spans="4:5" x14ac:dyDescent="0.25">
      <c r="D1278" t="s">
        <v>1803</v>
      </c>
      <c r="E1278">
        <v>0</v>
      </c>
    </row>
    <row r="1279" spans="4:5" x14ac:dyDescent="0.25">
      <c r="D1279" t="s">
        <v>1805</v>
      </c>
      <c r="E1279">
        <v>0</v>
      </c>
    </row>
    <row r="1280" spans="4:5" x14ac:dyDescent="0.25">
      <c r="D1280" t="s">
        <v>1806</v>
      </c>
      <c r="E1280">
        <v>0</v>
      </c>
    </row>
    <row r="1281" spans="4:5" x14ac:dyDescent="0.25">
      <c r="D1281" t="s">
        <v>1808</v>
      </c>
      <c r="E1281">
        <v>0</v>
      </c>
    </row>
    <row r="1282" spans="4:5" x14ac:dyDescent="0.25">
      <c r="D1282" t="s">
        <v>1810</v>
      </c>
      <c r="E1282">
        <v>0</v>
      </c>
    </row>
    <row r="1283" spans="4:5" x14ac:dyDescent="0.25">
      <c r="D1283" t="s">
        <v>1811</v>
      </c>
      <c r="E1283">
        <v>4</v>
      </c>
    </row>
    <row r="1284" spans="4:5" x14ac:dyDescent="0.25">
      <c r="D1284" t="s">
        <v>1813</v>
      </c>
      <c r="E1284">
        <v>0</v>
      </c>
    </row>
    <row r="1285" spans="4:5" x14ac:dyDescent="0.25">
      <c r="D1285" t="s">
        <v>1814</v>
      </c>
      <c r="E1285">
        <v>0</v>
      </c>
    </row>
    <row r="1286" spans="4:5" x14ac:dyDescent="0.25">
      <c r="D1286" t="s">
        <v>1816</v>
      </c>
      <c r="E1286">
        <v>0</v>
      </c>
    </row>
    <row r="1287" spans="4:5" x14ac:dyDescent="0.25">
      <c r="D1287" t="s">
        <v>1818</v>
      </c>
      <c r="E1287">
        <v>0</v>
      </c>
    </row>
    <row r="1288" spans="4:5" x14ac:dyDescent="0.25">
      <c r="D1288" t="s">
        <v>1819</v>
      </c>
      <c r="E1288">
        <v>0</v>
      </c>
    </row>
    <row r="1289" spans="4:5" x14ac:dyDescent="0.25">
      <c r="D1289" t="s">
        <v>1820</v>
      </c>
      <c r="E1289">
        <v>0</v>
      </c>
    </row>
    <row r="1290" spans="4:5" x14ac:dyDescent="0.25">
      <c r="D1290" t="s">
        <v>1821</v>
      </c>
      <c r="E1290">
        <v>0</v>
      </c>
    </row>
    <row r="1291" spans="4:5" x14ac:dyDescent="0.25">
      <c r="D1291" t="s">
        <v>1822</v>
      </c>
      <c r="E1291">
        <v>0</v>
      </c>
    </row>
    <row r="1292" spans="4:5" x14ac:dyDescent="0.25">
      <c r="D1292" t="s">
        <v>1824</v>
      </c>
      <c r="E1292">
        <v>0</v>
      </c>
    </row>
    <row r="1293" spans="4:5" x14ac:dyDescent="0.25">
      <c r="D1293" t="s">
        <v>1825</v>
      </c>
      <c r="E1293">
        <v>0</v>
      </c>
    </row>
    <row r="1294" spans="4:5" x14ac:dyDescent="0.25">
      <c r="D1294" t="s">
        <v>1826</v>
      </c>
      <c r="E1294">
        <v>0</v>
      </c>
    </row>
    <row r="1295" spans="4:5" x14ac:dyDescent="0.25">
      <c r="D1295" t="s">
        <v>1828</v>
      </c>
      <c r="E1295">
        <v>0</v>
      </c>
    </row>
    <row r="1296" spans="4:5" x14ac:dyDescent="0.25">
      <c r="D1296" t="s">
        <v>1829</v>
      </c>
      <c r="E1296">
        <v>0</v>
      </c>
    </row>
    <row r="1297" spans="4:5" x14ac:dyDescent="0.25">
      <c r="D1297" t="s">
        <v>1830</v>
      </c>
      <c r="E1297">
        <v>0</v>
      </c>
    </row>
    <row r="1298" spans="4:5" x14ac:dyDescent="0.25">
      <c r="D1298" t="s">
        <v>1831</v>
      </c>
      <c r="E1298">
        <v>0</v>
      </c>
    </row>
    <row r="1299" spans="4:5" x14ac:dyDescent="0.25">
      <c r="D1299" t="s">
        <v>1832</v>
      </c>
      <c r="E1299">
        <v>0</v>
      </c>
    </row>
    <row r="1300" spans="4:5" x14ac:dyDescent="0.25">
      <c r="D1300" t="s">
        <v>1833</v>
      </c>
      <c r="E1300">
        <v>0</v>
      </c>
    </row>
    <row r="1301" spans="4:5" x14ac:dyDescent="0.25">
      <c r="D1301" t="s">
        <v>1834</v>
      </c>
      <c r="E1301">
        <v>0</v>
      </c>
    </row>
    <row r="1302" spans="4:5" x14ac:dyDescent="0.25">
      <c r="D1302" t="s">
        <v>1835</v>
      </c>
      <c r="E1302">
        <v>0</v>
      </c>
    </row>
    <row r="1303" spans="4:5" x14ac:dyDescent="0.25">
      <c r="D1303" t="s">
        <v>1836</v>
      </c>
      <c r="E1303">
        <v>0</v>
      </c>
    </row>
    <row r="1304" spans="4:5" x14ac:dyDescent="0.25">
      <c r="D1304" t="s">
        <v>1837</v>
      </c>
      <c r="E1304">
        <v>0</v>
      </c>
    </row>
    <row r="1305" spans="4:5" x14ac:dyDescent="0.25">
      <c r="D1305" t="s">
        <v>1839</v>
      </c>
      <c r="E1305">
        <v>0</v>
      </c>
    </row>
    <row r="1306" spans="4:5" x14ac:dyDescent="0.25">
      <c r="D1306" t="s">
        <v>1840</v>
      </c>
      <c r="E1306">
        <v>0</v>
      </c>
    </row>
    <row r="1307" spans="4:5" x14ac:dyDescent="0.25">
      <c r="D1307" t="s">
        <v>1842</v>
      </c>
      <c r="E1307">
        <v>0</v>
      </c>
    </row>
    <row r="1308" spans="4:5" x14ac:dyDescent="0.25">
      <c r="D1308" t="s">
        <v>1843</v>
      </c>
      <c r="E1308">
        <v>0</v>
      </c>
    </row>
    <row r="1309" spans="4:5" x14ac:dyDescent="0.25">
      <c r="D1309" t="s">
        <v>1844</v>
      </c>
      <c r="E1309">
        <v>0</v>
      </c>
    </row>
    <row r="1310" spans="4:5" x14ac:dyDescent="0.25">
      <c r="D1310" t="s">
        <v>1845</v>
      </c>
      <c r="E1310">
        <v>0</v>
      </c>
    </row>
    <row r="1311" spans="4:5" x14ac:dyDescent="0.25">
      <c r="D1311" t="s">
        <v>1847</v>
      </c>
      <c r="E1311">
        <v>0</v>
      </c>
    </row>
    <row r="1312" spans="4:5" x14ac:dyDescent="0.25">
      <c r="D1312" t="s">
        <v>1848</v>
      </c>
      <c r="E1312">
        <v>0</v>
      </c>
    </row>
    <row r="1313" spans="4:5" x14ac:dyDescent="0.25">
      <c r="D1313" t="s">
        <v>1849</v>
      </c>
      <c r="E1313">
        <v>0</v>
      </c>
    </row>
    <row r="1314" spans="4:5" x14ac:dyDescent="0.25">
      <c r="D1314" t="s">
        <v>1851</v>
      </c>
      <c r="E1314">
        <v>0</v>
      </c>
    </row>
    <row r="1315" spans="4:5" x14ac:dyDescent="0.25">
      <c r="D1315" t="s">
        <v>1852</v>
      </c>
      <c r="E1315">
        <v>0</v>
      </c>
    </row>
    <row r="1316" spans="4:5" x14ac:dyDescent="0.25">
      <c r="D1316" t="s">
        <v>1853</v>
      </c>
      <c r="E1316">
        <v>0</v>
      </c>
    </row>
    <row r="1317" spans="4:5" x14ac:dyDescent="0.25">
      <c r="D1317" t="s">
        <v>1854</v>
      </c>
      <c r="E1317">
        <v>0</v>
      </c>
    </row>
    <row r="1318" spans="4:5" x14ac:dyDescent="0.25">
      <c r="D1318" t="s">
        <v>1855</v>
      </c>
      <c r="E1318">
        <v>0</v>
      </c>
    </row>
    <row r="1319" spans="4:5" x14ac:dyDescent="0.25">
      <c r="D1319" t="s">
        <v>1856</v>
      </c>
      <c r="E1319">
        <v>0</v>
      </c>
    </row>
    <row r="1320" spans="4:5" x14ac:dyDescent="0.25">
      <c r="D1320" t="s">
        <v>1858</v>
      </c>
      <c r="E1320">
        <v>0</v>
      </c>
    </row>
    <row r="1321" spans="4:5" x14ac:dyDescent="0.25">
      <c r="D1321" t="s">
        <v>1860</v>
      </c>
      <c r="E1321">
        <v>0</v>
      </c>
    </row>
    <row r="1322" spans="4:5" x14ac:dyDescent="0.25">
      <c r="D1322" t="s">
        <v>1862</v>
      </c>
      <c r="E1322">
        <v>0</v>
      </c>
    </row>
    <row r="1323" spans="4:5" x14ac:dyDescent="0.25">
      <c r="D1323" t="s">
        <v>1864</v>
      </c>
      <c r="E1323">
        <v>0</v>
      </c>
    </row>
    <row r="1324" spans="4:5" x14ac:dyDescent="0.25">
      <c r="D1324" t="s">
        <v>1865</v>
      </c>
      <c r="E1324">
        <v>0</v>
      </c>
    </row>
    <row r="1325" spans="4:5" x14ac:dyDescent="0.25">
      <c r="D1325" t="s">
        <v>1866</v>
      </c>
      <c r="E1325">
        <v>0</v>
      </c>
    </row>
    <row r="1326" spans="4:5" x14ac:dyDescent="0.25">
      <c r="D1326" t="s">
        <v>1867</v>
      </c>
      <c r="E1326">
        <v>0</v>
      </c>
    </row>
    <row r="1327" spans="4:5" x14ac:dyDescent="0.25">
      <c r="D1327" t="s">
        <v>1869</v>
      </c>
      <c r="E1327">
        <v>0</v>
      </c>
    </row>
    <row r="1328" spans="4:5" x14ac:dyDescent="0.25">
      <c r="D1328" t="s">
        <v>1870</v>
      </c>
      <c r="E1328">
        <v>0</v>
      </c>
    </row>
    <row r="1329" spans="4:5" x14ac:dyDescent="0.25">
      <c r="D1329" t="s">
        <v>1872</v>
      </c>
      <c r="E1329">
        <v>0</v>
      </c>
    </row>
    <row r="1330" spans="4:5" x14ac:dyDescent="0.25">
      <c r="D1330" t="s">
        <v>1873</v>
      </c>
      <c r="E1330">
        <v>0</v>
      </c>
    </row>
    <row r="1331" spans="4:5" x14ac:dyDescent="0.25">
      <c r="D1331" t="s">
        <v>1874</v>
      </c>
      <c r="E1331">
        <v>0</v>
      </c>
    </row>
    <row r="1332" spans="4:5" x14ac:dyDescent="0.25">
      <c r="D1332" t="s">
        <v>1875</v>
      </c>
      <c r="E1332">
        <v>0</v>
      </c>
    </row>
    <row r="1333" spans="4:5" x14ac:dyDescent="0.25">
      <c r="D1333" t="s">
        <v>1876</v>
      </c>
      <c r="E1333">
        <v>0</v>
      </c>
    </row>
    <row r="1334" spans="4:5" x14ac:dyDescent="0.25">
      <c r="D1334" t="s">
        <v>1877</v>
      </c>
      <c r="E1334">
        <v>0</v>
      </c>
    </row>
    <row r="1335" spans="4:5" x14ac:dyDescent="0.25">
      <c r="D1335" t="s">
        <v>1878</v>
      </c>
      <c r="E1335">
        <v>0</v>
      </c>
    </row>
    <row r="1336" spans="4:5" x14ac:dyDescent="0.25">
      <c r="D1336" t="s">
        <v>1880</v>
      </c>
      <c r="E1336">
        <v>0</v>
      </c>
    </row>
    <row r="1337" spans="4:5" x14ac:dyDescent="0.25">
      <c r="D1337" t="s">
        <v>1881</v>
      </c>
      <c r="E1337">
        <v>0</v>
      </c>
    </row>
    <row r="1338" spans="4:5" x14ac:dyDescent="0.25">
      <c r="D1338" t="s">
        <v>1882</v>
      </c>
      <c r="E1338">
        <v>0</v>
      </c>
    </row>
    <row r="1339" spans="4:5" x14ac:dyDescent="0.25">
      <c r="D1339" t="s">
        <v>1883</v>
      </c>
      <c r="E1339">
        <v>0</v>
      </c>
    </row>
    <row r="1340" spans="4:5" x14ac:dyDescent="0.25">
      <c r="D1340" t="s">
        <v>1884</v>
      </c>
      <c r="E1340">
        <v>0</v>
      </c>
    </row>
    <row r="1341" spans="4:5" x14ac:dyDescent="0.25">
      <c r="D1341" t="s">
        <v>1885</v>
      </c>
      <c r="E1341">
        <v>0</v>
      </c>
    </row>
    <row r="1342" spans="4:5" x14ac:dyDescent="0.25">
      <c r="D1342" t="s">
        <v>1887</v>
      </c>
      <c r="E1342">
        <v>0</v>
      </c>
    </row>
    <row r="1343" spans="4:5" x14ac:dyDescent="0.25">
      <c r="D1343" t="s">
        <v>1888</v>
      </c>
      <c r="E1343">
        <v>0</v>
      </c>
    </row>
    <row r="1344" spans="4:5" x14ac:dyDescent="0.25">
      <c r="D1344" t="s">
        <v>1890</v>
      </c>
      <c r="E1344">
        <v>0</v>
      </c>
    </row>
    <row r="1345" spans="4:5" x14ac:dyDescent="0.25">
      <c r="D1345" t="s">
        <v>1891</v>
      </c>
      <c r="E1345">
        <v>0</v>
      </c>
    </row>
    <row r="1346" spans="4:5" x14ac:dyDescent="0.25">
      <c r="D1346" t="s">
        <v>1893</v>
      </c>
      <c r="E1346">
        <v>0</v>
      </c>
    </row>
    <row r="1347" spans="4:5" x14ac:dyDescent="0.25">
      <c r="D1347" t="s">
        <v>1894</v>
      </c>
      <c r="E1347">
        <v>0</v>
      </c>
    </row>
    <row r="1348" spans="4:5" x14ac:dyDescent="0.25">
      <c r="D1348" t="s">
        <v>1896</v>
      </c>
      <c r="E1348">
        <v>0</v>
      </c>
    </row>
    <row r="1349" spans="4:5" x14ac:dyDescent="0.25">
      <c r="D1349" t="s">
        <v>1898</v>
      </c>
      <c r="E1349">
        <v>0</v>
      </c>
    </row>
    <row r="1350" spans="4:5" x14ac:dyDescent="0.25">
      <c r="D1350" t="s">
        <v>1900</v>
      </c>
      <c r="E1350">
        <v>0</v>
      </c>
    </row>
    <row r="1351" spans="4:5" x14ac:dyDescent="0.25">
      <c r="D1351" t="s">
        <v>1901</v>
      </c>
      <c r="E1351">
        <v>0</v>
      </c>
    </row>
    <row r="1352" spans="4:5" x14ac:dyDescent="0.25">
      <c r="D1352" t="s">
        <v>1903</v>
      </c>
      <c r="E1352">
        <v>0</v>
      </c>
    </row>
    <row r="1353" spans="4:5" x14ac:dyDescent="0.25">
      <c r="D1353" t="s">
        <v>1905</v>
      </c>
      <c r="E1353">
        <v>0</v>
      </c>
    </row>
    <row r="1354" spans="4:5" x14ac:dyDescent="0.25">
      <c r="D1354" t="s">
        <v>1906</v>
      </c>
      <c r="E1354">
        <v>0</v>
      </c>
    </row>
    <row r="1355" spans="4:5" x14ac:dyDescent="0.25">
      <c r="D1355" t="s">
        <v>1908</v>
      </c>
      <c r="E1355">
        <v>0</v>
      </c>
    </row>
    <row r="1356" spans="4:5" x14ac:dyDescent="0.25">
      <c r="D1356" t="s">
        <v>1909</v>
      </c>
      <c r="E1356">
        <v>0</v>
      </c>
    </row>
    <row r="1357" spans="4:5" x14ac:dyDescent="0.25">
      <c r="D1357" t="s">
        <v>1910</v>
      </c>
      <c r="E1357">
        <v>0</v>
      </c>
    </row>
    <row r="1358" spans="4:5" x14ac:dyDescent="0.25">
      <c r="D1358" t="s">
        <v>1911</v>
      </c>
      <c r="E1358">
        <v>0</v>
      </c>
    </row>
    <row r="1359" spans="4:5" x14ac:dyDescent="0.25">
      <c r="D1359" t="s">
        <v>1912</v>
      </c>
      <c r="E1359">
        <v>0</v>
      </c>
    </row>
    <row r="1360" spans="4:5" x14ac:dyDescent="0.25">
      <c r="D1360" t="s">
        <v>1913</v>
      </c>
      <c r="E1360">
        <v>0</v>
      </c>
    </row>
    <row r="1361" spans="4:5" x14ac:dyDescent="0.25">
      <c r="D1361" t="s">
        <v>1914</v>
      </c>
      <c r="E1361">
        <v>0</v>
      </c>
    </row>
    <row r="1362" spans="4:5" x14ac:dyDescent="0.25">
      <c r="D1362" t="s">
        <v>1915</v>
      </c>
      <c r="E1362">
        <v>0</v>
      </c>
    </row>
    <row r="1363" spans="4:5" x14ac:dyDescent="0.25">
      <c r="D1363" t="s">
        <v>1917</v>
      </c>
      <c r="E1363">
        <v>0</v>
      </c>
    </row>
    <row r="1364" spans="4:5" x14ac:dyDescent="0.25">
      <c r="D1364" t="s">
        <v>1918</v>
      </c>
      <c r="E1364">
        <v>0</v>
      </c>
    </row>
    <row r="1365" spans="4:5" x14ac:dyDescent="0.25">
      <c r="D1365" t="s">
        <v>1919</v>
      </c>
      <c r="E1365">
        <v>0</v>
      </c>
    </row>
    <row r="1366" spans="4:5" x14ac:dyDescent="0.25">
      <c r="D1366" t="s">
        <v>1920</v>
      </c>
      <c r="E1366">
        <v>0</v>
      </c>
    </row>
    <row r="1367" spans="4:5" x14ac:dyDescent="0.25">
      <c r="D1367" t="s">
        <v>1922</v>
      </c>
      <c r="E1367">
        <v>0</v>
      </c>
    </row>
    <row r="1368" spans="4:5" x14ac:dyDescent="0.25">
      <c r="D1368" t="s">
        <v>1923</v>
      </c>
      <c r="E1368">
        <v>0</v>
      </c>
    </row>
    <row r="1369" spans="4:5" x14ac:dyDescent="0.25">
      <c r="D1369" t="s">
        <v>1924</v>
      </c>
      <c r="E1369">
        <v>0</v>
      </c>
    </row>
    <row r="1370" spans="4:5" x14ac:dyDescent="0.25">
      <c r="D1370" t="s">
        <v>1926</v>
      </c>
      <c r="E1370">
        <v>0</v>
      </c>
    </row>
    <row r="1371" spans="4:5" x14ac:dyDescent="0.25">
      <c r="D1371" t="s">
        <v>1928</v>
      </c>
      <c r="E1371">
        <v>0</v>
      </c>
    </row>
    <row r="1372" spans="4:5" x14ac:dyDescent="0.25">
      <c r="D1372" t="s">
        <v>1929</v>
      </c>
      <c r="E1372">
        <v>0</v>
      </c>
    </row>
    <row r="1373" spans="4:5" x14ac:dyDescent="0.25">
      <c r="D1373" t="s">
        <v>1930</v>
      </c>
      <c r="E1373">
        <v>0</v>
      </c>
    </row>
    <row r="1374" spans="4:5" x14ac:dyDescent="0.25">
      <c r="D1374" t="s">
        <v>1931</v>
      </c>
      <c r="E1374">
        <v>0</v>
      </c>
    </row>
    <row r="1375" spans="4:5" x14ac:dyDescent="0.25">
      <c r="D1375" t="s">
        <v>1933</v>
      </c>
      <c r="E1375">
        <v>0</v>
      </c>
    </row>
    <row r="1376" spans="4:5" x14ac:dyDescent="0.25">
      <c r="D1376" t="s">
        <v>1935</v>
      </c>
      <c r="E1376">
        <v>0</v>
      </c>
    </row>
    <row r="1377" spans="4:5" x14ac:dyDescent="0.25">
      <c r="D1377" t="s">
        <v>1936</v>
      </c>
      <c r="E1377">
        <v>0</v>
      </c>
    </row>
    <row r="1378" spans="4:5" x14ac:dyDescent="0.25">
      <c r="D1378" t="s">
        <v>1937</v>
      </c>
      <c r="E1378">
        <v>9747144</v>
      </c>
    </row>
    <row r="1379" spans="4:5" x14ac:dyDescent="0.25">
      <c r="D1379" t="s">
        <v>1939</v>
      </c>
      <c r="E1379">
        <v>0</v>
      </c>
    </row>
    <row r="1380" spans="4:5" x14ac:dyDescent="0.25">
      <c r="D1380" t="s">
        <v>1941</v>
      </c>
      <c r="E1380">
        <v>0</v>
      </c>
    </row>
    <row r="1381" spans="4:5" x14ac:dyDescent="0.25">
      <c r="D1381" t="s">
        <v>1943</v>
      </c>
      <c r="E1381">
        <v>0</v>
      </c>
    </row>
    <row r="1382" spans="4:5" x14ac:dyDescent="0.25">
      <c r="D1382" t="s">
        <v>1944</v>
      </c>
      <c r="E1382">
        <v>0</v>
      </c>
    </row>
    <row r="1383" spans="4:5" x14ac:dyDescent="0.25">
      <c r="D1383" t="s">
        <v>1945</v>
      </c>
      <c r="E1383">
        <v>0</v>
      </c>
    </row>
    <row r="1384" spans="4:5" x14ac:dyDescent="0.25">
      <c r="D1384" t="s">
        <v>1946</v>
      </c>
      <c r="E1384">
        <v>0</v>
      </c>
    </row>
    <row r="1385" spans="4:5" x14ac:dyDescent="0.25">
      <c r="D1385" t="s">
        <v>1948</v>
      </c>
      <c r="E1385">
        <v>0</v>
      </c>
    </row>
    <row r="1386" spans="4:5" x14ac:dyDescent="0.25">
      <c r="D1386" t="s">
        <v>1950</v>
      </c>
      <c r="E1386">
        <v>0</v>
      </c>
    </row>
    <row r="1387" spans="4:5" x14ac:dyDescent="0.25">
      <c r="D1387" t="s">
        <v>1952</v>
      </c>
      <c r="E1387">
        <v>0</v>
      </c>
    </row>
    <row r="1388" spans="4:5" x14ac:dyDescent="0.25">
      <c r="D1388" t="s">
        <v>1954</v>
      </c>
      <c r="E1388">
        <v>0</v>
      </c>
    </row>
    <row r="1389" spans="4:5" x14ac:dyDescent="0.25">
      <c r="D1389" t="s">
        <v>1955</v>
      </c>
      <c r="E1389">
        <v>0</v>
      </c>
    </row>
    <row r="1390" spans="4:5" x14ac:dyDescent="0.25">
      <c r="D1390" t="s">
        <v>1956</v>
      </c>
      <c r="E1390">
        <v>0</v>
      </c>
    </row>
    <row r="1391" spans="4:5" x14ac:dyDescent="0.25">
      <c r="D1391" t="s">
        <v>1958</v>
      </c>
      <c r="E1391">
        <v>0</v>
      </c>
    </row>
    <row r="1392" spans="4:5" x14ac:dyDescent="0.25">
      <c r="D1392" t="s">
        <v>1959</v>
      </c>
      <c r="E1392">
        <v>0</v>
      </c>
    </row>
    <row r="1393" spans="4:5" x14ac:dyDescent="0.25">
      <c r="D1393" t="s">
        <v>1960</v>
      </c>
      <c r="E1393">
        <v>0</v>
      </c>
    </row>
    <row r="1394" spans="4:5" x14ac:dyDescent="0.25">
      <c r="D1394" t="s">
        <v>1961</v>
      </c>
      <c r="E1394">
        <v>0</v>
      </c>
    </row>
    <row r="1395" spans="4:5" x14ac:dyDescent="0.25">
      <c r="D1395" t="s">
        <v>1962</v>
      </c>
      <c r="E1395">
        <v>0</v>
      </c>
    </row>
    <row r="1396" spans="4:5" x14ac:dyDescent="0.25">
      <c r="D1396" t="s">
        <v>1963</v>
      </c>
      <c r="E1396">
        <v>0</v>
      </c>
    </row>
    <row r="1397" spans="4:5" x14ac:dyDescent="0.25">
      <c r="D1397" t="s">
        <v>1965</v>
      </c>
      <c r="E1397">
        <v>0</v>
      </c>
    </row>
    <row r="1398" spans="4:5" x14ac:dyDescent="0.25">
      <c r="D1398" t="s">
        <v>1966</v>
      </c>
      <c r="E1398">
        <v>0</v>
      </c>
    </row>
    <row r="1399" spans="4:5" x14ac:dyDescent="0.25">
      <c r="D1399" t="s">
        <v>1968</v>
      </c>
      <c r="E1399">
        <v>0</v>
      </c>
    </row>
    <row r="1400" spans="4:5" x14ac:dyDescent="0.25">
      <c r="D1400" t="s">
        <v>1969</v>
      </c>
      <c r="E1400">
        <v>0</v>
      </c>
    </row>
    <row r="1401" spans="4:5" x14ac:dyDescent="0.25">
      <c r="D1401" t="s">
        <v>1970</v>
      </c>
      <c r="E1401">
        <v>0</v>
      </c>
    </row>
    <row r="1402" spans="4:5" x14ac:dyDescent="0.25">
      <c r="D1402" t="s">
        <v>1972</v>
      </c>
      <c r="E1402">
        <v>0</v>
      </c>
    </row>
    <row r="1403" spans="4:5" x14ac:dyDescent="0.25">
      <c r="D1403" t="s">
        <v>1973</v>
      </c>
      <c r="E1403">
        <v>0</v>
      </c>
    </row>
    <row r="1404" spans="4:5" x14ac:dyDescent="0.25">
      <c r="D1404" t="s">
        <v>1974</v>
      </c>
      <c r="E1404">
        <v>0</v>
      </c>
    </row>
    <row r="1405" spans="4:5" x14ac:dyDescent="0.25">
      <c r="D1405" t="s">
        <v>1975</v>
      </c>
      <c r="E1405">
        <v>0</v>
      </c>
    </row>
    <row r="1406" spans="4:5" x14ac:dyDescent="0.25">
      <c r="D1406" t="s">
        <v>1976</v>
      </c>
      <c r="E1406">
        <v>0</v>
      </c>
    </row>
    <row r="1407" spans="4:5" x14ac:dyDescent="0.25">
      <c r="D1407" t="s">
        <v>1977</v>
      </c>
      <c r="E1407">
        <v>0</v>
      </c>
    </row>
    <row r="1408" spans="4:5" x14ac:dyDescent="0.25">
      <c r="D1408" t="s">
        <v>1979</v>
      </c>
      <c r="E1408">
        <v>0</v>
      </c>
    </row>
    <row r="1409" spans="4:5" x14ac:dyDescent="0.25">
      <c r="D1409" t="s">
        <v>1980</v>
      </c>
      <c r="E1409">
        <v>0</v>
      </c>
    </row>
    <row r="1410" spans="4:5" x14ac:dyDescent="0.25">
      <c r="D1410" t="s">
        <v>1981</v>
      </c>
      <c r="E1410">
        <v>0</v>
      </c>
    </row>
    <row r="1411" spans="4:5" x14ac:dyDescent="0.25">
      <c r="D1411" t="s">
        <v>1982</v>
      </c>
      <c r="E1411">
        <v>0</v>
      </c>
    </row>
    <row r="1412" spans="4:5" x14ac:dyDescent="0.25">
      <c r="D1412" t="s">
        <v>1983</v>
      </c>
      <c r="E1412">
        <v>0</v>
      </c>
    </row>
    <row r="1413" spans="4:5" x14ac:dyDescent="0.25">
      <c r="D1413" t="s">
        <v>1985</v>
      </c>
      <c r="E1413">
        <v>0</v>
      </c>
    </row>
    <row r="1414" spans="4:5" x14ac:dyDescent="0.25">
      <c r="D1414" t="s">
        <v>1987</v>
      </c>
      <c r="E1414">
        <v>0</v>
      </c>
    </row>
    <row r="1415" spans="4:5" x14ac:dyDescent="0.25">
      <c r="D1415" t="s">
        <v>1988</v>
      </c>
      <c r="E1415">
        <v>0</v>
      </c>
    </row>
    <row r="1416" spans="4:5" x14ac:dyDescent="0.25">
      <c r="D1416" t="s">
        <v>1990</v>
      </c>
      <c r="E1416">
        <v>0</v>
      </c>
    </row>
    <row r="1417" spans="4:5" x14ac:dyDescent="0.25">
      <c r="D1417" t="s">
        <v>2160</v>
      </c>
      <c r="E1417">
        <v>0</v>
      </c>
    </row>
    <row r="1418" spans="4:5" x14ac:dyDescent="0.25">
      <c r="D1418" t="s">
        <v>2183</v>
      </c>
      <c r="E1418">
        <v>0</v>
      </c>
    </row>
    <row r="1419" spans="4:5" x14ac:dyDescent="0.25">
      <c r="D1419" t="s">
        <v>2187</v>
      </c>
      <c r="E1419">
        <v>170484</v>
      </c>
    </row>
    <row r="1420" spans="4:5" x14ac:dyDescent="0.25">
      <c r="D1420" t="s">
        <v>2191</v>
      </c>
      <c r="E1420">
        <v>0</v>
      </c>
    </row>
    <row r="1421" spans="4:5" x14ac:dyDescent="0.25">
      <c r="D1421" t="s">
        <v>2193</v>
      </c>
      <c r="E1421">
        <v>6879155</v>
      </c>
    </row>
    <row r="1422" spans="4:5" x14ac:dyDescent="0.25">
      <c r="D1422" t="s">
        <v>2195</v>
      </c>
      <c r="E1422">
        <v>29692172</v>
      </c>
    </row>
    <row r="1423" spans="4:5" x14ac:dyDescent="0.25">
      <c r="D1423" t="s">
        <v>2197</v>
      </c>
      <c r="E1423">
        <v>0</v>
      </c>
    </row>
    <row r="1424" spans="4:5" x14ac:dyDescent="0.25">
      <c r="D1424" t="s">
        <v>2201</v>
      </c>
      <c r="E1424">
        <v>0</v>
      </c>
    </row>
    <row r="1425" spans="4:5" x14ac:dyDescent="0.25">
      <c r="D1425" t="s">
        <v>2202</v>
      </c>
      <c r="E1425">
        <v>1527780</v>
      </c>
    </row>
    <row r="1426" spans="4:5" x14ac:dyDescent="0.25">
      <c r="D1426" t="s">
        <v>2204</v>
      </c>
      <c r="E1426">
        <v>0</v>
      </c>
    </row>
    <row r="1427" spans="4:5" x14ac:dyDescent="0.25">
      <c r="D1427" t="s">
        <v>2207</v>
      </c>
      <c r="E1427">
        <v>81944748</v>
      </c>
    </row>
    <row r="1428" spans="4:5" x14ac:dyDescent="0.25">
      <c r="D1428" t="s">
        <v>2213</v>
      </c>
      <c r="E1428">
        <v>9715</v>
      </c>
    </row>
    <row r="1429" spans="4:5" x14ac:dyDescent="0.25">
      <c r="D1429" t="s">
        <v>2215</v>
      </c>
      <c r="E1429">
        <v>2143078</v>
      </c>
    </row>
    <row r="1430" spans="4:5" x14ac:dyDescent="0.25">
      <c r="D1430" t="s">
        <v>2221</v>
      </c>
      <c r="E1430">
        <v>0</v>
      </c>
    </row>
    <row r="1431" spans="4:5" x14ac:dyDescent="0.25">
      <c r="D1431" t="s">
        <v>2225</v>
      </c>
      <c r="E1431">
        <v>4401</v>
      </c>
    </row>
    <row r="1432" spans="4:5" x14ac:dyDescent="0.25">
      <c r="D1432" t="s">
        <v>2233</v>
      </c>
      <c r="E1432">
        <v>66717</v>
      </c>
    </row>
    <row r="1433" spans="4:5" x14ac:dyDescent="0.25">
      <c r="D1433" t="s">
        <v>2235</v>
      </c>
      <c r="E1433">
        <v>702260</v>
      </c>
    </row>
    <row r="1434" spans="4:5" x14ac:dyDescent="0.25">
      <c r="D1434" t="s">
        <v>2237</v>
      </c>
      <c r="E1434">
        <v>8093</v>
      </c>
    </row>
    <row r="1435" spans="4:5" x14ac:dyDescent="0.25">
      <c r="D1435" t="s">
        <v>2239</v>
      </c>
      <c r="E1435">
        <v>502000</v>
      </c>
    </row>
    <row r="1436" spans="4:5" x14ac:dyDescent="0.25">
      <c r="D1436" t="s">
        <v>2241</v>
      </c>
      <c r="E1436">
        <v>12997</v>
      </c>
    </row>
    <row r="1437" spans="4:5" x14ac:dyDescent="0.25">
      <c r="D1437" t="s">
        <v>2243</v>
      </c>
      <c r="E1437">
        <v>2432125</v>
      </c>
    </row>
    <row r="1438" spans="4:5" x14ac:dyDescent="0.25">
      <c r="D1438" t="s">
        <v>2245</v>
      </c>
      <c r="E1438">
        <v>2611817</v>
      </c>
    </row>
    <row r="1439" spans="4:5" x14ac:dyDescent="0.25">
      <c r="D1439" t="s">
        <v>2760</v>
      </c>
      <c r="E1439">
        <v>0</v>
      </c>
    </row>
    <row r="1440" spans="4:5" x14ac:dyDescent="0.25">
      <c r="D1440" t="s">
        <v>2247</v>
      </c>
      <c r="E1440">
        <v>0</v>
      </c>
    </row>
    <row r="1441" spans="4:5" x14ac:dyDescent="0.25">
      <c r="D1441" t="s">
        <v>2761</v>
      </c>
      <c r="E1441">
        <v>0</v>
      </c>
    </row>
    <row r="1442" spans="4:5" x14ac:dyDescent="0.25">
      <c r="D1442" t="s">
        <v>2249</v>
      </c>
      <c r="E1442">
        <v>1318654</v>
      </c>
    </row>
    <row r="1443" spans="4:5" x14ac:dyDescent="0.25">
      <c r="D1443" t="s">
        <v>2251</v>
      </c>
      <c r="E1443">
        <v>691099</v>
      </c>
    </row>
    <row r="1444" spans="4:5" x14ac:dyDescent="0.25">
      <c r="D1444" t="s">
        <v>2253</v>
      </c>
      <c r="E1444">
        <v>583566</v>
      </c>
    </row>
    <row r="1445" spans="4:5" x14ac:dyDescent="0.25">
      <c r="D1445" t="s">
        <v>2255</v>
      </c>
      <c r="E1445">
        <v>0</v>
      </c>
    </row>
    <row r="1446" spans="4:5" x14ac:dyDescent="0.25">
      <c r="D1446" t="s">
        <v>2257</v>
      </c>
      <c r="E1446">
        <v>202148</v>
      </c>
    </row>
    <row r="1447" spans="4:5" x14ac:dyDescent="0.25">
      <c r="D1447" t="s">
        <v>2259</v>
      </c>
      <c r="E1447">
        <v>420000</v>
      </c>
    </row>
    <row r="1448" spans="4:5" x14ac:dyDescent="0.25">
      <c r="D1448" t="s">
        <v>2261</v>
      </c>
      <c r="E1448">
        <v>450000</v>
      </c>
    </row>
    <row r="1449" spans="4:5" x14ac:dyDescent="0.25">
      <c r="D1449" t="s">
        <v>2263</v>
      </c>
      <c r="E1449">
        <v>400010</v>
      </c>
    </row>
    <row r="1450" spans="4:5" x14ac:dyDescent="0.25">
      <c r="D1450" t="s">
        <v>2762</v>
      </c>
      <c r="E1450">
        <v>0</v>
      </c>
    </row>
    <row r="1451" spans="4:5" x14ac:dyDescent="0.25">
      <c r="D1451" t="s">
        <v>2265</v>
      </c>
      <c r="E1451">
        <v>40000</v>
      </c>
    </row>
    <row r="1452" spans="4:5" x14ac:dyDescent="0.25">
      <c r="D1452" t="s">
        <v>2267</v>
      </c>
      <c r="E1452">
        <v>9365</v>
      </c>
    </row>
    <row r="1453" spans="4:5" x14ac:dyDescent="0.25">
      <c r="D1453" t="s">
        <v>2269</v>
      </c>
      <c r="E1453">
        <v>4461</v>
      </c>
    </row>
    <row r="1454" spans="4:5" x14ac:dyDescent="0.25">
      <c r="D1454" t="s">
        <v>2271</v>
      </c>
      <c r="E1454">
        <v>69377</v>
      </c>
    </row>
    <row r="1455" spans="4:5" x14ac:dyDescent="0.25">
      <c r="D1455" t="s">
        <v>2763</v>
      </c>
      <c r="E1455">
        <v>0</v>
      </c>
    </row>
    <row r="1456" spans="4:5" x14ac:dyDescent="0.25">
      <c r="D1456" t="s">
        <v>2273</v>
      </c>
      <c r="E1456">
        <v>41813</v>
      </c>
    </row>
    <row r="1457" spans="4:5" x14ac:dyDescent="0.25">
      <c r="D1457" t="s">
        <v>2275</v>
      </c>
      <c r="E1457">
        <v>19473</v>
      </c>
    </row>
    <row r="1458" spans="4:5" x14ac:dyDescent="0.25">
      <c r="D1458" t="s">
        <v>2277</v>
      </c>
      <c r="E1458">
        <v>2254460</v>
      </c>
    </row>
    <row r="1459" spans="4:5" x14ac:dyDescent="0.25">
      <c r="D1459" t="s">
        <v>2279</v>
      </c>
      <c r="E1459">
        <v>500000</v>
      </c>
    </row>
    <row r="1460" spans="4:5" x14ac:dyDescent="0.25">
      <c r="D1460" t="s">
        <v>2281</v>
      </c>
      <c r="E1460">
        <v>12254</v>
      </c>
    </row>
    <row r="1461" spans="4:5" x14ac:dyDescent="0.25">
      <c r="D1461" t="s">
        <v>2283</v>
      </c>
      <c r="E1461">
        <v>0</v>
      </c>
    </row>
    <row r="1462" spans="4:5" x14ac:dyDescent="0.25">
      <c r="D1462" t="s">
        <v>2285</v>
      </c>
      <c r="E1462">
        <v>0</v>
      </c>
    </row>
    <row r="1463" spans="4:5" x14ac:dyDescent="0.25">
      <c r="D1463" t="s">
        <v>2286</v>
      </c>
      <c r="E1463">
        <v>0</v>
      </c>
    </row>
    <row r="1464" spans="4:5" x14ac:dyDescent="0.25">
      <c r="D1464" t="s">
        <v>2287</v>
      </c>
      <c r="E1464">
        <v>1034237</v>
      </c>
    </row>
    <row r="1465" spans="4:5" x14ac:dyDescent="0.25">
      <c r="D1465" t="s">
        <v>2289</v>
      </c>
      <c r="E1465">
        <v>325000</v>
      </c>
    </row>
    <row r="1466" spans="4:5" x14ac:dyDescent="0.25">
      <c r="D1466" t="s">
        <v>2291</v>
      </c>
      <c r="E1466">
        <v>51513</v>
      </c>
    </row>
    <row r="1467" spans="4:5" x14ac:dyDescent="0.25">
      <c r="D1467" t="s">
        <v>2293</v>
      </c>
      <c r="E1467">
        <v>2214082</v>
      </c>
    </row>
    <row r="1468" spans="4:5" x14ac:dyDescent="0.25">
      <c r="D1468" t="s">
        <v>2295</v>
      </c>
      <c r="E1468">
        <v>500000</v>
      </c>
    </row>
    <row r="1469" spans="4:5" x14ac:dyDescent="0.25">
      <c r="D1469" t="s">
        <v>2297</v>
      </c>
      <c r="E1469">
        <v>4520</v>
      </c>
    </row>
    <row r="1470" spans="4:5" x14ac:dyDescent="0.25">
      <c r="D1470" t="s">
        <v>2313</v>
      </c>
      <c r="E1470">
        <v>6572</v>
      </c>
    </row>
    <row r="1471" spans="4:5" x14ac:dyDescent="0.25">
      <c r="D1471" t="s">
        <v>2315</v>
      </c>
      <c r="E1471">
        <v>1892105</v>
      </c>
    </row>
    <row r="1472" spans="4:5" x14ac:dyDescent="0.25">
      <c r="D1472" t="s">
        <v>2317</v>
      </c>
      <c r="E1472">
        <v>3459855</v>
      </c>
    </row>
    <row r="1473" spans="4:5" x14ac:dyDescent="0.25">
      <c r="D1473" t="s">
        <v>2319</v>
      </c>
      <c r="E1473">
        <v>7058</v>
      </c>
    </row>
    <row r="1474" spans="4:5" x14ac:dyDescent="0.25">
      <c r="D1474" t="s">
        <v>2321</v>
      </c>
      <c r="E1474">
        <v>-1778</v>
      </c>
    </row>
    <row r="1475" spans="4:5" x14ac:dyDescent="0.25">
      <c r="D1475" t="s">
        <v>2323</v>
      </c>
      <c r="E1475">
        <v>0</v>
      </c>
    </row>
    <row r="1476" spans="4:5" x14ac:dyDescent="0.25">
      <c r="D1476" t="s">
        <v>2327</v>
      </c>
      <c r="E1476">
        <v>0</v>
      </c>
    </row>
    <row r="1477" spans="4:5" x14ac:dyDescent="0.25">
      <c r="D1477" t="s">
        <v>2764</v>
      </c>
      <c r="E1477">
        <v>0</v>
      </c>
    </row>
    <row r="1478" spans="4:5" x14ac:dyDescent="0.25">
      <c r="D1478" t="s">
        <v>2765</v>
      </c>
      <c r="E1478">
        <v>0</v>
      </c>
    </row>
    <row r="1479" spans="4:5" x14ac:dyDescent="0.25">
      <c r="D1479" t="s">
        <v>2329</v>
      </c>
      <c r="E1479">
        <v>2563630</v>
      </c>
    </row>
    <row r="1480" spans="4:5" x14ac:dyDescent="0.25">
      <c r="D1480" t="s">
        <v>2331</v>
      </c>
      <c r="E1480">
        <v>1592730</v>
      </c>
    </row>
    <row r="1481" spans="4:5" x14ac:dyDescent="0.25">
      <c r="D1481" t="s">
        <v>2333</v>
      </c>
      <c r="E1481">
        <v>2011035</v>
      </c>
    </row>
    <row r="1482" spans="4:5" x14ac:dyDescent="0.25">
      <c r="D1482" t="s">
        <v>2766</v>
      </c>
      <c r="E1482">
        <v>0</v>
      </c>
    </row>
    <row r="1483" spans="4:5" x14ac:dyDescent="0.25">
      <c r="D1483" t="s">
        <v>2335</v>
      </c>
      <c r="E1483">
        <v>0</v>
      </c>
    </row>
    <row r="1484" spans="4:5" x14ac:dyDescent="0.25">
      <c r="D1484" t="s">
        <v>2337</v>
      </c>
      <c r="E1484">
        <v>0</v>
      </c>
    </row>
    <row r="1485" spans="4:5" x14ac:dyDescent="0.25">
      <c r="D1485" t="s">
        <v>2339</v>
      </c>
      <c r="E1485">
        <v>1666465</v>
      </c>
    </row>
    <row r="1486" spans="4:5" x14ac:dyDescent="0.25">
      <c r="D1486" t="s">
        <v>2341</v>
      </c>
      <c r="E1486">
        <v>-2340</v>
      </c>
    </row>
    <row r="1487" spans="4:5" x14ac:dyDescent="0.25">
      <c r="D1487" t="s">
        <v>2345</v>
      </c>
      <c r="E1487">
        <v>380</v>
      </c>
    </row>
    <row r="1488" spans="4:5" x14ac:dyDescent="0.25">
      <c r="D1488" t="s">
        <v>2347</v>
      </c>
      <c r="E1488">
        <v>3424</v>
      </c>
    </row>
    <row r="1489" spans="4:5" x14ac:dyDescent="0.25">
      <c r="D1489" t="s">
        <v>2349</v>
      </c>
      <c r="E1489">
        <v>0</v>
      </c>
    </row>
    <row r="1490" spans="4:5" x14ac:dyDescent="0.25">
      <c r="D1490" t="s">
        <v>2351</v>
      </c>
      <c r="E1490">
        <v>-243</v>
      </c>
    </row>
    <row r="1491" spans="4:5" x14ac:dyDescent="0.25">
      <c r="D1491" t="s">
        <v>2353</v>
      </c>
      <c r="E1491">
        <v>0</v>
      </c>
    </row>
    <row r="1492" spans="4:5" x14ac:dyDescent="0.25">
      <c r="D1492" t="s">
        <v>2357</v>
      </c>
      <c r="E1492">
        <v>-5564</v>
      </c>
    </row>
    <row r="1493" spans="4:5" x14ac:dyDescent="0.25">
      <c r="D1493" t="s">
        <v>2359</v>
      </c>
      <c r="E1493">
        <v>6102920</v>
      </c>
    </row>
    <row r="1494" spans="4:5" x14ac:dyDescent="0.25">
      <c r="D1494" t="s">
        <v>2361</v>
      </c>
      <c r="E1494">
        <v>121</v>
      </c>
    </row>
    <row r="1495" spans="4:5" x14ac:dyDescent="0.25">
      <c r="D1495" t="s">
        <v>2363</v>
      </c>
      <c r="E1495">
        <v>0</v>
      </c>
    </row>
    <row r="1496" spans="4:5" x14ac:dyDescent="0.25">
      <c r="D1496" t="s">
        <v>2364</v>
      </c>
      <c r="E1496">
        <v>3738</v>
      </c>
    </row>
    <row r="1497" spans="4:5" x14ac:dyDescent="0.25">
      <c r="D1497" t="s">
        <v>2366</v>
      </c>
      <c r="E1497">
        <v>1294045</v>
      </c>
    </row>
    <row r="1498" spans="4:5" x14ac:dyDescent="0.25">
      <c r="D1498" t="s">
        <v>2368</v>
      </c>
      <c r="E1498">
        <v>-216</v>
      </c>
    </row>
    <row r="1499" spans="4:5" x14ac:dyDescent="0.25">
      <c r="D1499" t="s">
        <v>2370</v>
      </c>
      <c r="E1499">
        <v>3313855</v>
      </c>
    </row>
    <row r="1500" spans="4:5" x14ac:dyDescent="0.25">
      <c r="D1500" t="s">
        <v>2372</v>
      </c>
      <c r="E1500">
        <v>3113</v>
      </c>
    </row>
    <row r="1501" spans="4:5" x14ac:dyDescent="0.25">
      <c r="D1501" t="s">
        <v>2299</v>
      </c>
      <c r="E1501">
        <v>734289</v>
      </c>
    </row>
    <row r="1502" spans="4:5" x14ac:dyDescent="0.25">
      <c r="D1502" t="s">
        <v>2301</v>
      </c>
      <c r="E1502">
        <v>400000</v>
      </c>
    </row>
    <row r="1503" spans="4:5" x14ac:dyDescent="0.25">
      <c r="D1503" t="s">
        <v>2303</v>
      </c>
      <c r="E1503">
        <v>8721</v>
      </c>
    </row>
    <row r="1504" spans="4:5" x14ac:dyDescent="0.25">
      <c r="D1504" t="s">
        <v>2374</v>
      </c>
      <c r="E1504">
        <v>1599643</v>
      </c>
    </row>
    <row r="1505" spans="4:5" x14ac:dyDescent="0.25">
      <c r="D1505" t="s">
        <v>2376</v>
      </c>
      <c r="E1505">
        <v>2088</v>
      </c>
    </row>
    <row r="1506" spans="4:5" x14ac:dyDescent="0.25">
      <c r="D1506" t="s">
        <v>2205</v>
      </c>
      <c r="E1506">
        <v>113820704</v>
      </c>
    </row>
    <row r="1507" spans="4:5" x14ac:dyDescent="0.25">
      <c r="D1507" t="s">
        <v>2231</v>
      </c>
      <c r="E1507">
        <v>25096780</v>
      </c>
    </row>
    <row r="1508" spans="4:5" x14ac:dyDescent="0.25">
      <c r="D1508" t="s">
        <v>2305</v>
      </c>
      <c r="E1508">
        <v>1774748</v>
      </c>
    </row>
    <row r="1509" spans="4:5" x14ac:dyDescent="0.25">
      <c r="D1509" t="s">
        <v>2307</v>
      </c>
      <c r="E1509">
        <v>400000</v>
      </c>
    </row>
    <row r="1510" spans="4:5" x14ac:dyDescent="0.25">
      <c r="D1510" t="s">
        <v>2309</v>
      </c>
      <c r="E1510">
        <v>760</v>
      </c>
    </row>
    <row r="1511" spans="4:5" x14ac:dyDescent="0.25">
      <c r="D1511" t="s">
        <v>2311</v>
      </c>
      <c r="E1511">
        <v>74706</v>
      </c>
    </row>
    <row r="1512" spans="4:5" x14ac:dyDescent="0.25">
      <c r="D1512" t="s">
        <v>2378</v>
      </c>
      <c r="E1512">
        <v>2622295</v>
      </c>
    </row>
    <row r="1513" spans="4:5" x14ac:dyDescent="0.25">
      <c r="D1513" t="s">
        <v>2380</v>
      </c>
      <c r="E1513">
        <v>-3766</v>
      </c>
    </row>
    <row r="1514" spans="4:5" x14ac:dyDescent="0.25">
      <c r="D1514" t="s">
        <v>2382</v>
      </c>
      <c r="E1514">
        <v>39975</v>
      </c>
    </row>
    <row r="1515" spans="4:5" x14ac:dyDescent="0.25">
      <c r="D1515" t="s">
        <v>2384</v>
      </c>
      <c r="E1515">
        <v>825500</v>
      </c>
    </row>
    <row r="1516" spans="4:5" x14ac:dyDescent="0.25">
      <c r="D1516" t="s">
        <v>2386</v>
      </c>
      <c r="E1516">
        <v>129416</v>
      </c>
    </row>
    <row r="1517" spans="4:5" x14ac:dyDescent="0.25">
      <c r="D1517" t="s">
        <v>2388</v>
      </c>
      <c r="E1517">
        <v>1232</v>
      </c>
    </row>
    <row r="1518" spans="4:5" x14ac:dyDescent="0.25">
      <c r="D1518" t="s">
        <v>2767</v>
      </c>
      <c r="E1518">
        <v>0</v>
      </c>
    </row>
    <row r="1519" spans="4:5" x14ac:dyDescent="0.25">
      <c r="D1519" t="s">
        <v>2390</v>
      </c>
      <c r="E1519">
        <v>664337</v>
      </c>
    </row>
    <row r="1520" spans="4:5" x14ac:dyDescent="0.25">
      <c r="D1520" t="s">
        <v>2392</v>
      </c>
      <c r="E1520">
        <v>305906</v>
      </c>
    </row>
    <row r="1521" spans="4:5" x14ac:dyDescent="0.25">
      <c r="D1521" t="s">
        <v>2394</v>
      </c>
      <c r="E1521">
        <v>474595</v>
      </c>
    </row>
    <row r="1522" spans="4:5" x14ac:dyDescent="0.25">
      <c r="D1522" t="s">
        <v>2396</v>
      </c>
      <c r="E1522">
        <v>1441164</v>
      </c>
    </row>
    <row r="1523" spans="4:5" x14ac:dyDescent="0.25">
      <c r="D1523" t="s">
        <v>2398</v>
      </c>
      <c r="E1523">
        <v>-1982159</v>
      </c>
    </row>
    <row r="1524" spans="4:5" x14ac:dyDescent="0.25">
      <c r="D1524" t="s">
        <v>2400</v>
      </c>
      <c r="E1524">
        <v>34679937</v>
      </c>
    </row>
    <row r="1525" spans="4:5" x14ac:dyDescent="0.25">
      <c r="D1525" t="s">
        <v>2402</v>
      </c>
      <c r="E1525">
        <v>420026</v>
      </c>
    </row>
    <row r="1526" spans="4:5" x14ac:dyDescent="0.25">
      <c r="D1526" t="s">
        <v>2768</v>
      </c>
      <c r="E1526">
        <v>0</v>
      </c>
    </row>
    <row r="1527" spans="4:5" x14ac:dyDescent="0.25">
      <c r="D1527" t="s">
        <v>2404</v>
      </c>
      <c r="E1527">
        <v>8960149</v>
      </c>
    </row>
    <row r="1528" spans="4:5" x14ac:dyDescent="0.25">
      <c r="D1528" t="s">
        <v>2769</v>
      </c>
      <c r="E1528">
        <v>0</v>
      </c>
    </row>
    <row r="1529" spans="4:5" x14ac:dyDescent="0.25">
      <c r="D1529" t="s">
        <v>2406</v>
      </c>
      <c r="E1529">
        <v>7713396</v>
      </c>
    </row>
    <row r="1530" spans="4:5" x14ac:dyDescent="0.25">
      <c r="D1530" t="s">
        <v>2408</v>
      </c>
      <c r="E1530">
        <v>1682286</v>
      </c>
    </row>
    <row r="1531" spans="4:5" x14ac:dyDescent="0.25">
      <c r="D1531" t="s">
        <v>2410</v>
      </c>
      <c r="E1531">
        <v>58513447</v>
      </c>
    </row>
    <row r="1532" spans="4:5" x14ac:dyDescent="0.25">
      <c r="D1532" t="s">
        <v>2412</v>
      </c>
      <c r="E1532">
        <v>37869714</v>
      </c>
    </row>
    <row r="1533" spans="4:5" x14ac:dyDescent="0.25">
      <c r="D1533" t="s">
        <v>2414</v>
      </c>
      <c r="E1533">
        <v>16088240</v>
      </c>
    </row>
    <row r="1534" spans="4:5" x14ac:dyDescent="0.25">
      <c r="D1534" t="s">
        <v>2416</v>
      </c>
      <c r="E1534">
        <v>4390870</v>
      </c>
    </row>
    <row r="1535" spans="4:5" x14ac:dyDescent="0.25">
      <c r="D1535" t="s">
        <v>2418</v>
      </c>
      <c r="E1535">
        <v>5284016</v>
      </c>
    </row>
    <row r="1536" spans="4:5" x14ac:dyDescent="0.25">
      <c r="D1536" t="s">
        <v>2420</v>
      </c>
      <c r="E1536">
        <v>18009625</v>
      </c>
    </row>
    <row r="1537" spans="4:5" x14ac:dyDescent="0.25">
      <c r="D1537" t="s">
        <v>2614</v>
      </c>
      <c r="E1537">
        <v>0</v>
      </c>
    </row>
    <row r="1538" spans="4:5" x14ac:dyDescent="0.25">
      <c r="D1538" t="s">
        <v>2422</v>
      </c>
      <c r="E1538">
        <v>25484663</v>
      </c>
    </row>
    <row r="1539" spans="4:5" x14ac:dyDescent="0.25">
      <c r="D1539" t="s">
        <v>2770</v>
      </c>
      <c r="E1539">
        <v>0</v>
      </c>
    </row>
    <row r="1540" spans="4:5" x14ac:dyDescent="0.25">
      <c r="D1540" t="s">
        <v>2424</v>
      </c>
      <c r="E1540">
        <v>8433752</v>
      </c>
    </row>
    <row r="1541" spans="4:5" x14ac:dyDescent="0.25">
      <c r="D1541" t="s">
        <v>2426</v>
      </c>
      <c r="E1541">
        <v>781309</v>
      </c>
    </row>
    <row r="1542" spans="4:5" x14ac:dyDescent="0.25">
      <c r="D1542" t="s">
        <v>2428</v>
      </c>
      <c r="E1542">
        <v>71408112</v>
      </c>
    </row>
    <row r="1543" spans="4:5" x14ac:dyDescent="0.25">
      <c r="D1543" t="s">
        <v>2771</v>
      </c>
      <c r="E1543">
        <v>0</v>
      </c>
    </row>
    <row r="1544" spans="4:5" x14ac:dyDescent="0.25">
      <c r="D1544" t="s">
        <v>2430</v>
      </c>
      <c r="E1544">
        <v>5549542</v>
      </c>
    </row>
    <row r="1545" spans="4:5" x14ac:dyDescent="0.25">
      <c r="D1545" t="s">
        <v>2432</v>
      </c>
      <c r="E1545">
        <v>1722575430</v>
      </c>
    </row>
    <row r="1546" spans="4:5" x14ac:dyDescent="0.25">
      <c r="D1546" t="s">
        <v>2434</v>
      </c>
      <c r="E1546">
        <v>4685650</v>
      </c>
    </row>
    <row r="1547" spans="4:5" x14ac:dyDescent="0.25">
      <c r="D1547" t="s">
        <v>2436</v>
      </c>
      <c r="E1547">
        <v>-81769022</v>
      </c>
    </row>
    <row r="1548" spans="4:5" x14ac:dyDescent="0.25">
      <c r="D1548" t="s">
        <v>2438</v>
      </c>
      <c r="E1548">
        <v>1357441</v>
      </c>
    </row>
    <row r="1549" spans="4:5" x14ac:dyDescent="0.25">
      <c r="D1549" t="s">
        <v>2446</v>
      </c>
      <c r="E1549">
        <v>2600000</v>
      </c>
    </row>
    <row r="1550" spans="4:5" x14ac:dyDescent="0.25">
      <c r="D1550" t="s">
        <v>2615</v>
      </c>
      <c r="E1550">
        <v>0</v>
      </c>
    </row>
    <row r="1551" spans="4:5" x14ac:dyDescent="0.25">
      <c r="D1551" t="s">
        <v>2616</v>
      </c>
      <c r="E1551">
        <v>0</v>
      </c>
    </row>
    <row r="1552" spans="4:5" x14ac:dyDescent="0.25">
      <c r="D1552" t="s">
        <v>2617</v>
      </c>
      <c r="E1552">
        <v>4980423</v>
      </c>
    </row>
    <row r="1553" spans="4:5" x14ac:dyDescent="0.25">
      <c r="D1553" t="s">
        <v>2442</v>
      </c>
      <c r="E1553">
        <v>3431193</v>
      </c>
    </row>
    <row r="1554" spans="4:5" x14ac:dyDescent="0.25">
      <c r="D1554" t="s">
        <v>2619</v>
      </c>
      <c r="E1554">
        <v>0</v>
      </c>
    </row>
    <row r="1555" spans="4:5" x14ac:dyDescent="0.25">
      <c r="D1555" t="s">
        <v>2620</v>
      </c>
      <c r="E1555">
        <v>0</v>
      </c>
    </row>
    <row r="1556" spans="4:5" x14ac:dyDescent="0.25">
      <c r="D1556" t="s">
        <v>2622</v>
      </c>
      <c r="E1556">
        <v>0</v>
      </c>
    </row>
    <row r="1557" spans="4:5" x14ac:dyDescent="0.25">
      <c r="D1557" t="s">
        <v>2444</v>
      </c>
      <c r="E1557">
        <v>2460027</v>
      </c>
    </row>
    <row r="1558" spans="4:5" x14ac:dyDescent="0.25">
      <c r="D1558" t="s">
        <v>2623</v>
      </c>
      <c r="E1558">
        <v>0</v>
      </c>
    </row>
    <row r="1559" spans="4:5" x14ac:dyDescent="0.25">
      <c r="D1559" t="s">
        <v>2624</v>
      </c>
      <c r="E1559">
        <v>0</v>
      </c>
    </row>
    <row r="1560" spans="4:5" x14ac:dyDescent="0.25">
      <c r="D1560" t="s">
        <v>2772</v>
      </c>
      <c r="E1560">
        <v>0</v>
      </c>
    </row>
    <row r="1561" spans="4:5" x14ac:dyDescent="0.25">
      <c r="D1561" t="s">
        <v>2448</v>
      </c>
      <c r="E1561">
        <v>15864205</v>
      </c>
    </row>
    <row r="1562" spans="4:5" x14ac:dyDescent="0.25">
      <c r="D1562" t="s">
        <v>2625</v>
      </c>
      <c r="E1562">
        <v>0</v>
      </c>
    </row>
    <row r="1563" spans="4:5" x14ac:dyDescent="0.25">
      <c r="D1563" t="s">
        <v>2450</v>
      </c>
      <c r="E1563">
        <v>6440621</v>
      </c>
    </row>
    <row r="1564" spans="4:5" x14ac:dyDescent="0.25">
      <c r="D1564" t="s">
        <v>2452</v>
      </c>
      <c r="E1564">
        <v>1892113</v>
      </c>
    </row>
    <row r="1565" spans="4:5" x14ac:dyDescent="0.25">
      <c r="D1565" t="s">
        <v>2456</v>
      </c>
      <c r="E1565">
        <v>5346311</v>
      </c>
    </row>
    <row r="1566" spans="4:5" x14ac:dyDescent="0.25">
      <c r="D1566" t="s">
        <v>2458</v>
      </c>
      <c r="E1566">
        <v>1638995</v>
      </c>
    </row>
    <row r="1567" spans="4:5" x14ac:dyDescent="0.25">
      <c r="D1567" t="s">
        <v>2460</v>
      </c>
      <c r="E1567">
        <v>13433495</v>
      </c>
    </row>
    <row r="1568" spans="4:5" x14ac:dyDescent="0.25">
      <c r="D1568" t="s">
        <v>2773</v>
      </c>
      <c r="E1568">
        <v>0</v>
      </c>
    </row>
    <row r="1569" spans="4:5" x14ac:dyDescent="0.25">
      <c r="D1569" t="s">
        <v>2462</v>
      </c>
      <c r="E1569">
        <v>4903599</v>
      </c>
    </row>
    <row r="1570" spans="4:5" x14ac:dyDescent="0.25">
      <c r="D1570" t="s">
        <v>2464</v>
      </c>
      <c r="E1570">
        <v>586283</v>
      </c>
    </row>
    <row r="1571" spans="4:5" x14ac:dyDescent="0.25">
      <c r="D1571" t="s">
        <v>2466</v>
      </c>
      <c r="E1571">
        <v>9072789</v>
      </c>
    </row>
    <row r="1572" spans="4:5" x14ac:dyDescent="0.25">
      <c r="D1572" t="s">
        <v>2468</v>
      </c>
      <c r="E1572">
        <v>4049000</v>
      </c>
    </row>
    <row r="1573" spans="4:5" x14ac:dyDescent="0.25">
      <c r="D1573" t="s">
        <v>2470</v>
      </c>
      <c r="E1573">
        <v>1230642</v>
      </c>
    </row>
    <row r="1574" spans="4:5" x14ac:dyDescent="0.25">
      <c r="D1574" t="s">
        <v>2472</v>
      </c>
      <c r="E1574">
        <v>1411042</v>
      </c>
    </row>
    <row r="1575" spans="4:5" x14ac:dyDescent="0.25">
      <c r="D1575" t="s">
        <v>2626</v>
      </c>
      <c r="E1575">
        <v>0</v>
      </c>
    </row>
    <row r="1576" spans="4:5" x14ac:dyDescent="0.25">
      <c r="D1576" t="s">
        <v>2474</v>
      </c>
      <c r="E1576">
        <v>259720</v>
      </c>
    </row>
    <row r="1577" spans="4:5" x14ac:dyDescent="0.25">
      <c r="D1577" t="s">
        <v>2476</v>
      </c>
      <c r="E1577">
        <v>2088419</v>
      </c>
    </row>
    <row r="1578" spans="4:5" x14ac:dyDescent="0.25">
      <c r="D1578" t="s">
        <v>2478</v>
      </c>
      <c r="E1578">
        <v>5819953</v>
      </c>
    </row>
    <row r="1579" spans="4:5" x14ac:dyDescent="0.25">
      <c r="D1579" t="s">
        <v>2480</v>
      </c>
      <c r="E1579">
        <v>1023132</v>
      </c>
    </row>
    <row r="1580" spans="4:5" x14ac:dyDescent="0.25">
      <c r="D1580" t="s">
        <v>2482</v>
      </c>
      <c r="E1580">
        <v>1010002</v>
      </c>
    </row>
    <row r="1581" spans="4:5" x14ac:dyDescent="0.25">
      <c r="D1581" t="s">
        <v>2484</v>
      </c>
      <c r="E1581">
        <v>469362</v>
      </c>
    </row>
    <row r="1582" spans="4:5" x14ac:dyDescent="0.25">
      <c r="D1582" t="s">
        <v>2486</v>
      </c>
      <c r="E1582">
        <v>62667</v>
      </c>
    </row>
    <row r="1583" spans="4:5" x14ac:dyDescent="0.25">
      <c r="D1583" t="s">
        <v>2488</v>
      </c>
      <c r="E1583">
        <v>282422</v>
      </c>
    </row>
    <row r="1584" spans="4:5" x14ac:dyDescent="0.25">
      <c r="D1584" t="s">
        <v>2490</v>
      </c>
      <c r="E1584">
        <v>1503890</v>
      </c>
    </row>
    <row r="1585" spans="4:5" x14ac:dyDescent="0.25">
      <c r="D1585" t="s">
        <v>2492</v>
      </c>
      <c r="E1585">
        <v>2030428</v>
      </c>
    </row>
    <row r="1586" spans="4:5" x14ac:dyDescent="0.25">
      <c r="D1586" t="s">
        <v>2494</v>
      </c>
      <c r="E1586">
        <v>88398</v>
      </c>
    </row>
    <row r="1587" spans="4:5" x14ac:dyDescent="0.25">
      <c r="D1587" t="s">
        <v>2496</v>
      </c>
      <c r="E1587">
        <v>11600</v>
      </c>
    </row>
    <row r="1588" spans="4:5" x14ac:dyDescent="0.25">
      <c r="D1588" t="s">
        <v>2498</v>
      </c>
      <c r="E1588">
        <v>600000</v>
      </c>
    </row>
    <row r="1589" spans="4:5" x14ac:dyDescent="0.25">
      <c r="D1589" t="s">
        <v>2500</v>
      </c>
      <c r="E1589">
        <v>7829329</v>
      </c>
    </row>
    <row r="1590" spans="4:5" x14ac:dyDescent="0.25">
      <c r="D1590" t="s">
        <v>2502</v>
      </c>
      <c r="E1590">
        <v>10683439</v>
      </c>
    </row>
    <row r="1591" spans="4:5" x14ac:dyDescent="0.25">
      <c r="D1591" t="s">
        <v>2627</v>
      </c>
      <c r="E1591">
        <v>0</v>
      </c>
    </row>
    <row r="1592" spans="4:5" x14ac:dyDescent="0.25">
      <c r="D1592" t="s">
        <v>2504</v>
      </c>
      <c r="E1592">
        <v>273400</v>
      </c>
    </row>
    <row r="1593" spans="4:5" x14ac:dyDescent="0.25">
      <c r="D1593" t="s">
        <v>2506</v>
      </c>
      <c r="E1593">
        <v>920451</v>
      </c>
    </row>
    <row r="1594" spans="4:5" x14ac:dyDescent="0.25">
      <c r="D1594" t="s">
        <v>2774</v>
      </c>
      <c r="E1594">
        <v>0</v>
      </c>
    </row>
    <row r="1595" spans="4:5" x14ac:dyDescent="0.25">
      <c r="D1595" t="s">
        <v>2628</v>
      </c>
      <c r="E1595">
        <v>0</v>
      </c>
    </row>
    <row r="1596" spans="4:5" x14ac:dyDescent="0.25">
      <c r="D1596" t="s">
        <v>2630</v>
      </c>
      <c r="E1596">
        <v>0</v>
      </c>
    </row>
    <row r="1597" spans="4:5" x14ac:dyDescent="0.25">
      <c r="D1597" t="s">
        <v>2510</v>
      </c>
      <c r="E1597">
        <v>96551</v>
      </c>
    </row>
    <row r="1598" spans="4:5" x14ac:dyDescent="0.25">
      <c r="D1598" t="s">
        <v>2512</v>
      </c>
      <c r="E1598">
        <v>3090</v>
      </c>
    </row>
    <row r="1599" spans="4:5" x14ac:dyDescent="0.25">
      <c r="D1599" t="s">
        <v>2631</v>
      </c>
      <c r="E1599">
        <v>0</v>
      </c>
    </row>
    <row r="1600" spans="4:5" x14ac:dyDescent="0.25">
      <c r="D1600" t="s">
        <v>2514</v>
      </c>
      <c r="E1600">
        <v>511302</v>
      </c>
    </row>
    <row r="1601" spans="4:5" x14ac:dyDescent="0.25">
      <c r="D1601" t="s">
        <v>2516</v>
      </c>
      <c r="E1601">
        <v>482887</v>
      </c>
    </row>
    <row r="1602" spans="4:5" x14ac:dyDescent="0.25">
      <c r="D1602" t="s">
        <v>2518</v>
      </c>
      <c r="E1602">
        <v>15008764</v>
      </c>
    </row>
    <row r="1603" spans="4:5" x14ac:dyDescent="0.25">
      <c r="D1603" t="s">
        <v>2520</v>
      </c>
      <c r="E1603">
        <v>1340000</v>
      </c>
    </row>
    <row r="1604" spans="4:5" x14ac:dyDescent="0.25">
      <c r="D1604" t="s">
        <v>2775</v>
      </c>
      <c r="E1604">
        <v>0</v>
      </c>
    </row>
    <row r="1605" spans="4:5" x14ac:dyDescent="0.25">
      <c r="D1605" t="s">
        <v>2522</v>
      </c>
      <c r="E1605">
        <v>141422</v>
      </c>
    </row>
    <row r="1606" spans="4:5" x14ac:dyDescent="0.25">
      <c r="D1606" t="s">
        <v>2524</v>
      </c>
      <c r="E1606">
        <v>3954694</v>
      </c>
    </row>
    <row r="1607" spans="4:5" x14ac:dyDescent="0.25">
      <c r="D1607" t="s">
        <v>2526</v>
      </c>
      <c r="E1607">
        <v>121740</v>
      </c>
    </row>
    <row r="1608" spans="4:5" x14ac:dyDescent="0.25">
      <c r="D1608" t="s">
        <v>2528</v>
      </c>
      <c r="E1608">
        <v>14160</v>
      </c>
    </row>
    <row r="1609" spans="4:5" x14ac:dyDescent="0.25">
      <c r="D1609" t="s">
        <v>2776</v>
      </c>
      <c r="E1609">
        <v>0</v>
      </c>
    </row>
    <row r="1610" spans="4:5" x14ac:dyDescent="0.25">
      <c r="D1610" t="s">
        <v>2532</v>
      </c>
      <c r="E1610">
        <v>0</v>
      </c>
    </row>
    <row r="1611" spans="4:5" x14ac:dyDescent="0.25">
      <c r="D1611" t="s">
        <v>2777</v>
      </c>
      <c r="E1611">
        <v>0</v>
      </c>
    </row>
    <row r="1612" spans="4:5" x14ac:dyDescent="0.25">
      <c r="D1612" t="s">
        <v>2533</v>
      </c>
      <c r="E1612">
        <v>7526</v>
      </c>
    </row>
    <row r="1613" spans="4:5" x14ac:dyDescent="0.25">
      <c r="D1613" t="s">
        <v>2535</v>
      </c>
      <c r="E1613">
        <v>6930280</v>
      </c>
    </row>
    <row r="1614" spans="4:5" x14ac:dyDescent="0.25">
      <c r="D1614" t="s">
        <v>2537</v>
      </c>
      <c r="E1614">
        <v>61200</v>
      </c>
    </row>
    <row r="1615" spans="4:5" x14ac:dyDescent="0.25">
      <c r="D1615" t="s">
        <v>2539</v>
      </c>
      <c r="E1615">
        <v>67436</v>
      </c>
    </row>
    <row r="1616" spans="4:5" x14ac:dyDescent="0.25">
      <c r="D1616" t="s">
        <v>2543</v>
      </c>
      <c r="E1616">
        <v>111299985</v>
      </c>
    </row>
    <row r="1617" spans="4:5" x14ac:dyDescent="0.25">
      <c r="D1617" t="s">
        <v>2632</v>
      </c>
      <c r="E1617">
        <v>0</v>
      </c>
    </row>
    <row r="1618" spans="4:5" x14ac:dyDescent="0.25">
      <c r="D1618" t="s">
        <v>2545</v>
      </c>
      <c r="E1618">
        <v>18229380</v>
      </c>
    </row>
    <row r="1619" spans="4:5" x14ac:dyDescent="0.25">
      <c r="D1619" t="s">
        <v>2634</v>
      </c>
      <c r="E1619">
        <v>0</v>
      </c>
    </row>
    <row r="1620" spans="4:5" x14ac:dyDescent="0.25">
      <c r="D1620" t="s">
        <v>2547</v>
      </c>
      <c r="E1620">
        <v>568000</v>
      </c>
    </row>
    <row r="1621" spans="4:5" x14ac:dyDescent="0.25">
      <c r="D1621" t="s">
        <v>2549</v>
      </c>
      <c r="E1621">
        <v>623750</v>
      </c>
    </row>
    <row r="1622" spans="4:5" x14ac:dyDescent="0.25">
      <c r="D1622" t="s">
        <v>2551</v>
      </c>
      <c r="E1622">
        <v>541253</v>
      </c>
    </row>
    <row r="1623" spans="4:5" x14ac:dyDescent="0.25">
      <c r="D1623" t="s">
        <v>2553</v>
      </c>
      <c r="E1623">
        <v>513764</v>
      </c>
    </row>
    <row r="1624" spans="4:5" x14ac:dyDescent="0.25">
      <c r="D1624" t="s">
        <v>2555</v>
      </c>
      <c r="E1624">
        <v>474618</v>
      </c>
    </row>
    <row r="1625" spans="4:5" x14ac:dyDescent="0.25">
      <c r="D1625" t="s">
        <v>2557</v>
      </c>
      <c r="E1625">
        <v>1266860</v>
      </c>
    </row>
    <row r="1626" spans="4:5" x14ac:dyDescent="0.25">
      <c r="D1626" t="s">
        <v>2559</v>
      </c>
      <c r="E1626">
        <v>18486420</v>
      </c>
    </row>
    <row r="1627" spans="4:5" x14ac:dyDescent="0.25">
      <c r="D1627" t="s">
        <v>2636</v>
      </c>
      <c r="E1627">
        <v>0</v>
      </c>
    </row>
    <row r="1628" spans="4:5" x14ac:dyDescent="0.25">
      <c r="D1628" t="s">
        <v>2638</v>
      </c>
      <c r="E1628">
        <v>0</v>
      </c>
    </row>
    <row r="1629" spans="4:5" x14ac:dyDescent="0.25">
      <c r="D1629" t="s">
        <v>2561</v>
      </c>
      <c r="E1629">
        <v>15994</v>
      </c>
    </row>
    <row r="1630" spans="4:5" x14ac:dyDescent="0.25">
      <c r="D1630" t="s">
        <v>2565</v>
      </c>
      <c r="E1630">
        <v>4479967</v>
      </c>
    </row>
    <row r="1631" spans="4:5" x14ac:dyDescent="0.25">
      <c r="D1631" t="s">
        <v>2567</v>
      </c>
      <c r="E1631">
        <v>17013150</v>
      </c>
    </row>
    <row r="1632" spans="4:5" x14ac:dyDescent="0.25">
      <c r="D1632" t="s">
        <v>2778</v>
      </c>
      <c r="E1632">
        <v>0</v>
      </c>
    </row>
    <row r="1633" spans="4:5" x14ac:dyDescent="0.25">
      <c r="D1633" t="s">
        <v>2563</v>
      </c>
      <c r="E1633">
        <v>0</v>
      </c>
    </row>
    <row r="1634" spans="4:5" x14ac:dyDescent="0.25">
      <c r="D1634" t="s">
        <v>2569</v>
      </c>
      <c r="E1634">
        <v>12340850</v>
      </c>
    </row>
    <row r="1635" spans="4:5" x14ac:dyDescent="0.25">
      <c r="D1635" t="s">
        <v>2571</v>
      </c>
      <c r="E1635">
        <v>37787976</v>
      </c>
    </row>
    <row r="1636" spans="4:5" x14ac:dyDescent="0.25">
      <c r="D1636" t="s">
        <v>2639</v>
      </c>
      <c r="E1636">
        <v>5093942</v>
      </c>
    </row>
    <row r="1637" spans="4:5" x14ac:dyDescent="0.25">
      <c r="D1637" t="s">
        <v>2779</v>
      </c>
      <c r="E1637">
        <v>0</v>
      </c>
    </row>
    <row r="1638" spans="4:5" x14ac:dyDescent="0.25">
      <c r="D1638" t="s">
        <v>2641</v>
      </c>
      <c r="E1638">
        <v>0</v>
      </c>
    </row>
    <row r="1639" spans="4:5" x14ac:dyDescent="0.25">
      <c r="D1639" t="s">
        <v>2780</v>
      </c>
      <c r="E1639">
        <v>0</v>
      </c>
    </row>
    <row r="1640" spans="4:5" x14ac:dyDescent="0.25">
      <c r="D1640" t="s">
        <v>2642</v>
      </c>
      <c r="E1640">
        <v>0</v>
      </c>
    </row>
    <row r="1641" spans="4:5" x14ac:dyDescent="0.25">
      <c r="D1641" t="s">
        <v>2440</v>
      </c>
      <c r="E1641">
        <v>91458</v>
      </c>
    </row>
    <row r="1642" spans="4:5" x14ac:dyDescent="0.25">
      <c r="D1642" t="s">
        <v>2508</v>
      </c>
      <c r="E1642">
        <v>907462</v>
      </c>
    </row>
    <row r="1643" spans="4:5" x14ac:dyDescent="0.25">
      <c r="D1643" t="s">
        <v>2643</v>
      </c>
      <c r="E1643">
        <v>0</v>
      </c>
    </row>
    <row r="1644" spans="4:5" x14ac:dyDescent="0.25">
      <c r="D1644" t="s">
        <v>2454</v>
      </c>
      <c r="E1644">
        <v>61675</v>
      </c>
    </row>
    <row r="1645" spans="4:5" x14ac:dyDescent="0.25">
      <c r="D1645" t="s">
        <v>2781</v>
      </c>
      <c r="E1645">
        <v>0</v>
      </c>
    </row>
    <row r="1646" spans="4:5" x14ac:dyDescent="0.25">
      <c r="D1646" t="s">
        <v>2782</v>
      </c>
      <c r="E1646">
        <v>0</v>
      </c>
    </row>
    <row r="1647" spans="4:5" x14ac:dyDescent="0.25">
      <c r="D1647" t="s">
        <v>2783</v>
      </c>
      <c r="E1647">
        <v>0</v>
      </c>
    </row>
    <row r="1648" spans="4:5" x14ac:dyDescent="0.25">
      <c r="D1648" t="s">
        <v>2784</v>
      </c>
      <c r="E1648">
        <v>0</v>
      </c>
    </row>
    <row r="1649" spans="4:5" x14ac:dyDescent="0.25">
      <c r="D1649" t="s">
        <v>2573</v>
      </c>
      <c r="E1649">
        <v>99166342</v>
      </c>
    </row>
    <row r="1650" spans="4:5" x14ac:dyDescent="0.25">
      <c r="D1650" t="s">
        <v>2644</v>
      </c>
      <c r="E1650">
        <v>22390092</v>
      </c>
    </row>
    <row r="1651" spans="4:5" x14ac:dyDescent="0.25">
      <c r="D1651" t="s">
        <v>2785</v>
      </c>
      <c r="E1651">
        <v>0</v>
      </c>
    </row>
    <row r="1652" spans="4:5" x14ac:dyDescent="0.25">
      <c r="D1652" t="s">
        <v>2530</v>
      </c>
      <c r="E1652">
        <v>10200</v>
      </c>
    </row>
    <row r="1653" spans="4:5" x14ac:dyDescent="0.25">
      <c r="D1653" t="s">
        <v>2541</v>
      </c>
      <c r="E1653">
        <v>11539830</v>
      </c>
    </row>
    <row r="1654" spans="4:5" x14ac:dyDescent="0.25">
      <c r="D1654" t="s">
        <v>2786</v>
      </c>
      <c r="E1654">
        <v>0</v>
      </c>
    </row>
    <row r="1655" spans="4:5" x14ac:dyDescent="0.25">
      <c r="D1655" t="s">
        <v>2575</v>
      </c>
      <c r="E1655">
        <v>-2397772162</v>
      </c>
    </row>
    <row r="1656" spans="4:5" x14ac:dyDescent="0.25">
      <c r="D1656" t="s">
        <v>2577</v>
      </c>
      <c r="E1656">
        <v>-51919358</v>
      </c>
    </row>
    <row r="1657" spans="4:5" x14ac:dyDescent="0.25">
      <c r="D1657" t="s">
        <v>2579</v>
      </c>
      <c r="E1657">
        <v>-28100</v>
      </c>
    </row>
    <row r="1658" spans="4:5" x14ac:dyDescent="0.25">
      <c r="D1658" t="s">
        <v>2583</v>
      </c>
      <c r="E1658">
        <v>-76273280</v>
      </c>
    </row>
    <row r="1659" spans="4:5" x14ac:dyDescent="0.25">
      <c r="D1659" t="s">
        <v>2787</v>
      </c>
      <c r="E1659">
        <v>0</v>
      </c>
    </row>
    <row r="1660" spans="4:5" x14ac:dyDescent="0.25">
      <c r="D1660" t="s">
        <v>2585</v>
      </c>
      <c r="E1660">
        <v>-8938805</v>
      </c>
    </row>
    <row r="1661" spans="4:5" x14ac:dyDescent="0.25">
      <c r="D1661" t="s">
        <v>2593</v>
      </c>
      <c r="E1661">
        <v>-35484217</v>
      </c>
    </row>
    <row r="1662" spans="4:5" x14ac:dyDescent="0.25">
      <c r="D1662" t="s">
        <v>2646</v>
      </c>
      <c r="E1662">
        <v>0</v>
      </c>
    </row>
    <row r="1663" spans="4:5" x14ac:dyDescent="0.25">
      <c r="D1663" t="s">
        <v>2595</v>
      </c>
      <c r="E1663">
        <v>-1748148</v>
      </c>
    </row>
    <row r="1664" spans="4:5" x14ac:dyDescent="0.25">
      <c r="D1664" t="s">
        <v>2599</v>
      </c>
      <c r="E1664">
        <v>-2123703</v>
      </c>
    </row>
    <row r="1665" spans="4:5" x14ac:dyDescent="0.25">
      <c r="D1665" t="s">
        <v>2788</v>
      </c>
      <c r="E1665">
        <v>0</v>
      </c>
    </row>
    <row r="1666" spans="4:5" x14ac:dyDescent="0.25">
      <c r="D1666" t="s">
        <v>2601</v>
      </c>
      <c r="E1666">
        <v>-12851</v>
      </c>
    </row>
    <row r="1667" spans="4:5" x14ac:dyDescent="0.25">
      <c r="D1667" t="s">
        <v>2605</v>
      </c>
      <c r="E1667">
        <v>-1791206</v>
      </c>
    </row>
    <row r="1668" spans="4:5" x14ac:dyDescent="0.25">
      <c r="D1668" t="s">
        <v>2607</v>
      </c>
      <c r="E1668">
        <v>-6426045</v>
      </c>
    </row>
    <row r="1669" spans="4:5" x14ac:dyDescent="0.25">
      <c r="D1669" t="s">
        <v>2609</v>
      </c>
      <c r="E1669">
        <v>-15952008</v>
      </c>
    </row>
    <row r="1670" spans="4:5" x14ac:dyDescent="0.25">
      <c r="D1670" t="s">
        <v>2647</v>
      </c>
      <c r="E1670">
        <v>0</v>
      </c>
    </row>
    <row r="1671" spans="4:5" x14ac:dyDescent="0.25">
      <c r="D1671" t="s">
        <v>2648</v>
      </c>
      <c r="E1671">
        <v>0</v>
      </c>
    </row>
    <row r="1672" spans="4:5" x14ac:dyDescent="0.25">
      <c r="D1672" t="s">
        <v>2789</v>
      </c>
      <c r="E1672">
        <v>0</v>
      </c>
    </row>
    <row r="1673" spans="4:5" x14ac:dyDescent="0.25">
      <c r="D1673" t="s">
        <v>2587</v>
      </c>
      <c r="E1673">
        <v>393886</v>
      </c>
    </row>
    <row r="1674" spans="4:5" x14ac:dyDescent="0.25">
      <c r="D1674" t="s">
        <v>2589</v>
      </c>
      <c r="E1674">
        <v>-20400</v>
      </c>
    </row>
    <row r="1675" spans="4:5" x14ac:dyDescent="0.25">
      <c r="D1675" t="s">
        <v>2790</v>
      </c>
      <c r="E1675">
        <v>0</v>
      </c>
    </row>
    <row r="1676" spans="4:5" x14ac:dyDescent="0.25">
      <c r="D1676" t="s">
        <v>2791</v>
      </c>
      <c r="E1676">
        <v>0</v>
      </c>
    </row>
    <row r="1677" spans="4:5" x14ac:dyDescent="0.25">
      <c r="D1677" t="s">
        <v>2591</v>
      </c>
      <c r="E1677">
        <v>-90208</v>
      </c>
    </row>
    <row r="1678" spans="4:5" x14ac:dyDescent="0.25">
      <c r="D1678" t="s">
        <v>2603</v>
      </c>
      <c r="E1678">
        <v>-76254</v>
      </c>
    </row>
    <row r="1679" spans="4:5" x14ac:dyDescent="0.25">
      <c r="D1679" t="s">
        <v>2650</v>
      </c>
      <c r="E1679">
        <v>0</v>
      </c>
    </row>
    <row r="1680" spans="4:5" x14ac:dyDescent="0.25">
      <c r="D1680" t="s">
        <v>2581</v>
      </c>
      <c r="E1680">
        <v>-1387007</v>
      </c>
    </row>
    <row r="1681" spans="4:5" x14ac:dyDescent="0.25">
      <c r="D1681" t="s">
        <v>2597</v>
      </c>
      <c r="E1681">
        <v>-1803670</v>
      </c>
    </row>
    <row r="1682" spans="4:5" x14ac:dyDescent="0.25">
      <c r="D1682" t="s">
        <v>2792</v>
      </c>
      <c r="E1682"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2C2F3-CB25-4D97-90EB-9390048DAB6F}">
  <sheetPr>
    <tabColor theme="8" tint="-0.499984740745262"/>
  </sheetPr>
  <dimension ref="A1:K18"/>
  <sheetViews>
    <sheetView showGridLines="0" zoomScale="80" zoomScaleNormal="80" workbookViewId="0"/>
  </sheetViews>
  <sheetFormatPr defaultColWidth="8.85546875" defaultRowHeight="15" x14ac:dyDescent="0.25"/>
  <cols>
    <col min="1" max="2" width="9.42578125" style="2" bestFit="1" customWidth="1"/>
    <col min="3" max="3" width="42.28515625" style="2" bestFit="1" customWidth="1"/>
    <col min="4" max="4" width="33" style="2" bestFit="1" customWidth="1"/>
    <col min="5" max="5" width="15.140625" style="2" bestFit="1" customWidth="1"/>
    <col min="6" max="6" width="14" style="2" bestFit="1" customWidth="1"/>
    <col min="7" max="7" width="22.28515625" style="2" bestFit="1" customWidth="1"/>
    <col min="8" max="8" width="20.7109375" style="2" bestFit="1" customWidth="1"/>
    <col min="9" max="9" width="30.28515625" style="2" bestFit="1" customWidth="1"/>
    <col min="10" max="10" width="24.140625" style="2" bestFit="1" customWidth="1"/>
    <col min="11" max="11" width="19" style="2" bestFit="1" customWidth="1"/>
    <col min="12" max="16384" width="8.85546875" style="2"/>
  </cols>
  <sheetData>
    <row r="1" spans="1:11" x14ac:dyDescent="0.25">
      <c r="A1" s="174" t="s">
        <v>3525</v>
      </c>
      <c r="B1" s="2" t="s">
        <v>3553</v>
      </c>
    </row>
    <row r="3" spans="1:11" x14ac:dyDescent="0.25">
      <c r="A3" s="174" t="s">
        <v>3526</v>
      </c>
      <c r="B3" s="174" t="s">
        <v>3530</v>
      </c>
      <c r="C3" s="174" t="s">
        <v>3531</v>
      </c>
      <c r="D3" s="2" t="s">
        <v>3810</v>
      </c>
      <c r="E3" s="2" t="s">
        <v>3726</v>
      </c>
      <c r="F3" s="2" t="s">
        <v>3727</v>
      </c>
      <c r="G3" s="2" t="s">
        <v>3728</v>
      </c>
      <c r="H3" s="2" t="s">
        <v>3729</v>
      </c>
      <c r="I3" s="2" t="s">
        <v>3730</v>
      </c>
      <c r="J3" s="2" t="s">
        <v>3733</v>
      </c>
      <c r="K3" s="2" t="s">
        <v>3734</v>
      </c>
    </row>
    <row r="4" spans="1:11" x14ac:dyDescent="0.25">
      <c r="A4" s="2">
        <v>5003</v>
      </c>
      <c r="B4" s="2" t="s">
        <v>3554</v>
      </c>
      <c r="C4" s="2" t="s">
        <v>2613</v>
      </c>
      <c r="D4" s="2">
        <v>19160551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 t="e">
        <v>#DIV/0!</v>
      </c>
    </row>
    <row r="5" spans="1:11" x14ac:dyDescent="0.25">
      <c r="B5" s="2">
        <v>680</v>
      </c>
      <c r="C5" s="2" t="s">
        <v>2570</v>
      </c>
      <c r="D5" s="2">
        <v>871818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-871818</v>
      </c>
      <c r="K5" s="2">
        <v>-1</v>
      </c>
    </row>
    <row r="6" spans="1:11" x14ac:dyDescent="0.25">
      <c r="B6" s="2">
        <v>681</v>
      </c>
      <c r="C6" s="2" t="s">
        <v>2572</v>
      </c>
      <c r="D6" s="2">
        <v>41707040</v>
      </c>
      <c r="E6" s="2">
        <v>0</v>
      </c>
      <c r="F6" s="2">
        <v>0</v>
      </c>
      <c r="G6" s="2">
        <v>0</v>
      </c>
      <c r="H6" s="2">
        <v>49047341</v>
      </c>
      <c r="I6" s="2">
        <v>49047341</v>
      </c>
      <c r="J6" s="2">
        <v>-13210578</v>
      </c>
      <c r="K6" s="2">
        <v>-0.21219112704361351</v>
      </c>
    </row>
    <row r="7" spans="1:11" x14ac:dyDescent="0.25">
      <c r="B7" s="2">
        <v>686</v>
      </c>
      <c r="C7" s="2" t="s">
        <v>2640</v>
      </c>
      <c r="D7" s="2">
        <v>1390328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 t="e">
        <v>#DIV/0!</v>
      </c>
    </row>
    <row r="8" spans="1:11" x14ac:dyDescent="0.25">
      <c r="B8" s="2">
        <v>6812</v>
      </c>
      <c r="C8" s="2" t="s">
        <v>2574</v>
      </c>
      <c r="D8" s="2">
        <v>112465940</v>
      </c>
      <c r="E8" s="2">
        <v>112975695.94</v>
      </c>
      <c r="F8" s="2">
        <v>0</v>
      </c>
      <c r="G8" s="2">
        <v>112975695.94</v>
      </c>
      <c r="H8" s="2">
        <v>0</v>
      </c>
      <c r="I8" s="2">
        <v>112975696</v>
      </c>
      <c r="J8" s="2">
        <v>509755.99579997361</v>
      </c>
      <c r="K8" s="2">
        <v>4.5325366575955069E-3</v>
      </c>
    </row>
    <row r="9" spans="1:11" x14ac:dyDescent="0.25">
      <c r="A9" s="2" t="s">
        <v>3725</v>
      </c>
      <c r="D9" s="2">
        <v>175595677</v>
      </c>
      <c r="E9" s="2">
        <v>112975695.94</v>
      </c>
      <c r="F9" s="2">
        <v>0</v>
      </c>
      <c r="G9" s="2">
        <v>112975695.94</v>
      </c>
      <c r="H9" s="2">
        <v>49047341</v>
      </c>
      <c r="I9" s="2">
        <v>162023037</v>
      </c>
      <c r="J9" s="2">
        <v>-13572640.004200041</v>
      </c>
      <c r="K9" s="2">
        <v>-7.7294841397920061E-2</v>
      </c>
    </row>
    <row r="14" spans="1:11" x14ac:dyDescent="0.25">
      <c r="D14" s="178" t="s">
        <v>3811</v>
      </c>
      <c r="I14" s="178" t="s">
        <v>3674</v>
      </c>
    </row>
    <row r="15" spans="1:11" x14ac:dyDescent="0.25">
      <c r="C15" s="2" t="str">
        <f>'P&amp;L'!A16</f>
        <v>Shpenzime zhvlerësimi dhe amortizimi</v>
      </c>
      <c r="D15" s="178" t="e">
        <f>'P&amp;L'!#REF!</f>
        <v>#REF!</v>
      </c>
      <c r="I15" s="179">
        <f>'P&amp;L'!D16</f>
        <v>-162023037</v>
      </c>
    </row>
    <row r="16" spans="1:11" x14ac:dyDescent="0.25">
      <c r="C16" s="2" t="s">
        <v>3672</v>
      </c>
      <c r="D16" s="2" t="e">
        <f>D15</f>
        <v>#REF!</v>
      </c>
      <c r="I16" s="2">
        <f>I15</f>
        <v>-162023037</v>
      </c>
    </row>
    <row r="18" spans="3:9" x14ac:dyDescent="0.25">
      <c r="C18" s="177" t="s">
        <v>3673</v>
      </c>
      <c r="D18" s="177" t="e">
        <f>GETPIVOTDATA("Sum of Adjusted Closing balance PY",$A$3)+D16</f>
        <v>#REF!</v>
      </c>
      <c r="I18" s="177">
        <f>GETPIVOTDATA("Sum of Closing balance adjusted",$A$3)+I16</f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31D39-6653-42C2-9D1A-6A1E34C07B0A}">
  <sheetPr>
    <tabColor theme="8" tint="-0.499984740745262"/>
  </sheetPr>
  <dimension ref="A1:K139"/>
  <sheetViews>
    <sheetView showGridLines="0" zoomScale="80" zoomScaleNormal="80" workbookViewId="0"/>
  </sheetViews>
  <sheetFormatPr defaultColWidth="8.85546875" defaultRowHeight="15" x14ac:dyDescent="0.25"/>
  <cols>
    <col min="1" max="1" width="9.42578125" style="2" bestFit="1" customWidth="1"/>
    <col min="2" max="2" width="13.140625" style="2" bestFit="1" customWidth="1"/>
    <col min="3" max="3" width="65.85546875" style="2" bestFit="1" customWidth="1"/>
    <col min="4" max="4" width="33" style="2" bestFit="1" customWidth="1"/>
    <col min="5" max="5" width="14.140625" style="2" bestFit="1" customWidth="1"/>
    <col min="6" max="6" width="15.140625" style="2" bestFit="1" customWidth="1"/>
    <col min="7" max="7" width="22.28515625" style="2" bestFit="1" customWidth="1"/>
    <col min="8" max="8" width="20.7109375" style="2" bestFit="1" customWidth="1"/>
    <col min="9" max="9" width="30.28515625" style="2" bestFit="1" customWidth="1"/>
    <col min="10" max="10" width="24.140625" style="2" bestFit="1" customWidth="1"/>
    <col min="11" max="11" width="19" style="2" bestFit="1" customWidth="1"/>
    <col min="12" max="16384" width="8.85546875" style="2"/>
  </cols>
  <sheetData>
    <row r="1" spans="1:11" x14ac:dyDescent="0.25">
      <c r="A1" s="174" t="s">
        <v>3525</v>
      </c>
      <c r="B1" s="2" t="s">
        <v>3556</v>
      </c>
    </row>
    <row r="3" spans="1:11" x14ac:dyDescent="0.25">
      <c r="A3" s="174" t="s">
        <v>3526</v>
      </c>
      <c r="B3" s="174" t="s">
        <v>3530</v>
      </c>
      <c r="C3" s="174" t="s">
        <v>3531</v>
      </c>
      <c r="D3" s="2" t="s">
        <v>3810</v>
      </c>
      <c r="E3" s="2" t="s">
        <v>3726</v>
      </c>
      <c r="F3" s="2" t="s">
        <v>3727</v>
      </c>
      <c r="G3" s="2" t="s">
        <v>3728</v>
      </c>
      <c r="H3" s="2" t="s">
        <v>3729</v>
      </c>
      <c r="I3" s="2" t="s">
        <v>3730</v>
      </c>
      <c r="J3" s="2" t="s">
        <v>3733</v>
      </c>
      <c r="K3" s="2" t="s">
        <v>3734</v>
      </c>
    </row>
    <row r="4" spans="1:11" x14ac:dyDescent="0.25">
      <c r="A4" s="2">
        <v>1010</v>
      </c>
      <c r="B4" s="2">
        <v>21501</v>
      </c>
      <c r="C4" s="2" t="s">
        <v>96</v>
      </c>
      <c r="D4" s="2">
        <v>9223689</v>
      </c>
      <c r="E4" s="2">
        <v>0</v>
      </c>
      <c r="F4" s="2">
        <v>0</v>
      </c>
      <c r="G4" s="2">
        <v>0</v>
      </c>
      <c r="H4" s="2">
        <v>9223689</v>
      </c>
      <c r="I4" s="2">
        <v>9223689</v>
      </c>
      <c r="J4" s="2">
        <v>-0.34999999962747097</v>
      </c>
      <c r="K4" s="2">
        <v>-3.7945770542182342E-8</v>
      </c>
    </row>
    <row r="5" spans="1:11" x14ac:dyDescent="0.25">
      <c r="B5" s="2">
        <v>21502</v>
      </c>
      <c r="C5" s="2" t="s">
        <v>98</v>
      </c>
      <c r="D5" s="2">
        <v>4462717</v>
      </c>
      <c r="E5" s="2">
        <v>0</v>
      </c>
      <c r="F5" s="2">
        <v>0</v>
      </c>
      <c r="G5" s="2">
        <v>0</v>
      </c>
      <c r="H5" s="2">
        <v>4462717</v>
      </c>
      <c r="I5" s="2">
        <v>4462717</v>
      </c>
      <c r="J5" s="2">
        <v>-0.25223299954086542</v>
      </c>
      <c r="K5" s="2">
        <v>-5.6520049396957913E-8</v>
      </c>
    </row>
    <row r="6" spans="1:11" x14ac:dyDescent="0.25">
      <c r="B6" s="2">
        <v>21503</v>
      </c>
      <c r="C6" s="2" t="s">
        <v>100</v>
      </c>
      <c r="D6" s="2">
        <v>608043</v>
      </c>
      <c r="E6" s="2">
        <v>0</v>
      </c>
      <c r="F6" s="2">
        <v>0</v>
      </c>
      <c r="G6" s="2">
        <v>0</v>
      </c>
      <c r="H6" s="2">
        <v>608043</v>
      </c>
      <c r="I6" s="2">
        <v>608043</v>
      </c>
      <c r="J6" s="2">
        <v>0.31999999994877726</v>
      </c>
      <c r="K6" s="2">
        <v>5.2627884599939137E-7</v>
      </c>
    </row>
    <row r="7" spans="1:11" x14ac:dyDescent="0.25">
      <c r="B7" s="2">
        <v>21504</v>
      </c>
      <c r="C7" s="2" t="s">
        <v>102</v>
      </c>
      <c r="D7" s="2">
        <v>1131862</v>
      </c>
      <c r="E7" s="2">
        <v>0</v>
      </c>
      <c r="F7" s="2">
        <v>0</v>
      </c>
      <c r="G7" s="2">
        <v>0</v>
      </c>
      <c r="H7" s="2">
        <v>1131862</v>
      </c>
      <c r="I7" s="2">
        <v>1131862</v>
      </c>
      <c r="J7" s="2">
        <v>0</v>
      </c>
      <c r="K7" s="2">
        <v>0</v>
      </c>
    </row>
    <row r="8" spans="1:11" x14ac:dyDescent="0.25">
      <c r="B8" s="2">
        <v>21505</v>
      </c>
      <c r="C8" s="2" t="s">
        <v>104</v>
      </c>
      <c r="D8" s="2">
        <v>90555</v>
      </c>
      <c r="E8" s="2">
        <v>0</v>
      </c>
      <c r="F8" s="2">
        <v>0</v>
      </c>
      <c r="G8" s="2">
        <v>0</v>
      </c>
      <c r="H8" s="2">
        <v>90555</v>
      </c>
      <c r="I8" s="2">
        <v>90555</v>
      </c>
      <c r="J8" s="2">
        <v>0</v>
      </c>
      <c r="K8" s="2">
        <v>0</v>
      </c>
    </row>
    <row r="9" spans="1:11" x14ac:dyDescent="0.25">
      <c r="B9" s="2">
        <v>21507</v>
      </c>
      <c r="C9" s="2" t="s">
        <v>106</v>
      </c>
      <c r="D9" s="2">
        <v>157736</v>
      </c>
      <c r="E9" s="2">
        <v>0</v>
      </c>
      <c r="F9" s="2">
        <v>0</v>
      </c>
      <c r="G9" s="2">
        <v>0</v>
      </c>
      <c r="H9" s="2">
        <v>157736</v>
      </c>
      <c r="I9" s="2">
        <v>157736</v>
      </c>
      <c r="J9" s="2">
        <v>0</v>
      </c>
      <c r="K9" s="2">
        <v>0</v>
      </c>
    </row>
    <row r="10" spans="1:11" x14ac:dyDescent="0.25">
      <c r="B10" s="2">
        <v>21508</v>
      </c>
      <c r="C10" s="2" t="s">
        <v>108</v>
      </c>
      <c r="D10" s="2">
        <v>347150</v>
      </c>
      <c r="E10" s="2">
        <v>0</v>
      </c>
      <c r="F10" s="2">
        <v>0</v>
      </c>
      <c r="G10" s="2">
        <v>0</v>
      </c>
      <c r="H10" s="2">
        <v>347150</v>
      </c>
      <c r="I10" s="2">
        <v>347150</v>
      </c>
      <c r="J10" s="2">
        <v>0</v>
      </c>
      <c r="K10" s="2">
        <v>0</v>
      </c>
    </row>
    <row r="11" spans="1:11" x14ac:dyDescent="0.25">
      <c r="B11" s="2">
        <v>21509</v>
      </c>
      <c r="C11" s="2" t="s">
        <v>110</v>
      </c>
      <c r="D11" s="2">
        <v>1951028</v>
      </c>
      <c r="E11" s="2">
        <v>0</v>
      </c>
      <c r="F11" s="2">
        <v>0</v>
      </c>
      <c r="G11" s="2">
        <v>0</v>
      </c>
      <c r="H11" s="2">
        <v>1951028</v>
      </c>
      <c r="I11" s="2">
        <v>1951028</v>
      </c>
      <c r="J11" s="2">
        <v>0</v>
      </c>
      <c r="K11" s="2">
        <v>0</v>
      </c>
    </row>
    <row r="12" spans="1:11" x14ac:dyDescent="0.25">
      <c r="B12" s="2">
        <v>21512</v>
      </c>
      <c r="C12" s="2" t="s">
        <v>112</v>
      </c>
      <c r="D12" s="2">
        <v>193592</v>
      </c>
      <c r="E12" s="2">
        <v>0</v>
      </c>
      <c r="F12" s="2">
        <v>0</v>
      </c>
      <c r="G12" s="2">
        <v>0</v>
      </c>
      <c r="H12" s="2">
        <v>193592</v>
      </c>
      <c r="I12" s="2">
        <v>193592</v>
      </c>
      <c r="J12" s="2">
        <v>0</v>
      </c>
      <c r="K12" s="2">
        <v>0</v>
      </c>
    </row>
    <row r="13" spans="1:11" x14ac:dyDescent="0.25">
      <c r="B13" s="2">
        <v>21513</v>
      </c>
      <c r="C13" s="2" t="s">
        <v>114</v>
      </c>
      <c r="D13" s="2">
        <v>399249</v>
      </c>
      <c r="E13" s="2">
        <v>336147.88</v>
      </c>
      <c r="F13" s="2">
        <v>0</v>
      </c>
      <c r="G13" s="2">
        <v>336147.88</v>
      </c>
      <c r="H13" s="2">
        <v>399249</v>
      </c>
      <c r="I13" s="2">
        <v>735397</v>
      </c>
      <c r="J13" s="2">
        <v>336148</v>
      </c>
      <c r="K13" s="2">
        <v>0.84195076255670021</v>
      </c>
    </row>
    <row r="14" spans="1:11" x14ac:dyDescent="0.25">
      <c r="B14" s="2">
        <v>21515</v>
      </c>
      <c r="C14" s="2" t="s">
        <v>117</v>
      </c>
      <c r="D14" s="2">
        <v>103718</v>
      </c>
      <c r="E14" s="2">
        <v>0</v>
      </c>
      <c r="F14" s="2">
        <v>0</v>
      </c>
      <c r="G14" s="2">
        <v>0</v>
      </c>
      <c r="H14" s="2">
        <v>103718</v>
      </c>
      <c r="I14" s="2">
        <v>103718</v>
      </c>
      <c r="J14" s="2">
        <v>0</v>
      </c>
      <c r="K14" s="2">
        <v>0</v>
      </c>
    </row>
    <row r="15" spans="1:11" x14ac:dyDescent="0.25">
      <c r="B15" s="2">
        <v>218101</v>
      </c>
      <c r="C15" s="2" t="s">
        <v>123</v>
      </c>
      <c r="D15" s="2">
        <v>958379</v>
      </c>
      <c r="E15" s="2">
        <v>190210</v>
      </c>
      <c r="F15" s="2">
        <v>0</v>
      </c>
      <c r="G15" s="2">
        <v>190210</v>
      </c>
      <c r="H15" s="2">
        <v>958379</v>
      </c>
      <c r="I15" s="2">
        <v>1148589</v>
      </c>
      <c r="J15" s="2">
        <v>190209.70810010016</v>
      </c>
      <c r="K15" s="2">
        <v>0.19847017742111966</v>
      </c>
    </row>
    <row r="16" spans="1:11" x14ac:dyDescent="0.25">
      <c r="B16" s="2">
        <v>218105</v>
      </c>
      <c r="C16" s="2" t="s">
        <v>129</v>
      </c>
      <c r="D16" s="2">
        <v>52758811</v>
      </c>
      <c r="E16" s="2">
        <v>509880</v>
      </c>
      <c r="F16" s="2">
        <v>0</v>
      </c>
      <c r="G16" s="2">
        <v>509880</v>
      </c>
      <c r="H16" s="2">
        <v>52758811</v>
      </c>
      <c r="I16" s="2">
        <v>53268691</v>
      </c>
      <c r="J16" s="2">
        <v>509880.48899998516</v>
      </c>
      <c r="K16" s="2">
        <v>9.6643666538629974E-3</v>
      </c>
    </row>
    <row r="17" spans="2:11" x14ac:dyDescent="0.25">
      <c r="B17" s="2">
        <v>218106</v>
      </c>
      <c r="C17" s="2" t="s">
        <v>131</v>
      </c>
      <c r="D17" s="2">
        <v>67858308</v>
      </c>
      <c r="E17" s="2">
        <v>9500.01</v>
      </c>
      <c r="F17" s="2">
        <v>0</v>
      </c>
      <c r="G17" s="2">
        <v>9500.01</v>
      </c>
      <c r="H17" s="2">
        <v>67858308</v>
      </c>
      <c r="I17" s="2">
        <v>67867808</v>
      </c>
      <c r="J17" s="2">
        <v>9500.2150000035763</v>
      </c>
      <c r="K17" s="2">
        <v>1.4000076497786744E-4</v>
      </c>
    </row>
    <row r="18" spans="2:11" x14ac:dyDescent="0.25">
      <c r="B18" s="2">
        <v>218107</v>
      </c>
      <c r="C18" s="2" t="s">
        <v>133</v>
      </c>
      <c r="D18" s="2">
        <v>43281967</v>
      </c>
      <c r="E18" s="2">
        <v>956346.58</v>
      </c>
      <c r="F18" s="2">
        <v>0</v>
      </c>
      <c r="G18" s="2">
        <v>956346.58</v>
      </c>
      <c r="H18" s="2">
        <v>43281967</v>
      </c>
      <c r="I18" s="2">
        <v>44238314</v>
      </c>
      <c r="J18" s="2">
        <v>956346.88300000131</v>
      </c>
      <c r="K18" s="2">
        <v>2.2095735168755161E-2</v>
      </c>
    </row>
    <row r="19" spans="2:11" x14ac:dyDescent="0.25">
      <c r="B19" s="2">
        <v>218108</v>
      </c>
      <c r="C19" s="2" t="s">
        <v>135</v>
      </c>
      <c r="D19" s="2">
        <v>4835199</v>
      </c>
      <c r="E19" s="2">
        <v>0</v>
      </c>
      <c r="F19" s="2">
        <v>0</v>
      </c>
      <c r="G19" s="2">
        <v>0</v>
      </c>
      <c r="H19" s="2">
        <v>4835199</v>
      </c>
      <c r="I19" s="2">
        <v>4835199</v>
      </c>
      <c r="J19" s="2">
        <v>0</v>
      </c>
      <c r="K19" s="2">
        <v>0</v>
      </c>
    </row>
    <row r="20" spans="2:11" x14ac:dyDescent="0.25">
      <c r="B20" s="2">
        <v>218109</v>
      </c>
      <c r="C20" s="2" t="s">
        <v>137</v>
      </c>
      <c r="D20" s="2">
        <v>39607864</v>
      </c>
      <c r="E20" s="2">
        <v>68498.92</v>
      </c>
      <c r="F20" s="2">
        <v>0</v>
      </c>
      <c r="G20" s="2">
        <v>68498.92</v>
      </c>
      <c r="H20" s="2">
        <v>39607864</v>
      </c>
      <c r="I20" s="2">
        <v>39676363</v>
      </c>
      <c r="J20" s="2">
        <v>68499.440000005066</v>
      </c>
      <c r="K20" s="2">
        <v>1.7294404151902475E-3</v>
      </c>
    </row>
    <row r="21" spans="2:11" x14ac:dyDescent="0.25">
      <c r="B21" s="2">
        <v>218110</v>
      </c>
      <c r="C21" s="2" t="s">
        <v>139</v>
      </c>
      <c r="D21" s="2">
        <v>33924469</v>
      </c>
      <c r="E21" s="2">
        <v>137573.32999999999</v>
      </c>
      <c r="F21" s="2">
        <v>0</v>
      </c>
      <c r="G21" s="2">
        <v>137573.32999999999</v>
      </c>
      <c r="H21" s="2">
        <v>33924469</v>
      </c>
      <c r="I21" s="2">
        <v>34062042</v>
      </c>
      <c r="J21" s="2">
        <v>137572.52159999311</v>
      </c>
      <c r="K21" s="2">
        <v>4.0552593368508444E-3</v>
      </c>
    </row>
    <row r="22" spans="2:11" x14ac:dyDescent="0.25">
      <c r="B22" s="2">
        <v>218111</v>
      </c>
      <c r="C22" s="2" t="s">
        <v>141</v>
      </c>
      <c r="D22" s="2">
        <v>18962060</v>
      </c>
      <c r="E22" s="2">
        <v>2469609.21</v>
      </c>
      <c r="F22" s="2">
        <v>0</v>
      </c>
      <c r="G22" s="2">
        <v>2469609.21</v>
      </c>
      <c r="H22" s="2">
        <v>18962060</v>
      </c>
      <c r="I22" s="2">
        <v>21431669</v>
      </c>
      <c r="J22" s="2">
        <v>2469608.5584000014</v>
      </c>
      <c r="K22" s="2">
        <v>0.13023946242582582</v>
      </c>
    </row>
    <row r="23" spans="2:11" x14ac:dyDescent="0.25">
      <c r="B23" s="2">
        <v>218112</v>
      </c>
      <c r="C23" s="2" t="s">
        <v>143</v>
      </c>
      <c r="D23" s="2">
        <v>10428</v>
      </c>
      <c r="E23" s="2">
        <v>0</v>
      </c>
      <c r="F23" s="2">
        <v>0</v>
      </c>
      <c r="G23" s="2">
        <v>0</v>
      </c>
      <c r="H23" s="2">
        <v>10428</v>
      </c>
      <c r="I23" s="2">
        <v>10428</v>
      </c>
      <c r="J23" s="2">
        <v>-4.499989999931131E-2</v>
      </c>
      <c r="K23" s="2">
        <v>-4.3152767368900727E-6</v>
      </c>
    </row>
    <row r="24" spans="2:11" x14ac:dyDescent="0.25">
      <c r="B24" s="2">
        <v>218113</v>
      </c>
      <c r="C24" s="2" t="s">
        <v>145</v>
      </c>
      <c r="D24" s="2">
        <v>11227224</v>
      </c>
      <c r="E24" s="2">
        <v>0</v>
      </c>
      <c r="F24" s="2">
        <v>0</v>
      </c>
      <c r="G24" s="2">
        <v>0</v>
      </c>
      <c r="H24" s="2">
        <v>11227224</v>
      </c>
      <c r="I24" s="2">
        <v>11227224</v>
      </c>
      <c r="J24" s="2">
        <v>0.19999999925494194</v>
      </c>
      <c r="K24" s="2">
        <v>1.7813842746676337E-8</v>
      </c>
    </row>
    <row r="25" spans="2:11" x14ac:dyDescent="0.25">
      <c r="B25" s="2">
        <v>218114</v>
      </c>
      <c r="C25" s="2" t="s">
        <v>147</v>
      </c>
      <c r="D25" s="2">
        <v>24414618</v>
      </c>
      <c r="E25" s="2">
        <v>0</v>
      </c>
      <c r="F25" s="2">
        <v>0</v>
      </c>
      <c r="G25" s="2">
        <v>0</v>
      </c>
      <c r="H25" s="2">
        <v>24414618</v>
      </c>
      <c r="I25" s="2">
        <v>24414618</v>
      </c>
      <c r="J25" s="2">
        <v>-0.46759999915957451</v>
      </c>
      <c r="K25" s="2">
        <v>-1.9152459817470186E-8</v>
      </c>
    </row>
    <row r="26" spans="2:11" x14ac:dyDescent="0.25">
      <c r="B26" s="2">
        <v>218115</v>
      </c>
      <c r="C26" s="2" t="s">
        <v>149</v>
      </c>
      <c r="D26" s="2">
        <v>34269671</v>
      </c>
      <c r="E26" s="2">
        <v>192186.42</v>
      </c>
      <c r="F26" s="2">
        <v>1</v>
      </c>
      <c r="G26" s="2">
        <v>192185.42</v>
      </c>
      <c r="H26" s="2">
        <v>34269671</v>
      </c>
      <c r="I26" s="2">
        <v>34461856</v>
      </c>
      <c r="J26" s="2">
        <v>192185.17339999974</v>
      </c>
      <c r="K26" s="2">
        <v>5.6080250776971647E-3</v>
      </c>
    </row>
    <row r="27" spans="2:11" x14ac:dyDescent="0.25">
      <c r="B27" s="2">
        <v>218116</v>
      </c>
      <c r="C27" s="2" t="s">
        <v>151</v>
      </c>
      <c r="D27" s="2">
        <v>19062121</v>
      </c>
      <c r="E27" s="2">
        <v>3040263.61</v>
      </c>
      <c r="F27" s="2">
        <v>49082.92</v>
      </c>
      <c r="G27" s="2">
        <v>2991180.69</v>
      </c>
      <c r="H27" s="2">
        <v>19062121</v>
      </c>
      <c r="I27" s="2">
        <v>22053302</v>
      </c>
      <c r="J27" s="2">
        <v>2991180.6034999937</v>
      </c>
      <c r="K27" s="2">
        <v>0.15691750887963624</v>
      </c>
    </row>
    <row r="28" spans="2:11" x14ac:dyDescent="0.25">
      <c r="B28" s="2">
        <v>218118</v>
      </c>
      <c r="C28" s="2" t="s">
        <v>153</v>
      </c>
      <c r="D28" s="2">
        <v>63279031</v>
      </c>
      <c r="E28" s="2">
        <v>1179167.8</v>
      </c>
      <c r="F28" s="2">
        <v>0</v>
      </c>
      <c r="G28" s="2">
        <v>1179167.8</v>
      </c>
      <c r="H28" s="2">
        <v>63279031</v>
      </c>
      <c r="I28" s="2">
        <v>64458199</v>
      </c>
      <c r="J28" s="2">
        <v>1179167.5850000009</v>
      </c>
      <c r="K28" s="2">
        <v>1.863441267402972E-2</v>
      </c>
    </row>
    <row r="29" spans="2:11" x14ac:dyDescent="0.25">
      <c r="B29" s="2">
        <v>218120</v>
      </c>
      <c r="C29" s="2" t="s">
        <v>155</v>
      </c>
      <c r="D29" s="2">
        <v>16906179</v>
      </c>
      <c r="E29" s="2">
        <v>24353.33</v>
      </c>
      <c r="F29" s="2">
        <v>0</v>
      </c>
      <c r="G29" s="2">
        <v>24353.33</v>
      </c>
      <c r="H29" s="2">
        <v>16906179</v>
      </c>
      <c r="I29" s="2">
        <v>16930532</v>
      </c>
      <c r="J29" s="2">
        <v>24352.521800003946</v>
      </c>
      <c r="K29" s="2">
        <v>1.4404509210023341E-3</v>
      </c>
    </row>
    <row r="30" spans="2:11" x14ac:dyDescent="0.25">
      <c r="B30" s="2">
        <v>218122</v>
      </c>
      <c r="C30" s="2" t="s">
        <v>157</v>
      </c>
      <c r="D30" s="2">
        <v>54567981</v>
      </c>
      <c r="E30" s="2">
        <v>359875.83</v>
      </c>
      <c r="F30" s="2">
        <v>0</v>
      </c>
      <c r="G30" s="2">
        <v>359875.83</v>
      </c>
      <c r="H30" s="2">
        <v>54567981</v>
      </c>
      <c r="I30" s="2">
        <v>54927857</v>
      </c>
      <c r="J30" s="2">
        <v>359875.66899998486</v>
      </c>
      <c r="K30" s="2">
        <v>6.594996923507959E-3</v>
      </c>
    </row>
    <row r="31" spans="2:11" x14ac:dyDescent="0.25">
      <c r="B31" s="2">
        <v>218201</v>
      </c>
      <c r="C31" s="2" t="s">
        <v>161</v>
      </c>
      <c r="D31" s="2">
        <v>2603265</v>
      </c>
      <c r="E31" s="2">
        <v>116166.67</v>
      </c>
      <c r="F31" s="2">
        <v>0</v>
      </c>
      <c r="G31" s="2">
        <v>116166.67</v>
      </c>
      <c r="H31" s="2">
        <v>2603265</v>
      </c>
      <c r="I31" s="2">
        <v>2719432</v>
      </c>
      <c r="J31" s="2">
        <v>116166.82179999957</v>
      </c>
      <c r="K31" s="2">
        <v>4.4623506960716874E-2</v>
      </c>
    </row>
    <row r="32" spans="2:11" x14ac:dyDescent="0.25">
      <c r="B32" s="2">
        <v>218203</v>
      </c>
      <c r="C32" s="2" t="s">
        <v>163</v>
      </c>
      <c r="D32" s="2">
        <v>2412287</v>
      </c>
      <c r="E32" s="2">
        <v>349075.17</v>
      </c>
      <c r="F32" s="2">
        <v>5583.33</v>
      </c>
      <c r="G32" s="2">
        <v>343491.83999999997</v>
      </c>
      <c r="H32" s="2">
        <v>2412287</v>
      </c>
      <c r="I32" s="2">
        <v>2755779</v>
      </c>
      <c r="J32" s="2">
        <v>343492</v>
      </c>
      <c r="K32" s="2">
        <v>0.14239267549839635</v>
      </c>
    </row>
    <row r="33" spans="2:11" x14ac:dyDescent="0.25">
      <c r="B33" s="2">
        <v>218204</v>
      </c>
      <c r="C33" s="2" t="s">
        <v>165</v>
      </c>
      <c r="D33" s="2">
        <v>1726952</v>
      </c>
      <c r="E33" s="2">
        <v>434876.41</v>
      </c>
      <c r="F33" s="2">
        <v>47250</v>
      </c>
      <c r="G33" s="2">
        <v>387626.41</v>
      </c>
      <c r="H33" s="2">
        <v>1726952</v>
      </c>
      <c r="I33" s="2">
        <v>2114578</v>
      </c>
      <c r="J33" s="2">
        <v>387626</v>
      </c>
      <c r="K33" s="2">
        <v>0.22445673070241676</v>
      </c>
    </row>
    <row r="34" spans="2:11" x14ac:dyDescent="0.25">
      <c r="B34" s="2">
        <v>218205</v>
      </c>
      <c r="C34" s="2" t="s">
        <v>167</v>
      </c>
      <c r="D34" s="2">
        <v>2832415</v>
      </c>
      <c r="E34" s="2">
        <v>138450</v>
      </c>
      <c r="F34" s="2">
        <v>0</v>
      </c>
      <c r="G34" s="2">
        <v>138450</v>
      </c>
      <c r="H34" s="2">
        <v>2832415</v>
      </c>
      <c r="I34" s="2">
        <v>2970865</v>
      </c>
      <c r="J34" s="2">
        <v>138450</v>
      </c>
      <c r="K34" s="2">
        <v>4.8880548930859358E-2</v>
      </c>
    </row>
    <row r="35" spans="2:11" x14ac:dyDescent="0.25">
      <c r="B35" s="2">
        <v>218207</v>
      </c>
      <c r="C35" s="2" t="s">
        <v>169</v>
      </c>
      <c r="D35" s="2">
        <v>1901952</v>
      </c>
      <c r="E35" s="2">
        <v>190691.83</v>
      </c>
      <c r="F35" s="2">
        <v>5583.33</v>
      </c>
      <c r="G35" s="2">
        <v>185108.5</v>
      </c>
      <c r="H35" s="2">
        <v>1901952</v>
      </c>
      <c r="I35" s="2">
        <v>2087061</v>
      </c>
      <c r="J35" s="2">
        <v>185109</v>
      </c>
      <c r="K35" s="2">
        <v>9.7325800020189784E-2</v>
      </c>
    </row>
    <row r="36" spans="2:11" x14ac:dyDescent="0.25">
      <c r="B36" s="2">
        <v>218208</v>
      </c>
      <c r="C36" s="2" t="s">
        <v>171</v>
      </c>
      <c r="D36" s="2">
        <v>2808786</v>
      </c>
      <c r="E36" s="2">
        <v>418575.16</v>
      </c>
      <c r="F36" s="2">
        <v>0</v>
      </c>
      <c r="G36" s="2">
        <v>418575.16</v>
      </c>
      <c r="H36" s="2">
        <v>2808786</v>
      </c>
      <c r="I36" s="2">
        <v>3227361</v>
      </c>
      <c r="J36" s="2">
        <v>418575</v>
      </c>
      <c r="K36" s="2">
        <v>0.14902345710922799</v>
      </c>
    </row>
    <row r="37" spans="2:11" x14ac:dyDescent="0.25">
      <c r="B37" s="2">
        <v>218209</v>
      </c>
      <c r="C37" s="2" t="s">
        <v>173</v>
      </c>
      <c r="D37" s="2">
        <v>3893721</v>
      </c>
      <c r="E37" s="2">
        <v>281166.67</v>
      </c>
      <c r="F37" s="2">
        <v>5583.34</v>
      </c>
      <c r="G37" s="2">
        <v>275583.32999999996</v>
      </c>
      <c r="H37" s="2">
        <v>3893721</v>
      </c>
      <c r="I37" s="2">
        <v>4169304</v>
      </c>
      <c r="J37" s="2">
        <v>275583</v>
      </c>
      <c r="K37" s="2">
        <v>7.0776257466829293E-2</v>
      </c>
    </row>
    <row r="38" spans="2:11" x14ac:dyDescent="0.25">
      <c r="B38" s="2">
        <v>218210</v>
      </c>
      <c r="C38" s="2" t="s">
        <v>175</v>
      </c>
      <c r="D38" s="2">
        <v>2300352</v>
      </c>
      <c r="E38" s="2">
        <v>0</v>
      </c>
      <c r="F38" s="2">
        <v>0</v>
      </c>
      <c r="G38" s="2">
        <v>0</v>
      </c>
      <c r="H38" s="2">
        <v>2300352</v>
      </c>
      <c r="I38" s="2">
        <v>2300352</v>
      </c>
      <c r="J38" s="2">
        <v>0</v>
      </c>
      <c r="K38" s="2">
        <v>0</v>
      </c>
    </row>
    <row r="39" spans="2:11" x14ac:dyDescent="0.25">
      <c r="B39" s="2">
        <v>218211</v>
      </c>
      <c r="C39" s="2" t="s">
        <v>177</v>
      </c>
      <c r="D39" s="2">
        <v>1469571</v>
      </c>
      <c r="E39" s="2">
        <v>0</v>
      </c>
      <c r="F39" s="2">
        <v>0</v>
      </c>
      <c r="G39" s="2">
        <v>0</v>
      </c>
      <c r="H39" s="2">
        <v>1469571</v>
      </c>
      <c r="I39" s="2">
        <v>1469571</v>
      </c>
      <c r="J39" s="2">
        <v>0</v>
      </c>
      <c r="K39" s="2">
        <v>0</v>
      </c>
    </row>
    <row r="40" spans="2:11" x14ac:dyDescent="0.25">
      <c r="B40" s="2">
        <v>218212</v>
      </c>
      <c r="C40" s="2" t="s">
        <v>179</v>
      </c>
      <c r="D40" s="2">
        <v>2838472</v>
      </c>
      <c r="E40" s="2">
        <v>253019.03</v>
      </c>
      <c r="F40" s="2">
        <v>5583.34</v>
      </c>
      <c r="G40" s="2">
        <v>247435.69</v>
      </c>
      <c r="H40" s="2">
        <v>2838472</v>
      </c>
      <c r="I40" s="2">
        <v>3085908</v>
      </c>
      <c r="J40" s="2">
        <v>247436.31220000004</v>
      </c>
      <c r="K40" s="2">
        <v>8.7172372817211102E-2</v>
      </c>
    </row>
    <row r="41" spans="2:11" x14ac:dyDescent="0.25">
      <c r="B41" s="2">
        <v>218213</v>
      </c>
      <c r="C41" s="2" t="s">
        <v>181</v>
      </c>
      <c r="D41" s="2">
        <v>2870962</v>
      </c>
      <c r="E41" s="2">
        <v>532575.15</v>
      </c>
      <c r="F41" s="2">
        <v>5583.33</v>
      </c>
      <c r="G41" s="2">
        <v>526991.82000000007</v>
      </c>
      <c r="H41" s="2">
        <v>2870962</v>
      </c>
      <c r="I41" s="2">
        <v>3397954</v>
      </c>
      <c r="J41" s="2">
        <v>526992.00999999978</v>
      </c>
      <c r="K41" s="2">
        <v>0.18355938247723014</v>
      </c>
    </row>
    <row r="42" spans="2:11" x14ac:dyDescent="0.25">
      <c r="B42" s="2">
        <v>218215</v>
      </c>
      <c r="C42" s="2" t="s">
        <v>184</v>
      </c>
      <c r="D42" s="2">
        <v>840544</v>
      </c>
      <c r="E42" s="2">
        <v>232358.5</v>
      </c>
      <c r="F42" s="2">
        <v>5583.33</v>
      </c>
      <c r="G42" s="2">
        <v>226775.17</v>
      </c>
      <c r="H42" s="2">
        <v>840544</v>
      </c>
      <c r="I42" s="2">
        <v>1067319</v>
      </c>
      <c r="J42" s="2">
        <v>226775</v>
      </c>
      <c r="K42" s="2">
        <v>0.26979551338180985</v>
      </c>
    </row>
    <row r="43" spans="2:11" x14ac:dyDescent="0.25">
      <c r="B43" s="2">
        <v>218216</v>
      </c>
      <c r="C43" s="2" t="s">
        <v>186</v>
      </c>
      <c r="D43" s="2">
        <v>1128203</v>
      </c>
      <c r="E43" s="2">
        <v>391190.96</v>
      </c>
      <c r="F43" s="2">
        <v>5583.33</v>
      </c>
      <c r="G43" s="2">
        <v>385607.63</v>
      </c>
      <c r="H43" s="2">
        <v>1128203</v>
      </c>
      <c r="I43" s="2">
        <v>1513811</v>
      </c>
      <c r="J43" s="2">
        <v>385608</v>
      </c>
      <c r="K43" s="2">
        <v>0.34178955383029475</v>
      </c>
    </row>
    <row r="44" spans="2:11" x14ac:dyDescent="0.25">
      <c r="B44" s="2">
        <v>218218</v>
      </c>
      <c r="C44" s="2" t="s">
        <v>188</v>
      </c>
      <c r="D44" s="2">
        <v>1977428</v>
      </c>
      <c r="E44" s="2">
        <v>99025.16</v>
      </c>
      <c r="F44" s="2">
        <v>5583.33</v>
      </c>
      <c r="G44" s="2">
        <v>93441.83</v>
      </c>
      <c r="H44" s="2">
        <v>1977428</v>
      </c>
      <c r="I44" s="2">
        <v>2070870</v>
      </c>
      <c r="J44" s="2">
        <v>93442.370000000112</v>
      </c>
      <c r="K44" s="2">
        <v>4.7254508120734673E-2</v>
      </c>
    </row>
    <row r="45" spans="2:11" x14ac:dyDescent="0.25">
      <c r="B45" s="2">
        <v>218219</v>
      </c>
      <c r="C45" s="2" t="s">
        <v>190</v>
      </c>
      <c r="D45" s="2">
        <v>234593</v>
      </c>
      <c r="E45" s="2">
        <v>235951.86</v>
      </c>
      <c r="F45" s="2">
        <v>5583.34</v>
      </c>
      <c r="G45" s="2">
        <v>230368.52</v>
      </c>
      <c r="H45" s="2">
        <v>234593</v>
      </c>
      <c r="I45" s="2">
        <v>464962</v>
      </c>
      <c r="J45" s="2">
        <v>230369.03</v>
      </c>
      <c r="K45" s="2">
        <v>0.98199460111699</v>
      </c>
    </row>
    <row r="46" spans="2:11" x14ac:dyDescent="0.25">
      <c r="B46" s="2">
        <v>281501</v>
      </c>
      <c r="C46" s="2" t="s">
        <v>262</v>
      </c>
      <c r="D46" s="2">
        <v>-7168995</v>
      </c>
      <c r="E46" s="2">
        <v>0</v>
      </c>
      <c r="F46" s="2">
        <v>0</v>
      </c>
      <c r="G46" s="2">
        <v>0</v>
      </c>
      <c r="H46" s="2">
        <v>-8380207</v>
      </c>
      <c r="I46" s="2">
        <v>-8380207</v>
      </c>
      <c r="J46" s="2">
        <v>-1211212</v>
      </c>
      <c r="K46" s="2">
        <v>0.16895143601020784</v>
      </c>
    </row>
    <row r="47" spans="2:11" x14ac:dyDescent="0.25">
      <c r="B47" s="2">
        <v>281502</v>
      </c>
      <c r="C47" s="2" t="s">
        <v>264</v>
      </c>
      <c r="D47" s="2">
        <v>-2212684</v>
      </c>
      <c r="E47" s="2">
        <v>0</v>
      </c>
      <c r="F47" s="2">
        <v>0</v>
      </c>
      <c r="G47" s="2">
        <v>0</v>
      </c>
      <c r="H47" s="2">
        <v>-2212684</v>
      </c>
      <c r="I47" s="2">
        <v>-2212684</v>
      </c>
      <c r="J47" s="2">
        <v>0</v>
      </c>
      <c r="K47" s="2">
        <v>0</v>
      </c>
    </row>
    <row r="48" spans="2:11" x14ac:dyDescent="0.25">
      <c r="B48" s="2">
        <v>281503</v>
      </c>
      <c r="C48" s="2" t="s">
        <v>266</v>
      </c>
      <c r="D48" s="2">
        <v>-466658</v>
      </c>
      <c r="E48" s="2">
        <v>0</v>
      </c>
      <c r="F48" s="2">
        <v>0</v>
      </c>
      <c r="G48" s="2">
        <v>0</v>
      </c>
      <c r="H48" s="2">
        <v>-466658</v>
      </c>
      <c r="I48" s="2">
        <v>-466658</v>
      </c>
      <c r="J48" s="2">
        <v>0</v>
      </c>
      <c r="K48" s="2">
        <v>0</v>
      </c>
    </row>
    <row r="49" spans="2:11" x14ac:dyDescent="0.25">
      <c r="B49" s="2">
        <v>281504</v>
      </c>
      <c r="C49" s="2" t="s">
        <v>268</v>
      </c>
      <c r="D49" s="2">
        <v>-833524</v>
      </c>
      <c r="E49" s="2">
        <v>0</v>
      </c>
      <c r="F49" s="2">
        <v>0</v>
      </c>
      <c r="G49" s="2">
        <v>0</v>
      </c>
      <c r="H49" s="2">
        <v>-833524</v>
      </c>
      <c r="I49" s="2">
        <v>-833524</v>
      </c>
      <c r="J49" s="2">
        <v>0</v>
      </c>
      <c r="K49" s="2">
        <v>0</v>
      </c>
    </row>
    <row r="50" spans="2:11" x14ac:dyDescent="0.25">
      <c r="B50" s="2">
        <v>281505</v>
      </c>
      <c r="C50" s="2" t="s">
        <v>270</v>
      </c>
      <c r="D50" s="2">
        <v>-60861</v>
      </c>
      <c r="E50" s="2">
        <v>0</v>
      </c>
      <c r="F50" s="2">
        <v>0</v>
      </c>
      <c r="G50" s="2">
        <v>0</v>
      </c>
      <c r="H50" s="2">
        <v>-60861</v>
      </c>
      <c r="I50" s="2">
        <v>-60861</v>
      </c>
      <c r="J50" s="2">
        <v>0</v>
      </c>
      <c r="K50" s="2">
        <v>0</v>
      </c>
    </row>
    <row r="51" spans="2:11" x14ac:dyDescent="0.25">
      <c r="B51" s="2">
        <v>281507</v>
      </c>
      <c r="C51" s="2" t="s">
        <v>272</v>
      </c>
      <c r="D51" s="2">
        <v>-131398</v>
      </c>
      <c r="E51" s="2">
        <v>0</v>
      </c>
      <c r="F51" s="2">
        <v>0</v>
      </c>
      <c r="G51" s="2">
        <v>0</v>
      </c>
      <c r="H51" s="2">
        <v>-131398</v>
      </c>
      <c r="I51" s="2">
        <v>-131398</v>
      </c>
      <c r="J51" s="2">
        <v>0</v>
      </c>
      <c r="K51" s="2">
        <v>0</v>
      </c>
    </row>
    <row r="52" spans="2:11" x14ac:dyDescent="0.25">
      <c r="B52" s="2">
        <v>281508</v>
      </c>
      <c r="C52" s="2" t="s">
        <v>274</v>
      </c>
      <c r="D52" s="2">
        <v>-277813</v>
      </c>
      <c r="E52" s="2">
        <v>0</v>
      </c>
      <c r="F52" s="2">
        <v>0</v>
      </c>
      <c r="G52" s="2">
        <v>0</v>
      </c>
      <c r="H52" s="2">
        <v>-277813</v>
      </c>
      <c r="I52" s="2">
        <v>-277813</v>
      </c>
      <c r="J52" s="2">
        <v>0</v>
      </c>
      <c r="K52" s="2">
        <v>0</v>
      </c>
    </row>
    <row r="53" spans="2:11" x14ac:dyDescent="0.25">
      <c r="B53" s="2">
        <v>281509</v>
      </c>
      <c r="C53" s="2" t="s">
        <v>276</v>
      </c>
      <c r="D53" s="2">
        <v>-1697567</v>
      </c>
      <c r="E53" s="2">
        <v>0</v>
      </c>
      <c r="F53" s="2">
        <v>0</v>
      </c>
      <c r="G53" s="2">
        <v>0</v>
      </c>
      <c r="H53" s="2">
        <v>-1697567</v>
      </c>
      <c r="I53" s="2">
        <v>-1697567</v>
      </c>
      <c r="J53" s="2">
        <v>0</v>
      </c>
      <c r="K53" s="2">
        <v>0</v>
      </c>
    </row>
    <row r="54" spans="2:11" x14ac:dyDescent="0.25">
      <c r="B54" s="2">
        <v>281512</v>
      </c>
      <c r="C54" s="2" t="s">
        <v>278</v>
      </c>
      <c r="D54" s="2">
        <v>-163951</v>
      </c>
      <c r="E54" s="2">
        <v>0</v>
      </c>
      <c r="F54" s="2">
        <v>0</v>
      </c>
      <c r="G54" s="2">
        <v>0</v>
      </c>
      <c r="H54" s="2">
        <v>-163951</v>
      </c>
      <c r="I54" s="2">
        <v>-163951</v>
      </c>
      <c r="J54" s="2">
        <v>0</v>
      </c>
      <c r="K54" s="2">
        <v>0</v>
      </c>
    </row>
    <row r="55" spans="2:11" x14ac:dyDescent="0.25">
      <c r="B55" s="2">
        <v>281513</v>
      </c>
      <c r="C55" s="2" t="s">
        <v>280</v>
      </c>
      <c r="D55" s="2">
        <v>-338906</v>
      </c>
      <c r="E55" s="2">
        <v>0</v>
      </c>
      <c r="F55" s="2">
        <v>0</v>
      </c>
      <c r="G55" s="2">
        <v>0</v>
      </c>
      <c r="H55" s="2">
        <v>-338906</v>
      </c>
      <c r="I55" s="2">
        <v>-338906</v>
      </c>
      <c r="J55" s="2">
        <v>0</v>
      </c>
      <c r="K55" s="2">
        <v>0</v>
      </c>
    </row>
    <row r="56" spans="2:11" x14ac:dyDescent="0.25">
      <c r="B56" s="2">
        <v>281514</v>
      </c>
      <c r="C56" s="2" t="s">
        <v>282</v>
      </c>
      <c r="D56" s="2">
        <v>-2055</v>
      </c>
      <c r="E56" s="2">
        <v>0</v>
      </c>
      <c r="F56" s="2">
        <v>0</v>
      </c>
      <c r="G56" s="2">
        <v>0</v>
      </c>
      <c r="H56" s="2">
        <v>-2055</v>
      </c>
      <c r="I56" s="2">
        <v>-2055</v>
      </c>
      <c r="J56" s="2">
        <v>0</v>
      </c>
      <c r="K56" s="2">
        <v>0</v>
      </c>
    </row>
    <row r="57" spans="2:11" x14ac:dyDescent="0.25">
      <c r="B57" s="2">
        <v>281515</v>
      </c>
      <c r="C57" s="2" t="s">
        <v>284</v>
      </c>
      <c r="D57" s="2">
        <v>-65268</v>
      </c>
      <c r="E57" s="2">
        <v>0</v>
      </c>
      <c r="F57" s="2">
        <v>0</v>
      </c>
      <c r="G57" s="2">
        <v>0</v>
      </c>
      <c r="H57" s="2">
        <v>-65268</v>
      </c>
      <c r="I57" s="2">
        <v>-65268</v>
      </c>
      <c r="J57" s="2">
        <v>0</v>
      </c>
      <c r="K57" s="2">
        <v>0</v>
      </c>
    </row>
    <row r="58" spans="2:11" x14ac:dyDescent="0.25">
      <c r="B58" s="2">
        <v>281801</v>
      </c>
      <c r="C58" s="2" t="s">
        <v>290</v>
      </c>
      <c r="D58" s="2">
        <v>-2669537</v>
      </c>
      <c r="E58" s="2">
        <v>0</v>
      </c>
      <c r="F58" s="2">
        <v>0</v>
      </c>
      <c r="G58" s="2">
        <v>0</v>
      </c>
      <c r="H58" s="2">
        <v>-2669537</v>
      </c>
      <c r="I58" s="2">
        <v>-2669537</v>
      </c>
      <c r="J58" s="2">
        <v>0</v>
      </c>
      <c r="K58" s="2">
        <v>0</v>
      </c>
    </row>
    <row r="59" spans="2:11" x14ac:dyDescent="0.25">
      <c r="B59" s="2">
        <v>2818101</v>
      </c>
      <c r="C59" s="2" t="s">
        <v>296</v>
      </c>
      <c r="D59" s="2">
        <v>-40580547</v>
      </c>
      <c r="E59" s="2">
        <v>0</v>
      </c>
      <c r="F59" s="2">
        <v>0</v>
      </c>
      <c r="G59" s="2">
        <v>0</v>
      </c>
      <c r="H59" s="2">
        <v>-74505159</v>
      </c>
      <c r="I59" s="2">
        <v>-74505159</v>
      </c>
      <c r="J59" s="2">
        <v>-33924612</v>
      </c>
      <c r="K59" s="2">
        <v>0.83598212710144104</v>
      </c>
    </row>
    <row r="60" spans="2:11" x14ac:dyDescent="0.25">
      <c r="B60" s="2">
        <v>2818102</v>
      </c>
      <c r="C60" s="2" t="s">
        <v>298</v>
      </c>
      <c r="D60" s="2">
        <v>-51342926</v>
      </c>
      <c r="E60" s="2">
        <v>0</v>
      </c>
      <c r="F60" s="2">
        <v>0</v>
      </c>
      <c r="G60" s="2">
        <v>0</v>
      </c>
      <c r="H60" s="2">
        <v>-51342926</v>
      </c>
      <c r="I60" s="2">
        <v>-51342926</v>
      </c>
      <c r="J60" s="2">
        <v>0</v>
      </c>
      <c r="K60" s="2">
        <v>0</v>
      </c>
    </row>
    <row r="61" spans="2:11" x14ac:dyDescent="0.25">
      <c r="B61" s="2">
        <v>2818103</v>
      </c>
      <c r="C61" s="2" t="s">
        <v>300</v>
      </c>
      <c r="D61" s="2">
        <v>-49201290</v>
      </c>
      <c r="E61" s="2">
        <v>0</v>
      </c>
      <c r="F61" s="2">
        <v>0</v>
      </c>
      <c r="G61" s="2">
        <v>0</v>
      </c>
      <c r="H61" s="2">
        <v>-49201290</v>
      </c>
      <c r="I61" s="2">
        <v>-49201290</v>
      </c>
      <c r="J61" s="2">
        <v>0</v>
      </c>
      <c r="K61" s="2">
        <v>0</v>
      </c>
    </row>
    <row r="62" spans="2:11" x14ac:dyDescent="0.25">
      <c r="B62" s="2">
        <v>2818104</v>
      </c>
      <c r="C62" s="2" t="s">
        <v>302</v>
      </c>
      <c r="D62" s="2">
        <v>-16097</v>
      </c>
      <c r="E62" s="2">
        <v>0</v>
      </c>
      <c r="F62" s="2">
        <v>0</v>
      </c>
      <c r="G62" s="2">
        <v>0</v>
      </c>
      <c r="H62" s="2">
        <v>-16097</v>
      </c>
      <c r="I62" s="2">
        <v>-16097</v>
      </c>
      <c r="J62" s="2">
        <v>0</v>
      </c>
      <c r="K62" s="2">
        <v>0</v>
      </c>
    </row>
    <row r="63" spans="2:11" x14ac:dyDescent="0.25">
      <c r="B63" s="2">
        <v>2818105</v>
      </c>
      <c r="C63" s="2" t="s">
        <v>304</v>
      </c>
      <c r="D63" s="2">
        <v>-25715414</v>
      </c>
      <c r="E63" s="2">
        <v>0</v>
      </c>
      <c r="F63" s="2">
        <v>0</v>
      </c>
      <c r="G63" s="2">
        <v>0</v>
      </c>
      <c r="H63" s="2">
        <v>-25715414</v>
      </c>
      <c r="I63" s="2">
        <v>-25715414</v>
      </c>
      <c r="J63" s="2">
        <v>0</v>
      </c>
      <c r="K63" s="2">
        <v>0</v>
      </c>
    </row>
    <row r="64" spans="2:11" x14ac:dyDescent="0.25">
      <c r="B64" s="2">
        <v>2818106</v>
      </c>
      <c r="C64" s="2" t="s">
        <v>306</v>
      </c>
      <c r="D64" s="2">
        <v>-30005968</v>
      </c>
      <c r="E64" s="2">
        <v>0</v>
      </c>
      <c r="F64" s="2">
        <v>0</v>
      </c>
      <c r="G64" s="2">
        <v>0</v>
      </c>
      <c r="H64" s="2">
        <v>-30005968</v>
      </c>
      <c r="I64" s="2">
        <v>-30005968</v>
      </c>
      <c r="J64" s="2">
        <v>0</v>
      </c>
      <c r="K64" s="2">
        <v>0</v>
      </c>
    </row>
    <row r="65" spans="2:11" x14ac:dyDescent="0.25">
      <c r="B65" s="2">
        <v>2818107</v>
      </c>
      <c r="C65" s="2" t="s">
        <v>308</v>
      </c>
      <c r="D65" s="2">
        <v>-32999331</v>
      </c>
      <c r="E65" s="2">
        <v>0</v>
      </c>
      <c r="F65" s="2">
        <v>0</v>
      </c>
      <c r="G65" s="2">
        <v>0</v>
      </c>
      <c r="H65" s="2">
        <v>-32999331</v>
      </c>
      <c r="I65" s="2">
        <v>-32999331</v>
      </c>
      <c r="J65" s="2">
        <v>0</v>
      </c>
      <c r="K65" s="2">
        <v>0</v>
      </c>
    </row>
    <row r="66" spans="2:11" x14ac:dyDescent="0.25">
      <c r="B66" s="2">
        <v>2818108</v>
      </c>
      <c r="C66" s="2" t="s">
        <v>310</v>
      </c>
      <c r="D66" s="2">
        <v>-3606339</v>
      </c>
      <c r="E66" s="2">
        <v>0</v>
      </c>
      <c r="F66" s="2">
        <v>0</v>
      </c>
      <c r="G66" s="2">
        <v>0</v>
      </c>
      <c r="H66" s="2">
        <v>-3606339</v>
      </c>
      <c r="I66" s="2">
        <v>-3606339</v>
      </c>
      <c r="J66" s="2">
        <v>0</v>
      </c>
      <c r="K66" s="2">
        <v>0</v>
      </c>
    </row>
    <row r="67" spans="2:11" x14ac:dyDescent="0.25">
      <c r="B67" s="2">
        <v>2818109</v>
      </c>
      <c r="C67" s="2" t="s">
        <v>312</v>
      </c>
      <c r="D67" s="2">
        <v>-8999259</v>
      </c>
      <c r="E67" s="2">
        <v>0</v>
      </c>
      <c r="F67" s="2">
        <v>0</v>
      </c>
      <c r="G67" s="2">
        <v>0</v>
      </c>
      <c r="H67" s="2">
        <v>-8999259</v>
      </c>
      <c r="I67" s="2">
        <v>-8999259</v>
      </c>
      <c r="J67" s="2">
        <v>0</v>
      </c>
      <c r="K67" s="2">
        <v>0</v>
      </c>
    </row>
    <row r="68" spans="2:11" x14ac:dyDescent="0.25">
      <c r="B68" s="2">
        <v>2818110</v>
      </c>
      <c r="C68" s="2" t="s">
        <v>314</v>
      </c>
      <c r="D68" s="2">
        <v>-16675943</v>
      </c>
      <c r="E68" s="2">
        <v>0</v>
      </c>
      <c r="F68" s="2">
        <v>0</v>
      </c>
      <c r="G68" s="2">
        <v>0</v>
      </c>
      <c r="H68" s="2">
        <v>-16675943</v>
      </c>
      <c r="I68" s="2">
        <v>-16675943</v>
      </c>
      <c r="J68" s="2">
        <v>0</v>
      </c>
      <c r="K68" s="2">
        <v>0</v>
      </c>
    </row>
    <row r="69" spans="2:11" x14ac:dyDescent="0.25">
      <c r="B69" s="2">
        <v>2818111</v>
      </c>
      <c r="C69" s="2" t="s">
        <v>316</v>
      </c>
      <c r="D69" s="2">
        <v>-25665059</v>
      </c>
      <c r="E69" s="2">
        <v>0</v>
      </c>
      <c r="F69" s="2">
        <v>0</v>
      </c>
      <c r="G69" s="2">
        <v>0</v>
      </c>
      <c r="H69" s="2">
        <v>-25665059</v>
      </c>
      <c r="I69" s="2">
        <v>-25665059</v>
      </c>
      <c r="J69" s="2">
        <v>0</v>
      </c>
      <c r="K69" s="2">
        <v>0</v>
      </c>
    </row>
    <row r="70" spans="2:11" x14ac:dyDescent="0.25">
      <c r="B70" s="2">
        <v>2818112</v>
      </c>
      <c r="C70" s="2" t="s">
        <v>318</v>
      </c>
      <c r="D70" s="2">
        <v>34005</v>
      </c>
      <c r="E70" s="2">
        <v>0</v>
      </c>
      <c r="F70" s="2">
        <v>0</v>
      </c>
      <c r="G70" s="2">
        <v>0</v>
      </c>
      <c r="H70" s="2">
        <v>34005</v>
      </c>
      <c r="I70" s="2">
        <v>34005</v>
      </c>
      <c r="J70" s="2">
        <v>0</v>
      </c>
      <c r="K70" s="2">
        <v>0</v>
      </c>
    </row>
    <row r="71" spans="2:11" x14ac:dyDescent="0.25">
      <c r="B71" s="2">
        <v>2818113</v>
      </c>
      <c r="C71" s="2" t="s">
        <v>320</v>
      </c>
      <c r="D71" s="2">
        <v>-11473293</v>
      </c>
      <c r="E71" s="2">
        <v>0</v>
      </c>
      <c r="F71" s="2">
        <v>0</v>
      </c>
      <c r="G71" s="2">
        <v>0</v>
      </c>
      <c r="H71" s="2">
        <v>-11473293</v>
      </c>
      <c r="I71" s="2">
        <v>-11473293</v>
      </c>
      <c r="J71" s="2">
        <v>0</v>
      </c>
      <c r="K71" s="2">
        <v>0</v>
      </c>
    </row>
    <row r="72" spans="2:11" x14ac:dyDescent="0.25">
      <c r="B72" s="2">
        <v>2818114</v>
      </c>
      <c r="C72" s="2" t="s">
        <v>322</v>
      </c>
      <c r="D72" s="2">
        <v>-10629729</v>
      </c>
      <c r="E72" s="2">
        <v>0</v>
      </c>
      <c r="F72" s="2">
        <v>0</v>
      </c>
      <c r="G72" s="2">
        <v>0</v>
      </c>
      <c r="H72" s="2">
        <v>-10629729</v>
      </c>
      <c r="I72" s="2">
        <v>-10629729</v>
      </c>
      <c r="J72" s="2">
        <v>0</v>
      </c>
      <c r="K72" s="2">
        <v>0</v>
      </c>
    </row>
    <row r="73" spans="2:11" x14ac:dyDescent="0.25">
      <c r="B73" s="2">
        <v>2818116</v>
      </c>
      <c r="C73" s="2" t="s">
        <v>324</v>
      </c>
      <c r="D73" s="2">
        <v>-8359990</v>
      </c>
      <c r="E73" s="2">
        <v>0</v>
      </c>
      <c r="F73" s="2">
        <v>0</v>
      </c>
      <c r="G73" s="2">
        <v>0</v>
      </c>
      <c r="H73" s="2">
        <v>-8359990</v>
      </c>
      <c r="I73" s="2">
        <v>-8359990</v>
      </c>
      <c r="J73" s="2">
        <v>0</v>
      </c>
      <c r="K73" s="2">
        <v>0</v>
      </c>
    </row>
    <row r="74" spans="2:11" x14ac:dyDescent="0.25">
      <c r="B74" s="2">
        <v>2818119</v>
      </c>
      <c r="C74" s="2" t="s">
        <v>326</v>
      </c>
      <c r="D74" s="2">
        <v>-12835726</v>
      </c>
      <c r="E74" s="2">
        <v>0</v>
      </c>
      <c r="F74" s="2">
        <v>0</v>
      </c>
      <c r="G74" s="2">
        <v>0</v>
      </c>
      <c r="H74" s="2">
        <v>-12835726</v>
      </c>
      <c r="I74" s="2">
        <v>-12835726</v>
      </c>
      <c r="J74" s="2">
        <v>0</v>
      </c>
      <c r="K74" s="2">
        <v>0</v>
      </c>
    </row>
    <row r="75" spans="2:11" x14ac:dyDescent="0.25">
      <c r="B75" s="2">
        <v>2818201</v>
      </c>
      <c r="C75" s="2" t="s">
        <v>328</v>
      </c>
      <c r="D75" s="2">
        <v>-2210768</v>
      </c>
      <c r="E75" s="2">
        <v>0</v>
      </c>
      <c r="F75" s="2">
        <v>0</v>
      </c>
      <c r="G75" s="2">
        <v>0</v>
      </c>
      <c r="H75" s="2">
        <v>-2210768</v>
      </c>
      <c r="I75" s="2">
        <v>-2210768</v>
      </c>
      <c r="J75" s="2">
        <v>0</v>
      </c>
      <c r="K75" s="2">
        <v>0</v>
      </c>
    </row>
    <row r="76" spans="2:11" x14ac:dyDescent="0.25">
      <c r="B76" s="2">
        <v>2818202</v>
      </c>
      <c r="C76" s="2" t="s">
        <v>330</v>
      </c>
      <c r="D76" s="2">
        <v>-1550668</v>
      </c>
      <c r="E76" s="2">
        <v>0</v>
      </c>
      <c r="F76" s="2">
        <v>0</v>
      </c>
      <c r="G76" s="2">
        <v>0</v>
      </c>
      <c r="H76" s="2">
        <v>-1550668</v>
      </c>
      <c r="I76" s="2">
        <v>-1550668</v>
      </c>
      <c r="J76" s="2">
        <v>0</v>
      </c>
      <c r="K76" s="2">
        <v>0</v>
      </c>
    </row>
    <row r="77" spans="2:11" x14ac:dyDescent="0.25">
      <c r="B77" s="2">
        <v>2818203</v>
      </c>
      <c r="C77" s="2" t="s">
        <v>332</v>
      </c>
      <c r="D77" s="2">
        <v>-1977579</v>
      </c>
      <c r="E77" s="2">
        <v>0</v>
      </c>
      <c r="F77" s="2">
        <v>0</v>
      </c>
      <c r="G77" s="2">
        <v>0</v>
      </c>
      <c r="H77" s="2">
        <v>-1977579</v>
      </c>
      <c r="I77" s="2">
        <v>-1977579</v>
      </c>
      <c r="J77" s="2">
        <v>0</v>
      </c>
      <c r="K77" s="2">
        <v>0</v>
      </c>
    </row>
    <row r="78" spans="2:11" x14ac:dyDescent="0.25">
      <c r="B78" s="2">
        <v>2818205</v>
      </c>
      <c r="C78" s="2" t="s">
        <v>334</v>
      </c>
      <c r="D78" s="2">
        <v>-1691035</v>
      </c>
      <c r="E78" s="2">
        <v>0</v>
      </c>
      <c r="F78" s="2">
        <v>0</v>
      </c>
      <c r="G78" s="2">
        <v>0</v>
      </c>
      <c r="H78" s="2">
        <v>-1691035</v>
      </c>
      <c r="I78" s="2">
        <v>-1691035</v>
      </c>
      <c r="J78" s="2">
        <v>0</v>
      </c>
      <c r="K78" s="2">
        <v>0</v>
      </c>
    </row>
    <row r="79" spans="2:11" x14ac:dyDescent="0.25">
      <c r="B79" s="2">
        <v>2818206</v>
      </c>
      <c r="C79" s="2" t="s">
        <v>336</v>
      </c>
      <c r="D79" s="2">
        <v>-2495931</v>
      </c>
      <c r="E79" s="2">
        <v>0</v>
      </c>
      <c r="F79" s="2">
        <v>0</v>
      </c>
      <c r="G79" s="2">
        <v>0</v>
      </c>
      <c r="H79" s="2">
        <v>-2495931</v>
      </c>
      <c r="I79" s="2">
        <v>-2495931</v>
      </c>
      <c r="J79" s="2">
        <v>0</v>
      </c>
      <c r="K79" s="2">
        <v>0</v>
      </c>
    </row>
    <row r="80" spans="2:11" x14ac:dyDescent="0.25">
      <c r="B80" s="2">
        <v>2818207</v>
      </c>
      <c r="C80" s="2" t="s">
        <v>338</v>
      </c>
      <c r="D80" s="2">
        <v>-3458109</v>
      </c>
      <c r="E80" s="2">
        <v>0</v>
      </c>
      <c r="F80" s="2">
        <v>0</v>
      </c>
      <c r="G80" s="2">
        <v>0</v>
      </c>
      <c r="H80" s="2">
        <v>-3458109</v>
      </c>
      <c r="I80" s="2">
        <v>-3458109</v>
      </c>
      <c r="J80" s="2">
        <v>0</v>
      </c>
      <c r="K80" s="2">
        <v>0</v>
      </c>
    </row>
    <row r="81" spans="1:11" x14ac:dyDescent="0.25">
      <c r="B81" s="2">
        <v>2818208</v>
      </c>
      <c r="C81" s="2" t="s">
        <v>340</v>
      </c>
      <c r="D81" s="2">
        <v>-2082558</v>
      </c>
      <c r="E81" s="2">
        <v>0</v>
      </c>
      <c r="F81" s="2">
        <v>0</v>
      </c>
      <c r="G81" s="2">
        <v>0</v>
      </c>
      <c r="H81" s="2">
        <v>-2082558</v>
      </c>
      <c r="I81" s="2">
        <v>-2082558</v>
      </c>
      <c r="J81" s="2">
        <v>0</v>
      </c>
      <c r="K81" s="2">
        <v>0</v>
      </c>
    </row>
    <row r="82" spans="1:11" x14ac:dyDescent="0.25">
      <c r="B82" s="2">
        <v>2818209</v>
      </c>
      <c r="C82" s="2" t="s">
        <v>342</v>
      </c>
      <c r="D82" s="2">
        <v>-1309970</v>
      </c>
      <c r="E82" s="2">
        <v>0</v>
      </c>
      <c r="F82" s="2">
        <v>0</v>
      </c>
      <c r="G82" s="2">
        <v>0</v>
      </c>
      <c r="H82" s="2">
        <v>-1309970</v>
      </c>
      <c r="I82" s="2">
        <v>-1309970</v>
      </c>
      <c r="J82" s="2">
        <v>0</v>
      </c>
      <c r="K82" s="2">
        <v>0</v>
      </c>
    </row>
    <row r="83" spans="1:11" x14ac:dyDescent="0.25">
      <c r="B83" s="2">
        <v>2818210</v>
      </c>
      <c r="C83" s="2" t="s">
        <v>344</v>
      </c>
      <c r="D83" s="2">
        <v>-2098719</v>
      </c>
      <c r="E83" s="2">
        <v>0</v>
      </c>
      <c r="F83" s="2">
        <v>0</v>
      </c>
      <c r="G83" s="2">
        <v>0</v>
      </c>
      <c r="H83" s="2">
        <v>-2098719</v>
      </c>
      <c r="I83" s="2">
        <v>-2098719</v>
      </c>
      <c r="J83" s="2">
        <v>0</v>
      </c>
      <c r="K83" s="2">
        <v>0</v>
      </c>
    </row>
    <row r="84" spans="1:11" x14ac:dyDescent="0.25">
      <c r="B84" s="2">
        <v>2818211</v>
      </c>
      <c r="C84" s="2" t="s">
        <v>346</v>
      </c>
      <c r="D84" s="2">
        <v>-2360347</v>
      </c>
      <c r="E84" s="2">
        <v>0</v>
      </c>
      <c r="F84" s="2">
        <v>0</v>
      </c>
      <c r="G84" s="2">
        <v>0</v>
      </c>
      <c r="H84" s="2">
        <v>-2360347</v>
      </c>
      <c r="I84" s="2">
        <v>-2360347</v>
      </c>
      <c r="J84" s="2">
        <v>0</v>
      </c>
      <c r="K84" s="2">
        <v>0</v>
      </c>
    </row>
    <row r="85" spans="1:11" x14ac:dyDescent="0.25">
      <c r="B85" s="2">
        <v>2818212</v>
      </c>
      <c r="C85" s="2" t="s">
        <v>348</v>
      </c>
      <c r="D85" s="2">
        <v>-561583</v>
      </c>
      <c r="E85" s="2">
        <v>0</v>
      </c>
      <c r="F85" s="2">
        <v>0</v>
      </c>
      <c r="G85" s="2">
        <v>0</v>
      </c>
      <c r="H85" s="2">
        <v>-561583</v>
      </c>
      <c r="I85" s="2">
        <v>-561583</v>
      </c>
      <c r="J85" s="2">
        <v>0</v>
      </c>
      <c r="K85" s="2">
        <v>0</v>
      </c>
    </row>
    <row r="86" spans="1:11" x14ac:dyDescent="0.25">
      <c r="B86" s="2">
        <v>2818213</v>
      </c>
      <c r="C86" s="2" t="s">
        <v>350</v>
      </c>
      <c r="D86" s="2">
        <v>-591896</v>
      </c>
      <c r="E86" s="2">
        <v>0</v>
      </c>
      <c r="F86" s="2">
        <v>0</v>
      </c>
      <c r="G86" s="2">
        <v>0</v>
      </c>
      <c r="H86" s="2">
        <v>-591896</v>
      </c>
      <c r="I86" s="2">
        <v>-591896</v>
      </c>
      <c r="J86" s="2">
        <v>0</v>
      </c>
      <c r="K86" s="2">
        <v>0</v>
      </c>
    </row>
    <row r="87" spans="1:11" x14ac:dyDescent="0.25">
      <c r="B87" s="2">
        <v>2818214</v>
      </c>
      <c r="C87" s="2" t="s">
        <v>352</v>
      </c>
      <c r="D87" s="2">
        <v>-760151</v>
      </c>
      <c r="E87" s="2">
        <v>0</v>
      </c>
      <c r="F87" s="2">
        <v>0</v>
      </c>
      <c r="G87" s="2">
        <v>0</v>
      </c>
      <c r="H87" s="2">
        <v>-760151</v>
      </c>
      <c r="I87" s="2">
        <v>-760151</v>
      </c>
      <c r="J87" s="2">
        <v>0</v>
      </c>
      <c r="K87" s="2">
        <v>0</v>
      </c>
    </row>
    <row r="88" spans="1:11" x14ac:dyDescent="0.25">
      <c r="B88" s="2">
        <v>2818215</v>
      </c>
      <c r="C88" s="2" t="s">
        <v>354</v>
      </c>
      <c r="D88" s="2">
        <v>-1600881</v>
      </c>
      <c r="E88" s="2">
        <v>0</v>
      </c>
      <c r="F88" s="2">
        <v>0</v>
      </c>
      <c r="G88" s="2">
        <v>0</v>
      </c>
      <c r="H88" s="2">
        <v>-1600881</v>
      </c>
      <c r="I88" s="2">
        <v>-1600881</v>
      </c>
      <c r="J88" s="2">
        <v>0</v>
      </c>
      <c r="K88" s="2">
        <v>0</v>
      </c>
    </row>
    <row r="89" spans="1:11" x14ac:dyDescent="0.25">
      <c r="B89" s="2">
        <v>2818219</v>
      </c>
      <c r="C89" s="2" t="s">
        <v>358</v>
      </c>
      <c r="D89" s="2">
        <v>-104365</v>
      </c>
      <c r="E89" s="2">
        <v>0</v>
      </c>
      <c r="F89" s="2">
        <v>0</v>
      </c>
      <c r="G89" s="2">
        <v>0</v>
      </c>
      <c r="H89" s="2">
        <v>-104365</v>
      </c>
      <c r="I89" s="2">
        <v>-104365</v>
      </c>
      <c r="J89" s="2">
        <v>0</v>
      </c>
      <c r="K89" s="2">
        <v>0</v>
      </c>
    </row>
    <row r="90" spans="1:11" x14ac:dyDescent="0.25">
      <c r="B90" s="2">
        <v>21516</v>
      </c>
      <c r="C90" s="2" t="s">
        <v>119</v>
      </c>
      <c r="D90" s="2">
        <v>1078006</v>
      </c>
      <c r="E90" s="2">
        <v>0</v>
      </c>
      <c r="F90" s="2">
        <v>0</v>
      </c>
      <c r="G90" s="2">
        <v>0</v>
      </c>
      <c r="H90" s="2">
        <v>1078006</v>
      </c>
      <c r="I90" s="2">
        <v>1078006</v>
      </c>
      <c r="J90" s="2">
        <v>-0.34000000008381903</v>
      </c>
      <c r="K90" s="2">
        <v>-3.1539703197276097E-7</v>
      </c>
    </row>
    <row r="91" spans="1:11" x14ac:dyDescent="0.25">
      <c r="B91" s="2">
        <v>21518</v>
      </c>
      <c r="C91" s="2" t="s">
        <v>121</v>
      </c>
      <c r="D91" s="2">
        <v>58000</v>
      </c>
      <c r="E91" s="2">
        <v>0</v>
      </c>
      <c r="F91" s="2">
        <v>0</v>
      </c>
      <c r="G91" s="2">
        <v>0</v>
      </c>
      <c r="H91" s="2">
        <v>58000</v>
      </c>
      <c r="I91" s="2">
        <v>58000</v>
      </c>
      <c r="J91" s="2">
        <v>0</v>
      </c>
      <c r="K91" s="2">
        <v>0</v>
      </c>
    </row>
    <row r="92" spans="1:11" x14ac:dyDescent="0.25">
      <c r="B92" s="2">
        <v>218121</v>
      </c>
      <c r="C92" s="2" t="s">
        <v>2804</v>
      </c>
      <c r="D92" s="2">
        <v>458985</v>
      </c>
      <c r="E92" s="2">
        <v>0</v>
      </c>
      <c r="F92" s="2">
        <v>0</v>
      </c>
      <c r="G92" s="2">
        <v>0</v>
      </c>
      <c r="H92" s="2">
        <v>458985</v>
      </c>
      <c r="I92" s="2">
        <v>458985</v>
      </c>
      <c r="J92" s="2">
        <v>0</v>
      </c>
      <c r="K92" s="2">
        <v>0</v>
      </c>
    </row>
    <row r="93" spans="1:11" x14ac:dyDescent="0.25">
      <c r="B93" s="2">
        <v>281516</v>
      </c>
      <c r="C93" s="2" t="s">
        <v>286</v>
      </c>
      <c r="D93" s="2">
        <v>-609191</v>
      </c>
      <c r="E93" s="2">
        <v>0</v>
      </c>
      <c r="F93" s="2">
        <v>0</v>
      </c>
      <c r="G93" s="2">
        <v>0</v>
      </c>
      <c r="H93" s="2">
        <v>-609191</v>
      </c>
      <c r="I93" s="2">
        <v>-609191</v>
      </c>
      <c r="J93" s="2">
        <v>0</v>
      </c>
      <c r="K93" s="2">
        <v>0</v>
      </c>
    </row>
    <row r="94" spans="1:11" x14ac:dyDescent="0.25">
      <c r="B94" s="2">
        <v>281518</v>
      </c>
      <c r="C94" s="2" t="s">
        <v>3561</v>
      </c>
      <c r="D94" s="2">
        <v>-29146</v>
      </c>
      <c r="E94" s="2">
        <v>0</v>
      </c>
      <c r="F94" s="2">
        <v>0</v>
      </c>
      <c r="G94" s="2">
        <v>0</v>
      </c>
      <c r="H94" s="2">
        <v>-29146</v>
      </c>
      <c r="I94" s="2">
        <v>-29146</v>
      </c>
      <c r="J94" s="2">
        <v>0</v>
      </c>
      <c r="K94" s="2">
        <v>0</v>
      </c>
    </row>
    <row r="95" spans="1:11" x14ac:dyDescent="0.25">
      <c r="B95" s="2">
        <v>2818217</v>
      </c>
      <c r="C95" s="2" t="s">
        <v>356</v>
      </c>
      <c r="D95" s="2">
        <v>-1183486</v>
      </c>
      <c r="E95" s="2">
        <v>0</v>
      </c>
      <c r="F95" s="2">
        <v>0</v>
      </c>
      <c r="G95" s="2">
        <v>0</v>
      </c>
      <c r="H95" s="2">
        <v>-1183486</v>
      </c>
      <c r="I95" s="2">
        <v>-1183486</v>
      </c>
      <c r="J95" s="2">
        <v>0</v>
      </c>
      <c r="K95" s="2">
        <v>0</v>
      </c>
    </row>
    <row r="96" spans="1:11" x14ac:dyDescent="0.25">
      <c r="A96" s="2">
        <v>1011</v>
      </c>
      <c r="B96" s="2">
        <v>20501</v>
      </c>
      <c r="C96" s="2" t="s">
        <v>17</v>
      </c>
      <c r="D96" s="2">
        <v>15257755</v>
      </c>
      <c r="E96" s="2">
        <v>0</v>
      </c>
      <c r="F96" s="2">
        <v>0</v>
      </c>
      <c r="G96" s="2">
        <v>0</v>
      </c>
      <c r="H96" s="2">
        <v>15257755</v>
      </c>
      <c r="I96" s="2">
        <v>15257755</v>
      </c>
      <c r="J96" s="2">
        <v>-0.22000000067055225</v>
      </c>
      <c r="K96" s="2">
        <v>-1.4418896980479429E-8</v>
      </c>
    </row>
    <row r="97" spans="1:11" x14ac:dyDescent="0.25">
      <c r="B97" s="2">
        <v>20502</v>
      </c>
      <c r="C97" s="2" t="s">
        <v>3746</v>
      </c>
      <c r="D97" s="2">
        <v>0</v>
      </c>
      <c r="E97" s="2">
        <v>1021525.97</v>
      </c>
      <c r="F97" s="2">
        <v>859991.71</v>
      </c>
      <c r="G97" s="2">
        <v>161534.26</v>
      </c>
      <c r="H97" s="2">
        <v>0</v>
      </c>
      <c r="I97" s="2">
        <v>161534</v>
      </c>
      <c r="J97" s="2">
        <v>161534</v>
      </c>
      <c r="K97" s="2" t="e">
        <v>#DIV/0!</v>
      </c>
    </row>
    <row r="98" spans="1:11" x14ac:dyDescent="0.25">
      <c r="B98" s="2">
        <v>208</v>
      </c>
      <c r="C98" s="2" t="s">
        <v>21</v>
      </c>
      <c r="D98" s="2">
        <v>116818721</v>
      </c>
      <c r="E98" s="2">
        <v>0</v>
      </c>
      <c r="F98" s="2">
        <v>0</v>
      </c>
      <c r="G98" s="2">
        <v>0</v>
      </c>
      <c r="H98" s="2">
        <v>116818721</v>
      </c>
      <c r="I98" s="2">
        <v>116818721</v>
      </c>
      <c r="J98" s="2">
        <v>0</v>
      </c>
      <c r="K98" s="2">
        <v>0</v>
      </c>
    </row>
    <row r="99" spans="1:11" x14ac:dyDescent="0.25">
      <c r="B99" s="2">
        <v>280501</v>
      </c>
      <c r="C99" s="2" t="s">
        <v>200</v>
      </c>
      <c r="D99" s="2">
        <v>-15257755</v>
      </c>
      <c r="E99" s="2">
        <v>0</v>
      </c>
      <c r="F99" s="2">
        <v>0</v>
      </c>
      <c r="G99" s="2">
        <v>0</v>
      </c>
      <c r="H99" s="2">
        <v>-15262031</v>
      </c>
      <c r="I99" s="2">
        <v>-15262031</v>
      </c>
      <c r="J99" s="2">
        <v>-4276</v>
      </c>
      <c r="K99" s="2">
        <v>2.802509281345781E-4</v>
      </c>
    </row>
    <row r="100" spans="1:11" x14ac:dyDescent="0.25">
      <c r="B100" s="2">
        <v>2808</v>
      </c>
      <c r="C100" s="2" t="s">
        <v>202</v>
      </c>
      <c r="D100" s="2">
        <v>-116818721</v>
      </c>
      <c r="E100" s="2">
        <v>0</v>
      </c>
      <c r="F100" s="2">
        <v>0</v>
      </c>
      <c r="G100" s="2">
        <v>0</v>
      </c>
      <c r="H100" s="2">
        <v>-116818721</v>
      </c>
      <c r="I100" s="2">
        <v>-116818721</v>
      </c>
      <c r="J100" s="2">
        <v>0</v>
      </c>
      <c r="K100" s="2">
        <v>0</v>
      </c>
    </row>
    <row r="101" spans="1:11" x14ac:dyDescent="0.25">
      <c r="A101" s="2">
        <v>1014</v>
      </c>
      <c r="B101" s="2">
        <v>212001</v>
      </c>
      <c r="C101" s="2" t="s">
        <v>25</v>
      </c>
      <c r="D101" s="2">
        <v>89043726</v>
      </c>
      <c r="E101" s="2">
        <v>0</v>
      </c>
      <c r="F101" s="2">
        <v>0</v>
      </c>
      <c r="G101" s="2">
        <v>0</v>
      </c>
      <c r="H101" s="2">
        <v>89043726</v>
      </c>
      <c r="I101" s="2">
        <v>89043726</v>
      </c>
      <c r="J101" s="2">
        <v>0.48000000417232513</v>
      </c>
      <c r="K101" s="2">
        <v>5.3906100780173773E-9</v>
      </c>
    </row>
    <row r="102" spans="1:11" x14ac:dyDescent="0.25">
      <c r="B102" s="2">
        <v>212002</v>
      </c>
      <c r="C102" s="2" t="s">
        <v>27</v>
      </c>
      <c r="D102" s="2">
        <v>57244664</v>
      </c>
      <c r="E102" s="2">
        <v>0</v>
      </c>
      <c r="F102" s="2">
        <v>0</v>
      </c>
      <c r="G102" s="2">
        <v>0</v>
      </c>
      <c r="H102" s="2">
        <v>57244664</v>
      </c>
      <c r="I102" s="2">
        <v>57244664</v>
      </c>
      <c r="J102" s="2">
        <v>-0.39999999850988388</v>
      </c>
      <c r="K102" s="2">
        <v>-6.9875507648165007E-9</v>
      </c>
    </row>
    <row r="103" spans="1:11" x14ac:dyDescent="0.25">
      <c r="B103" s="2">
        <v>212003</v>
      </c>
      <c r="C103" s="2" t="s">
        <v>29</v>
      </c>
      <c r="D103" s="2">
        <v>72149481</v>
      </c>
      <c r="E103" s="2">
        <v>0</v>
      </c>
      <c r="F103" s="2">
        <v>0</v>
      </c>
      <c r="G103" s="2">
        <v>0</v>
      </c>
      <c r="H103" s="2">
        <v>72149481</v>
      </c>
      <c r="I103" s="2">
        <v>72149481</v>
      </c>
      <c r="J103" s="2">
        <v>0.29999999701976776</v>
      </c>
      <c r="K103" s="2">
        <v>4.1580340441697424E-9</v>
      </c>
    </row>
    <row r="104" spans="1:11" x14ac:dyDescent="0.25">
      <c r="B104" s="2">
        <v>212004</v>
      </c>
      <c r="C104" s="2" t="s">
        <v>31</v>
      </c>
      <c r="D104" s="2">
        <v>40238862</v>
      </c>
      <c r="E104" s="2">
        <v>0</v>
      </c>
      <c r="F104" s="2">
        <v>0</v>
      </c>
      <c r="G104" s="2">
        <v>0</v>
      </c>
      <c r="H104" s="2">
        <v>40238862</v>
      </c>
      <c r="I104" s="2">
        <v>40238862</v>
      </c>
      <c r="J104" s="2">
        <v>0.48000000417232513</v>
      </c>
      <c r="K104" s="2">
        <v>1.1928767018762442E-8</v>
      </c>
    </row>
    <row r="105" spans="1:11" x14ac:dyDescent="0.25">
      <c r="B105" s="2">
        <v>212006</v>
      </c>
      <c r="C105" s="2" t="s">
        <v>33</v>
      </c>
      <c r="D105" s="2">
        <v>33711309</v>
      </c>
      <c r="E105" s="2">
        <v>38247470.799999997</v>
      </c>
      <c r="F105" s="2">
        <v>0</v>
      </c>
      <c r="G105" s="2">
        <v>38247470.799999997</v>
      </c>
      <c r="H105" s="2">
        <v>33711309</v>
      </c>
      <c r="I105" s="2">
        <v>71958780</v>
      </c>
      <c r="J105" s="2">
        <v>38247470.939999998</v>
      </c>
      <c r="K105" s="2">
        <v>1.1345590547055426</v>
      </c>
    </row>
    <row r="106" spans="1:11" x14ac:dyDescent="0.25">
      <c r="B106" s="2">
        <v>212007</v>
      </c>
      <c r="C106" s="2" t="s">
        <v>35</v>
      </c>
      <c r="D106" s="2">
        <v>75269187</v>
      </c>
      <c r="E106" s="2">
        <v>0</v>
      </c>
      <c r="F106" s="2">
        <v>0</v>
      </c>
      <c r="G106" s="2">
        <v>0</v>
      </c>
      <c r="H106" s="2">
        <v>75269187</v>
      </c>
      <c r="I106" s="2">
        <v>75269187</v>
      </c>
      <c r="J106" s="2">
        <v>-0.12000000476837158</v>
      </c>
      <c r="K106" s="2">
        <v>-1.594277942407671E-9</v>
      </c>
    </row>
    <row r="107" spans="1:11" x14ac:dyDescent="0.25">
      <c r="B107" s="2">
        <v>212008</v>
      </c>
      <c r="C107" s="2" t="s">
        <v>37</v>
      </c>
      <c r="D107" s="2">
        <v>55910901</v>
      </c>
      <c r="E107" s="2">
        <v>6712077</v>
      </c>
      <c r="F107" s="2">
        <v>0</v>
      </c>
      <c r="G107" s="2">
        <v>6712077</v>
      </c>
      <c r="H107" s="2">
        <v>55910901</v>
      </c>
      <c r="I107" s="2">
        <v>62622978</v>
      </c>
      <c r="J107" s="2">
        <v>6712077</v>
      </c>
      <c r="K107" s="2">
        <v>0.12004952307958693</v>
      </c>
    </row>
    <row r="108" spans="1:11" x14ac:dyDescent="0.25">
      <c r="B108" s="2">
        <v>212009</v>
      </c>
      <c r="C108" s="2" t="s">
        <v>39</v>
      </c>
      <c r="D108" s="2">
        <v>49797008</v>
      </c>
      <c r="E108" s="2">
        <v>0</v>
      </c>
      <c r="F108" s="2">
        <v>0</v>
      </c>
      <c r="G108" s="2">
        <v>0</v>
      </c>
      <c r="H108" s="2">
        <v>49797008</v>
      </c>
      <c r="I108" s="2">
        <v>49797008</v>
      </c>
      <c r="J108" s="2">
        <v>7.9999998211860657E-2</v>
      </c>
      <c r="K108" s="2">
        <v>1.6065221898549092E-9</v>
      </c>
    </row>
    <row r="109" spans="1:11" x14ac:dyDescent="0.25">
      <c r="B109" s="2">
        <v>212010</v>
      </c>
      <c r="C109" s="2" t="s">
        <v>41</v>
      </c>
      <c r="D109" s="2">
        <v>6366868</v>
      </c>
      <c r="E109" s="2">
        <v>0</v>
      </c>
      <c r="F109" s="2">
        <v>0</v>
      </c>
      <c r="G109" s="2">
        <v>0</v>
      </c>
      <c r="H109" s="2">
        <v>6366868</v>
      </c>
      <c r="I109" s="2">
        <v>6366868</v>
      </c>
      <c r="J109" s="2">
        <v>0.4599999999627471</v>
      </c>
      <c r="K109" s="2">
        <v>7.2249029381055268E-8</v>
      </c>
    </row>
    <row r="110" spans="1:11" x14ac:dyDescent="0.25">
      <c r="B110" s="2">
        <v>212011</v>
      </c>
      <c r="C110" s="2" t="s">
        <v>43</v>
      </c>
      <c r="D110" s="2">
        <v>7190696</v>
      </c>
      <c r="E110" s="2">
        <v>0</v>
      </c>
      <c r="F110" s="2">
        <v>0</v>
      </c>
      <c r="G110" s="2">
        <v>0</v>
      </c>
      <c r="H110" s="2">
        <v>7190696</v>
      </c>
      <c r="I110" s="2">
        <v>7190696</v>
      </c>
      <c r="J110" s="2">
        <v>-4.0000000037252903E-2</v>
      </c>
      <c r="K110" s="2">
        <v>-5.5627438310204113E-9</v>
      </c>
    </row>
    <row r="111" spans="1:11" x14ac:dyDescent="0.25">
      <c r="B111" s="2">
        <v>212012</v>
      </c>
      <c r="C111" s="2" t="s">
        <v>45</v>
      </c>
      <c r="D111" s="2">
        <v>87346886</v>
      </c>
      <c r="E111" s="2">
        <v>0</v>
      </c>
      <c r="F111" s="2">
        <v>0</v>
      </c>
      <c r="G111" s="2">
        <v>0</v>
      </c>
      <c r="H111" s="2">
        <v>87346886</v>
      </c>
      <c r="I111" s="2">
        <v>87346886</v>
      </c>
      <c r="J111" s="2">
        <v>-0.2800000011920929</v>
      </c>
      <c r="K111" s="2">
        <v>-3.2056094168545659E-9</v>
      </c>
    </row>
    <row r="112" spans="1:11" x14ac:dyDescent="0.25">
      <c r="B112" s="2">
        <v>2812001</v>
      </c>
      <c r="C112" s="2" t="s">
        <v>204</v>
      </c>
      <c r="D112" s="2">
        <v>-31270074</v>
      </c>
      <c r="E112" s="2">
        <v>0</v>
      </c>
      <c r="F112" s="2">
        <v>17808720.120000001</v>
      </c>
      <c r="G112" s="2">
        <v>-17808720.120000001</v>
      </c>
      <c r="H112" s="2">
        <v>-31270074</v>
      </c>
      <c r="I112" s="2">
        <v>-49078794</v>
      </c>
      <c r="J112" s="2">
        <v>-17808720.260000002</v>
      </c>
      <c r="K112" s="2">
        <v>0.56951321599281912</v>
      </c>
    </row>
    <row r="113" spans="1:11" x14ac:dyDescent="0.25">
      <c r="B113" s="2">
        <v>2812002</v>
      </c>
      <c r="C113" s="2" t="s">
        <v>206</v>
      </c>
      <c r="D113" s="2">
        <v>-13602654</v>
      </c>
      <c r="E113" s="2">
        <v>0</v>
      </c>
      <c r="F113" s="2">
        <v>6801305.9400000004</v>
      </c>
      <c r="G113" s="2">
        <v>-6801305.9400000004</v>
      </c>
      <c r="H113" s="2">
        <v>-13602654</v>
      </c>
      <c r="I113" s="2">
        <v>-20403960</v>
      </c>
      <c r="J113" s="2">
        <v>-6801306.0972000007</v>
      </c>
      <c r="K113" s="2">
        <v>0.49999846690210986</v>
      </c>
    </row>
    <row r="114" spans="1:11" x14ac:dyDescent="0.25">
      <c r="B114" s="2">
        <v>2812003</v>
      </c>
      <c r="C114" s="2" t="s">
        <v>208</v>
      </c>
      <c r="D114" s="2">
        <v>-19903248</v>
      </c>
      <c r="E114" s="2">
        <v>0</v>
      </c>
      <c r="F114" s="2">
        <v>9951601.4399999995</v>
      </c>
      <c r="G114" s="2">
        <v>-9951601.4399999995</v>
      </c>
      <c r="H114" s="2">
        <v>-19903248</v>
      </c>
      <c r="I114" s="2">
        <v>-29854849</v>
      </c>
      <c r="J114" s="2">
        <v>-9951600.8946000002</v>
      </c>
      <c r="K114" s="2">
        <v>0.4999988364662955</v>
      </c>
    </row>
    <row r="115" spans="1:11" x14ac:dyDescent="0.25">
      <c r="B115" s="2">
        <v>2812004</v>
      </c>
      <c r="C115" s="2" t="s">
        <v>210</v>
      </c>
      <c r="D115" s="2">
        <v>-11479195</v>
      </c>
      <c r="E115" s="2">
        <v>0</v>
      </c>
      <c r="F115" s="2">
        <v>5392382.5999999996</v>
      </c>
      <c r="G115" s="2">
        <v>-5392382.5999999996</v>
      </c>
      <c r="H115" s="2">
        <v>-11479195</v>
      </c>
      <c r="I115" s="2">
        <v>-16871578</v>
      </c>
      <c r="J115" s="2">
        <v>-5392382.5421999991</v>
      </c>
      <c r="K115" s="2">
        <v>0.46975265488104639</v>
      </c>
    </row>
    <row r="116" spans="1:11" x14ac:dyDescent="0.25">
      <c r="B116" s="2">
        <v>2812006</v>
      </c>
      <c r="C116" s="2" t="s">
        <v>212</v>
      </c>
      <c r="D116" s="2">
        <v>-26099096</v>
      </c>
      <c r="E116" s="2">
        <v>0</v>
      </c>
      <c r="F116" s="2">
        <v>12924337.58</v>
      </c>
      <c r="G116" s="2">
        <v>-12924337.58</v>
      </c>
      <c r="H116" s="2">
        <v>-26099096</v>
      </c>
      <c r="I116" s="2">
        <v>-39023434</v>
      </c>
      <c r="J116" s="2">
        <v>-12924338.166000001</v>
      </c>
      <c r="K116" s="2">
        <v>0.49520252533664849</v>
      </c>
    </row>
    <row r="117" spans="1:11" x14ac:dyDescent="0.25">
      <c r="B117" s="2">
        <v>2812007</v>
      </c>
      <c r="C117" s="2" t="s">
        <v>214</v>
      </c>
      <c r="D117" s="2">
        <v>-21380871</v>
      </c>
      <c r="E117" s="2">
        <v>0</v>
      </c>
      <c r="F117" s="2">
        <v>11344868.699999999</v>
      </c>
      <c r="G117" s="2">
        <v>-11344868.699999999</v>
      </c>
      <c r="H117" s="2">
        <v>-21380871</v>
      </c>
      <c r="I117" s="2">
        <v>-32725740</v>
      </c>
      <c r="J117" s="2">
        <v>-11344868.580399998</v>
      </c>
      <c r="K117" s="2">
        <v>0.53060833479406611</v>
      </c>
    </row>
    <row r="118" spans="1:11" x14ac:dyDescent="0.25">
      <c r="B118" s="2">
        <v>2812008</v>
      </c>
      <c r="C118" s="2" t="s">
        <v>216</v>
      </c>
      <c r="D118" s="2">
        <v>-25318144</v>
      </c>
      <c r="E118" s="2">
        <v>0</v>
      </c>
      <c r="F118" s="2">
        <v>14616761</v>
      </c>
      <c r="G118" s="2">
        <v>-14616761</v>
      </c>
      <c r="H118" s="2">
        <v>-25318144</v>
      </c>
      <c r="I118" s="2">
        <v>-39934905</v>
      </c>
      <c r="J118" s="2">
        <v>-14616761</v>
      </c>
      <c r="K118" s="2">
        <v>0.577323558946501</v>
      </c>
    </row>
    <row r="119" spans="1:11" x14ac:dyDescent="0.25">
      <c r="B119" s="2">
        <v>2812009</v>
      </c>
      <c r="C119" s="2" t="s">
        <v>218</v>
      </c>
      <c r="D119" s="2">
        <v>-19918882</v>
      </c>
      <c r="E119" s="2">
        <v>0</v>
      </c>
      <c r="F119" s="2">
        <v>9959500.3200000003</v>
      </c>
      <c r="G119" s="2">
        <v>-9959500.3200000003</v>
      </c>
      <c r="H119" s="2">
        <v>-19918882</v>
      </c>
      <c r="I119" s="2">
        <v>-29878382</v>
      </c>
      <c r="J119" s="2">
        <v>-9959500.1631999984</v>
      </c>
      <c r="K119" s="2">
        <v>0.50000297430350171</v>
      </c>
    </row>
    <row r="120" spans="1:11" x14ac:dyDescent="0.25">
      <c r="B120" s="2">
        <v>2812010</v>
      </c>
      <c r="C120" s="2" t="s">
        <v>220</v>
      </c>
      <c r="D120" s="2">
        <v>-1776903</v>
      </c>
      <c r="E120" s="2">
        <v>0</v>
      </c>
      <c r="F120" s="2">
        <v>888500.58</v>
      </c>
      <c r="G120" s="2">
        <v>-888500.58</v>
      </c>
      <c r="H120" s="2">
        <v>-1776903</v>
      </c>
      <c r="I120" s="2">
        <v>-2665404</v>
      </c>
      <c r="J120" s="2">
        <v>-888500.92180000013</v>
      </c>
      <c r="K120" s="2">
        <v>0.50002779144265441</v>
      </c>
    </row>
    <row r="121" spans="1:11" x14ac:dyDescent="0.25">
      <c r="B121" s="2">
        <v>2812011</v>
      </c>
      <c r="C121" s="2" t="s">
        <v>222</v>
      </c>
      <c r="D121" s="2">
        <v>-6637548</v>
      </c>
      <c r="E121" s="2">
        <v>0</v>
      </c>
      <c r="F121" s="2">
        <v>553168.43999999994</v>
      </c>
      <c r="G121" s="2">
        <v>-553168.43999999994</v>
      </c>
      <c r="H121" s="2">
        <v>-6637548</v>
      </c>
      <c r="I121" s="2">
        <v>-7190716</v>
      </c>
      <c r="J121" s="2">
        <v>-553168.21859999932</v>
      </c>
      <c r="K121" s="2">
        <v>8.3339244675587759E-2</v>
      </c>
    </row>
    <row r="122" spans="1:11" x14ac:dyDescent="0.25">
      <c r="B122" s="2">
        <v>2812012</v>
      </c>
      <c r="C122" s="2" t="s">
        <v>224</v>
      </c>
      <c r="D122" s="2">
        <v>-23715119</v>
      </c>
      <c r="E122" s="2">
        <v>0</v>
      </c>
      <c r="F122" s="2">
        <v>17469328.600000001</v>
      </c>
      <c r="G122" s="2">
        <v>-17469328.600000001</v>
      </c>
      <c r="H122" s="2">
        <v>-23715119</v>
      </c>
      <c r="I122" s="2">
        <v>-41184448</v>
      </c>
      <c r="J122" s="2">
        <v>-17469329.1472</v>
      </c>
      <c r="K122" s="2">
        <v>0.73663257838311136</v>
      </c>
    </row>
    <row r="123" spans="1:11" x14ac:dyDescent="0.25">
      <c r="A123" s="2">
        <v>1015</v>
      </c>
      <c r="B123" s="2">
        <v>212013</v>
      </c>
      <c r="C123" s="2" t="s">
        <v>47</v>
      </c>
      <c r="D123" s="2">
        <v>28520524</v>
      </c>
      <c r="E123" s="2">
        <v>0</v>
      </c>
      <c r="F123" s="2">
        <v>0</v>
      </c>
      <c r="G123" s="2">
        <v>0</v>
      </c>
      <c r="H123" s="2">
        <v>28520524</v>
      </c>
      <c r="I123" s="2">
        <v>28520524</v>
      </c>
      <c r="J123" s="2">
        <v>-0.27620000392198563</v>
      </c>
      <c r="K123" s="2">
        <v>-9.6842540917970029E-9</v>
      </c>
    </row>
    <row r="124" spans="1:11" x14ac:dyDescent="0.25">
      <c r="B124" s="2">
        <v>2812013</v>
      </c>
      <c r="C124" s="2" t="s">
        <v>226</v>
      </c>
      <c r="D124" s="2">
        <v>-10530548</v>
      </c>
      <c r="E124" s="2">
        <v>0</v>
      </c>
      <c r="F124" s="2">
        <v>5265220.62</v>
      </c>
      <c r="G124" s="2">
        <v>-5265220.62</v>
      </c>
      <c r="H124" s="2">
        <v>-10530548</v>
      </c>
      <c r="I124" s="2">
        <v>-15795769</v>
      </c>
      <c r="J124" s="2">
        <v>-5265221.0045999996</v>
      </c>
      <c r="K124" s="2">
        <v>0.49999496767879281</v>
      </c>
    </row>
    <row r="125" spans="1:11" x14ac:dyDescent="0.25">
      <c r="A125" s="2" t="s">
        <v>3725</v>
      </c>
      <c r="D125" s="2">
        <v>558347467</v>
      </c>
      <c r="E125" s="2">
        <v>59127809.259999998</v>
      </c>
      <c r="F125" s="2">
        <v>113982271.57000002</v>
      </c>
      <c r="G125" s="2">
        <v>-54854462.31000001</v>
      </c>
      <c r="H125" s="2">
        <v>523207367</v>
      </c>
      <c r="I125" s="2">
        <v>468352905</v>
      </c>
      <c r="J125" s="2">
        <v>-89994563.615032911</v>
      </c>
      <c r="K125" s="2">
        <v>-0.16118021245491126</v>
      </c>
    </row>
    <row r="131" spans="3:9" x14ac:dyDescent="0.25">
      <c r="D131" s="178" t="s">
        <v>3811</v>
      </c>
      <c r="I131" s="178" t="s">
        <v>3674</v>
      </c>
    </row>
    <row r="132" spans="3:9" x14ac:dyDescent="0.25">
      <c r="C132" s="2" t="e">
        <f>#REF!</f>
        <v>#REF!</v>
      </c>
      <c r="D132" s="179" t="e">
        <f>#REF!</f>
        <v>#REF!</v>
      </c>
      <c r="I132" s="179" t="e">
        <f>#REF!</f>
        <v>#REF!</v>
      </c>
    </row>
    <row r="133" spans="3:9" x14ac:dyDescent="0.25">
      <c r="C133" s="2" t="e">
        <f>#REF!</f>
        <v>#REF!</v>
      </c>
      <c r="D133" s="179" t="e">
        <f>#REF!</f>
        <v>#REF!</v>
      </c>
      <c r="I133" s="179" t="e">
        <f>#REF!</f>
        <v>#REF!</v>
      </c>
    </row>
    <row r="134" spans="3:9" x14ac:dyDescent="0.25">
      <c r="C134" s="2" t="e">
        <f>#REF!</f>
        <v>#REF!</v>
      </c>
      <c r="D134" s="179" t="e">
        <f>#REF!</f>
        <v>#REF!</v>
      </c>
      <c r="I134" s="179" t="e">
        <f>#REF!</f>
        <v>#REF!</v>
      </c>
    </row>
    <row r="135" spans="3:9" x14ac:dyDescent="0.25">
      <c r="C135" s="2" t="e">
        <f>#REF!</f>
        <v>#REF!</v>
      </c>
      <c r="D135" s="2" t="e">
        <f>#REF!</f>
        <v>#REF!</v>
      </c>
      <c r="I135" s="2" t="e">
        <f>#REF!</f>
        <v>#REF!</v>
      </c>
    </row>
    <row r="137" spans="3:9" x14ac:dyDescent="0.25">
      <c r="C137" s="2" t="s">
        <v>3672</v>
      </c>
      <c r="D137" s="2" t="e">
        <f>SUM(D132:D135)</f>
        <v>#REF!</v>
      </c>
      <c r="I137" s="2" t="e">
        <f t="shared" ref="I137" si="0">SUM(I132:I135)</f>
        <v>#REF!</v>
      </c>
    </row>
    <row r="139" spans="3:9" x14ac:dyDescent="0.25">
      <c r="C139" s="177" t="s">
        <v>3673</v>
      </c>
      <c r="D139" s="177" t="e">
        <f>GETPIVOTDATA("Sum of Adjusted Closing balance PY",$A$3)-D137</f>
        <v>#REF!</v>
      </c>
      <c r="I139" s="177" t="e">
        <f>GETPIVOTDATA("Sum of Closing balance adjusted",$A$3)-I137</f>
        <v>#REF!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9D3F0-9EE0-4A8D-A822-5EFC752D22DD}">
  <sheetPr>
    <tabColor theme="8" tint="-0.499984740745262"/>
  </sheetPr>
  <dimension ref="A1:K84"/>
  <sheetViews>
    <sheetView showGridLines="0" topLeftCell="A71" zoomScale="80" zoomScaleNormal="80" workbookViewId="0"/>
  </sheetViews>
  <sheetFormatPr defaultColWidth="8.85546875" defaultRowHeight="15" x14ac:dyDescent="0.25"/>
  <cols>
    <col min="1" max="1" width="9.42578125" style="2" bestFit="1" customWidth="1"/>
    <col min="2" max="2" width="11.42578125" style="2" bestFit="1" customWidth="1"/>
    <col min="3" max="3" width="64.7109375" style="2" bestFit="1" customWidth="1"/>
    <col min="4" max="4" width="33" style="2" bestFit="1" customWidth="1"/>
    <col min="5" max="6" width="17.7109375" style="2" bestFit="1" customWidth="1"/>
    <col min="7" max="7" width="22.28515625" style="2" bestFit="1" customWidth="1"/>
    <col min="8" max="8" width="20.7109375" style="2" bestFit="1" customWidth="1"/>
    <col min="9" max="9" width="30.28515625" style="2" bestFit="1" customWidth="1"/>
    <col min="10" max="10" width="24.140625" style="2" bestFit="1" customWidth="1"/>
    <col min="11" max="11" width="19" style="2" bestFit="1" customWidth="1"/>
    <col min="12" max="16384" width="8.85546875" style="2"/>
  </cols>
  <sheetData>
    <row r="1" spans="1:11" x14ac:dyDescent="0.25">
      <c r="A1" s="174" t="s">
        <v>3525</v>
      </c>
      <c r="B1" s="2" t="s">
        <v>3585</v>
      </c>
    </row>
    <row r="3" spans="1:11" x14ac:dyDescent="0.25">
      <c r="A3" s="174" t="s">
        <v>3526</v>
      </c>
      <c r="B3" s="174" t="s">
        <v>3530</v>
      </c>
      <c r="C3" s="174" t="s">
        <v>3531</v>
      </c>
      <c r="D3" s="2" t="s">
        <v>3810</v>
      </c>
      <c r="E3" s="2" t="s">
        <v>3726</v>
      </c>
      <c r="F3" s="2" t="s">
        <v>3727</v>
      </c>
      <c r="G3" s="2" t="s">
        <v>3728</v>
      </c>
      <c r="H3" s="2" t="s">
        <v>3729</v>
      </c>
      <c r="I3" s="2" t="s">
        <v>3730</v>
      </c>
      <c r="J3" s="2" t="s">
        <v>3733</v>
      </c>
      <c r="K3" s="2" t="s">
        <v>3734</v>
      </c>
    </row>
    <row r="4" spans="1:11" x14ac:dyDescent="0.25">
      <c r="A4" s="2">
        <v>1001</v>
      </c>
      <c r="B4" s="2">
        <v>512101</v>
      </c>
      <c r="C4" s="2" t="s">
        <v>2188</v>
      </c>
      <c r="D4" s="2">
        <v>66519</v>
      </c>
      <c r="E4" s="2">
        <v>18683518.670000002</v>
      </c>
      <c r="F4" s="2">
        <v>17554556.609999999</v>
      </c>
      <c r="G4" s="2">
        <v>1195481.0600000024</v>
      </c>
      <c r="H4" s="2">
        <v>0</v>
      </c>
      <c r="I4" s="2">
        <v>1195481</v>
      </c>
      <c r="J4" s="2">
        <v>1128961.9999996014</v>
      </c>
      <c r="K4" s="2">
        <v>16.972023030906001</v>
      </c>
    </row>
    <row r="5" spans="1:11" x14ac:dyDescent="0.25">
      <c r="B5" s="2">
        <v>512107</v>
      </c>
      <c r="C5" s="2" t="s">
        <v>2194</v>
      </c>
      <c r="D5" s="2">
        <v>4904540</v>
      </c>
      <c r="E5" s="2">
        <v>247552054.53</v>
      </c>
      <c r="F5" s="2">
        <v>227316864.21000001</v>
      </c>
      <c r="G5" s="2">
        <v>25139730.400000006</v>
      </c>
      <c r="H5" s="2">
        <v>0</v>
      </c>
      <c r="I5" s="2">
        <v>25139730</v>
      </c>
      <c r="J5" s="2">
        <v>20235189.920000494</v>
      </c>
      <c r="K5" s="2">
        <v>4.1258078412935575</v>
      </c>
    </row>
    <row r="6" spans="1:11" x14ac:dyDescent="0.25">
      <c r="B6" s="2">
        <v>512108</v>
      </c>
      <c r="C6" s="2" t="s">
        <v>2196</v>
      </c>
      <c r="D6" s="2">
        <v>24228867</v>
      </c>
      <c r="E6" s="2">
        <v>833659688.80999994</v>
      </c>
      <c r="F6" s="2">
        <v>839042670.24000001</v>
      </c>
      <c r="G6" s="2">
        <v>18845885.699999928</v>
      </c>
      <c r="H6" s="2">
        <v>0</v>
      </c>
      <c r="I6" s="2">
        <v>18845886</v>
      </c>
      <c r="J6" s="2">
        <v>-5382981.1300011873</v>
      </c>
      <c r="K6" s="2">
        <v>-0.22217221717872879</v>
      </c>
    </row>
    <row r="7" spans="1:11" x14ac:dyDescent="0.25">
      <c r="B7" s="2">
        <v>512114</v>
      </c>
      <c r="C7" s="2" t="s">
        <v>2203</v>
      </c>
      <c r="D7" s="2">
        <v>4745901</v>
      </c>
      <c r="E7" s="2">
        <v>13612863.5</v>
      </c>
      <c r="F7" s="2">
        <v>14779117.91</v>
      </c>
      <c r="G7" s="2">
        <v>3579646.3599999994</v>
      </c>
      <c r="H7" s="2">
        <v>0</v>
      </c>
      <c r="I7" s="2">
        <v>3579646</v>
      </c>
      <c r="J7" s="2">
        <v>-1166254.7699998002</v>
      </c>
      <c r="K7" s="2">
        <v>-0.24573939206062442</v>
      </c>
    </row>
    <row r="8" spans="1:11" x14ac:dyDescent="0.25">
      <c r="B8" s="2">
        <v>512401</v>
      </c>
      <c r="C8" s="2" t="s">
        <v>2208</v>
      </c>
      <c r="D8" s="2">
        <v>24623321</v>
      </c>
      <c r="E8" s="2">
        <v>107531611.5</v>
      </c>
      <c r="F8" s="2">
        <v>120704266.63</v>
      </c>
      <c r="G8" s="2">
        <v>11450666.080000013</v>
      </c>
      <c r="H8" s="2">
        <v>0</v>
      </c>
      <c r="I8" s="2">
        <v>11450666</v>
      </c>
      <c r="J8" s="2">
        <v>-13172655.207063794</v>
      </c>
      <c r="K8" s="2">
        <v>-0.53496663168593606</v>
      </c>
    </row>
    <row r="9" spans="1:11" x14ac:dyDescent="0.25">
      <c r="B9" s="2">
        <v>512407</v>
      </c>
      <c r="C9" s="2" t="s">
        <v>2214</v>
      </c>
      <c r="D9" s="2">
        <v>2528</v>
      </c>
      <c r="E9" s="2">
        <v>9960334.8000000007</v>
      </c>
      <c r="F9" s="2">
        <v>7968820.9400000004</v>
      </c>
      <c r="G9" s="2">
        <v>1994041.0499999998</v>
      </c>
      <c r="H9" s="2">
        <v>0</v>
      </c>
      <c r="I9" s="2">
        <v>1994041</v>
      </c>
      <c r="J9" s="2">
        <v>1991513.4880005987</v>
      </c>
      <c r="K9" s="2">
        <v>787.93433561239806</v>
      </c>
    </row>
    <row r="10" spans="1:11" x14ac:dyDescent="0.25">
      <c r="B10" s="2">
        <v>512408</v>
      </c>
      <c r="C10" s="2" t="s">
        <v>2216</v>
      </c>
      <c r="D10" s="2">
        <v>2196959</v>
      </c>
      <c r="E10" s="2">
        <v>35276354.82</v>
      </c>
      <c r="F10" s="2">
        <v>35313600.93</v>
      </c>
      <c r="G10" s="2">
        <v>2159712.8999999985</v>
      </c>
      <c r="H10" s="2">
        <v>0</v>
      </c>
      <c r="I10" s="2">
        <v>2159713</v>
      </c>
      <c r="J10" s="2">
        <v>-37246.002998299897</v>
      </c>
      <c r="K10" s="2">
        <v>-1.6953435611437633E-2</v>
      </c>
    </row>
    <row r="11" spans="1:11" x14ac:dyDescent="0.25">
      <c r="B11" s="2">
        <v>531101</v>
      </c>
      <c r="C11" s="2" t="s">
        <v>2234</v>
      </c>
      <c r="D11" s="2">
        <v>17013</v>
      </c>
      <c r="E11" s="2">
        <v>60410</v>
      </c>
      <c r="F11" s="2">
        <v>56106</v>
      </c>
      <c r="G11" s="2">
        <v>21317</v>
      </c>
      <c r="H11" s="2">
        <v>0</v>
      </c>
      <c r="I11" s="2">
        <v>21317</v>
      </c>
      <c r="J11" s="2">
        <v>4304</v>
      </c>
      <c r="K11" s="2">
        <v>0.25298301299006642</v>
      </c>
    </row>
    <row r="12" spans="1:11" x14ac:dyDescent="0.25">
      <c r="B12" s="2">
        <v>531102</v>
      </c>
      <c r="C12" s="2" t="s">
        <v>2236</v>
      </c>
      <c r="D12" s="2">
        <v>702260</v>
      </c>
      <c r="E12" s="2">
        <v>326838626.32999998</v>
      </c>
      <c r="F12" s="2">
        <v>326838626.32999998</v>
      </c>
      <c r="G12" s="2">
        <v>702260</v>
      </c>
      <c r="H12" s="2">
        <v>0</v>
      </c>
      <c r="I12" s="2">
        <v>702260</v>
      </c>
      <c r="J12" s="2">
        <v>0</v>
      </c>
      <c r="K12" s="2">
        <v>0</v>
      </c>
    </row>
    <row r="13" spans="1:11" x14ac:dyDescent="0.25">
      <c r="B13" s="2">
        <v>531103</v>
      </c>
      <c r="C13" s="2" t="s">
        <v>2238</v>
      </c>
      <c r="D13" s="2">
        <v>8093</v>
      </c>
      <c r="E13" s="2">
        <v>0</v>
      </c>
      <c r="F13" s="2">
        <v>0</v>
      </c>
      <c r="G13" s="2">
        <v>8093</v>
      </c>
      <c r="H13" s="2">
        <v>0</v>
      </c>
      <c r="I13" s="2">
        <v>8093</v>
      </c>
      <c r="J13" s="2">
        <v>0</v>
      </c>
      <c r="K13" s="2">
        <v>0</v>
      </c>
    </row>
    <row r="14" spans="1:11" x14ac:dyDescent="0.25">
      <c r="B14" s="2">
        <v>531104</v>
      </c>
      <c r="C14" s="2" t="s">
        <v>2240</v>
      </c>
      <c r="D14" s="2">
        <v>502000</v>
      </c>
      <c r="E14" s="2">
        <v>317915176.43000001</v>
      </c>
      <c r="F14" s="2">
        <v>317915176.43000001</v>
      </c>
      <c r="G14" s="2">
        <v>502000</v>
      </c>
      <c r="H14" s="2">
        <v>0</v>
      </c>
      <c r="I14" s="2">
        <v>502000</v>
      </c>
      <c r="J14" s="2">
        <v>0</v>
      </c>
      <c r="K14" s="2">
        <v>0</v>
      </c>
    </row>
    <row r="15" spans="1:11" x14ac:dyDescent="0.25">
      <c r="B15" s="2">
        <v>531105</v>
      </c>
      <c r="C15" s="2" t="s">
        <v>2242</v>
      </c>
      <c r="D15" s="2">
        <v>13920</v>
      </c>
      <c r="E15" s="2">
        <v>0</v>
      </c>
      <c r="F15" s="2">
        <v>10370</v>
      </c>
      <c r="G15" s="2">
        <v>3550</v>
      </c>
      <c r="H15" s="2">
        <v>0</v>
      </c>
      <c r="I15" s="2">
        <v>3550</v>
      </c>
      <c r="J15" s="2">
        <v>-10370</v>
      </c>
      <c r="K15" s="2">
        <v>-0.74497126436781613</v>
      </c>
    </row>
    <row r="16" spans="1:11" x14ac:dyDescent="0.25">
      <c r="B16" s="2">
        <v>531110</v>
      </c>
      <c r="C16" s="2" t="s">
        <v>2244</v>
      </c>
      <c r="D16" s="2">
        <v>2770618</v>
      </c>
      <c r="E16" s="2">
        <v>131270240.3</v>
      </c>
      <c r="F16" s="2">
        <v>131069358.09999999</v>
      </c>
      <c r="G16" s="2">
        <v>2971500.200000003</v>
      </c>
      <c r="H16" s="2">
        <v>0</v>
      </c>
      <c r="I16" s="2">
        <v>2971500</v>
      </c>
      <c r="J16" s="2">
        <v>200882.00000029802</v>
      </c>
      <c r="K16" s="2">
        <v>7.2504401545185809E-2</v>
      </c>
    </row>
    <row r="17" spans="2:11" x14ac:dyDescent="0.25">
      <c r="B17" s="2">
        <v>531111</v>
      </c>
      <c r="C17" s="2" t="s">
        <v>2246</v>
      </c>
      <c r="D17" s="2">
        <v>3046745</v>
      </c>
      <c r="E17" s="2">
        <v>108836048.25</v>
      </c>
      <c r="F17" s="2">
        <v>109886842.23</v>
      </c>
      <c r="G17" s="2">
        <v>1995951.0199999958</v>
      </c>
      <c r="H17" s="2">
        <v>0</v>
      </c>
      <c r="I17" s="2">
        <v>1995951</v>
      </c>
      <c r="J17" s="2">
        <v>-1050793.9999998957</v>
      </c>
      <c r="K17" s="2">
        <v>-0.34489069482346951</v>
      </c>
    </row>
    <row r="18" spans="2:11" x14ac:dyDescent="0.25">
      <c r="B18" s="2">
        <v>531116</v>
      </c>
      <c r="C18" s="2" t="s">
        <v>2250</v>
      </c>
      <c r="D18" s="2">
        <v>1720071</v>
      </c>
      <c r="E18" s="2">
        <v>77595959.090000004</v>
      </c>
      <c r="F18" s="2">
        <v>77725497.840000004</v>
      </c>
      <c r="G18" s="2">
        <v>1590532.25</v>
      </c>
      <c r="H18" s="2">
        <v>0</v>
      </c>
      <c r="I18" s="2">
        <v>1590532</v>
      </c>
      <c r="J18" s="2">
        <v>-129538.99999970198</v>
      </c>
      <c r="K18" s="2">
        <v>-7.5310263355247792E-2</v>
      </c>
    </row>
    <row r="19" spans="2:11" x14ac:dyDescent="0.25">
      <c r="B19" s="2">
        <v>531118</v>
      </c>
      <c r="C19" s="2" t="s">
        <v>2252</v>
      </c>
      <c r="D19" s="2">
        <v>661700</v>
      </c>
      <c r="E19" s="2">
        <v>23586903.66</v>
      </c>
      <c r="F19" s="2">
        <v>23269246</v>
      </c>
      <c r="G19" s="2">
        <v>979357.66000000015</v>
      </c>
      <c r="H19" s="2">
        <v>0</v>
      </c>
      <c r="I19" s="2">
        <v>979358</v>
      </c>
      <c r="J19" s="2">
        <v>317658.00000039861</v>
      </c>
      <c r="K19" s="2">
        <v>0.48006347287379469</v>
      </c>
    </row>
    <row r="20" spans="2:11" x14ac:dyDescent="0.25">
      <c r="B20" s="2">
        <v>531119</v>
      </c>
      <c r="C20" s="2" t="s">
        <v>2254</v>
      </c>
      <c r="D20" s="2">
        <v>1011009</v>
      </c>
      <c r="E20" s="2">
        <v>44253620.219999999</v>
      </c>
      <c r="F20" s="2">
        <v>43893979.700000003</v>
      </c>
      <c r="G20" s="2">
        <v>1370649.5199999958</v>
      </c>
      <c r="H20" s="2">
        <v>0</v>
      </c>
      <c r="I20" s="2">
        <v>1370650</v>
      </c>
      <c r="J20" s="2">
        <v>359641.00000029802</v>
      </c>
      <c r="K20" s="2">
        <v>0.35572482539760186</v>
      </c>
    </row>
    <row r="21" spans="2:11" x14ac:dyDescent="0.25">
      <c r="B21" s="2">
        <v>531121</v>
      </c>
      <c r="C21" s="2" t="s">
        <v>2258</v>
      </c>
      <c r="D21" s="2">
        <v>382929</v>
      </c>
      <c r="E21" s="2">
        <v>15303706</v>
      </c>
      <c r="F21" s="2">
        <v>15286911.68</v>
      </c>
      <c r="G21" s="2">
        <v>399723.3200000003</v>
      </c>
      <c r="H21" s="2">
        <v>0</v>
      </c>
      <c r="I21" s="2">
        <v>399723</v>
      </c>
      <c r="J21" s="2">
        <v>16794.000000299886</v>
      </c>
      <c r="K21" s="2">
        <v>4.3856694061596375E-2</v>
      </c>
    </row>
    <row r="22" spans="2:11" x14ac:dyDescent="0.25">
      <c r="B22" s="2">
        <v>531122</v>
      </c>
      <c r="C22" s="2" t="s">
        <v>3586</v>
      </c>
      <c r="D22" s="2">
        <v>420000</v>
      </c>
      <c r="E22" s="2">
        <v>297068634.54000002</v>
      </c>
      <c r="F22" s="2">
        <v>297068634.54000002</v>
      </c>
      <c r="G22" s="2">
        <v>420000</v>
      </c>
      <c r="H22" s="2">
        <v>0</v>
      </c>
      <c r="I22" s="2">
        <v>420000</v>
      </c>
      <c r="J22" s="2">
        <v>0</v>
      </c>
      <c r="K22" s="2">
        <v>0</v>
      </c>
    </row>
    <row r="23" spans="2:11" x14ac:dyDescent="0.25">
      <c r="B23" s="2">
        <v>531124</v>
      </c>
      <c r="C23" s="2" t="s">
        <v>2262</v>
      </c>
      <c r="D23" s="2">
        <v>450000</v>
      </c>
      <c r="E23" s="2">
        <v>136811609.97999999</v>
      </c>
      <c r="F23" s="2">
        <v>136811609.97999999</v>
      </c>
      <c r="G23" s="2">
        <v>450000</v>
      </c>
      <c r="H23" s="2">
        <v>0</v>
      </c>
      <c r="I23" s="2">
        <v>450000</v>
      </c>
      <c r="J23" s="2">
        <v>0</v>
      </c>
      <c r="K23" s="2">
        <v>0</v>
      </c>
    </row>
    <row r="24" spans="2:11" x14ac:dyDescent="0.25">
      <c r="B24" s="2">
        <v>531125</v>
      </c>
      <c r="C24" s="2" t="s">
        <v>2264</v>
      </c>
      <c r="D24" s="2">
        <v>400010</v>
      </c>
      <c r="E24" s="2">
        <v>270158412.54000002</v>
      </c>
      <c r="F24" s="2">
        <v>270158412.54000002</v>
      </c>
      <c r="G24" s="2">
        <v>400010</v>
      </c>
      <c r="H24" s="2">
        <v>0</v>
      </c>
      <c r="I24" s="2">
        <v>400010</v>
      </c>
      <c r="J24" s="2">
        <v>0</v>
      </c>
      <c r="K24" s="2">
        <v>0</v>
      </c>
    </row>
    <row r="25" spans="2:11" x14ac:dyDescent="0.25">
      <c r="B25" s="2">
        <v>531127</v>
      </c>
      <c r="C25" s="2" t="s">
        <v>2266</v>
      </c>
      <c r="D25" s="2">
        <v>40000</v>
      </c>
      <c r="E25" s="2">
        <v>145033200.88999999</v>
      </c>
      <c r="F25" s="2">
        <v>145033200.88999999</v>
      </c>
      <c r="G25" s="2">
        <v>40000</v>
      </c>
      <c r="H25" s="2">
        <v>0</v>
      </c>
      <c r="I25" s="2">
        <v>40000</v>
      </c>
      <c r="J25" s="2">
        <v>0</v>
      </c>
      <c r="K25" s="2">
        <v>0</v>
      </c>
    </row>
    <row r="26" spans="2:11" x14ac:dyDescent="0.25">
      <c r="B26" s="2">
        <v>531128</v>
      </c>
      <c r="C26" s="2" t="s">
        <v>3587</v>
      </c>
      <c r="D26" s="2">
        <v>8915</v>
      </c>
      <c r="E26" s="2">
        <v>40000</v>
      </c>
      <c r="F26" s="2">
        <v>16130</v>
      </c>
      <c r="G26" s="2">
        <v>32785</v>
      </c>
      <c r="H26" s="2">
        <v>0</v>
      </c>
      <c r="I26" s="2">
        <v>32785</v>
      </c>
      <c r="J26" s="2">
        <v>23870</v>
      </c>
      <c r="K26" s="2">
        <v>2.6775098149186762</v>
      </c>
    </row>
    <row r="27" spans="2:11" x14ac:dyDescent="0.25">
      <c r="B27" s="2">
        <v>531130</v>
      </c>
      <c r="C27" s="2" t="s">
        <v>2270</v>
      </c>
      <c r="D27" s="2">
        <v>11638</v>
      </c>
      <c r="E27" s="2">
        <v>85000</v>
      </c>
      <c r="F27" s="2">
        <v>69513</v>
      </c>
      <c r="G27" s="2">
        <v>27125</v>
      </c>
      <c r="H27" s="2">
        <v>0</v>
      </c>
      <c r="I27" s="2">
        <v>27125</v>
      </c>
      <c r="J27" s="2">
        <v>15487</v>
      </c>
      <c r="K27" s="2">
        <v>1.3307269290256059</v>
      </c>
    </row>
    <row r="28" spans="2:11" x14ac:dyDescent="0.25">
      <c r="B28" s="2">
        <v>531131</v>
      </c>
      <c r="C28" s="2" t="s">
        <v>2272</v>
      </c>
      <c r="D28" s="2">
        <v>77177</v>
      </c>
      <c r="E28" s="2">
        <v>0</v>
      </c>
      <c r="F28" s="2">
        <v>73284</v>
      </c>
      <c r="G28" s="2">
        <v>3893</v>
      </c>
      <c r="H28" s="2">
        <v>0</v>
      </c>
      <c r="I28" s="2">
        <v>3893</v>
      </c>
      <c r="J28" s="2">
        <v>-73284</v>
      </c>
      <c r="K28" s="2">
        <v>-0.94955751065732019</v>
      </c>
    </row>
    <row r="29" spans="2:11" x14ac:dyDescent="0.25">
      <c r="B29" s="2">
        <v>531133</v>
      </c>
      <c r="C29" s="2" t="s">
        <v>2274</v>
      </c>
      <c r="D29" s="2">
        <v>57871</v>
      </c>
      <c r="E29" s="2">
        <v>0</v>
      </c>
      <c r="F29" s="2">
        <v>54229</v>
      </c>
      <c r="G29" s="2">
        <v>3642</v>
      </c>
      <c r="H29" s="2">
        <v>0</v>
      </c>
      <c r="I29" s="2">
        <v>3642</v>
      </c>
      <c r="J29" s="2">
        <v>-54229</v>
      </c>
      <c r="K29" s="2">
        <v>-0.93706692471185915</v>
      </c>
    </row>
    <row r="30" spans="2:11" x14ac:dyDescent="0.25">
      <c r="B30" s="2">
        <v>531135</v>
      </c>
      <c r="C30" s="2" t="s">
        <v>2276</v>
      </c>
      <c r="D30" s="2">
        <v>19473</v>
      </c>
      <c r="E30" s="2">
        <v>0</v>
      </c>
      <c r="F30" s="2">
        <v>0</v>
      </c>
      <c r="G30" s="2">
        <v>19472.990000000002</v>
      </c>
      <c r="H30" s="2">
        <v>0</v>
      </c>
      <c r="I30" s="2">
        <v>19473</v>
      </c>
      <c r="J30" s="2">
        <v>1.0000199999922188E-2</v>
      </c>
      <c r="K30" s="2">
        <v>5.1354209086662581E-7</v>
      </c>
    </row>
    <row r="31" spans="2:11" x14ac:dyDescent="0.25">
      <c r="B31" s="2">
        <v>531141</v>
      </c>
      <c r="C31" s="2" t="s">
        <v>2278</v>
      </c>
      <c r="D31" s="2">
        <v>2854491</v>
      </c>
      <c r="E31" s="2">
        <v>93689349.090000004</v>
      </c>
      <c r="F31" s="2">
        <v>94188851.370000005</v>
      </c>
      <c r="G31" s="2">
        <v>2354988.7199999988</v>
      </c>
      <c r="H31" s="2">
        <v>0</v>
      </c>
      <c r="I31" s="2">
        <v>2354989</v>
      </c>
      <c r="J31" s="2">
        <v>-499501.99999991059</v>
      </c>
      <c r="K31" s="2">
        <v>-0.17498811521911481</v>
      </c>
    </row>
    <row r="32" spans="2:11" x14ac:dyDescent="0.25">
      <c r="B32" s="2">
        <v>531142</v>
      </c>
      <c r="C32" s="2" t="s">
        <v>2280</v>
      </c>
      <c r="D32" s="2">
        <v>500000</v>
      </c>
      <c r="E32" s="2">
        <v>360072276.32999998</v>
      </c>
      <c r="F32" s="2">
        <v>360072275.32999998</v>
      </c>
      <c r="G32" s="2">
        <v>500001</v>
      </c>
      <c r="H32" s="2">
        <v>0</v>
      </c>
      <c r="I32" s="2">
        <v>500001</v>
      </c>
      <c r="J32" s="2">
        <v>1</v>
      </c>
      <c r="K32" s="2">
        <v>1.9999999999999999E-6</v>
      </c>
    </row>
    <row r="33" spans="2:11" x14ac:dyDescent="0.25">
      <c r="B33" s="2">
        <v>531143</v>
      </c>
      <c r="C33" s="2" t="s">
        <v>2282</v>
      </c>
      <c r="D33" s="2">
        <v>11004</v>
      </c>
      <c r="E33" s="2">
        <v>10000</v>
      </c>
      <c r="F33" s="2">
        <v>14740</v>
      </c>
      <c r="G33" s="2">
        <v>6264</v>
      </c>
      <c r="H33" s="2">
        <v>0</v>
      </c>
      <c r="I33" s="2">
        <v>6264</v>
      </c>
      <c r="J33" s="2">
        <v>-4740</v>
      </c>
      <c r="K33" s="2">
        <v>-0.43075245365321702</v>
      </c>
    </row>
    <row r="34" spans="2:11" x14ac:dyDescent="0.25">
      <c r="B34" s="2">
        <v>531149</v>
      </c>
      <c r="C34" s="2" t="s">
        <v>2288</v>
      </c>
      <c r="D34" s="2">
        <v>1346198</v>
      </c>
      <c r="E34" s="2">
        <v>53514815.5</v>
      </c>
      <c r="F34" s="2">
        <v>53530064.979999997</v>
      </c>
      <c r="G34" s="2">
        <v>1330948.5200000033</v>
      </c>
      <c r="H34" s="2">
        <v>0</v>
      </c>
      <c r="I34" s="2">
        <v>1330949</v>
      </c>
      <c r="J34" s="2">
        <v>-15249</v>
      </c>
      <c r="K34" s="2">
        <v>-1.132745703083796E-2</v>
      </c>
    </row>
    <row r="35" spans="2:11" x14ac:dyDescent="0.25">
      <c r="B35" s="2">
        <v>531150</v>
      </c>
      <c r="C35" s="2" t="s">
        <v>2290</v>
      </c>
      <c r="D35" s="2">
        <v>325000</v>
      </c>
      <c r="E35" s="2">
        <v>156862144.11000001</v>
      </c>
      <c r="F35" s="2">
        <v>156862144.11000001</v>
      </c>
      <c r="G35" s="2">
        <v>325000</v>
      </c>
      <c r="H35" s="2">
        <v>0</v>
      </c>
      <c r="I35" s="2">
        <v>325000</v>
      </c>
      <c r="J35" s="2">
        <v>0</v>
      </c>
      <c r="K35" s="2">
        <v>0</v>
      </c>
    </row>
    <row r="36" spans="2:11" x14ac:dyDescent="0.25">
      <c r="B36" s="2">
        <v>531151</v>
      </c>
      <c r="C36" s="2" t="s">
        <v>2292</v>
      </c>
      <c r="D36" s="2">
        <v>10349</v>
      </c>
      <c r="E36" s="2">
        <v>120000</v>
      </c>
      <c r="F36" s="2">
        <v>92888</v>
      </c>
      <c r="G36" s="2">
        <v>37461</v>
      </c>
      <c r="H36" s="2">
        <v>0</v>
      </c>
      <c r="I36" s="2">
        <v>37461</v>
      </c>
      <c r="J36" s="2">
        <v>27112</v>
      </c>
      <c r="K36" s="2">
        <v>2.6197700260894772</v>
      </c>
    </row>
    <row r="37" spans="2:11" x14ac:dyDescent="0.25">
      <c r="B37" s="2">
        <v>531152</v>
      </c>
      <c r="C37" s="2" t="s">
        <v>2294</v>
      </c>
      <c r="D37" s="2">
        <v>2622300</v>
      </c>
      <c r="E37" s="2">
        <v>129027638.17</v>
      </c>
      <c r="F37" s="2">
        <v>128260019.2</v>
      </c>
      <c r="G37" s="2">
        <v>3389918.9699999988</v>
      </c>
      <c r="H37" s="2">
        <v>0</v>
      </c>
      <c r="I37" s="2">
        <v>3389919</v>
      </c>
      <c r="J37" s="2">
        <v>767619</v>
      </c>
      <c r="K37" s="2">
        <v>0.29272737673035121</v>
      </c>
    </row>
    <row r="38" spans="2:11" x14ac:dyDescent="0.25">
      <c r="B38" s="2">
        <v>531153</v>
      </c>
      <c r="C38" s="2" t="s">
        <v>2296</v>
      </c>
      <c r="D38" s="2">
        <v>500000</v>
      </c>
      <c r="E38" s="2">
        <v>387384326.45999998</v>
      </c>
      <c r="F38" s="2">
        <v>387384326.45999998</v>
      </c>
      <c r="G38" s="2">
        <v>500000</v>
      </c>
      <c r="H38" s="2">
        <v>0</v>
      </c>
      <c r="I38" s="2">
        <v>500000</v>
      </c>
      <c r="J38" s="2">
        <v>0</v>
      </c>
      <c r="K38" s="2">
        <v>0</v>
      </c>
    </row>
    <row r="39" spans="2:11" x14ac:dyDescent="0.25">
      <c r="B39" s="2">
        <v>531154</v>
      </c>
      <c r="C39" s="2" t="s">
        <v>2298</v>
      </c>
      <c r="D39" s="2">
        <v>29625</v>
      </c>
      <c r="E39" s="2">
        <v>40000</v>
      </c>
      <c r="F39" s="2">
        <v>56600</v>
      </c>
      <c r="G39" s="2">
        <v>13025</v>
      </c>
      <c r="H39" s="2">
        <v>0</v>
      </c>
      <c r="I39" s="2">
        <v>13025</v>
      </c>
      <c r="J39" s="2">
        <v>-16600</v>
      </c>
      <c r="K39" s="2">
        <v>-0.56033755274261599</v>
      </c>
    </row>
    <row r="40" spans="2:11" x14ac:dyDescent="0.25">
      <c r="B40" s="2">
        <v>581</v>
      </c>
      <c r="C40" s="2" t="s">
        <v>2314</v>
      </c>
      <c r="D40" s="2">
        <v>-183000</v>
      </c>
      <c r="E40" s="2">
        <v>8921118.1300000008</v>
      </c>
      <c r="F40" s="2">
        <v>9000483.6799999997</v>
      </c>
      <c r="G40" s="2">
        <v>-262365.97999999858</v>
      </c>
      <c r="H40" s="2">
        <v>0</v>
      </c>
      <c r="I40" s="2">
        <v>-262366</v>
      </c>
      <c r="J40" s="2">
        <v>-79365.56999969855</v>
      </c>
      <c r="K40" s="2">
        <v>0.43369062028743766</v>
      </c>
    </row>
    <row r="41" spans="2:11" x14ac:dyDescent="0.25">
      <c r="B41" s="2">
        <v>5812</v>
      </c>
      <c r="C41" s="2" t="s">
        <v>2336</v>
      </c>
      <c r="D41" s="2">
        <v>0</v>
      </c>
      <c r="E41" s="2">
        <v>814446000</v>
      </c>
      <c r="F41" s="2">
        <v>814446000</v>
      </c>
      <c r="G41" s="2">
        <v>0</v>
      </c>
      <c r="H41" s="2">
        <v>0</v>
      </c>
      <c r="I41" s="2">
        <v>0</v>
      </c>
      <c r="J41" s="2">
        <v>183000.43000030145</v>
      </c>
      <c r="K41" s="2">
        <v>-1</v>
      </c>
    </row>
    <row r="42" spans="2:11" x14ac:dyDescent="0.25">
      <c r="B42" s="2">
        <v>58137</v>
      </c>
      <c r="C42" s="2" t="s">
        <v>2354</v>
      </c>
      <c r="D42" s="2">
        <v>0</v>
      </c>
      <c r="E42" s="2">
        <v>552800500</v>
      </c>
      <c r="F42" s="2">
        <v>552800500</v>
      </c>
      <c r="G42" s="2">
        <v>0</v>
      </c>
      <c r="H42" s="2">
        <v>0</v>
      </c>
      <c r="I42" s="2">
        <v>0</v>
      </c>
      <c r="J42" s="2">
        <v>183000.43000030145</v>
      </c>
      <c r="K42" s="2">
        <v>-1</v>
      </c>
    </row>
    <row r="43" spans="2:11" x14ac:dyDescent="0.25">
      <c r="B43" s="2">
        <v>58101</v>
      </c>
      <c r="C43" s="2" t="s">
        <v>2316</v>
      </c>
      <c r="D43" s="2">
        <v>3946745</v>
      </c>
      <c r="E43" s="2">
        <v>326821837</v>
      </c>
      <c r="F43" s="2">
        <v>326721187</v>
      </c>
      <c r="G43" s="2">
        <v>4047395</v>
      </c>
      <c r="H43" s="2">
        <v>0</v>
      </c>
      <c r="I43" s="2">
        <v>4047395</v>
      </c>
      <c r="J43" s="2">
        <v>100650</v>
      </c>
      <c r="K43" s="2">
        <v>2.5502027620228823E-2</v>
      </c>
    </row>
    <row r="44" spans="2:11" x14ac:dyDescent="0.25">
      <c r="B44" s="2">
        <v>58102</v>
      </c>
      <c r="C44" s="2" t="s">
        <v>2318</v>
      </c>
      <c r="D44" s="2">
        <v>4400940</v>
      </c>
      <c r="E44" s="2">
        <v>317839522</v>
      </c>
      <c r="F44" s="2">
        <v>318677882</v>
      </c>
      <c r="G44" s="2">
        <v>3562580</v>
      </c>
      <c r="H44" s="2">
        <v>0</v>
      </c>
      <c r="I44" s="2">
        <v>3562580</v>
      </c>
      <c r="J44" s="2">
        <v>-838360</v>
      </c>
      <c r="K44" s="2">
        <v>-0.19049566683481256</v>
      </c>
    </row>
    <row r="45" spans="2:11" x14ac:dyDescent="0.25">
      <c r="B45" s="2">
        <v>58107</v>
      </c>
      <c r="C45" s="2" t="s">
        <v>2320</v>
      </c>
      <c r="D45" s="2">
        <v>7312</v>
      </c>
      <c r="E45" s="2">
        <v>13839.53</v>
      </c>
      <c r="F45" s="2">
        <v>17603</v>
      </c>
      <c r="G45" s="2">
        <v>3548.1800000000003</v>
      </c>
      <c r="H45" s="2">
        <v>0</v>
      </c>
      <c r="I45" s="2">
        <v>3548</v>
      </c>
      <c r="J45" s="2">
        <v>-3763.6499999000007</v>
      </c>
      <c r="K45" s="2">
        <v>-0.51474701332140826</v>
      </c>
    </row>
    <row r="46" spans="2:11" x14ac:dyDescent="0.25">
      <c r="B46" s="2">
        <v>58108</v>
      </c>
      <c r="C46" s="2" t="s">
        <v>2322</v>
      </c>
      <c r="D46" s="2">
        <v>-1775</v>
      </c>
      <c r="E46" s="2">
        <v>51915.09</v>
      </c>
      <c r="F46" s="2">
        <v>51896</v>
      </c>
      <c r="G46" s="2">
        <v>-1755.6100000000006</v>
      </c>
      <c r="H46" s="2">
        <v>0</v>
      </c>
      <c r="I46" s="2">
        <v>-1756</v>
      </c>
      <c r="J46" s="2">
        <v>18.700000100005127</v>
      </c>
      <c r="K46" s="2">
        <v>-1.053699222344699E-2</v>
      </c>
    </row>
    <row r="47" spans="2:11" x14ac:dyDescent="0.25">
      <c r="B47" s="2">
        <v>58115</v>
      </c>
      <c r="C47" s="2" t="s">
        <v>3590</v>
      </c>
      <c r="D47" s="2">
        <v>3420950</v>
      </c>
      <c r="E47" s="2">
        <v>297021975</v>
      </c>
      <c r="F47" s="2">
        <v>296349320</v>
      </c>
      <c r="G47" s="2">
        <v>4093605</v>
      </c>
      <c r="H47" s="2">
        <v>0</v>
      </c>
      <c r="I47" s="2">
        <v>4093605</v>
      </c>
      <c r="J47" s="2">
        <v>672655.00480002165</v>
      </c>
      <c r="K47" s="2">
        <v>0.19662813129213841</v>
      </c>
    </row>
    <row r="48" spans="2:11" x14ac:dyDescent="0.25">
      <c r="B48" s="2">
        <v>58117</v>
      </c>
      <c r="C48" s="2" t="s">
        <v>2332</v>
      </c>
      <c r="D48" s="2">
        <v>2084580</v>
      </c>
      <c r="E48" s="2">
        <v>136662820</v>
      </c>
      <c r="F48" s="2">
        <v>136700330</v>
      </c>
      <c r="G48" s="2">
        <v>2047070</v>
      </c>
      <c r="H48" s="2">
        <v>0</v>
      </c>
      <c r="I48" s="2">
        <v>2047070</v>
      </c>
      <c r="J48" s="2">
        <v>-37509.999999910593</v>
      </c>
      <c r="K48" s="2">
        <v>-1.7994032370987057E-2</v>
      </c>
    </row>
    <row r="49" spans="2:11" x14ac:dyDescent="0.25">
      <c r="B49" s="2">
        <v>58118</v>
      </c>
      <c r="C49" s="2" t="s">
        <v>2334</v>
      </c>
      <c r="D49" s="2">
        <v>1564000</v>
      </c>
      <c r="E49" s="2">
        <v>270118085</v>
      </c>
      <c r="F49" s="2">
        <v>269677845</v>
      </c>
      <c r="G49" s="2">
        <v>2004240</v>
      </c>
      <c r="H49" s="2">
        <v>0</v>
      </c>
      <c r="I49" s="2">
        <v>2004240</v>
      </c>
      <c r="J49" s="2">
        <v>440240.00000008941</v>
      </c>
      <c r="K49" s="2">
        <v>0.28148337595915252</v>
      </c>
    </row>
    <row r="50" spans="2:11" x14ac:dyDescent="0.25">
      <c r="B50" s="2">
        <v>58130</v>
      </c>
      <c r="C50" s="2" t="s">
        <v>2340</v>
      </c>
      <c r="D50" s="2">
        <v>1778000</v>
      </c>
      <c r="E50" s="2">
        <v>145023260</v>
      </c>
      <c r="F50" s="2">
        <v>144987650</v>
      </c>
      <c r="G50" s="2">
        <v>1813610</v>
      </c>
      <c r="H50" s="2">
        <v>0</v>
      </c>
      <c r="I50" s="2">
        <v>1813610</v>
      </c>
      <c r="J50" s="2">
        <v>35610</v>
      </c>
      <c r="K50" s="2">
        <v>2.00281214848144E-2</v>
      </c>
    </row>
    <row r="51" spans="2:11" x14ac:dyDescent="0.25">
      <c r="B51" s="2">
        <v>58131</v>
      </c>
      <c r="C51" s="2" t="s">
        <v>3591</v>
      </c>
      <c r="D51" s="2">
        <v>-1897</v>
      </c>
      <c r="E51" s="2">
        <v>7033.54</v>
      </c>
      <c r="F51" s="2">
        <v>7021</v>
      </c>
      <c r="G51" s="2">
        <v>-1884.21</v>
      </c>
      <c r="H51" s="2">
        <v>0</v>
      </c>
      <c r="I51" s="2">
        <v>-1884</v>
      </c>
      <c r="J51" s="2">
        <v>12.75</v>
      </c>
      <c r="K51" s="2">
        <v>-6.722024515618822E-3</v>
      </c>
    </row>
    <row r="52" spans="2:11" x14ac:dyDescent="0.25">
      <c r="B52" s="2">
        <v>58133</v>
      </c>
      <c r="C52" s="2" t="s">
        <v>2346</v>
      </c>
      <c r="D52" s="2">
        <v>384</v>
      </c>
      <c r="E52" s="2">
        <v>63980.98</v>
      </c>
      <c r="F52" s="2">
        <v>7666</v>
      </c>
      <c r="G52" s="2">
        <v>56699.26</v>
      </c>
      <c r="H52" s="2">
        <v>0</v>
      </c>
      <c r="I52" s="2">
        <v>56699</v>
      </c>
      <c r="J52" s="2">
        <v>56314.720000300003</v>
      </c>
      <c r="K52" s="2">
        <v>146.54606027964971</v>
      </c>
    </row>
    <row r="53" spans="2:11" x14ac:dyDescent="0.25">
      <c r="B53" s="2">
        <v>58134</v>
      </c>
      <c r="C53" s="2" t="s">
        <v>2348</v>
      </c>
      <c r="D53" s="2">
        <v>3352</v>
      </c>
      <c r="E53" s="2">
        <v>40377.54</v>
      </c>
      <c r="F53" s="2">
        <v>39851</v>
      </c>
      <c r="G53" s="2">
        <v>3878.489999999998</v>
      </c>
      <c r="H53" s="2">
        <v>0</v>
      </c>
      <c r="I53" s="2">
        <v>3878</v>
      </c>
      <c r="J53" s="2">
        <v>526.05000000000291</v>
      </c>
      <c r="K53" s="2">
        <v>0.15693849848595695</v>
      </c>
    </row>
    <row r="54" spans="2:11" x14ac:dyDescent="0.25">
      <c r="B54" s="2">
        <v>58136</v>
      </c>
      <c r="C54" s="2" t="s">
        <v>2352</v>
      </c>
      <c r="D54" s="2">
        <v>-245</v>
      </c>
      <c r="E54" s="2">
        <v>9960.89</v>
      </c>
      <c r="F54" s="2">
        <v>9309</v>
      </c>
      <c r="G54" s="2">
        <v>406.63999999999942</v>
      </c>
      <c r="H54" s="2">
        <v>0</v>
      </c>
      <c r="I54" s="2">
        <v>407</v>
      </c>
      <c r="J54" s="2">
        <v>652.25000020000152</v>
      </c>
      <c r="K54" s="2">
        <v>-2.6595310893704025</v>
      </c>
    </row>
    <row r="55" spans="2:11" x14ac:dyDescent="0.25">
      <c r="B55" s="2">
        <v>58143</v>
      </c>
      <c r="C55" s="2" t="s">
        <v>2358</v>
      </c>
      <c r="D55" s="2">
        <v>-5316</v>
      </c>
      <c r="E55" s="2">
        <v>413669.15</v>
      </c>
      <c r="F55" s="2">
        <v>418226.28</v>
      </c>
      <c r="G55" s="2">
        <v>-9872.7000000000116</v>
      </c>
      <c r="H55" s="2">
        <v>0</v>
      </c>
      <c r="I55" s="2">
        <v>-9873</v>
      </c>
      <c r="J55" s="2">
        <v>-4557.4300000999938</v>
      </c>
      <c r="K55" s="2">
        <v>0.85737371536556306</v>
      </c>
    </row>
    <row r="56" spans="2:11" x14ac:dyDescent="0.25">
      <c r="B56" s="2">
        <v>58144</v>
      </c>
      <c r="C56" s="2" t="s">
        <v>2360</v>
      </c>
      <c r="D56" s="2">
        <v>5000450</v>
      </c>
      <c r="E56" s="2">
        <v>360031009</v>
      </c>
      <c r="F56" s="2">
        <v>360064279</v>
      </c>
      <c r="G56" s="2">
        <v>4967180</v>
      </c>
      <c r="H56" s="2">
        <v>0</v>
      </c>
      <c r="I56" s="2">
        <v>4967180</v>
      </c>
      <c r="J56" s="2">
        <v>-33270</v>
      </c>
      <c r="K56" s="2">
        <v>-6.6534011938925493E-3</v>
      </c>
    </row>
    <row r="57" spans="2:11" x14ac:dyDescent="0.25">
      <c r="B57" s="2">
        <v>58145</v>
      </c>
      <c r="C57" s="2" t="s">
        <v>2362</v>
      </c>
      <c r="D57" s="2">
        <v>118</v>
      </c>
      <c r="E57" s="2">
        <v>29309.33</v>
      </c>
      <c r="F57" s="2">
        <v>25553</v>
      </c>
      <c r="G57" s="2">
        <v>3874.1400000000031</v>
      </c>
      <c r="H57" s="2">
        <v>0</v>
      </c>
      <c r="I57" s="2">
        <v>3874</v>
      </c>
      <c r="J57" s="2">
        <v>3756.1900002000039</v>
      </c>
      <c r="K57" s="2">
        <v>31.883456468693812</v>
      </c>
    </row>
    <row r="58" spans="2:11" x14ac:dyDescent="0.25">
      <c r="B58" s="2">
        <v>58149</v>
      </c>
      <c r="C58" s="2" t="s">
        <v>2365</v>
      </c>
      <c r="D58" s="2">
        <v>3738</v>
      </c>
      <c r="E58" s="2">
        <v>0</v>
      </c>
      <c r="F58" s="2">
        <v>0</v>
      </c>
      <c r="G58" s="2">
        <v>3737.83</v>
      </c>
      <c r="H58" s="2">
        <v>0</v>
      </c>
      <c r="I58" s="2">
        <v>3738</v>
      </c>
      <c r="J58" s="2">
        <v>0.16999989999976606</v>
      </c>
      <c r="K58" s="2">
        <v>4.5480907370109921E-5</v>
      </c>
    </row>
    <row r="59" spans="2:11" x14ac:dyDescent="0.25">
      <c r="B59" s="2">
        <v>58150</v>
      </c>
      <c r="C59" s="2" t="s">
        <v>2367</v>
      </c>
      <c r="D59" s="2">
        <v>2098910</v>
      </c>
      <c r="E59" s="2">
        <v>156594032</v>
      </c>
      <c r="F59" s="2">
        <v>157331267</v>
      </c>
      <c r="G59" s="2">
        <v>1361675</v>
      </c>
      <c r="H59" s="2">
        <v>0</v>
      </c>
      <c r="I59" s="2">
        <v>1361675</v>
      </c>
      <c r="J59" s="2">
        <v>-737235</v>
      </c>
      <c r="K59" s="2">
        <v>-0.35124659942541603</v>
      </c>
    </row>
    <row r="60" spans="2:11" x14ac:dyDescent="0.25">
      <c r="B60" s="2">
        <v>58153</v>
      </c>
      <c r="C60" s="2" t="s">
        <v>2369</v>
      </c>
      <c r="D60" s="2">
        <v>-252</v>
      </c>
      <c r="E60" s="2">
        <v>29688.11</v>
      </c>
      <c r="F60" s="2">
        <v>29270</v>
      </c>
      <c r="G60" s="2">
        <v>166.29000000000087</v>
      </c>
      <c r="H60" s="2">
        <v>0</v>
      </c>
      <c r="I60" s="2">
        <v>166</v>
      </c>
      <c r="J60" s="2">
        <v>417.82000010000047</v>
      </c>
      <c r="K60" s="2">
        <v>-1.6592010163373823</v>
      </c>
    </row>
    <row r="61" spans="2:11" x14ac:dyDescent="0.25">
      <c r="B61" s="2">
        <v>58154</v>
      </c>
      <c r="C61" s="2" t="s">
        <v>2371</v>
      </c>
      <c r="D61" s="2">
        <v>3949120</v>
      </c>
      <c r="E61" s="2">
        <v>387334913</v>
      </c>
      <c r="F61" s="2">
        <v>387317113</v>
      </c>
      <c r="G61" s="2">
        <v>3966920</v>
      </c>
      <c r="H61" s="2">
        <v>0</v>
      </c>
      <c r="I61" s="2">
        <v>3966920</v>
      </c>
      <c r="J61" s="2">
        <v>17800</v>
      </c>
      <c r="K61" s="2">
        <v>4.5073332793128598E-3</v>
      </c>
    </row>
    <row r="62" spans="2:11" x14ac:dyDescent="0.25">
      <c r="B62" s="2">
        <v>58155</v>
      </c>
      <c r="C62" s="2" t="s">
        <v>2373</v>
      </c>
      <c r="D62" s="2">
        <v>2378</v>
      </c>
      <c r="E62" s="2">
        <v>10113.06</v>
      </c>
      <c r="F62" s="2">
        <v>10374</v>
      </c>
      <c r="G62" s="2">
        <v>2116.6899999999987</v>
      </c>
      <c r="H62" s="2">
        <v>0</v>
      </c>
      <c r="I62" s="2">
        <v>2117</v>
      </c>
      <c r="J62" s="2">
        <v>-260.62999989999662</v>
      </c>
      <c r="K62" s="2">
        <v>-0.10961756030625402</v>
      </c>
    </row>
    <row r="63" spans="2:11" x14ac:dyDescent="0.25">
      <c r="B63" s="2">
        <v>531155</v>
      </c>
      <c r="C63" s="2" t="s">
        <v>2300</v>
      </c>
      <c r="D63" s="2">
        <v>952596</v>
      </c>
      <c r="E63" s="2">
        <v>37556201.509999998</v>
      </c>
      <c r="F63" s="2">
        <v>37621297.509999998</v>
      </c>
      <c r="G63" s="2">
        <v>887500</v>
      </c>
      <c r="H63" s="2">
        <v>0</v>
      </c>
      <c r="I63" s="2">
        <v>887500</v>
      </c>
      <c r="J63" s="2">
        <v>-65096</v>
      </c>
      <c r="K63" s="2">
        <v>-6.8335369873482571E-2</v>
      </c>
    </row>
    <row r="64" spans="2:11" x14ac:dyDescent="0.25">
      <c r="B64" s="2">
        <v>531156</v>
      </c>
      <c r="C64" s="2" t="s">
        <v>2302</v>
      </c>
      <c r="D64" s="2">
        <v>400000</v>
      </c>
      <c r="E64" s="2">
        <v>164171823</v>
      </c>
      <c r="F64" s="2">
        <v>164171823</v>
      </c>
      <c r="G64" s="2">
        <v>400000</v>
      </c>
      <c r="H64" s="2">
        <v>0</v>
      </c>
      <c r="I64" s="2">
        <v>400000</v>
      </c>
      <c r="J64" s="2">
        <v>0</v>
      </c>
      <c r="K64" s="2">
        <v>0</v>
      </c>
    </row>
    <row r="65" spans="1:11" x14ac:dyDescent="0.25">
      <c r="B65" s="2">
        <v>531157</v>
      </c>
      <c r="C65" s="2" t="s">
        <v>2304</v>
      </c>
      <c r="D65" s="2">
        <v>3538</v>
      </c>
      <c r="E65" s="2">
        <v>20000</v>
      </c>
      <c r="F65" s="2">
        <v>13440</v>
      </c>
      <c r="G65" s="2">
        <v>10098</v>
      </c>
      <c r="H65" s="2">
        <v>0</v>
      </c>
      <c r="I65" s="2">
        <v>10098</v>
      </c>
      <c r="J65" s="2">
        <v>6560</v>
      </c>
      <c r="K65" s="2">
        <v>1.8541548897682307</v>
      </c>
    </row>
    <row r="66" spans="1:11" x14ac:dyDescent="0.25">
      <c r="B66" s="2">
        <v>58156</v>
      </c>
      <c r="C66" s="2" t="s">
        <v>3592</v>
      </c>
      <c r="D66" s="2">
        <v>1817240</v>
      </c>
      <c r="E66" s="2">
        <v>164149194.40000001</v>
      </c>
      <c r="F66" s="2">
        <v>163954254.40000001</v>
      </c>
      <c r="G66" s="2">
        <v>2012180</v>
      </c>
      <c r="H66" s="2">
        <v>0</v>
      </c>
      <c r="I66" s="2">
        <v>2012180</v>
      </c>
      <c r="J66" s="2">
        <v>194940.00000019372</v>
      </c>
      <c r="K66" s="2">
        <v>0.10727256718992235</v>
      </c>
    </row>
    <row r="67" spans="1:11" x14ac:dyDescent="0.25">
      <c r="B67" s="2">
        <v>58157</v>
      </c>
      <c r="C67" s="2" t="s">
        <v>2377</v>
      </c>
      <c r="D67" s="2">
        <v>105</v>
      </c>
      <c r="E67" s="2">
        <v>3753</v>
      </c>
      <c r="F67" s="2">
        <v>2892</v>
      </c>
      <c r="G67" s="2">
        <v>966.17999999999984</v>
      </c>
      <c r="H67" s="2">
        <v>0</v>
      </c>
      <c r="I67" s="2">
        <v>966</v>
      </c>
      <c r="J67" s="2">
        <v>860.81999999999971</v>
      </c>
      <c r="K67" s="2">
        <v>8.1842555618938704</v>
      </c>
    </row>
    <row r="68" spans="1:11" x14ac:dyDescent="0.25">
      <c r="B68" s="2">
        <v>512117</v>
      </c>
      <c r="C68" s="2" t="s">
        <v>2206</v>
      </c>
      <c r="D68" s="2">
        <v>74159695</v>
      </c>
      <c r="E68" s="2">
        <v>2384389911.98</v>
      </c>
      <c r="F68" s="2">
        <v>2396375512.77</v>
      </c>
      <c r="G68" s="2">
        <v>62174094.550000191</v>
      </c>
      <c r="H68" s="2">
        <v>0</v>
      </c>
      <c r="I68" s="2">
        <v>62174095</v>
      </c>
      <c r="J68" s="2">
        <v>-11985600.340000153</v>
      </c>
      <c r="K68" s="2">
        <v>-0.16161879151538769</v>
      </c>
    </row>
    <row r="69" spans="1:11" x14ac:dyDescent="0.25">
      <c r="B69" s="2">
        <v>512417</v>
      </c>
      <c r="C69" s="2" t="s">
        <v>2232</v>
      </c>
      <c r="D69" s="2">
        <v>4450106</v>
      </c>
      <c r="E69" s="2">
        <v>1565270404.5</v>
      </c>
      <c r="F69" s="2">
        <v>1080672949.53</v>
      </c>
      <c r="G69" s="2">
        <v>489047561.23000002</v>
      </c>
      <c r="H69" s="2">
        <v>0</v>
      </c>
      <c r="I69" s="2">
        <v>489047561</v>
      </c>
      <c r="J69" s="2">
        <v>484597454.73672283</v>
      </c>
      <c r="K69" s="2">
        <v>108.89570407243551</v>
      </c>
    </row>
    <row r="70" spans="1:11" x14ac:dyDescent="0.25">
      <c r="B70" s="2">
        <v>531158</v>
      </c>
      <c r="C70" s="2" t="s">
        <v>2306</v>
      </c>
      <c r="D70" s="2">
        <v>2783419</v>
      </c>
      <c r="E70" s="2">
        <v>121931075.13</v>
      </c>
      <c r="F70" s="2">
        <v>121945572.41</v>
      </c>
      <c r="G70" s="2">
        <v>2768921.7199999988</v>
      </c>
      <c r="H70" s="2">
        <v>0</v>
      </c>
      <c r="I70" s="2">
        <v>2768922</v>
      </c>
      <c r="J70" s="2">
        <v>-14497</v>
      </c>
      <c r="K70" s="2">
        <v>-5.2083426893327952E-3</v>
      </c>
    </row>
    <row r="71" spans="1:11" x14ac:dyDescent="0.25">
      <c r="B71" s="2">
        <v>531159</v>
      </c>
      <c r="C71" s="2" t="s">
        <v>2308</v>
      </c>
      <c r="D71" s="2">
        <v>400000</v>
      </c>
      <c r="E71" s="2">
        <v>301436962.23000002</v>
      </c>
      <c r="F71" s="2">
        <v>301436962.23000002</v>
      </c>
      <c r="G71" s="2">
        <v>400000</v>
      </c>
      <c r="H71" s="2">
        <v>0</v>
      </c>
      <c r="I71" s="2">
        <v>400000</v>
      </c>
      <c r="J71" s="2">
        <v>0</v>
      </c>
      <c r="K71" s="2">
        <v>0</v>
      </c>
    </row>
    <row r="72" spans="1:11" x14ac:dyDescent="0.25">
      <c r="B72" s="2">
        <v>531160</v>
      </c>
      <c r="C72" s="2" t="s">
        <v>2310</v>
      </c>
      <c r="D72" s="2">
        <v>26720</v>
      </c>
      <c r="E72" s="2">
        <v>90000</v>
      </c>
      <c r="F72" s="2">
        <v>81513</v>
      </c>
      <c r="G72" s="2">
        <v>35207</v>
      </c>
      <c r="H72" s="2">
        <v>0</v>
      </c>
      <c r="I72" s="2">
        <v>35207</v>
      </c>
      <c r="J72" s="2">
        <v>8487</v>
      </c>
      <c r="K72" s="2">
        <v>0.31762724550898203</v>
      </c>
    </row>
    <row r="73" spans="1:11" x14ac:dyDescent="0.25">
      <c r="B73" s="2">
        <v>53141</v>
      </c>
      <c r="C73" s="2" t="s">
        <v>2312</v>
      </c>
      <c r="D73" s="2">
        <v>26410</v>
      </c>
      <c r="E73" s="2">
        <v>608290</v>
      </c>
      <c r="F73" s="2">
        <v>65497.69</v>
      </c>
      <c r="G73" s="2">
        <v>569202.26</v>
      </c>
      <c r="H73" s="2">
        <v>0</v>
      </c>
      <c r="I73" s="2">
        <v>569202</v>
      </c>
      <c r="J73" s="2">
        <v>542792.05000000005</v>
      </c>
      <c r="K73" s="2">
        <v>20.552558789395668</v>
      </c>
    </row>
    <row r="74" spans="1:11" x14ac:dyDescent="0.25">
      <c r="B74" s="2">
        <v>58158</v>
      </c>
      <c r="C74" s="2" t="s">
        <v>2379</v>
      </c>
      <c r="D74" s="2">
        <v>3726470</v>
      </c>
      <c r="E74" s="2">
        <v>301321466.5</v>
      </c>
      <c r="F74" s="2">
        <v>298514063.5</v>
      </c>
      <c r="G74" s="2">
        <v>6533873</v>
      </c>
      <c r="H74" s="2">
        <v>0</v>
      </c>
      <c r="I74" s="2">
        <v>6533873</v>
      </c>
      <c r="J74" s="2">
        <v>2807403.0044999123</v>
      </c>
      <c r="K74" s="2">
        <v>0.75336793477205022</v>
      </c>
    </row>
    <row r="75" spans="1:11" x14ac:dyDescent="0.25">
      <c r="B75" s="2">
        <v>58159</v>
      </c>
      <c r="C75" s="2" t="s">
        <v>2381</v>
      </c>
      <c r="D75" s="2">
        <v>-3774</v>
      </c>
      <c r="E75" s="2">
        <v>24342.22</v>
      </c>
      <c r="F75" s="2">
        <v>22848</v>
      </c>
      <c r="G75" s="2">
        <v>-2279.7799999999988</v>
      </c>
      <c r="H75" s="2">
        <v>0</v>
      </c>
      <c r="I75" s="2">
        <v>-2280</v>
      </c>
      <c r="J75" s="2">
        <v>1494</v>
      </c>
      <c r="K75" s="2">
        <v>-0.3958664546899841</v>
      </c>
    </row>
    <row r="76" spans="1:11" x14ac:dyDescent="0.25">
      <c r="A76" s="2" t="s">
        <v>3725</v>
      </c>
      <c r="D76" s="2">
        <v>198100061</v>
      </c>
      <c r="E76" s="2">
        <v>13157112907.339996</v>
      </c>
      <c r="F76" s="2">
        <v>12677948187.18</v>
      </c>
      <c r="G76" s="2">
        <v>677264780.90000021</v>
      </c>
      <c r="H76" s="2">
        <v>0</v>
      </c>
      <c r="I76" s="2">
        <v>677264780</v>
      </c>
      <c r="J76" s="2">
        <v>479530719.81396437</v>
      </c>
      <c r="K76" s="2">
        <v>2.425129587501536</v>
      </c>
    </row>
    <row r="80" spans="1:11" x14ac:dyDescent="0.25">
      <c r="D80" s="178" t="s">
        <v>3811</v>
      </c>
      <c r="I80" s="178" t="s">
        <v>3674</v>
      </c>
    </row>
    <row r="81" spans="3:9" x14ac:dyDescent="0.25">
      <c r="C81" s="2" t="e">
        <f>#REF!</f>
        <v>#REF!</v>
      </c>
      <c r="D81" s="179" t="e">
        <f>#REF!</f>
        <v>#REF!</v>
      </c>
      <c r="I81" s="179" t="e">
        <f>#REF!</f>
        <v>#REF!</v>
      </c>
    </row>
    <row r="82" spans="3:9" x14ac:dyDescent="0.25">
      <c r="C82" s="2" t="s">
        <v>3672</v>
      </c>
      <c r="D82" s="2" t="e">
        <f>D81</f>
        <v>#REF!</v>
      </c>
      <c r="I82" s="2" t="e">
        <f>I81</f>
        <v>#REF!</v>
      </c>
    </row>
    <row r="84" spans="3:9" x14ac:dyDescent="0.25">
      <c r="C84" s="177" t="s">
        <v>3673</v>
      </c>
      <c r="D84" s="177" t="e">
        <f>GETPIVOTDATA("Sum of Adjusted Closing balance PY",$A$3)-D82</f>
        <v>#REF!</v>
      </c>
      <c r="I84" s="177" t="e">
        <f>GETPIVOTDATA("Sum of Closing balance adjusted",$A$3)-I82</f>
        <v>#REF!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DC999-9DA4-4B69-967B-F5988BA3BC18}">
  <sheetPr>
    <tabColor theme="8" tint="-0.499984740745262"/>
  </sheetPr>
  <dimension ref="A1:K21"/>
  <sheetViews>
    <sheetView showGridLines="0" zoomScale="80" zoomScaleNormal="80" workbookViewId="0"/>
  </sheetViews>
  <sheetFormatPr defaultColWidth="8.85546875" defaultRowHeight="15" x14ac:dyDescent="0.25"/>
  <cols>
    <col min="1" max="1" width="9.42578125" style="2" bestFit="1" customWidth="1"/>
    <col min="2" max="2" width="11.42578125" style="2" bestFit="1" customWidth="1"/>
    <col min="3" max="3" width="93.28515625" style="2" bestFit="1" customWidth="1"/>
    <col min="4" max="4" width="33" style="2" bestFit="1" customWidth="1"/>
    <col min="5" max="5" width="13.85546875" style="2" bestFit="1" customWidth="1"/>
    <col min="6" max="6" width="14" style="2" bestFit="1" customWidth="1"/>
    <col min="7" max="7" width="22.28515625" style="2" bestFit="1" customWidth="1"/>
    <col min="8" max="8" width="20.7109375" style="2" bestFit="1" customWidth="1"/>
    <col min="9" max="9" width="30.28515625" style="2" bestFit="1" customWidth="1"/>
    <col min="10" max="10" width="24.140625" style="2" bestFit="1" customWidth="1"/>
    <col min="11" max="11" width="19" style="2" bestFit="1" customWidth="1"/>
    <col min="12" max="16384" width="8.85546875" style="2"/>
  </cols>
  <sheetData>
    <row r="1" spans="1:11" x14ac:dyDescent="0.25">
      <c r="A1" s="174" t="s">
        <v>3525</v>
      </c>
      <c r="B1" s="2" t="s">
        <v>3566</v>
      </c>
    </row>
    <row r="3" spans="1:11" x14ac:dyDescent="0.25">
      <c r="A3" s="174" t="s">
        <v>3526</v>
      </c>
      <c r="B3" s="174" t="s">
        <v>3530</v>
      </c>
      <c r="C3" s="174" t="s">
        <v>3531</v>
      </c>
      <c r="D3" s="2" t="s">
        <v>3810</v>
      </c>
      <c r="E3" s="2" t="s">
        <v>3726</v>
      </c>
      <c r="F3" s="2" t="s">
        <v>3727</v>
      </c>
      <c r="G3" s="2" t="s">
        <v>3728</v>
      </c>
      <c r="H3" s="2" t="s">
        <v>3729</v>
      </c>
      <c r="I3" s="2" t="s">
        <v>3730</v>
      </c>
      <c r="J3" s="2" t="s">
        <v>3733</v>
      </c>
      <c r="K3" s="2" t="s">
        <v>3734</v>
      </c>
    </row>
    <row r="4" spans="1:11" x14ac:dyDescent="0.25">
      <c r="A4" s="2">
        <v>1013</v>
      </c>
      <c r="B4" s="2">
        <v>40904</v>
      </c>
      <c r="C4" s="2" t="s">
        <v>950</v>
      </c>
      <c r="D4" s="2">
        <v>1821330</v>
      </c>
      <c r="E4" s="2">
        <v>0</v>
      </c>
      <c r="F4" s="2">
        <v>0</v>
      </c>
      <c r="G4" s="2">
        <v>1821330</v>
      </c>
      <c r="H4" s="2">
        <v>0</v>
      </c>
      <c r="I4" s="2">
        <v>1821330</v>
      </c>
      <c r="J4" s="2">
        <v>0</v>
      </c>
      <c r="K4" s="2">
        <v>0</v>
      </c>
    </row>
    <row r="5" spans="1:11" x14ac:dyDescent="0.25">
      <c r="B5" s="2">
        <v>40908</v>
      </c>
      <c r="C5" s="2" t="s">
        <v>954</v>
      </c>
      <c r="D5" s="2">
        <v>507869</v>
      </c>
      <c r="E5" s="2">
        <v>271882.75</v>
      </c>
      <c r="F5" s="2">
        <v>0</v>
      </c>
      <c r="G5" s="2">
        <v>779751.75</v>
      </c>
      <c r="H5" s="2">
        <v>0</v>
      </c>
      <c r="I5" s="2">
        <v>779752</v>
      </c>
      <c r="J5" s="2">
        <v>271883</v>
      </c>
      <c r="K5" s="2">
        <v>0.53534080638904913</v>
      </c>
    </row>
    <row r="6" spans="1:11" x14ac:dyDescent="0.25">
      <c r="B6" s="2">
        <v>40909</v>
      </c>
      <c r="C6" s="2" t="s">
        <v>956</v>
      </c>
      <c r="D6" s="2">
        <v>1672511</v>
      </c>
      <c r="E6" s="2">
        <v>0</v>
      </c>
      <c r="F6" s="2">
        <v>271882.75</v>
      </c>
      <c r="G6" s="2">
        <v>1400628.25</v>
      </c>
      <c r="H6" s="2">
        <v>0</v>
      </c>
      <c r="I6" s="2">
        <v>1400628</v>
      </c>
      <c r="J6" s="2">
        <v>-271883</v>
      </c>
      <c r="K6" s="2">
        <v>-0.16255976791781937</v>
      </c>
    </row>
    <row r="7" spans="1:11" x14ac:dyDescent="0.25">
      <c r="B7" s="2">
        <v>41824</v>
      </c>
      <c r="C7" s="2" t="s">
        <v>3763</v>
      </c>
      <c r="D7" s="2">
        <v>0</v>
      </c>
      <c r="E7" s="2">
        <v>875736</v>
      </c>
      <c r="F7" s="2">
        <v>0</v>
      </c>
      <c r="G7" s="2">
        <v>875736</v>
      </c>
      <c r="H7" s="2">
        <v>0</v>
      </c>
      <c r="I7" s="2">
        <v>875736</v>
      </c>
      <c r="J7" s="2">
        <v>875736</v>
      </c>
      <c r="K7" s="2" t="e">
        <v>#DIV/0!</v>
      </c>
    </row>
    <row r="8" spans="1:11" x14ac:dyDescent="0.25">
      <c r="B8" s="2">
        <v>467205</v>
      </c>
      <c r="C8" s="2" t="s">
        <v>3770</v>
      </c>
      <c r="D8" s="2">
        <v>0</v>
      </c>
      <c r="E8" s="2">
        <v>4057680</v>
      </c>
      <c r="F8" s="2">
        <v>72600</v>
      </c>
      <c r="G8" s="2">
        <v>3985080</v>
      </c>
      <c r="H8" s="2">
        <v>0</v>
      </c>
      <c r="I8" s="2">
        <v>3985080</v>
      </c>
      <c r="J8" s="2">
        <v>3985080</v>
      </c>
      <c r="K8" s="2" t="e">
        <v>#DIV/0!</v>
      </c>
    </row>
    <row r="9" spans="1:11" x14ac:dyDescent="0.25">
      <c r="B9" s="2">
        <v>467206</v>
      </c>
      <c r="C9" s="2" t="s">
        <v>3771</v>
      </c>
      <c r="D9" s="2">
        <v>0</v>
      </c>
      <c r="E9" s="2">
        <v>875736</v>
      </c>
      <c r="F9" s="2">
        <v>0</v>
      </c>
      <c r="G9" s="2">
        <v>875736</v>
      </c>
      <c r="H9" s="2">
        <v>0</v>
      </c>
      <c r="I9" s="2">
        <v>875736</v>
      </c>
      <c r="J9" s="2">
        <v>875736</v>
      </c>
      <c r="K9" s="2" t="e">
        <v>#DIV/0!</v>
      </c>
    </row>
    <row r="10" spans="1:11" x14ac:dyDescent="0.25">
      <c r="B10" s="2">
        <v>41805</v>
      </c>
      <c r="C10" s="2" t="s">
        <v>2088</v>
      </c>
      <c r="D10" s="2">
        <v>1395975</v>
      </c>
      <c r="E10" s="2">
        <v>0</v>
      </c>
      <c r="F10" s="2">
        <v>0</v>
      </c>
      <c r="G10" s="2">
        <v>1395975</v>
      </c>
      <c r="H10" s="2">
        <v>0</v>
      </c>
      <c r="I10" s="2">
        <v>1395975</v>
      </c>
      <c r="J10" s="2">
        <v>0</v>
      </c>
      <c r="K10" s="2">
        <v>0</v>
      </c>
    </row>
    <row r="11" spans="1:11" x14ac:dyDescent="0.25">
      <c r="B11" s="2">
        <v>41814</v>
      </c>
      <c r="C11" s="2" t="s">
        <v>2096</v>
      </c>
      <c r="D11" s="2">
        <v>2188532</v>
      </c>
      <c r="E11" s="2">
        <v>0</v>
      </c>
      <c r="F11" s="2">
        <v>0</v>
      </c>
      <c r="G11" s="2">
        <v>2188532.1</v>
      </c>
      <c r="H11" s="2">
        <v>0</v>
      </c>
      <c r="I11" s="2">
        <v>2188532</v>
      </c>
      <c r="J11" s="2">
        <v>-0.10000000009313226</v>
      </c>
      <c r="K11" s="2">
        <v>-4.5692727144889605E-8</v>
      </c>
    </row>
    <row r="12" spans="1:11" x14ac:dyDescent="0.25">
      <c r="B12" s="2">
        <v>41819</v>
      </c>
      <c r="C12" s="2" t="s">
        <v>2103</v>
      </c>
      <c r="D12" s="2">
        <v>4509960</v>
      </c>
      <c r="E12" s="2">
        <v>0</v>
      </c>
      <c r="F12" s="2">
        <v>0</v>
      </c>
      <c r="G12" s="2">
        <v>4509960</v>
      </c>
      <c r="H12" s="2">
        <v>0</v>
      </c>
      <c r="I12" s="2">
        <v>4509960</v>
      </c>
      <c r="J12" s="2">
        <v>0</v>
      </c>
      <c r="K12" s="2">
        <v>0</v>
      </c>
    </row>
    <row r="13" spans="1:11" x14ac:dyDescent="0.25">
      <c r="A13" s="2" t="s">
        <v>3725</v>
      </c>
      <c r="D13" s="2">
        <v>12096177</v>
      </c>
      <c r="E13" s="2">
        <v>6081034.75</v>
      </c>
      <c r="F13" s="2">
        <v>344482.75</v>
      </c>
      <c r="G13" s="2">
        <v>17832729.100000001</v>
      </c>
      <c r="H13" s="2">
        <v>0</v>
      </c>
      <c r="I13" s="2">
        <v>17832729</v>
      </c>
      <c r="J13" s="2">
        <v>5736551.9000000004</v>
      </c>
      <c r="K13" s="2">
        <v>0.47424503234166443</v>
      </c>
    </row>
    <row r="17" spans="3:9" x14ac:dyDescent="0.25">
      <c r="D17" s="178" t="s">
        <v>3811</v>
      </c>
      <c r="I17" s="178" t="s">
        <v>3674</v>
      </c>
    </row>
    <row r="18" spans="3:9" x14ac:dyDescent="0.25">
      <c r="C18" s="2" t="e">
        <f>#REF!</f>
        <v>#REF!</v>
      </c>
      <c r="D18" s="179" t="e">
        <f>#REF!</f>
        <v>#REF!</v>
      </c>
      <c r="I18" s="179" t="e">
        <f>#REF!</f>
        <v>#REF!</v>
      </c>
    </row>
    <row r="19" spans="3:9" x14ac:dyDescent="0.25">
      <c r="C19" s="2" t="s">
        <v>3672</v>
      </c>
      <c r="D19" s="2" t="e">
        <f>D18</f>
        <v>#REF!</v>
      </c>
      <c r="I19" s="2" t="e">
        <f>I18</f>
        <v>#REF!</v>
      </c>
    </row>
    <row r="21" spans="3:9" x14ac:dyDescent="0.25">
      <c r="C21" s="177" t="s">
        <v>3673</v>
      </c>
      <c r="D21" s="177" t="e">
        <f>GETPIVOTDATA("Sum of Adjusted Closing balance PY",$A$3)-D19</f>
        <v>#REF!</v>
      </c>
      <c r="I21" s="177" t="e">
        <f>GETPIVOTDATA("Sum of Closing balance adjusted",$A$3)-I19</f>
        <v>#REF!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58F62-8D89-478E-847A-6F8FFF14236C}">
  <sheetPr>
    <tabColor theme="8" tint="-0.499984740745262"/>
  </sheetPr>
  <dimension ref="A1:K32"/>
  <sheetViews>
    <sheetView showGridLines="0" topLeftCell="A8" zoomScale="80" zoomScaleNormal="80" workbookViewId="0"/>
  </sheetViews>
  <sheetFormatPr defaultColWidth="8.85546875" defaultRowHeight="15" x14ac:dyDescent="0.25"/>
  <cols>
    <col min="1" max="1" width="9.42578125" style="2" bestFit="1" customWidth="1"/>
    <col min="2" max="2" width="11.42578125" style="2" bestFit="1" customWidth="1"/>
    <col min="3" max="3" width="43.28515625" style="2" bestFit="1" customWidth="1"/>
    <col min="4" max="4" width="33" style="2" bestFit="1" customWidth="1"/>
    <col min="5" max="5" width="16.7109375" style="2" bestFit="1" customWidth="1"/>
    <col min="6" max="6" width="15.140625" style="2" bestFit="1" customWidth="1"/>
    <col min="7" max="7" width="22.28515625" style="2" bestFit="1" customWidth="1"/>
    <col min="8" max="8" width="20.7109375" style="2" bestFit="1" customWidth="1"/>
    <col min="9" max="9" width="30.28515625" style="2" bestFit="1" customWidth="1"/>
    <col min="10" max="10" width="24.140625" style="2" bestFit="1" customWidth="1"/>
    <col min="11" max="11" width="19" style="2" bestFit="1" customWidth="1"/>
    <col min="12" max="16384" width="8.85546875" style="2"/>
  </cols>
  <sheetData>
    <row r="1" spans="1:11" x14ac:dyDescent="0.25">
      <c r="A1" s="174" t="s">
        <v>3525</v>
      </c>
      <c r="B1" s="2" t="s">
        <v>3594</v>
      </c>
    </row>
    <row r="3" spans="1:11" x14ac:dyDescent="0.25">
      <c r="A3" s="174" t="s">
        <v>3526</v>
      </c>
      <c r="B3" s="174" t="s">
        <v>3530</v>
      </c>
      <c r="C3" s="174" t="s">
        <v>3531</v>
      </c>
      <c r="D3" s="2" t="s">
        <v>3810</v>
      </c>
      <c r="E3" s="2" t="s">
        <v>3726</v>
      </c>
      <c r="F3" s="2" t="s">
        <v>3727</v>
      </c>
      <c r="G3" s="2" t="s">
        <v>3728</v>
      </c>
      <c r="H3" s="2" t="s">
        <v>3729</v>
      </c>
      <c r="I3" s="2" t="s">
        <v>3730</v>
      </c>
      <c r="J3" s="2" t="s">
        <v>3733</v>
      </c>
      <c r="K3" s="2" t="s">
        <v>3734</v>
      </c>
    </row>
    <row r="4" spans="1:11" x14ac:dyDescent="0.25">
      <c r="A4" s="2">
        <v>5001</v>
      </c>
      <c r="B4" s="2">
        <v>603</v>
      </c>
      <c r="C4" s="2" t="s">
        <v>2399</v>
      </c>
      <c r="D4" s="2">
        <v>-11171389</v>
      </c>
      <c r="E4" s="2">
        <v>268730210</v>
      </c>
      <c r="F4" s="2">
        <v>304636535</v>
      </c>
      <c r="G4" s="2">
        <v>-35906325</v>
      </c>
      <c r="H4" s="2">
        <v>0</v>
      </c>
      <c r="I4" s="2">
        <v>-35906325</v>
      </c>
      <c r="J4" s="2">
        <v>-24734936</v>
      </c>
      <c r="K4" s="2">
        <v>2.2141325487815346</v>
      </c>
    </row>
    <row r="5" spans="1:11" x14ac:dyDescent="0.25">
      <c r="B5" s="2">
        <v>60502</v>
      </c>
      <c r="C5" s="2" t="s">
        <v>2405</v>
      </c>
      <c r="D5" s="2">
        <v>8353422</v>
      </c>
      <c r="E5" s="2">
        <v>9732374.4000000004</v>
      </c>
      <c r="F5" s="2">
        <v>43983.1</v>
      </c>
      <c r="G5" s="2">
        <v>9688391.3000000007</v>
      </c>
      <c r="H5" s="2">
        <v>0</v>
      </c>
      <c r="I5" s="2">
        <v>9688391</v>
      </c>
      <c r="J5" s="2">
        <v>1334968.7599999998</v>
      </c>
      <c r="K5" s="2">
        <v>0.15981099980886393</v>
      </c>
    </row>
    <row r="6" spans="1:11" x14ac:dyDescent="0.25">
      <c r="B6" s="2">
        <v>60504</v>
      </c>
      <c r="C6" s="2" t="s">
        <v>2407</v>
      </c>
      <c r="D6" s="2">
        <v>9144034</v>
      </c>
      <c r="E6" s="2">
        <v>8910270.8200000003</v>
      </c>
      <c r="F6" s="2">
        <v>125263.19</v>
      </c>
      <c r="G6" s="2">
        <v>8785007.6300000008</v>
      </c>
      <c r="H6" s="2">
        <v>0</v>
      </c>
      <c r="I6" s="2">
        <v>8785008</v>
      </c>
      <c r="J6" s="2">
        <v>-359026.09999999963</v>
      </c>
      <c r="K6" s="2">
        <v>-3.9263425319028461E-2</v>
      </c>
    </row>
    <row r="7" spans="1:11" x14ac:dyDescent="0.25">
      <c r="B7" s="2">
        <v>60506</v>
      </c>
      <c r="C7" s="2" t="s">
        <v>2409</v>
      </c>
      <c r="D7" s="2">
        <v>1956654</v>
      </c>
      <c r="E7" s="2">
        <v>2322684.62</v>
      </c>
      <c r="F7" s="2">
        <v>2521.5</v>
      </c>
      <c r="G7" s="2">
        <v>2320163.12</v>
      </c>
      <c r="H7" s="2">
        <v>0</v>
      </c>
      <c r="I7" s="2">
        <v>2320163</v>
      </c>
      <c r="J7" s="2">
        <v>363509.14999999991</v>
      </c>
      <c r="K7" s="2">
        <v>0.1857810210017474</v>
      </c>
    </row>
    <row r="8" spans="1:11" x14ac:dyDescent="0.25">
      <c r="B8" s="2">
        <v>60508</v>
      </c>
      <c r="C8" s="2" t="s">
        <v>2411</v>
      </c>
      <c r="D8" s="2">
        <v>57277467</v>
      </c>
      <c r="E8" s="2">
        <v>62517936.049999997</v>
      </c>
      <c r="F8" s="2">
        <v>882919.15</v>
      </c>
      <c r="G8" s="2">
        <v>61635016.899999999</v>
      </c>
      <c r="H8" s="2">
        <v>0</v>
      </c>
      <c r="I8" s="2">
        <v>61635017</v>
      </c>
      <c r="J8" s="2">
        <v>4357550.1099999994</v>
      </c>
      <c r="K8" s="2">
        <v>7.6077912425292299E-2</v>
      </c>
    </row>
    <row r="9" spans="1:11" x14ac:dyDescent="0.25">
      <c r="B9" s="2">
        <v>60512</v>
      </c>
      <c r="C9" s="2" t="s">
        <v>2413</v>
      </c>
      <c r="D9" s="2">
        <v>51149800</v>
      </c>
      <c r="E9" s="2">
        <v>52219502.909999996</v>
      </c>
      <c r="F9" s="2">
        <v>3173889.45</v>
      </c>
      <c r="G9" s="2">
        <v>49045613.459999993</v>
      </c>
      <c r="H9" s="2">
        <v>0</v>
      </c>
      <c r="I9" s="2">
        <v>49045613</v>
      </c>
      <c r="J9" s="2">
        <v>-2104187</v>
      </c>
      <c r="K9" s="2">
        <v>-4.1137736608940795E-2</v>
      </c>
    </row>
    <row r="10" spans="1:11" x14ac:dyDescent="0.25">
      <c r="B10" s="2">
        <v>605121</v>
      </c>
      <c r="C10" s="2" t="s">
        <v>2415</v>
      </c>
      <c r="D10" s="2">
        <v>20505423</v>
      </c>
      <c r="E10" s="2">
        <v>17752995.73</v>
      </c>
      <c r="F10" s="2">
        <v>459371.71</v>
      </c>
      <c r="G10" s="2">
        <v>17293624.02</v>
      </c>
      <c r="H10" s="2">
        <v>0</v>
      </c>
      <c r="I10" s="2">
        <v>17293624</v>
      </c>
      <c r="J10" s="2">
        <v>-3211799.4600000009</v>
      </c>
      <c r="K10" s="2">
        <v>-0.15663170605890042</v>
      </c>
    </row>
    <row r="11" spans="1:11" x14ac:dyDescent="0.25">
      <c r="B11" s="2">
        <v>60514</v>
      </c>
      <c r="C11" s="2" t="s">
        <v>2417</v>
      </c>
      <c r="D11" s="2">
        <v>0</v>
      </c>
      <c r="E11" s="2">
        <v>17164.830000000002</v>
      </c>
      <c r="F11" s="2">
        <v>17164.830000000002</v>
      </c>
      <c r="G11" s="2">
        <v>0</v>
      </c>
      <c r="H11" s="2">
        <v>0</v>
      </c>
      <c r="I11" s="2">
        <v>0</v>
      </c>
      <c r="J11" s="2">
        <v>0</v>
      </c>
      <c r="K11" s="2" t="e">
        <v>#DIV/0!</v>
      </c>
    </row>
    <row r="12" spans="1:11" x14ac:dyDescent="0.25">
      <c r="B12" s="2">
        <v>60516</v>
      </c>
      <c r="C12" s="2" t="s">
        <v>2419</v>
      </c>
      <c r="D12" s="2">
        <v>5848354</v>
      </c>
      <c r="E12" s="2">
        <v>7298287.8799999999</v>
      </c>
      <c r="F12" s="2">
        <v>21441.22</v>
      </c>
      <c r="G12" s="2">
        <v>7276846.6600000001</v>
      </c>
      <c r="H12" s="2">
        <v>0</v>
      </c>
      <c r="I12" s="2">
        <v>7276847</v>
      </c>
      <c r="J12" s="2">
        <v>1428493</v>
      </c>
      <c r="K12" s="2">
        <v>0.24425556318923239</v>
      </c>
    </row>
    <row r="13" spans="1:11" x14ac:dyDescent="0.25">
      <c r="B13" s="2">
        <v>60518</v>
      </c>
      <c r="C13" s="2" t="s">
        <v>2421</v>
      </c>
      <c r="D13" s="2">
        <v>23198916</v>
      </c>
      <c r="E13" s="2">
        <v>23967053.440000001</v>
      </c>
      <c r="F13" s="2">
        <v>335571.19</v>
      </c>
      <c r="G13" s="2">
        <v>23631482.25</v>
      </c>
      <c r="H13" s="2">
        <v>0</v>
      </c>
      <c r="I13" s="2">
        <v>23631482</v>
      </c>
      <c r="J13" s="2">
        <v>432565.57999999821</v>
      </c>
      <c r="K13" s="2">
        <v>1.8645938981317223E-2</v>
      </c>
    </row>
    <row r="14" spans="1:11" x14ac:dyDescent="0.25">
      <c r="B14" s="2">
        <v>60520</v>
      </c>
      <c r="C14" s="2" t="s">
        <v>2423</v>
      </c>
      <c r="D14" s="2">
        <v>28934322</v>
      </c>
      <c r="E14" s="2">
        <v>31622309.32</v>
      </c>
      <c r="F14" s="2">
        <v>998152.32</v>
      </c>
      <c r="G14" s="2">
        <v>30624157</v>
      </c>
      <c r="H14" s="2">
        <v>0</v>
      </c>
      <c r="I14" s="2">
        <v>30624157</v>
      </c>
      <c r="J14" s="2">
        <v>1689835.4800000004</v>
      </c>
      <c r="K14" s="2">
        <v>5.8402457401047103E-2</v>
      </c>
    </row>
    <row r="15" spans="1:11" x14ac:dyDescent="0.25">
      <c r="B15" s="2">
        <v>60522</v>
      </c>
      <c r="C15" s="2" t="s">
        <v>2425</v>
      </c>
      <c r="D15" s="2">
        <v>8602499</v>
      </c>
      <c r="E15" s="2">
        <v>7383966.3700000001</v>
      </c>
      <c r="F15" s="2">
        <v>90133.82</v>
      </c>
      <c r="G15" s="2">
        <v>7293832.5499999998</v>
      </c>
      <c r="H15" s="2">
        <v>0</v>
      </c>
      <c r="I15" s="2">
        <v>7293833</v>
      </c>
      <c r="J15" s="2">
        <v>-1308666.25</v>
      </c>
      <c r="K15" s="2">
        <v>-0.1521262846956947</v>
      </c>
    </row>
    <row r="16" spans="1:11" x14ac:dyDescent="0.25">
      <c r="B16" s="2">
        <v>60523</v>
      </c>
      <c r="C16" s="2" t="s">
        <v>2427</v>
      </c>
      <c r="D16" s="2">
        <v>1154540</v>
      </c>
      <c r="E16" s="2">
        <v>1195053.96</v>
      </c>
      <c r="F16" s="2">
        <v>0</v>
      </c>
      <c r="G16" s="2">
        <v>1195053.96</v>
      </c>
      <c r="H16" s="2">
        <v>0</v>
      </c>
      <c r="I16" s="2">
        <v>1195054</v>
      </c>
      <c r="J16" s="2">
        <v>40514.280000000028</v>
      </c>
      <c r="K16" s="2">
        <v>3.5091282957333013E-2</v>
      </c>
    </row>
    <row r="17" spans="1:11" x14ac:dyDescent="0.25">
      <c r="B17" s="2">
        <v>60524</v>
      </c>
      <c r="C17" s="2" t="s">
        <v>2429</v>
      </c>
      <c r="D17" s="2">
        <v>81770586</v>
      </c>
      <c r="E17" s="2">
        <v>107116996.20999999</v>
      </c>
      <c r="F17" s="2">
        <v>316471</v>
      </c>
      <c r="G17" s="2">
        <v>106800525.20999999</v>
      </c>
      <c r="H17" s="2">
        <v>0</v>
      </c>
      <c r="I17" s="2">
        <v>106800525</v>
      </c>
      <c r="J17" s="2">
        <v>25029939.459999993</v>
      </c>
      <c r="K17" s="2">
        <v>0.30609955028090158</v>
      </c>
    </row>
    <row r="18" spans="1:11" x14ac:dyDescent="0.25">
      <c r="B18" s="2">
        <v>60526</v>
      </c>
      <c r="C18" s="2" t="s">
        <v>2431</v>
      </c>
      <c r="D18" s="2">
        <v>13638646</v>
      </c>
      <c r="E18" s="2">
        <v>11096455.800000001</v>
      </c>
      <c r="F18" s="2">
        <v>85129.5</v>
      </c>
      <c r="G18" s="2">
        <v>11011326.300000001</v>
      </c>
      <c r="H18" s="2">
        <v>0</v>
      </c>
      <c r="I18" s="2">
        <v>11011326</v>
      </c>
      <c r="J18" s="2">
        <v>-2627319.7400000002</v>
      </c>
      <c r="K18" s="2">
        <v>-0.19263787549628078</v>
      </c>
    </row>
    <row r="19" spans="1:11" x14ac:dyDescent="0.25">
      <c r="B19" s="2">
        <v>60529</v>
      </c>
      <c r="C19" s="2" t="s">
        <v>2433</v>
      </c>
      <c r="D19" s="2">
        <v>2044344486</v>
      </c>
      <c r="E19" s="2">
        <v>2182889169.02</v>
      </c>
      <c r="F19" s="2">
        <v>42138174.600000001</v>
      </c>
      <c r="G19" s="2">
        <v>2140750994.4200001</v>
      </c>
      <c r="H19" s="2">
        <v>0</v>
      </c>
      <c r="I19" s="2">
        <v>2140750994</v>
      </c>
      <c r="J19" s="2">
        <v>96406507.829999924</v>
      </c>
      <c r="K19" s="2">
        <v>4.7157662753117391E-2</v>
      </c>
    </row>
    <row r="20" spans="1:11" x14ac:dyDescent="0.25">
      <c r="B20" s="2">
        <v>60532</v>
      </c>
      <c r="C20" s="2" t="s">
        <v>2435</v>
      </c>
      <c r="D20" s="2">
        <v>4506468</v>
      </c>
      <c r="E20" s="2">
        <v>4063142.68</v>
      </c>
      <c r="F20" s="2">
        <v>37853.980000000003</v>
      </c>
      <c r="G20" s="2">
        <v>4025288.7</v>
      </c>
      <c r="H20" s="2">
        <v>0</v>
      </c>
      <c r="I20" s="2">
        <v>4025289</v>
      </c>
      <c r="J20" s="2">
        <v>-481179.34999999963</v>
      </c>
      <c r="K20" s="2">
        <v>-0.10677526449287049</v>
      </c>
    </row>
    <row r="21" spans="1:11" x14ac:dyDescent="0.25">
      <c r="B21" s="2">
        <v>60533</v>
      </c>
      <c r="C21" s="2" t="s">
        <v>2437</v>
      </c>
      <c r="D21" s="2">
        <v>-95748888</v>
      </c>
      <c r="E21" s="2">
        <v>5554243.8300000001</v>
      </c>
      <c r="F21" s="2">
        <v>96217421.599999994</v>
      </c>
      <c r="G21" s="2">
        <v>-90663177.769999996</v>
      </c>
      <c r="H21" s="2">
        <v>0</v>
      </c>
      <c r="I21" s="2">
        <v>-90663178</v>
      </c>
      <c r="J21" s="2">
        <v>5085710</v>
      </c>
      <c r="K21" s="2">
        <v>-5.3115081608049591E-2</v>
      </c>
    </row>
    <row r="22" spans="1:11" x14ac:dyDescent="0.25">
      <c r="B22" s="2">
        <v>60534</v>
      </c>
      <c r="C22" s="2" t="s">
        <v>2439</v>
      </c>
      <c r="D22" s="2">
        <v>2548817</v>
      </c>
      <c r="E22" s="2">
        <v>1583154</v>
      </c>
      <c r="F22" s="2">
        <v>0</v>
      </c>
      <c r="G22" s="2">
        <v>1583154</v>
      </c>
      <c r="H22" s="2">
        <v>0</v>
      </c>
      <c r="I22" s="2">
        <v>1583154</v>
      </c>
      <c r="J22" s="2">
        <v>-965663</v>
      </c>
      <c r="K22" s="2">
        <v>-0.37886713718560416</v>
      </c>
    </row>
    <row r="23" spans="1:11" x14ac:dyDescent="0.25">
      <c r="A23" s="2" t="s">
        <v>3725</v>
      </c>
      <c r="D23" s="2">
        <v>2256014157</v>
      </c>
      <c r="E23" s="2">
        <v>2805972971.8699994</v>
      </c>
      <c r="F23" s="2">
        <v>449581997.15999997</v>
      </c>
      <c r="G23" s="2">
        <v>2356390974.71</v>
      </c>
      <c r="H23" s="2">
        <v>0</v>
      </c>
      <c r="I23" s="2">
        <v>2356390974</v>
      </c>
      <c r="J23" s="2">
        <v>100376816.75</v>
      </c>
      <c r="K23" s="2">
        <v>4.4492990625712971E-2</v>
      </c>
    </row>
    <row r="27" spans="1:11" x14ac:dyDescent="0.25">
      <c r="D27" s="178" t="s">
        <v>3811</v>
      </c>
      <c r="I27" s="178" t="s">
        <v>3813</v>
      </c>
    </row>
    <row r="28" spans="1:11" x14ac:dyDescent="0.25">
      <c r="C28" s="2" t="str">
        <f>'P&amp;L'!A13</f>
        <v>Lënda e parë dhe materiale të konsumueshme</v>
      </c>
      <c r="D28" s="179" t="e">
        <f>'P&amp;L'!#REF!</f>
        <v>#REF!</v>
      </c>
      <c r="I28" s="179">
        <f>'P&amp;L'!D13</f>
        <v>-2356390974</v>
      </c>
    </row>
    <row r="29" spans="1:11" ht="45" x14ac:dyDescent="0.25">
      <c r="C29" s="181" t="str">
        <f>'P&amp;L'!A14</f>
        <v>Ndryshimi në inventarin e produkteve të gatshme 
dhe prodhimit në proçes</v>
      </c>
      <c r="D29" s="179" t="e">
        <f>'P&amp;L'!#REF!</f>
        <v>#REF!</v>
      </c>
      <c r="I29" s="179">
        <f>'P&amp;L'!D14</f>
        <v>0</v>
      </c>
    </row>
    <row r="30" spans="1:11" x14ac:dyDescent="0.25">
      <c r="C30" s="2" t="s">
        <v>3672</v>
      </c>
      <c r="D30" s="2" t="e">
        <f>SUM(D28:D29)</f>
        <v>#REF!</v>
      </c>
      <c r="I30" s="2">
        <f t="shared" ref="I30" si="0">SUM(I28:I29)</f>
        <v>-2356390974</v>
      </c>
    </row>
    <row r="32" spans="1:11" x14ac:dyDescent="0.25">
      <c r="C32" s="177" t="s">
        <v>3673</v>
      </c>
      <c r="D32" s="177" t="e">
        <f>GETPIVOTDATA("Sum of Adjusted Closing balance PY",$A$3)+D30</f>
        <v>#REF!</v>
      </c>
      <c r="I32" s="177">
        <f>GETPIVOTDATA("Sum of Closing balance adjusted",$A$3)+I30</f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9AE68-D487-4019-B88E-55D3455AA19A}">
  <sheetPr>
    <tabColor theme="8" tint="-0.499984740745262"/>
  </sheetPr>
  <dimension ref="A1:K151"/>
  <sheetViews>
    <sheetView showGridLines="0" topLeftCell="A131" zoomScale="80" zoomScaleNormal="80" workbookViewId="0"/>
  </sheetViews>
  <sheetFormatPr defaultColWidth="8.85546875" defaultRowHeight="15" x14ac:dyDescent="0.25"/>
  <cols>
    <col min="1" max="1" width="9.42578125" style="2" bestFit="1" customWidth="1"/>
    <col min="2" max="2" width="17.7109375" style="2" bestFit="1" customWidth="1"/>
    <col min="3" max="3" width="50.85546875" style="2" bestFit="1" customWidth="1"/>
    <col min="4" max="4" width="33" style="2" bestFit="1" customWidth="1"/>
    <col min="5" max="6" width="16.7109375" style="2" bestFit="1" customWidth="1"/>
    <col min="7" max="7" width="22.28515625" style="2" bestFit="1" customWidth="1"/>
    <col min="8" max="8" width="20.7109375" style="2" bestFit="1" customWidth="1"/>
    <col min="9" max="9" width="30.28515625" style="2" bestFit="1" customWidth="1"/>
    <col min="10" max="10" width="24.140625" style="2" bestFit="1" customWidth="1"/>
    <col min="11" max="11" width="19" style="2" bestFit="1" customWidth="1"/>
    <col min="12" max="16384" width="8.85546875" style="2"/>
  </cols>
  <sheetData>
    <row r="1" spans="1:11" x14ac:dyDescent="0.25">
      <c r="A1" s="174" t="s">
        <v>3525</v>
      </c>
      <c r="B1" s="2" t="s">
        <v>3563</v>
      </c>
    </row>
    <row r="3" spans="1:11" x14ac:dyDescent="0.25">
      <c r="A3" s="174" t="s">
        <v>3526</v>
      </c>
      <c r="B3" s="174" t="s">
        <v>3530</v>
      </c>
      <c r="C3" s="174" t="s">
        <v>3531</v>
      </c>
      <c r="D3" s="2" t="s">
        <v>3810</v>
      </c>
      <c r="E3" s="2" t="s">
        <v>3726</v>
      </c>
      <c r="F3" s="2" t="s">
        <v>3727</v>
      </c>
      <c r="G3" s="2" t="s">
        <v>3728</v>
      </c>
      <c r="H3" s="2" t="s">
        <v>3729</v>
      </c>
      <c r="I3" s="2" t="s">
        <v>3730</v>
      </c>
      <c r="J3" s="2" t="s">
        <v>3733</v>
      </c>
      <c r="K3" s="2" t="s">
        <v>3734</v>
      </c>
    </row>
    <row r="4" spans="1:11" x14ac:dyDescent="0.25">
      <c r="A4" s="2">
        <v>2011</v>
      </c>
      <c r="B4" s="2">
        <v>40101</v>
      </c>
      <c r="C4" s="2" t="s">
        <v>3747</v>
      </c>
      <c r="D4" s="2">
        <v>0</v>
      </c>
      <c r="E4" s="2">
        <v>3058080496.9299998</v>
      </c>
      <c r="F4" s="2">
        <v>3495511942.3299999</v>
      </c>
      <c r="G4" s="2">
        <v>-557937170.13000011</v>
      </c>
      <c r="H4" s="2">
        <v>494004768</v>
      </c>
      <c r="I4" s="2">
        <v>-63932402</v>
      </c>
      <c r="J4" s="2">
        <v>-63932402</v>
      </c>
      <c r="K4" s="2" t="e">
        <v>#DIV/0!</v>
      </c>
    </row>
    <row r="5" spans="1:11" x14ac:dyDescent="0.25">
      <c r="B5" s="2">
        <v>40102</v>
      </c>
      <c r="C5" s="2" t="s">
        <v>3748</v>
      </c>
      <c r="D5" s="2">
        <v>0</v>
      </c>
      <c r="E5" s="2">
        <v>541468.78</v>
      </c>
      <c r="F5" s="2">
        <v>522330.27</v>
      </c>
      <c r="G5" s="2">
        <v>-1888606.19</v>
      </c>
      <c r="H5" s="2">
        <v>0</v>
      </c>
      <c r="I5" s="2">
        <v>-1888606</v>
      </c>
      <c r="J5" s="2">
        <v>-1888606</v>
      </c>
      <c r="K5" s="2" t="e">
        <v>#DIV/0!</v>
      </c>
    </row>
    <row r="6" spans="1:11" x14ac:dyDescent="0.25">
      <c r="B6" s="2">
        <v>4010010</v>
      </c>
      <c r="C6" s="2" t="s">
        <v>377</v>
      </c>
      <c r="D6" s="2">
        <v>-1907745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1907744.6990001998</v>
      </c>
      <c r="K6" s="2">
        <v>-1</v>
      </c>
    </row>
    <row r="7" spans="1:11" x14ac:dyDescent="0.25">
      <c r="B7" s="2">
        <v>4010028</v>
      </c>
      <c r="C7" s="2" t="s">
        <v>384</v>
      </c>
      <c r="D7" s="2">
        <v>-230132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230131.71</v>
      </c>
      <c r="K7" s="2">
        <v>-1</v>
      </c>
    </row>
    <row r="8" spans="1:11" x14ac:dyDescent="0.25">
      <c r="B8" s="2">
        <v>4010051</v>
      </c>
      <c r="C8" s="2" t="s">
        <v>391</v>
      </c>
      <c r="D8" s="2">
        <v>-1441715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1441715.0399999991</v>
      </c>
      <c r="K8" s="2">
        <v>-1</v>
      </c>
    </row>
    <row r="9" spans="1:11" x14ac:dyDescent="0.25">
      <c r="B9" s="2">
        <v>4010068</v>
      </c>
      <c r="C9" s="2" t="s">
        <v>3564</v>
      </c>
      <c r="D9" s="2">
        <v>-119911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119911.34</v>
      </c>
      <c r="K9" s="2">
        <v>-1</v>
      </c>
    </row>
    <row r="10" spans="1:11" x14ac:dyDescent="0.25">
      <c r="B10" s="2">
        <v>4010648</v>
      </c>
      <c r="C10" s="2" t="s">
        <v>2812</v>
      </c>
      <c r="D10" s="2">
        <v>-2688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2688</v>
      </c>
      <c r="K10" s="2">
        <v>-1</v>
      </c>
    </row>
    <row r="11" spans="1:11" x14ac:dyDescent="0.25">
      <c r="B11" s="2">
        <v>4010760</v>
      </c>
      <c r="C11" s="2" t="s">
        <v>2815</v>
      </c>
      <c r="D11" s="2">
        <v>3583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-3583</v>
      </c>
      <c r="K11" s="2">
        <v>-1</v>
      </c>
    </row>
    <row r="12" spans="1:11" x14ac:dyDescent="0.25">
      <c r="B12" s="2">
        <v>4010071</v>
      </c>
      <c r="C12" s="2" t="s">
        <v>400</v>
      </c>
      <c r="D12" s="2">
        <v>-63101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63101.130000000005</v>
      </c>
      <c r="K12" s="2">
        <v>-1</v>
      </c>
    </row>
    <row r="13" spans="1:11" x14ac:dyDescent="0.25">
      <c r="B13" s="2">
        <v>4010072</v>
      </c>
      <c r="C13" s="2" t="s">
        <v>402</v>
      </c>
      <c r="D13" s="2">
        <v>-317888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317887.75000000006</v>
      </c>
      <c r="K13" s="2">
        <v>-1</v>
      </c>
    </row>
    <row r="14" spans="1:11" x14ac:dyDescent="0.25">
      <c r="B14" s="2">
        <v>4010087</v>
      </c>
      <c r="C14" s="2" t="s">
        <v>410</v>
      </c>
      <c r="D14" s="2">
        <v>-30800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30799.8</v>
      </c>
      <c r="K14" s="2">
        <v>-1</v>
      </c>
    </row>
    <row r="15" spans="1:11" x14ac:dyDescent="0.25">
      <c r="B15" s="2">
        <v>4010094</v>
      </c>
      <c r="C15" s="2" t="s">
        <v>412</v>
      </c>
      <c r="D15" s="2">
        <v>-16719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16718.529999899998</v>
      </c>
      <c r="K15" s="2">
        <v>-1</v>
      </c>
    </row>
    <row r="16" spans="1:11" x14ac:dyDescent="0.25">
      <c r="B16" s="2">
        <v>4010122</v>
      </c>
      <c r="C16" s="2" t="s">
        <v>418</v>
      </c>
      <c r="D16" s="2">
        <v>-882426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882425.79000000097</v>
      </c>
      <c r="K16" s="2">
        <v>-1</v>
      </c>
    </row>
    <row r="17" spans="2:11" x14ac:dyDescent="0.25">
      <c r="B17" s="2">
        <v>4010190</v>
      </c>
      <c r="C17" s="2" t="s">
        <v>430</v>
      </c>
      <c r="D17" s="2">
        <v>-30000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29999.640000000014</v>
      </c>
      <c r="K17" s="2">
        <v>-1</v>
      </c>
    </row>
    <row r="18" spans="2:11" x14ac:dyDescent="0.25">
      <c r="B18" s="2">
        <v>4010243</v>
      </c>
      <c r="C18" s="2" t="s">
        <v>435</v>
      </c>
      <c r="D18" s="2">
        <v>-43648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43648</v>
      </c>
      <c r="K18" s="2">
        <v>-1</v>
      </c>
    </row>
    <row r="19" spans="2:11" x14ac:dyDescent="0.25">
      <c r="B19" s="2">
        <v>4010247</v>
      </c>
      <c r="C19" s="2" t="s">
        <v>439</v>
      </c>
      <c r="D19" s="2">
        <v>-6040193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6040193.2199999988</v>
      </c>
      <c r="K19" s="2">
        <v>-1</v>
      </c>
    </row>
    <row r="20" spans="2:11" x14ac:dyDescent="0.25">
      <c r="B20" s="2">
        <v>4010249</v>
      </c>
      <c r="C20" s="2" t="s">
        <v>441</v>
      </c>
      <c r="D20" s="2">
        <v>-1440175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1440174.7815999985</v>
      </c>
      <c r="K20" s="2">
        <v>-1</v>
      </c>
    </row>
    <row r="21" spans="2:11" x14ac:dyDescent="0.25">
      <c r="B21" s="2">
        <v>4010262</v>
      </c>
      <c r="C21" s="2" t="s">
        <v>446</v>
      </c>
      <c r="D21" s="2">
        <v>-34540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34540</v>
      </c>
      <c r="K21" s="2">
        <v>-1</v>
      </c>
    </row>
    <row r="22" spans="2:11" x14ac:dyDescent="0.25">
      <c r="B22" s="2">
        <v>4010279</v>
      </c>
      <c r="C22" s="2" t="s">
        <v>453</v>
      </c>
      <c r="D22" s="2">
        <v>-6485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6485.0023536998779</v>
      </c>
      <c r="K22" s="2">
        <v>-1</v>
      </c>
    </row>
    <row r="23" spans="2:11" x14ac:dyDescent="0.25">
      <c r="B23" s="2">
        <v>4010283</v>
      </c>
      <c r="C23" s="2" t="s">
        <v>455</v>
      </c>
      <c r="D23" s="2">
        <v>-410370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410369.5</v>
      </c>
      <c r="K23" s="2">
        <v>-1</v>
      </c>
    </row>
    <row r="24" spans="2:11" x14ac:dyDescent="0.25">
      <c r="B24" s="2">
        <v>4010287</v>
      </c>
      <c r="C24" s="2" t="s">
        <v>457</v>
      </c>
      <c r="D24" s="2">
        <v>-35475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35474.800000000003</v>
      </c>
      <c r="K24" s="2">
        <v>-1</v>
      </c>
    </row>
    <row r="25" spans="2:11" x14ac:dyDescent="0.25">
      <c r="B25" s="2">
        <v>4010291</v>
      </c>
      <c r="C25" s="2" t="s">
        <v>459</v>
      </c>
      <c r="D25" s="2">
        <v>960865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-960865.25324860006</v>
      </c>
      <c r="K25" s="2">
        <v>-1</v>
      </c>
    </row>
    <row r="26" spans="2:11" x14ac:dyDescent="0.25">
      <c r="B26" s="2">
        <v>4010303</v>
      </c>
      <c r="C26" s="2" t="s">
        <v>465</v>
      </c>
      <c r="D26" s="2">
        <v>-182297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182297.0499998997</v>
      </c>
      <c r="K26" s="2">
        <v>-1</v>
      </c>
    </row>
    <row r="27" spans="2:11" x14ac:dyDescent="0.25">
      <c r="B27" s="2">
        <v>4010304</v>
      </c>
      <c r="C27" s="2" t="s">
        <v>467</v>
      </c>
      <c r="D27" s="2">
        <v>-1440179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1440179.08</v>
      </c>
      <c r="K27" s="2">
        <v>-1</v>
      </c>
    </row>
    <row r="28" spans="2:11" x14ac:dyDescent="0.25">
      <c r="B28" s="2">
        <v>4010325</v>
      </c>
      <c r="C28" s="2" t="s">
        <v>480</v>
      </c>
      <c r="D28" s="2">
        <v>-67651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67650.650000000023</v>
      </c>
      <c r="K28" s="2">
        <v>-1</v>
      </c>
    </row>
    <row r="29" spans="2:11" x14ac:dyDescent="0.25">
      <c r="B29" s="2">
        <v>4010343</v>
      </c>
      <c r="C29" s="2" t="s">
        <v>485</v>
      </c>
      <c r="D29" s="2">
        <v>-193812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193812.36</v>
      </c>
      <c r="K29" s="2">
        <v>-1</v>
      </c>
    </row>
    <row r="30" spans="2:11" x14ac:dyDescent="0.25">
      <c r="B30" s="2">
        <v>4010344</v>
      </c>
      <c r="C30" s="2" t="s">
        <v>487</v>
      </c>
      <c r="D30" s="2">
        <v>-366146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366146.04</v>
      </c>
      <c r="K30" s="2">
        <v>-1</v>
      </c>
    </row>
    <row r="31" spans="2:11" x14ac:dyDescent="0.25">
      <c r="B31" s="2">
        <v>4010348</v>
      </c>
      <c r="C31" s="2" t="s">
        <v>489</v>
      </c>
      <c r="D31" s="2">
        <v>-100631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100631.15999999992</v>
      </c>
      <c r="K31" s="2">
        <v>-1</v>
      </c>
    </row>
    <row r="32" spans="2:11" x14ac:dyDescent="0.25">
      <c r="B32" s="2">
        <v>4010351</v>
      </c>
      <c r="C32" s="2" t="s">
        <v>491</v>
      </c>
      <c r="D32" s="2">
        <v>-9437412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9437411.6014239006</v>
      </c>
      <c r="K32" s="2">
        <v>-1</v>
      </c>
    </row>
    <row r="33" spans="2:11" x14ac:dyDescent="0.25">
      <c r="B33" s="2">
        <v>4010387</v>
      </c>
      <c r="C33" s="2" t="s">
        <v>499</v>
      </c>
      <c r="D33" s="2">
        <v>-181788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181788.07000000007</v>
      </c>
      <c r="K33" s="2">
        <v>-1</v>
      </c>
    </row>
    <row r="34" spans="2:11" x14ac:dyDescent="0.25">
      <c r="B34" s="2">
        <v>4010399</v>
      </c>
      <c r="C34" s="2" t="s">
        <v>504</v>
      </c>
      <c r="D34" s="2">
        <v>-1309780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1309780.0499999989</v>
      </c>
      <c r="K34" s="2">
        <v>-1</v>
      </c>
    </row>
    <row r="35" spans="2:11" x14ac:dyDescent="0.25">
      <c r="B35" s="2">
        <v>4010415</v>
      </c>
      <c r="C35" s="2" t="s">
        <v>507</v>
      </c>
      <c r="D35" s="2">
        <v>-9176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9176.3300000000745</v>
      </c>
      <c r="K35" s="2">
        <v>-1</v>
      </c>
    </row>
    <row r="36" spans="2:11" x14ac:dyDescent="0.25">
      <c r="B36" s="2">
        <v>4010419</v>
      </c>
      <c r="C36" s="2" t="s">
        <v>512</v>
      </c>
      <c r="D36" s="2">
        <v>-4220205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4220205.3899998963</v>
      </c>
      <c r="K36" s="2">
        <v>-1</v>
      </c>
    </row>
    <row r="37" spans="2:11" x14ac:dyDescent="0.25">
      <c r="B37" s="2">
        <v>4010425</v>
      </c>
      <c r="C37" s="2" t="s">
        <v>516</v>
      </c>
      <c r="D37" s="2">
        <v>-1573692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1573691.790000001</v>
      </c>
      <c r="K37" s="2">
        <v>-1</v>
      </c>
    </row>
    <row r="38" spans="2:11" x14ac:dyDescent="0.25">
      <c r="B38" s="2">
        <v>4010437</v>
      </c>
      <c r="C38" s="2" t="s">
        <v>521</v>
      </c>
      <c r="D38" s="2">
        <v>-1064654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1064654.4000000004</v>
      </c>
      <c r="K38" s="2">
        <v>-1</v>
      </c>
    </row>
    <row r="39" spans="2:11" x14ac:dyDescent="0.25">
      <c r="B39" s="2">
        <v>4010466</v>
      </c>
      <c r="C39" s="2" t="s">
        <v>3565</v>
      </c>
      <c r="D39" s="2">
        <v>-2252091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2252090.5599999987</v>
      </c>
      <c r="K39" s="2">
        <v>-1</v>
      </c>
    </row>
    <row r="40" spans="2:11" x14ac:dyDescent="0.25">
      <c r="B40" s="2">
        <v>4010471</v>
      </c>
      <c r="C40" s="2" t="s">
        <v>533</v>
      </c>
      <c r="D40" s="2">
        <v>-169147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169146.5</v>
      </c>
      <c r="K40" s="2">
        <v>-1</v>
      </c>
    </row>
    <row r="41" spans="2:11" x14ac:dyDescent="0.25">
      <c r="B41" s="2">
        <v>4010486</v>
      </c>
      <c r="C41" s="2" t="s">
        <v>537</v>
      </c>
      <c r="D41" s="2">
        <v>-1333962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1333962.4699999001</v>
      </c>
      <c r="K41" s="2">
        <v>-1</v>
      </c>
    </row>
    <row r="42" spans="2:11" x14ac:dyDescent="0.25">
      <c r="B42" s="2">
        <v>4010488</v>
      </c>
      <c r="C42" s="2" t="s">
        <v>539</v>
      </c>
      <c r="D42" s="2">
        <v>-430336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430336.31999999983</v>
      </c>
      <c r="K42" s="2">
        <v>-1</v>
      </c>
    </row>
    <row r="43" spans="2:11" x14ac:dyDescent="0.25">
      <c r="B43" s="2">
        <v>4010499</v>
      </c>
      <c r="C43" s="2" t="s">
        <v>547</v>
      </c>
      <c r="D43" s="2">
        <v>-1946071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1946071.3599999994</v>
      </c>
      <c r="K43" s="2">
        <v>-1</v>
      </c>
    </row>
    <row r="44" spans="2:11" x14ac:dyDescent="0.25">
      <c r="B44" s="2">
        <v>4010501</v>
      </c>
      <c r="C44" s="2" t="s">
        <v>549</v>
      </c>
      <c r="D44" s="2">
        <v>408425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-408425.13999969978</v>
      </c>
      <c r="K44" s="2">
        <v>-1</v>
      </c>
    </row>
    <row r="45" spans="2:11" x14ac:dyDescent="0.25">
      <c r="B45" s="2">
        <v>4010512</v>
      </c>
      <c r="C45" s="2" t="s">
        <v>552</v>
      </c>
      <c r="D45" s="2">
        <v>-226345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226345.19999999995</v>
      </c>
      <c r="K45" s="2">
        <v>-1</v>
      </c>
    </row>
    <row r="46" spans="2:11" x14ac:dyDescent="0.25">
      <c r="B46" s="2">
        <v>4010521</v>
      </c>
      <c r="C46" s="2" t="s">
        <v>556</v>
      </c>
      <c r="D46" s="2">
        <v>-319756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319755.69</v>
      </c>
      <c r="K46" s="2">
        <v>-1</v>
      </c>
    </row>
    <row r="47" spans="2:11" x14ac:dyDescent="0.25">
      <c r="B47" s="2">
        <v>4010526</v>
      </c>
      <c r="C47" s="2" t="s">
        <v>560</v>
      </c>
      <c r="D47" s="2">
        <v>-39969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39968.656799899996</v>
      </c>
      <c r="K47" s="2">
        <v>-1</v>
      </c>
    </row>
    <row r="48" spans="2:11" x14ac:dyDescent="0.25">
      <c r="B48" s="2">
        <v>4010561</v>
      </c>
      <c r="C48" s="2" t="s">
        <v>563</v>
      </c>
      <c r="D48" s="2">
        <v>-257959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257958.65000000014</v>
      </c>
      <c r="K48" s="2">
        <v>-1</v>
      </c>
    </row>
    <row r="49" spans="2:11" x14ac:dyDescent="0.25">
      <c r="B49" s="2">
        <v>4010564</v>
      </c>
      <c r="C49" s="2" t="s">
        <v>569</v>
      </c>
      <c r="D49" s="2">
        <v>-4690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4690</v>
      </c>
      <c r="K49" s="2">
        <v>-1</v>
      </c>
    </row>
    <row r="50" spans="2:11" x14ac:dyDescent="0.25">
      <c r="B50" s="2">
        <v>4010565</v>
      </c>
      <c r="C50" s="2" t="s">
        <v>571</v>
      </c>
      <c r="D50" s="2">
        <v>-8338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8338.4000000000015</v>
      </c>
      <c r="K50" s="2">
        <v>-1</v>
      </c>
    </row>
    <row r="51" spans="2:11" x14ac:dyDescent="0.25">
      <c r="B51" s="2">
        <v>4010579</v>
      </c>
      <c r="C51" s="2" t="s">
        <v>576</v>
      </c>
      <c r="D51" s="2">
        <v>-453530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453529.97518990003</v>
      </c>
      <c r="K51" s="2">
        <v>-1</v>
      </c>
    </row>
    <row r="52" spans="2:11" x14ac:dyDescent="0.25">
      <c r="B52" s="2">
        <v>4010580</v>
      </c>
      <c r="C52" s="2" t="s">
        <v>578</v>
      </c>
      <c r="D52" s="2">
        <v>-675402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675402.00080010109</v>
      </c>
      <c r="K52" s="2">
        <v>-1</v>
      </c>
    </row>
    <row r="53" spans="2:11" x14ac:dyDescent="0.25">
      <c r="B53" s="2">
        <v>4010607</v>
      </c>
      <c r="C53" s="2" t="s">
        <v>598</v>
      </c>
      <c r="D53" s="2">
        <v>-81461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81461.320000000007</v>
      </c>
      <c r="K53" s="2">
        <v>-1</v>
      </c>
    </row>
    <row r="54" spans="2:11" x14ac:dyDescent="0.25">
      <c r="B54" s="2">
        <v>4010608</v>
      </c>
      <c r="C54" s="2" t="s">
        <v>600</v>
      </c>
      <c r="D54" s="2">
        <v>-96000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96000</v>
      </c>
      <c r="K54" s="2">
        <v>-1</v>
      </c>
    </row>
    <row r="55" spans="2:11" x14ac:dyDescent="0.25">
      <c r="B55" s="2">
        <v>4010629</v>
      </c>
      <c r="C55" s="2" t="s">
        <v>613</v>
      </c>
      <c r="D55" s="2">
        <v>-1238610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1238610</v>
      </c>
      <c r="K55" s="2">
        <v>-1</v>
      </c>
    </row>
    <row r="56" spans="2:11" x14ac:dyDescent="0.25">
      <c r="B56" s="2">
        <v>4010640</v>
      </c>
      <c r="C56" s="2" t="s">
        <v>619</v>
      </c>
      <c r="D56" s="2">
        <v>2850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-2850</v>
      </c>
      <c r="K56" s="2">
        <v>-1</v>
      </c>
    </row>
    <row r="57" spans="2:11" x14ac:dyDescent="0.25">
      <c r="B57" s="2">
        <v>4010643</v>
      </c>
      <c r="C57" s="2" t="s">
        <v>621</v>
      </c>
      <c r="D57" s="2">
        <v>-41076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41075.770000000019</v>
      </c>
      <c r="K57" s="2">
        <v>-1</v>
      </c>
    </row>
    <row r="58" spans="2:11" x14ac:dyDescent="0.25">
      <c r="B58" s="2">
        <v>4010649</v>
      </c>
      <c r="C58" s="2" t="s">
        <v>623</v>
      </c>
      <c r="D58" s="2">
        <v>-41604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41604.482199900005</v>
      </c>
      <c r="K58" s="2">
        <v>-1</v>
      </c>
    </row>
    <row r="59" spans="2:11" x14ac:dyDescent="0.25">
      <c r="B59" s="2">
        <v>4010674</v>
      </c>
      <c r="C59" s="2" t="s">
        <v>637</v>
      </c>
      <c r="D59" s="2">
        <v>-3721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3721</v>
      </c>
      <c r="K59" s="2">
        <v>-1</v>
      </c>
    </row>
    <row r="60" spans="2:11" x14ac:dyDescent="0.25">
      <c r="B60" s="2">
        <v>4010691</v>
      </c>
      <c r="C60" s="2" t="s">
        <v>644</v>
      </c>
      <c r="D60" s="2">
        <v>-70516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70516.339999999851</v>
      </c>
      <c r="K60" s="2">
        <v>-1</v>
      </c>
    </row>
    <row r="61" spans="2:11" x14ac:dyDescent="0.25">
      <c r="B61" s="2">
        <v>4010694</v>
      </c>
      <c r="C61" s="2" t="s">
        <v>646</v>
      </c>
      <c r="D61" s="2">
        <v>-13631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13631</v>
      </c>
      <c r="K61" s="2">
        <v>-1</v>
      </c>
    </row>
    <row r="62" spans="2:11" x14ac:dyDescent="0.25">
      <c r="B62" s="2">
        <v>4010706</v>
      </c>
      <c r="C62" s="2" t="s">
        <v>652</v>
      </c>
      <c r="D62" s="2">
        <v>-9800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9799.9956000000002</v>
      </c>
      <c r="K62" s="2">
        <v>-1</v>
      </c>
    </row>
    <row r="63" spans="2:11" x14ac:dyDescent="0.25">
      <c r="B63" s="2">
        <v>4010733</v>
      </c>
      <c r="C63" s="2" t="s">
        <v>663</v>
      </c>
      <c r="D63" s="2">
        <v>-521036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521035.54000000004</v>
      </c>
      <c r="K63" s="2">
        <v>-1</v>
      </c>
    </row>
    <row r="64" spans="2:11" x14ac:dyDescent="0.25">
      <c r="B64" s="2">
        <v>4010735</v>
      </c>
      <c r="C64" s="2" t="s">
        <v>667</v>
      </c>
      <c r="D64" s="2">
        <v>-617320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617319.5</v>
      </c>
      <c r="K64" s="2">
        <v>-1</v>
      </c>
    </row>
    <row r="65" spans="2:11" x14ac:dyDescent="0.25">
      <c r="B65" s="2">
        <v>4010737</v>
      </c>
      <c r="C65" s="2" t="s">
        <v>669</v>
      </c>
      <c r="D65" s="2">
        <v>-12750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12750</v>
      </c>
      <c r="K65" s="2">
        <v>-1</v>
      </c>
    </row>
    <row r="66" spans="2:11" x14ac:dyDescent="0.25">
      <c r="B66" s="2">
        <v>4010757</v>
      </c>
      <c r="C66" s="2" t="s">
        <v>679</v>
      </c>
      <c r="D66" s="2">
        <v>-7000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7000</v>
      </c>
      <c r="K66" s="2">
        <v>-1</v>
      </c>
    </row>
    <row r="67" spans="2:11" x14ac:dyDescent="0.25">
      <c r="B67" s="2">
        <v>4010759</v>
      </c>
      <c r="C67" s="2" t="s">
        <v>681</v>
      </c>
      <c r="D67" s="2">
        <v>-68995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68995</v>
      </c>
      <c r="K67" s="2">
        <v>-1</v>
      </c>
    </row>
    <row r="68" spans="2:11" x14ac:dyDescent="0.25">
      <c r="B68" s="2">
        <v>4010768</v>
      </c>
      <c r="C68" s="2" t="s">
        <v>685</v>
      </c>
      <c r="D68" s="2">
        <v>-189000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188999.6399999999</v>
      </c>
      <c r="K68" s="2">
        <v>-1</v>
      </c>
    </row>
    <row r="69" spans="2:11" x14ac:dyDescent="0.25">
      <c r="B69" s="2">
        <v>4010769</v>
      </c>
      <c r="C69" s="2" t="s">
        <v>687</v>
      </c>
      <c r="D69" s="2">
        <v>-70908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70908.365079899973</v>
      </c>
      <c r="K69" s="2">
        <v>-1</v>
      </c>
    </row>
    <row r="70" spans="2:11" x14ac:dyDescent="0.25">
      <c r="B70" s="2">
        <v>4010783</v>
      </c>
      <c r="C70" s="2" t="s">
        <v>696</v>
      </c>
      <c r="D70" s="2">
        <v>-725823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725822.5899999002</v>
      </c>
      <c r="K70" s="2">
        <v>-1</v>
      </c>
    </row>
    <row r="71" spans="2:11" x14ac:dyDescent="0.25">
      <c r="B71" s="2">
        <v>4010784</v>
      </c>
      <c r="C71" s="2" t="s">
        <v>698</v>
      </c>
      <c r="D71" s="2">
        <v>-461915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461914.87999990006</v>
      </c>
      <c r="K71" s="2">
        <v>-1</v>
      </c>
    </row>
    <row r="72" spans="2:11" x14ac:dyDescent="0.25">
      <c r="B72" s="2">
        <v>4010792</v>
      </c>
      <c r="C72" s="2" t="s">
        <v>702</v>
      </c>
      <c r="D72" s="2">
        <v>-60480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60480</v>
      </c>
      <c r="K72" s="2">
        <v>-1</v>
      </c>
    </row>
    <row r="73" spans="2:11" x14ac:dyDescent="0.25">
      <c r="B73" s="2">
        <v>4010940</v>
      </c>
      <c r="C73" s="2" t="s">
        <v>718</v>
      </c>
      <c r="D73" s="2">
        <v>-137185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137185</v>
      </c>
      <c r="K73" s="2">
        <v>-1</v>
      </c>
    </row>
    <row r="74" spans="2:11" x14ac:dyDescent="0.25">
      <c r="B74" s="2">
        <v>4010954</v>
      </c>
      <c r="C74" s="2" t="s">
        <v>729</v>
      </c>
      <c r="D74" s="2">
        <v>-33628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33627.729999999981</v>
      </c>
      <c r="K74" s="2">
        <v>-1</v>
      </c>
    </row>
    <row r="75" spans="2:11" x14ac:dyDescent="0.25">
      <c r="B75" s="2">
        <v>4010961</v>
      </c>
      <c r="C75" s="2" t="s">
        <v>733</v>
      </c>
      <c r="D75" s="2">
        <v>-34566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34565.861199999927</v>
      </c>
      <c r="K75" s="2">
        <v>-1</v>
      </c>
    </row>
    <row r="76" spans="2:11" x14ac:dyDescent="0.25">
      <c r="B76" s="2">
        <v>4010962</v>
      </c>
      <c r="C76" s="2" t="s">
        <v>735</v>
      </c>
      <c r="D76" s="2">
        <v>-23745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23745</v>
      </c>
      <c r="K76" s="2">
        <v>-1</v>
      </c>
    </row>
    <row r="77" spans="2:11" x14ac:dyDescent="0.25">
      <c r="B77" s="2">
        <v>4010971</v>
      </c>
      <c r="C77" s="2" t="s">
        <v>738</v>
      </c>
      <c r="D77" s="2">
        <v>-368682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368681.79999990016</v>
      </c>
      <c r="K77" s="2">
        <v>-1</v>
      </c>
    </row>
    <row r="78" spans="2:11" x14ac:dyDescent="0.25">
      <c r="B78" s="2">
        <v>4011013</v>
      </c>
      <c r="C78" s="2" t="s">
        <v>755</v>
      </c>
      <c r="D78" s="2">
        <v>-61664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61664.270000000019</v>
      </c>
      <c r="K78" s="2">
        <v>-1</v>
      </c>
    </row>
    <row r="79" spans="2:11" x14ac:dyDescent="0.25">
      <c r="B79" s="2">
        <v>4011018</v>
      </c>
      <c r="C79" s="2" t="s">
        <v>759</v>
      </c>
      <c r="D79" s="2">
        <v>-1655424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1655423.8840000005</v>
      </c>
      <c r="K79" s="2">
        <v>-1</v>
      </c>
    </row>
    <row r="80" spans="2:11" x14ac:dyDescent="0.25">
      <c r="B80" s="2">
        <v>4011021</v>
      </c>
      <c r="C80" s="2" t="s">
        <v>764</v>
      </c>
      <c r="D80" s="2">
        <v>-2400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2400</v>
      </c>
      <c r="K80" s="2">
        <v>-1</v>
      </c>
    </row>
    <row r="81" spans="2:11" x14ac:dyDescent="0.25">
      <c r="B81" s="2">
        <v>4011022</v>
      </c>
      <c r="C81" s="2" t="s">
        <v>766</v>
      </c>
      <c r="D81" s="2">
        <v>-396000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396000</v>
      </c>
      <c r="K81" s="2">
        <v>-1</v>
      </c>
    </row>
    <row r="82" spans="2:11" x14ac:dyDescent="0.25">
      <c r="B82" s="2">
        <v>4011029</v>
      </c>
      <c r="C82" s="2" t="s">
        <v>770</v>
      </c>
      <c r="D82" s="2">
        <v>-1420998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1420997.7870000005</v>
      </c>
      <c r="K82" s="2">
        <v>-1</v>
      </c>
    </row>
    <row r="83" spans="2:11" x14ac:dyDescent="0.25">
      <c r="B83" s="2">
        <v>4011048</v>
      </c>
      <c r="C83" s="2" t="s">
        <v>778</v>
      </c>
      <c r="D83" s="2">
        <v>-21450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21449.576000000001</v>
      </c>
      <c r="K83" s="2">
        <v>-1</v>
      </c>
    </row>
    <row r="84" spans="2:11" x14ac:dyDescent="0.25">
      <c r="B84" s="2">
        <v>4011049</v>
      </c>
      <c r="C84" s="2" t="s">
        <v>780</v>
      </c>
      <c r="D84" s="2">
        <v>-11145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11145.364910200005</v>
      </c>
      <c r="K84" s="2">
        <v>-1</v>
      </c>
    </row>
    <row r="85" spans="2:11" x14ac:dyDescent="0.25">
      <c r="B85" s="2">
        <v>4011050</v>
      </c>
      <c r="C85" s="2" t="s">
        <v>782</v>
      </c>
      <c r="D85" s="2">
        <v>-280157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280157.00259990059</v>
      </c>
      <c r="K85" s="2">
        <v>-1</v>
      </c>
    </row>
    <row r="86" spans="2:11" x14ac:dyDescent="0.25">
      <c r="B86" s="2">
        <v>4011051</v>
      </c>
      <c r="C86" s="2" t="s">
        <v>784</v>
      </c>
      <c r="D86" s="2">
        <v>-21029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21029.000020099978</v>
      </c>
      <c r="K86" s="2">
        <v>-1</v>
      </c>
    </row>
    <row r="87" spans="2:11" x14ac:dyDescent="0.25">
      <c r="B87" s="2">
        <v>4011052</v>
      </c>
      <c r="C87" s="2" t="s">
        <v>786</v>
      </c>
      <c r="D87" s="2">
        <v>-49944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49943.879999999976</v>
      </c>
      <c r="K87" s="2">
        <v>-1</v>
      </c>
    </row>
    <row r="88" spans="2:11" x14ac:dyDescent="0.25">
      <c r="B88" s="2">
        <v>4011053</v>
      </c>
      <c r="C88" s="2" t="s">
        <v>788</v>
      </c>
      <c r="D88" s="2">
        <v>-105145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105145</v>
      </c>
      <c r="K88" s="2">
        <v>-1</v>
      </c>
    </row>
    <row r="89" spans="2:11" x14ac:dyDescent="0.25">
      <c r="B89" s="2">
        <v>4011054</v>
      </c>
      <c r="C89" s="2" t="s">
        <v>790</v>
      </c>
      <c r="D89" s="2">
        <v>-315435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315435</v>
      </c>
      <c r="K89" s="2">
        <v>-1</v>
      </c>
    </row>
    <row r="90" spans="2:11" x14ac:dyDescent="0.25">
      <c r="B90" s="2">
        <v>4011055</v>
      </c>
      <c r="C90" s="2" t="s">
        <v>792</v>
      </c>
      <c r="D90" s="2">
        <v>-613509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613509.46999999974</v>
      </c>
      <c r="K90" s="2">
        <v>-1</v>
      </c>
    </row>
    <row r="91" spans="2:11" x14ac:dyDescent="0.25">
      <c r="B91" s="2">
        <v>4011056</v>
      </c>
      <c r="C91" s="2" t="s">
        <v>794</v>
      </c>
      <c r="D91" s="2">
        <v>-1779005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1779005.1606413983</v>
      </c>
      <c r="K91" s="2">
        <v>-1</v>
      </c>
    </row>
    <row r="92" spans="2:11" x14ac:dyDescent="0.25">
      <c r="B92" s="2">
        <v>4011060</v>
      </c>
      <c r="C92" s="2" t="s">
        <v>796</v>
      </c>
      <c r="D92" s="2">
        <v>-331886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331886.14999990026</v>
      </c>
      <c r="K92" s="2">
        <v>-1</v>
      </c>
    </row>
    <row r="93" spans="2:11" x14ac:dyDescent="0.25">
      <c r="B93" s="2">
        <v>4011063</v>
      </c>
      <c r="C93" s="2" t="s">
        <v>802</v>
      </c>
      <c r="D93" s="2">
        <v>-30300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30300</v>
      </c>
      <c r="K93" s="2">
        <v>-1</v>
      </c>
    </row>
    <row r="94" spans="2:11" x14ac:dyDescent="0.25">
      <c r="B94" s="2">
        <v>4011064</v>
      </c>
      <c r="C94" s="2" t="s">
        <v>804</v>
      </c>
      <c r="D94" s="2">
        <v>-680188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680188.08999999985</v>
      </c>
      <c r="K94" s="2">
        <v>-1</v>
      </c>
    </row>
    <row r="95" spans="2:11" x14ac:dyDescent="0.25">
      <c r="B95" s="2">
        <v>4011065</v>
      </c>
      <c r="C95" s="2" t="s">
        <v>806</v>
      </c>
      <c r="D95" s="2">
        <v>-10391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10390.805199899958</v>
      </c>
      <c r="K95" s="2">
        <v>-1</v>
      </c>
    </row>
    <row r="96" spans="2:11" x14ac:dyDescent="0.25">
      <c r="B96" s="2">
        <v>4011068</v>
      </c>
      <c r="C96" s="2" t="s">
        <v>808</v>
      </c>
      <c r="D96" s="2">
        <v>-2089820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2089819.6499998011</v>
      </c>
      <c r="K96" s="2">
        <v>-1</v>
      </c>
    </row>
    <row r="97" spans="2:11" x14ac:dyDescent="0.25">
      <c r="B97" s="2">
        <v>4011111174</v>
      </c>
      <c r="C97" s="2" t="s">
        <v>914</v>
      </c>
      <c r="D97" s="2">
        <v>-78089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78088.929999999935</v>
      </c>
      <c r="K97" s="2">
        <v>-1</v>
      </c>
    </row>
    <row r="98" spans="2:11" x14ac:dyDescent="0.25">
      <c r="B98" s="2">
        <v>4011111175</v>
      </c>
      <c r="C98" s="2" t="s">
        <v>916</v>
      </c>
      <c r="D98" s="2">
        <v>-32050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32049.540000000037</v>
      </c>
      <c r="K98" s="2">
        <v>-1</v>
      </c>
    </row>
    <row r="99" spans="2:11" x14ac:dyDescent="0.25">
      <c r="B99" s="2">
        <v>4011111176</v>
      </c>
      <c r="C99" s="2" t="s">
        <v>918</v>
      </c>
      <c r="D99" s="2">
        <v>-109270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109270.33999999997</v>
      </c>
      <c r="K99" s="2">
        <v>-1</v>
      </c>
    </row>
    <row r="100" spans="2:11" x14ac:dyDescent="0.25">
      <c r="B100" s="2">
        <v>401111177</v>
      </c>
      <c r="C100" s="2" t="s">
        <v>924</v>
      </c>
      <c r="D100" s="2">
        <v>-132000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132000</v>
      </c>
      <c r="K100" s="2">
        <v>-1</v>
      </c>
    </row>
    <row r="101" spans="2:11" x14ac:dyDescent="0.25">
      <c r="B101" s="2">
        <v>401111206</v>
      </c>
      <c r="C101" s="2" t="s">
        <v>2873</v>
      </c>
      <c r="D101" s="2">
        <v>-56000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56000</v>
      </c>
      <c r="K101" s="2">
        <v>-1</v>
      </c>
    </row>
    <row r="102" spans="2:11" x14ac:dyDescent="0.25">
      <c r="B102" s="2">
        <v>401111208</v>
      </c>
      <c r="C102" s="2" t="s">
        <v>2877</v>
      </c>
      <c r="D102" s="2">
        <v>35040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-35040</v>
      </c>
      <c r="K102" s="2">
        <v>-1</v>
      </c>
    </row>
    <row r="103" spans="2:11" x14ac:dyDescent="0.25">
      <c r="B103" s="2">
        <v>40115</v>
      </c>
      <c r="C103" s="2" t="s">
        <v>926</v>
      </c>
      <c r="D103" s="2">
        <v>-1142461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1142460.7099999012</v>
      </c>
      <c r="K103" s="2">
        <v>-1</v>
      </c>
    </row>
    <row r="104" spans="2:11" x14ac:dyDescent="0.25">
      <c r="B104" s="2">
        <v>401583</v>
      </c>
      <c r="C104" s="2" t="s">
        <v>933</v>
      </c>
      <c r="D104" s="2">
        <v>-302700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302700.00319989957</v>
      </c>
      <c r="K104" s="2">
        <v>-1</v>
      </c>
    </row>
    <row r="105" spans="2:11" x14ac:dyDescent="0.25">
      <c r="B105" s="2">
        <v>401729</v>
      </c>
      <c r="C105" s="2" t="s">
        <v>940</v>
      </c>
      <c r="D105" s="2">
        <v>-507938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507938.05259999988</v>
      </c>
      <c r="K105" s="2">
        <v>-1</v>
      </c>
    </row>
    <row r="106" spans="2:11" x14ac:dyDescent="0.25">
      <c r="B106" s="2">
        <v>401744</v>
      </c>
      <c r="C106" s="2" t="s">
        <v>942</v>
      </c>
      <c r="D106" s="2">
        <v>-350704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350704</v>
      </c>
      <c r="K106" s="2">
        <v>-1</v>
      </c>
    </row>
    <row r="107" spans="2:11" x14ac:dyDescent="0.25">
      <c r="B107" s="2">
        <v>408</v>
      </c>
      <c r="C107" s="2" t="s">
        <v>948</v>
      </c>
      <c r="D107" s="2">
        <v>-8414045</v>
      </c>
      <c r="E107" s="2">
        <v>9493766.0500000007</v>
      </c>
      <c r="F107" s="2">
        <v>18173409.66</v>
      </c>
      <c r="G107" s="2">
        <v>-17093688.579999998</v>
      </c>
      <c r="H107" s="2">
        <v>0</v>
      </c>
      <c r="I107" s="2">
        <v>-17093689</v>
      </c>
      <c r="J107" s="2">
        <v>-8679644.0269999988</v>
      </c>
      <c r="K107" s="2">
        <v>1.0315661557374942</v>
      </c>
    </row>
    <row r="108" spans="2:11" x14ac:dyDescent="0.25">
      <c r="B108" s="2">
        <v>4110017</v>
      </c>
      <c r="C108" s="2" t="s">
        <v>980</v>
      </c>
      <c r="D108" s="2">
        <v>2869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-2869</v>
      </c>
      <c r="K108" s="2">
        <v>-1</v>
      </c>
    </row>
    <row r="109" spans="2:11" x14ac:dyDescent="0.25">
      <c r="B109" s="2">
        <v>4110258</v>
      </c>
      <c r="C109" s="2" t="s">
        <v>770</v>
      </c>
      <c r="D109" s="2">
        <v>6393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-6392.5999999999767</v>
      </c>
      <c r="K109" s="2">
        <v>-1</v>
      </c>
    </row>
    <row r="110" spans="2:11" x14ac:dyDescent="0.25">
      <c r="B110" s="2">
        <v>4112069</v>
      </c>
      <c r="C110" s="2" t="s">
        <v>1560</v>
      </c>
      <c r="D110" s="2">
        <v>-2999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2999</v>
      </c>
      <c r="K110" s="2">
        <v>-1</v>
      </c>
    </row>
    <row r="111" spans="2:11" x14ac:dyDescent="0.25">
      <c r="B111" s="2">
        <v>4010342</v>
      </c>
      <c r="C111" s="2" t="s">
        <v>483</v>
      </c>
      <c r="D111" s="2">
        <v>-2098520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2098519.7400000002</v>
      </c>
      <c r="K111" s="2">
        <v>-1</v>
      </c>
    </row>
    <row r="112" spans="2:11" x14ac:dyDescent="0.25">
      <c r="B112" s="2">
        <v>4010824</v>
      </c>
      <c r="C112" s="2" t="s">
        <v>715</v>
      </c>
      <c r="D112" s="2">
        <v>-98910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98910</v>
      </c>
      <c r="K112" s="2">
        <v>-1</v>
      </c>
    </row>
    <row r="113" spans="2:11" x14ac:dyDescent="0.25">
      <c r="B113" s="2">
        <v>40111078</v>
      </c>
      <c r="C113" s="2" t="s">
        <v>812</v>
      </c>
      <c r="D113" s="2">
        <v>-47400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47400</v>
      </c>
      <c r="K113" s="2">
        <v>-1</v>
      </c>
    </row>
    <row r="114" spans="2:11" x14ac:dyDescent="0.25">
      <c r="B114" s="2">
        <v>40111081</v>
      </c>
      <c r="C114" s="2" t="s">
        <v>816</v>
      </c>
      <c r="D114" s="2">
        <v>-1111323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1111322.67</v>
      </c>
      <c r="K114" s="2">
        <v>-1</v>
      </c>
    </row>
    <row r="115" spans="2:11" x14ac:dyDescent="0.25">
      <c r="B115" s="2">
        <v>4010077</v>
      </c>
      <c r="C115" s="2" t="s">
        <v>406</v>
      </c>
      <c r="D115" s="2">
        <v>-87815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87815.150000000023</v>
      </c>
      <c r="K115" s="2">
        <v>-1</v>
      </c>
    </row>
    <row r="116" spans="2:11" x14ac:dyDescent="0.25">
      <c r="B116" s="2">
        <v>40111090</v>
      </c>
      <c r="C116" s="2" t="s">
        <v>820</v>
      </c>
      <c r="D116" s="2">
        <v>-1094085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1094084.75</v>
      </c>
      <c r="K116" s="2">
        <v>-1</v>
      </c>
    </row>
    <row r="117" spans="2:11" x14ac:dyDescent="0.25">
      <c r="B117" s="2">
        <v>401111092</v>
      </c>
      <c r="C117" s="2" t="s">
        <v>822</v>
      </c>
      <c r="D117" s="2">
        <v>-48000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48000</v>
      </c>
      <c r="K117" s="2">
        <v>-1</v>
      </c>
    </row>
    <row r="118" spans="2:11" x14ac:dyDescent="0.25">
      <c r="B118" s="2">
        <v>401111094</v>
      </c>
      <c r="C118" s="2" t="s">
        <v>825</v>
      </c>
      <c r="D118" s="2">
        <v>-64800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64800</v>
      </c>
      <c r="K118" s="2">
        <v>-1</v>
      </c>
    </row>
    <row r="119" spans="2:11" x14ac:dyDescent="0.25">
      <c r="B119" s="2">
        <v>401111095</v>
      </c>
      <c r="C119" s="2" t="s">
        <v>827</v>
      </c>
      <c r="D119" s="2">
        <v>-1125153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1125152.9313999973</v>
      </c>
      <c r="K119" s="2">
        <v>-1</v>
      </c>
    </row>
    <row r="120" spans="2:11" x14ac:dyDescent="0.25">
      <c r="B120" s="2">
        <v>4011111102</v>
      </c>
      <c r="C120" s="2" t="s">
        <v>829</v>
      </c>
      <c r="D120" s="2">
        <v>-626128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626127.72000000067</v>
      </c>
      <c r="K120" s="2">
        <v>-1</v>
      </c>
    </row>
    <row r="121" spans="2:11" x14ac:dyDescent="0.25">
      <c r="B121" s="2">
        <v>4011111108</v>
      </c>
      <c r="C121" s="2" t="s">
        <v>2817</v>
      </c>
      <c r="D121" s="2">
        <v>-4031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4030.9700000000012</v>
      </c>
      <c r="K121" s="2">
        <v>-1</v>
      </c>
    </row>
    <row r="122" spans="2:11" x14ac:dyDescent="0.25">
      <c r="B122" s="2">
        <v>4011111110</v>
      </c>
      <c r="C122" s="2" t="s">
        <v>835</v>
      </c>
      <c r="D122" s="2">
        <v>-85901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85900.879999999976</v>
      </c>
      <c r="K122" s="2">
        <v>-1</v>
      </c>
    </row>
    <row r="123" spans="2:11" x14ac:dyDescent="0.25">
      <c r="B123" s="2">
        <v>40111111118</v>
      </c>
      <c r="C123" s="2" t="s">
        <v>838</v>
      </c>
      <c r="D123" s="2">
        <v>-18600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18600</v>
      </c>
      <c r="K123" s="2">
        <v>-1</v>
      </c>
    </row>
    <row r="124" spans="2:11" x14ac:dyDescent="0.25">
      <c r="B124" s="2">
        <v>40111111124</v>
      </c>
      <c r="C124" s="2" t="s">
        <v>844</v>
      </c>
      <c r="D124" s="2">
        <v>-9708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9708</v>
      </c>
      <c r="K124" s="2">
        <v>-1</v>
      </c>
    </row>
    <row r="125" spans="2:11" x14ac:dyDescent="0.25">
      <c r="B125" s="2">
        <v>40111111137</v>
      </c>
      <c r="C125" s="2" t="s">
        <v>856</v>
      </c>
      <c r="D125" s="2">
        <v>-619299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619299</v>
      </c>
      <c r="K125" s="2">
        <v>-1</v>
      </c>
    </row>
    <row r="126" spans="2:11" x14ac:dyDescent="0.25">
      <c r="B126" s="2">
        <v>40111111140</v>
      </c>
      <c r="C126" s="2" t="s">
        <v>860</v>
      </c>
      <c r="D126" s="2">
        <v>-803113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803113.20000000019</v>
      </c>
      <c r="K126" s="2">
        <v>-1</v>
      </c>
    </row>
    <row r="127" spans="2:11" x14ac:dyDescent="0.25">
      <c r="B127" s="2">
        <v>4011111143</v>
      </c>
      <c r="C127" s="2" t="s">
        <v>866</v>
      </c>
      <c r="D127" s="2">
        <v>-547416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547416.39999999991</v>
      </c>
      <c r="K127" s="2">
        <v>-1</v>
      </c>
    </row>
    <row r="128" spans="2:11" x14ac:dyDescent="0.25">
      <c r="B128" s="2">
        <v>4011111150</v>
      </c>
      <c r="C128" s="2" t="s">
        <v>877</v>
      </c>
      <c r="D128" s="2">
        <v>-92855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92854.78</v>
      </c>
      <c r="K128" s="2">
        <v>-1</v>
      </c>
    </row>
    <row r="129" spans="1:11" x14ac:dyDescent="0.25">
      <c r="B129" s="2">
        <v>4011111160</v>
      </c>
      <c r="C129" s="2" t="s">
        <v>890</v>
      </c>
      <c r="D129" s="2">
        <v>-135430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135429.86999999918</v>
      </c>
      <c r="K129" s="2">
        <v>-1</v>
      </c>
    </row>
    <row r="130" spans="1:11" x14ac:dyDescent="0.25">
      <c r="B130" s="2">
        <v>4011111162</v>
      </c>
      <c r="C130" s="2" t="s">
        <v>893</v>
      </c>
      <c r="D130" s="2">
        <v>-193260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193259.57999999996</v>
      </c>
      <c r="K130" s="2">
        <v>-1</v>
      </c>
    </row>
    <row r="131" spans="1:11" x14ac:dyDescent="0.25">
      <c r="B131" s="2">
        <v>4011111163</v>
      </c>
      <c r="C131" s="2" t="s">
        <v>895</v>
      </c>
      <c r="D131" s="2">
        <v>-42304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42303.56</v>
      </c>
      <c r="K131" s="2">
        <v>-1</v>
      </c>
    </row>
    <row r="132" spans="1:11" x14ac:dyDescent="0.25">
      <c r="B132" s="2">
        <v>4011111164</v>
      </c>
      <c r="C132" s="2" t="s">
        <v>897</v>
      </c>
      <c r="D132" s="2">
        <v>-104251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104250.79000000004</v>
      </c>
      <c r="K132" s="2">
        <v>-1</v>
      </c>
    </row>
    <row r="133" spans="1:11" x14ac:dyDescent="0.25">
      <c r="B133" s="2">
        <v>4011111165</v>
      </c>
      <c r="C133" s="2" t="s">
        <v>899</v>
      </c>
      <c r="D133" s="2">
        <v>-101560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101559.5</v>
      </c>
      <c r="K133" s="2">
        <v>-1</v>
      </c>
    </row>
    <row r="134" spans="1:11" x14ac:dyDescent="0.25">
      <c r="B134" s="2">
        <v>4011111170</v>
      </c>
      <c r="C134" s="2" t="s">
        <v>907</v>
      </c>
      <c r="D134" s="2">
        <v>-9538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9537.6500000000233</v>
      </c>
      <c r="K134" s="2">
        <v>-1</v>
      </c>
    </row>
    <row r="135" spans="1:11" x14ac:dyDescent="0.25">
      <c r="B135" s="2">
        <v>401111180</v>
      </c>
      <c r="C135" s="2" t="s">
        <v>2824</v>
      </c>
      <c r="D135" s="2">
        <v>-285493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285493.12000000011</v>
      </c>
      <c r="K135" s="2">
        <v>-1</v>
      </c>
    </row>
    <row r="136" spans="1:11" x14ac:dyDescent="0.25">
      <c r="B136" s="2">
        <v>401111183</v>
      </c>
      <c r="C136" s="2" t="s">
        <v>2830</v>
      </c>
      <c r="D136" s="2">
        <v>-77342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77342.150000000023</v>
      </c>
      <c r="K136" s="2">
        <v>-1</v>
      </c>
    </row>
    <row r="137" spans="1:11" x14ac:dyDescent="0.25">
      <c r="B137" s="2">
        <v>401111186</v>
      </c>
      <c r="C137" s="2" t="s">
        <v>2836</v>
      </c>
      <c r="D137" s="2">
        <v>248798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-248797.97000000626</v>
      </c>
      <c r="K137" s="2">
        <v>-1</v>
      </c>
    </row>
    <row r="138" spans="1:11" x14ac:dyDescent="0.25">
      <c r="B138" s="2">
        <v>401111193</v>
      </c>
      <c r="C138" s="2" t="s">
        <v>1607</v>
      </c>
      <c r="D138" s="2">
        <v>-3869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3868.5999999999767</v>
      </c>
      <c r="K138" s="2">
        <v>-1</v>
      </c>
    </row>
    <row r="139" spans="1:11" x14ac:dyDescent="0.25">
      <c r="B139" s="2">
        <v>401111200</v>
      </c>
      <c r="C139" s="2" t="s">
        <v>2861</v>
      </c>
      <c r="D139" s="2">
        <v>-61300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61300</v>
      </c>
      <c r="K139" s="2">
        <v>-1</v>
      </c>
    </row>
    <row r="140" spans="1:11" x14ac:dyDescent="0.25">
      <c r="B140" s="2">
        <v>401111202</v>
      </c>
      <c r="C140" s="2" t="s">
        <v>2865</v>
      </c>
      <c r="D140" s="2">
        <v>-26286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26286</v>
      </c>
      <c r="K140" s="2">
        <v>-1</v>
      </c>
    </row>
    <row r="141" spans="1:11" x14ac:dyDescent="0.25">
      <c r="B141" s="2">
        <v>401111179</v>
      </c>
      <c r="C141" s="2" t="s">
        <v>2822</v>
      </c>
      <c r="D141" s="2">
        <v>-98441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98440.699999999953</v>
      </c>
      <c r="K141" s="2">
        <v>-1</v>
      </c>
    </row>
    <row r="142" spans="1:11" x14ac:dyDescent="0.25">
      <c r="A142" s="2" t="s">
        <v>3725</v>
      </c>
      <c r="D142" s="2">
        <v>-75305936</v>
      </c>
      <c r="E142" s="2">
        <v>3068115731.7600002</v>
      </c>
      <c r="F142" s="2">
        <v>3514207682.2599998</v>
      </c>
      <c r="G142" s="2">
        <v>-576919464.90000021</v>
      </c>
      <c r="H142" s="2">
        <v>494004768</v>
      </c>
      <c r="I142" s="2">
        <v>-82914697</v>
      </c>
      <c r="J142" s="2">
        <v>-7608767.3114304692</v>
      </c>
      <c r="K142" s="2">
        <v>0.10103809013309853</v>
      </c>
    </row>
    <row r="147" spans="3:9" x14ac:dyDescent="0.25">
      <c r="D147" s="178" t="s">
        <v>3811</v>
      </c>
      <c r="I147" s="178" t="s">
        <v>3674</v>
      </c>
    </row>
    <row r="148" spans="3:9" x14ac:dyDescent="0.25">
      <c r="C148" s="2" t="e">
        <f>#REF!</f>
        <v>#REF!</v>
      </c>
      <c r="D148" s="179" t="e">
        <f>#REF!</f>
        <v>#REF!</v>
      </c>
      <c r="I148" s="179" t="e">
        <f>#REF!</f>
        <v>#REF!</v>
      </c>
    </row>
    <row r="149" spans="3:9" x14ac:dyDescent="0.25">
      <c r="C149" s="2" t="s">
        <v>3672</v>
      </c>
      <c r="D149" s="2" t="e">
        <f>D148</f>
        <v>#REF!</v>
      </c>
      <c r="I149" s="2" t="e">
        <f>I148</f>
        <v>#REF!</v>
      </c>
    </row>
    <row r="151" spans="3:9" x14ac:dyDescent="0.25">
      <c r="C151" s="177" t="s">
        <v>3673</v>
      </c>
      <c r="D151" s="177" t="e">
        <f>GETPIVOTDATA("Sum of Adjusted Closing balance PY",$A$3)+D149</f>
        <v>#REF!</v>
      </c>
      <c r="I151" s="177" t="e">
        <f>GETPIVOTDATA("Sum of Closing balance adjusted",$A$3)+I149</f>
        <v>#REF!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1D104-6433-4208-B55E-10C19905D586}">
  <sheetPr>
    <tabColor theme="8" tint="-0.499984740745262"/>
  </sheetPr>
  <dimension ref="A1:K16"/>
  <sheetViews>
    <sheetView showGridLines="0" zoomScale="80" zoomScaleNormal="80" workbookViewId="0"/>
  </sheetViews>
  <sheetFormatPr defaultColWidth="8.85546875" defaultRowHeight="15" x14ac:dyDescent="0.25"/>
  <cols>
    <col min="1" max="2" width="9.42578125" style="2" bestFit="1" customWidth="1"/>
    <col min="3" max="3" width="42.85546875" style="2" bestFit="1" customWidth="1"/>
    <col min="4" max="4" width="33" style="2" bestFit="1" customWidth="1"/>
    <col min="5" max="5" width="15.140625" style="2" bestFit="1" customWidth="1"/>
    <col min="6" max="6" width="14" style="2" bestFit="1" customWidth="1"/>
    <col min="7" max="7" width="22.28515625" style="2" bestFit="1" customWidth="1"/>
    <col min="8" max="8" width="20.7109375" style="2" bestFit="1" customWidth="1"/>
    <col min="9" max="9" width="30.28515625" style="2" bestFit="1" customWidth="1"/>
    <col min="10" max="10" width="24.140625" style="2" bestFit="1" customWidth="1"/>
    <col min="11" max="11" width="19" style="2" bestFit="1" customWidth="1"/>
    <col min="12" max="16384" width="8.85546875" style="2"/>
  </cols>
  <sheetData>
    <row r="1" spans="1:11" x14ac:dyDescent="0.25">
      <c r="A1" s="174" t="s">
        <v>3525</v>
      </c>
      <c r="B1" s="2" t="s">
        <v>3596</v>
      </c>
    </row>
    <row r="3" spans="1:11" x14ac:dyDescent="0.25">
      <c r="A3" s="174" t="s">
        <v>3526</v>
      </c>
      <c r="B3" s="174" t="s">
        <v>3530</v>
      </c>
      <c r="C3" s="174" t="s">
        <v>3531</v>
      </c>
      <c r="D3" s="2" t="s">
        <v>3810</v>
      </c>
      <c r="E3" s="2" t="s">
        <v>3726</v>
      </c>
      <c r="F3" s="2" t="s">
        <v>3727</v>
      </c>
      <c r="G3" s="2" t="s">
        <v>3728</v>
      </c>
      <c r="H3" s="2" t="s">
        <v>3729</v>
      </c>
      <c r="I3" s="2" t="s">
        <v>3730</v>
      </c>
      <c r="J3" s="2" t="s">
        <v>3733</v>
      </c>
      <c r="K3" s="2" t="s">
        <v>3734</v>
      </c>
    </row>
    <row r="4" spans="1:11" x14ac:dyDescent="0.25">
      <c r="A4" s="2">
        <v>5002</v>
      </c>
      <c r="B4" s="2">
        <v>641</v>
      </c>
      <c r="C4" s="2" t="s">
        <v>2542</v>
      </c>
      <c r="E4" s="2">
        <v>12144440.65</v>
      </c>
      <c r="F4" s="2">
        <v>0</v>
      </c>
      <c r="G4" s="2">
        <v>12144440.65</v>
      </c>
      <c r="H4" s="2">
        <v>0</v>
      </c>
      <c r="I4" s="2">
        <v>12144441</v>
      </c>
      <c r="J4" s="2">
        <v>12144441</v>
      </c>
      <c r="K4" s="2" t="e">
        <v>#DIV/0!</v>
      </c>
    </row>
    <row r="5" spans="1:11" x14ac:dyDescent="0.25">
      <c r="B5" s="2">
        <v>6412</v>
      </c>
      <c r="C5" s="2" t="s">
        <v>2544</v>
      </c>
      <c r="D5" s="2">
        <v>153603556</v>
      </c>
      <c r="E5" s="2">
        <v>123296665</v>
      </c>
      <c r="F5" s="2">
        <v>0</v>
      </c>
      <c r="G5" s="2">
        <v>123296665</v>
      </c>
      <c r="H5" s="2">
        <v>0</v>
      </c>
      <c r="I5" s="2">
        <v>123296665</v>
      </c>
      <c r="J5" s="2">
        <v>-30306891</v>
      </c>
      <c r="K5" s="2">
        <v>-0.19730592044366474</v>
      </c>
    </row>
    <row r="6" spans="1:11" x14ac:dyDescent="0.25">
      <c r="B6" s="2">
        <v>6413</v>
      </c>
      <c r="C6" s="2" t="s">
        <v>2633</v>
      </c>
      <c r="D6" s="2">
        <v>7756112</v>
      </c>
      <c r="E6" s="2">
        <v>1223077</v>
      </c>
      <c r="F6" s="2">
        <v>0</v>
      </c>
      <c r="G6" s="2">
        <v>1223077</v>
      </c>
      <c r="H6" s="2">
        <v>0</v>
      </c>
      <c r="I6" s="2">
        <v>1223077</v>
      </c>
      <c r="J6" s="2">
        <v>-6533035</v>
      </c>
      <c r="K6" s="2">
        <v>-0.84230797595496298</v>
      </c>
    </row>
    <row r="7" spans="1:11" x14ac:dyDescent="0.25">
      <c r="B7" s="2">
        <v>6442</v>
      </c>
      <c r="C7" s="2" t="s">
        <v>2546</v>
      </c>
      <c r="D7" s="2">
        <v>19886722</v>
      </c>
      <c r="E7" s="2">
        <v>37207544</v>
      </c>
      <c r="F7" s="2">
        <v>0</v>
      </c>
      <c r="G7" s="2">
        <v>37207544</v>
      </c>
      <c r="H7" s="2">
        <v>0</v>
      </c>
      <c r="I7" s="2">
        <v>37207544</v>
      </c>
      <c r="J7" s="2">
        <v>17320822</v>
      </c>
      <c r="K7" s="2">
        <v>0.87097421083273552</v>
      </c>
    </row>
    <row r="8" spans="1:11" x14ac:dyDescent="0.25">
      <c r="B8" s="2">
        <v>6443</v>
      </c>
      <c r="C8" s="2" t="s">
        <v>2635</v>
      </c>
      <c r="D8" s="2">
        <v>666390</v>
      </c>
      <c r="E8" s="2">
        <v>204253</v>
      </c>
      <c r="F8" s="2">
        <v>0</v>
      </c>
      <c r="G8" s="2">
        <v>204253</v>
      </c>
      <c r="H8" s="2">
        <v>0</v>
      </c>
      <c r="I8" s="2">
        <v>204253</v>
      </c>
      <c r="J8" s="2">
        <v>-462137</v>
      </c>
      <c r="K8" s="2">
        <v>-0.69349329971938356</v>
      </c>
    </row>
    <row r="9" spans="1:11" x14ac:dyDescent="0.25">
      <c r="A9" s="2" t="s">
        <v>3725</v>
      </c>
      <c r="D9" s="2">
        <v>181912780</v>
      </c>
      <c r="E9" s="2">
        <v>174075979.65000001</v>
      </c>
      <c r="F9" s="2">
        <v>0</v>
      </c>
      <c r="G9" s="2">
        <v>174075979.65000001</v>
      </c>
      <c r="H9" s="2">
        <v>0</v>
      </c>
      <c r="I9" s="2">
        <v>174075980</v>
      </c>
      <c r="J9" s="2">
        <v>-7836800</v>
      </c>
      <c r="K9" s="2">
        <v>-4.3079985914128739E-2</v>
      </c>
    </row>
    <row r="12" spans="1:11" x14ac:dyDescent="0.25">
      <c r="D12" s="178" t="s">
        <v>3811</v>
      </c>
      <c r="I12" s="178" t="s">
        <v>3674</v>
      </c>
    </row>
    <row r="13" spans="1:11" x14ac:dyDescent="0.25">
      <c r="C13" s="2" t="str">
        <f>'P&amp;L'!A15</f>
        <v>Shpenzime personeli</v>
      </c>
      <c r="D13" s="179" t="e">
        <f>'P&amp;L'!#REF!</f>
        <v>#REF!</v>
      </c>
      <c r="I13" s="179">
        <f>'P&amp;L'!D15</f>
        <v>-174075980</v>
      </c>
    </row>
    <row r="14" spans="1:11" x14ac:dyDescent="0.25">
      <c r="C14" s="2" t="s">
        <v>3672</v>
      </c>
      <c r="D14" s="2" t="e">
        <f>D13</f>
        <v>#REF!</v>
      </c>
      <c r="I14" s="2">
        <f>I13</f>
        <v>-174075980</v>
      </c>
    </row>
    <row r="16" spans="1:11" x14ac:dyDescent="0.25">
      <c r="C16" s="177" t="s">
        <v>3673</v>
      </c>
      <c r="D16" s="177" t="e">
        <f>GETPIVOTDATA("Sum of Adjusted Closing balance PY",$A$3)+D14</f>
        <v>#REF!</v>
      </c>
      <c r="I16" s="2">
        <f>GETPIVOTDATA("Sum of Closing balance adjusted",$A$3)+I14</f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0AE66-A7DA-4B53-8C95-5132A4D8E9EC}">
  <sheetPr>
    <tabColor theme="8" tint="-0.499984740745262"/>
  </sheetPr>
  <dimension ref="A1:K19"/>
  <sheetViews>
    <sheetView showGridLines="0" zoomScale="80" zoomScaleNormal="80" workbookViewId="0"/>
  </sheetViews>
  <sheetFormatPr defaultColWidth="8.85546875" defaultRowHeight="15" x14ac:dyDescent="0.25"/>
  <cols>
    <col min="1" max="1" width="9.42578125" style="2" bestFit="1" customWidth="1"/>
    <col min="2" max="2" width="10.42578125" style="2" bestFit="1" customWidth="1"/>
    <col min="3" max="3" width="41" style="2" bestFit="1" customWidth="1"/>
    <col min="4" max="4" width="33" style="2" bestFit="1" customWidth="1"/>
    <col min="5" max="6" width="14.140625" style="2" bestFit="1" customWidth="1"/>
    <col min="7" max="7" width="22.28515625" style="2" bestFit="1" customWidth="1"/>
    <col min="8" max="8" width="20.7109375" style="2" bestFit="1" customWidth="1"/>
    <col min="9" max="9" width="30.28515625" style="2" bestFit="1" customWidth="1"/>
    <col min="10" max="10" width="24.140625" style="2" bestFit="1" customWidth="1"/>
    <col min="11" max="11" width="19" style="2" bestFit="1" customWidth="1"/>
    <col min="12" max="16384" width="8.85546875" style="2"/>
  </cols>
  <sheetData>
    <row r="1" spans="1:11" x14ac:dyDescent="0.25">
      <c r="A1" s="174" t="s">
        <v>3525</v>
      </c>
      <c r="B1" s="2" t="s">
        <v>3597</v>
      </c>
    </row>
    <row r="3" spans="1:11" x14ac:dyDescent="0.25">
      <c r="A3" s="174" t="s">
        <v>3526</v>
      </c>
      <c r="B3" s="174" t="s">
        <v>3530</v>
      </c>
      <c r="C3" s="174" t="s">
        <v>3531</v>
      </c>
      <c r="D3" s="2" t="s">
        <v>3810</v>
      </c>
      <c r="E3" s="2" t="s">
        <v>3726</v>
      </c>
      <c r="F3" s="2" t="s">
        <v>3727</v>
      </c>
      <c r="G3" s="2" t="s">
        <v>3728</v>
      </c>
      <c r="H3" s="2" t="s">
        <v>3729</v>
      </c>
      <c r="I3" s="2" t="s">
        <v>3730</v>
      </c>
      <c r="J3" s="2" t="s">
        <v>3733</v>
      </c>
      <c r="K3" s="2" t="s">
        <v>3734</v>
      </c>
    </row>
    <row r="4" spans="1:11" x14ac:dyDescent="0.25">
      <c r="A4" s="2">
        <v>5005</v>
      </c>
      <c r="B4" s="2">
        <v>66701</v>
      </c>
      <c r="C4" s="2" t="s">
        <v>2560</v>
      </c>
      <c r="D4" s="2">
        <v>18937663</v>
      </c>
      <c r="E4" s="2">
        <v>19381479.18</v>
      </c>
      <c r="F4" s="2">
        <v>2384170.85</v>
      </c>
      <c r="G4" s="2">
        <v>16997308.329999998</v>
      </c>
      <c r="H4" s="2">
        <v>0</v>
      </c>
      <c r="I4" s="2">
        <v>16997308</v>
      </c>
      <c r="J4" s="2">
        <v>-1940355.192499999</v>
      </c>
      <c r="K4" s="2">
        <v>-0.10246011732157376</v>
      </c>
    </row>
    <row r="5" spans="1:11" x14ac:dyDescent="0.25">
      <c r="B5" s="2">
        <v>6674</v>
      </c>
      <c r="C5" s="2" t="s">
        <v>2637</v>
      </c>
      <c r="D5" s="2">
        <v>420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-420.08</v>
      </c>
      <c r="K5" s="2">
        <v>-1</v>
      </c>
    </row>
    <row r="6" spans="1:11" x14ac:dyDescent="0.25">
      <c r="B6" s="2">
        <v>7674</v>
      </c>
      <c r="C6" s="2" t="s">
        <v>2602</v>
      </c>
      <c r="D6" s="2">
        <v>-11404</v>
      </c>
      <c r="E6" s="2">
        <v>0</v>
      </c>
      <c r="F6" s="2">
        <v>25843.37</v>
      </c>
      <c r="G6" s="2">
        <v>-25843.37</v>
      </c>
      <c r="H6" s="2">
        <v>0</v>
      </c>
      <c r="I6" s="2">
        <v>-25843</v>
      </c>
      <c r="J6" s="2">
        <v>-14438.895200000001</v>
      </c>
      <c r="K6" s="2">
        <v>1.2661138645446333</v>
      </c>
    </row>
    <row r="7" spans="1:11" x14ac:dyDescent="0.25">
      <c r="A7" s="2">
        <v>5006</v>
      </c>
      <c r="B7" s="2">
        <v>669</v>
      </c>
      <c r="C7" s="2" t="s">
        <v>2566</v>
      </c>
      <c r="D7" s="2">
        <v>6490245</v>
      </c>
      <c r="E7" s="2">
        <v>7062204.9299999997</v>
      </c>
      <c r="F7" s="2">
        <v>0</v>
      </c>
      <c r="G7" s="2">
        <v>7062204.9299999997</v>
      </c>
      <c r="H7" s="2">
        <v>0</v>
      </c>
      <c r="I7" s="2">
        <v>7062205</v>
      </c>
      <c r="J7" s="2">
        <v>571960.09390040115</v>
      </c>
      <c r="K7" s="2">
        <v>8.8126118840733916E-2</v>
      </c>
    </row>
    <row r="8" spans="1:11" x14ac:dyDescent="0.25">
      <c r="B8" s="2">
        <v>769</v>
      </c>
      <c r="C8" s="2" t="s">
        <v>2608</v>
      </c>
      <c r="D8" s="2">
        <v>-513022</v>
      </c>
      <c r="E8" s="2">
        <v>0</v>
      </c>
      <c r="F8" s="2">
        <v>9663818.5600000005</v>
      </c>
      <c r="G8" s="2">
        <v>-9663818.5600000005</v>
      </c>
      <c r="H8" s="2">
        <v>0</v>
      </c>
      <c r="I8" s="2">
        <v>-9663819</v>
      </c>
      <c r="J8" s="2">
        <v>-9150787.9533005003</v>
      </c>
      <c r="K8" s="2">
        <v>17.836713805471568</v>
      </c>
    </row>
    <row r="9" spans="1:11" x14ac:dyDescent="0.25">
      <c r="B9" s="2">
        <v>768</v>
      </c>
      <c r="C9" s="2" t="s">
        <v>2604</v>
      </c>
      <c r="D9" s="2">
        <v>-37164</v>
      </c>
      <c r="E9" s="2">
        <v>9835</v>
      </c>
      <c r="F9" s="2">
        <v>39301.5</v>
      </c>
      <c r="G9" s="2">
        <v>-29466.5</v>
      </c>
      <c r="H9" s="2">
        <v>1</v>
      </c>
      <c r="I9" s="2">
        <v>-29466</v>
      </c>
      <c r="J9" s="2">
        <v>7698.1399999999994</v>
      </c>
      <c r="K9" s="2">
        <v>-0.20713892478071602</v>
      </c>
    </row>
    <row r="10" spans="1:11" x14ac:dyDescent="0.25">
      <c r="A10" s="2" t="s">
        <v>3725</v>
      </c>
      <c r="D10" s="2">
        <v>24866738</v>
      </c>
      <c r="E10" s="2">
        <v>26453519.109999999</v>
      </c>
      <c r="F10" s="2">
        <v>12113134.280000001</v>
      </c>
      <c r="G10" s="2">
        <v>14340384.829999996</v>
      </c>
      <c r="H10" s="2">
        <v>1</v>
      </c>
      <c r="I10" s="2">
        <v>14340385</v>
      </c>
      <c r="J10" s="2">
        <v>-10526343.887100093</v>
      </c>
      <c r="K10" s="2">
        <v>-0.42331035718014193</v>
      </c>
    </row>
    <row r="14" spans="1:11" x14ac:dyDescent="0.25">
      <c r="D14" s="178" t="s">
        <v>3811</v>
      </c>
      <c r="I14" s="178" t="s">
        <v>3674</v>
      </c>
    </row>
    <row r="15" spans="1:11" x14ac:dyDescent="0.25">
      <c r="C15" s="2" t="str">
        <f>'P&amp;L'!A22</f>
        <v>Shpenzime interesi dhe të ngjashme (neto)</v>
      </c>
      <c r="D15" s="178" t="e">
        <f>'P&amp;L'!#REF!</f>
        <v>#REF!</v>
      </c>
      <c r="I15" s="179">
        <f>'P&amp;L'!D22</f>
        <v>-16971465</v>
      </c>
    </row>
    <row r="16" spans="1:11" x14ac:dyDescent="0.25">
      <c r="C16" s="2" t="str">
        <f>'P&amp;L'!A23</f>
        <v>Shpenzime të tjera financiare (neto)</v>
      </c>
      <c r="D16" s="179" t="e">
        <f>'P&amp;L'!#REF!</f>
        <v>#REF!</v>
      </c>
      <c r="I16" s="179">
        <f>'P&amp;L'!D23</f>
        <v>2631082</v>
      </c>
    </row>
    <row r="17" spans="3:9" x14ac:dyDescent="0.25">
      <c r="C17" s="2" t="s">
        <v>3672</v>
      </c>
      <c r="D17" s="2" t="e">
        <f>SUM(D16,D15)</f>
        <v>#REF!</v>
      </c>
      <c r="I17" s="2">
        <f>SUM(I16,I15)</f>
        <v>-14340383</v>
      </c>
    </row>
    <row r="19" spans="3:9" x14ac:dyDescent="0.25">
      <c r="C19" s="177" t="s">
        <v>3673</v>
      </c>
      <c r="D19" s="177" t="e">
        <f>GETPIVOTDATA("Sum of Adjusted Closing balance PY",$A$3)+D17</f>
        <v>#REF!</v>
      </c>
      <c r="I19" s="177">
        <f>GETPIVOTDATA("Sum of Closing balance adjusted",$A$3)+I17</f>
        <v>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72FD9-397C-4535-9454-AA55851EB3BB}">
  <sheetPr>
    <tabColor theme="8" tint="-0.499984740745262"/>
  </sheetPr>
  <dimension ref="A1:K25"/>
  <sheetViews>
    <sheetView showGridLines="0" zoomScale="80" zoomScaleNormal="80" workbookViewId="0"/>
  </sheetViews>
  <sheetFormatPr defaultColWidth="8.85546875" defaultRowHeight="15" x14ac:dyDescent="0.25"/>
  <cols>
    <col min="1" max="1" width="9.42578125" style="2" bestFit="1" customWidth="1"/>
    <col min="2" max="2" width="10.42578125" style="2" bestFit="1" customWidth="1"/>
    <col min="3" max="3" width="49.42578125" style="2" bestFit="1" customWidth="1"/>
    <col min="4" max="4" width="33" style="2" bestFit="1" customWidth="1"/>
    <col min="5" max="5" width="13.85546875" style="2" bestFit="1" customWidth="1"/>
    <col min="6" max="6" width="14" style="2" bestFit="1" customWidth="1"/>
    <col min="7" max="7" width="22.28515625" style="2" bestFit="1" customWidth="1"/>
    <col min="8" max="8" width="20.7109375" style="2" bestFit="1" customWidth="1"/>
    <col min="9" max="9" width="30.28515625" style="2" bestFit="1" customWidth="1"/>
    <col min="10" max="10" width="24.140625" style="2" bestFit="1" customWidth="1"/>
    <col min="11" max="11" width="19" style="2" bestFit="1" customWidth="1"/>
    <col min="12" max="16384" width="8.85546875" style="2"/>
  </cols>
  <sheetData>
    <row r="1" spans="1:11" x14ac:dyDescent="0.25">
      <c r="A1" s="174" t="s">
        <v>3525</v>
      </c>
      <c r="B1" s="2" t="s">
        <v>3555</v>
      </c>
    </row>
    <row r="3" spans="1:11" x14ac:dyDescent="0.25">
      <c r="A3" s="174" t="s">
        <v>3526</v>
      </c>
      <c r="B3" s="174" t="s">
        <v>3530</v>
      </c>
      <c r="C3" s="174" t="s">
        <v>3531</v>
      </c>
      <c r="D3" s="2" t="s">
        <v>3810</v>
      </c>
      <c r="E3" s="2" t="s">
        <v>3726</v>
      </c>
      <c r="F3" s="2" t="s">
        <v>3727</v>
      </c>
      <c r="G3" s="2" t="s">
        <v>3728</v>
      </c>
      <c r="H3" s="2" t="s">
        <v>3729</v>
      </c>
      <c r="I3" s="2" t="s">
        <v>3730</v>
      </c>
      <c r="J3" s="2" t="s">
        <v>3733</v>
      </c>
      <c r="K3" s="2" t="s">
        <v>3734</v>
      </c>
    </row>
    <row r="4" spans="1:11" x14ac:dyDescent="0.25">
      <c r="A4" s="2">
        <v>3001</v>
      </c>
      <c r="B4" s="2">
        <v>10111</v>
      </c>
      <c r="C4" s="2" t="s">
        <v>4</v>
      </c>
      <c r="D4" s="2">
        <v>-17875620</v>
      </c>
      <c r="E4" s="2">
        <v>0</v>
      </c>
      <c r="F4" s="2">
        <v>0</v>
      </c>
      <c r="G4" s="2">
        <v>-17875620</v>
      </c>
      <c r="H4" s="2">
        <v>0</v>
      </c>
      <c r="I4" s="2">
        <v>-17875620</v>
      </c>
      <c r="J4" s="2">
        <v>0</v>
      </c>
      <c r="K4" s="2">
        <v>0</v>
      </c>
    </row>
    <row r="5" spans="1:11" x14ac:dyDescent="0.25">
      <c r="B5" s="2">
        <v>10114</v>
      </c>
      <c r="C5" s="2" t="s">
        <v>7</v>
      </c>
      <c r="D5" s="2">
        <v>-131087880</v>
      </c>
      <c r="E5" s="2">
        <v>0</v>
      </c>
      <c r="F5" s="2">
        <v>0</v>
      </c>
      <c r="G5" s="2">
        <v>-131087878</v>
      </c>
      <c r="H5" s="2">
        <v>-2</v>
      </c>
      <c r="I5" s="2">
        <v>-131087880</v>
      </c>
      <c r="J5" s="2">
        <v>-2</v>
      </c>
      <c r="K5" s="2">
        <v>1.5256940843912355E-8</v>
      </c>
    </row>
    <row r="6" spans="1:11" x14ac:dyDescent="0.25">
      <c r="A6" s="2">
        <v>3004</v>
      </c>
      <c r="B6" s="2">
        <v>1078</v>
      </c>
      <c r="C6" s="2" t="s">
        <v>3512</v>
      </c>
      <c r="D6" s="2">
        <v>-13378279</v>
      </c>
      <c r="E6" s="2">
        <v>0</v>
      </c>
      <c r="F6" s="2">
        <v>8993843</v>
      </c>
      <c r="G6" s="2">
        <v>-22372122</v>
      </c>
      <c r="H6" s="2">
        <v>0</v>
      </c>
      <c r="I6" s="2">
        <v>-22372122</v>
      </c>
      <c r="J6" s="2">
        <v>-8993843</v>
      </c>
      <c r="K6" s="2">
        <v>0.67227204635215043</v>
      </c>
    </row>
    <row r="7" spans="1:11" x14ac:dyDescent="0.25">
      <c r="A7" s="2">
        <v>3005</v>
      </c>
      <c r="B7" s="2">
        <v>108</v>
      </c>
      <c r="C7" s="2" t="s">
        <v>11</v>
      </c>
      <c r="D7" s="2">
        <v>-115360536</v>
      </c>
      <c r="E7" s="2">
        <v>8993843</v>
      </c>
      <c r="F7" s="2">
        <v>0</v>
      </c>
      <c r="G7" s="2">
        <v>-286243565.45999998</v>
      </c>
      <c r="H7" s="2">
        <v>11</v>
      </c>
      <c r="I7" s="2">
        <v>-286243554</v>
      </c>
      <c r="J7" s="2">
        <v>-170883016.54000002</v>
      </c>
      <c r="K7" s="2">
        <v>1.4812952531471331</v>
      </c>
    </row>
    <row r="8" spans="1:11" x14ac:dyDescent="0.25">
      <c r="A8" s="2" t="s">
        <v>3725</v>
      </c>
      <c r="D8" s="2">
        <v>-277702315</v>
      </c>
      <c r="E8" s="2">
        <v>8993843</v>
      </c>
      <c r="F8" s="2">
        <v>8993843</v>
      </c>
      <c r="G8" s="2">
        <v>-457579185.45999998</v>
      </c>
      <c r="H8" s="2">
        <v>9</v>
      </c>
      <c r="I8" s="2">
        <v>-457579176</v>
      </c>
      <c r="J8" s="2">
        <v>-179876861.54000002</v>
      </c>
      <c r="K8" s="2">
        <v>0.64773266974665178</v>
      </c>
    </row>
    <row r="12" spans="1:11" x14ac:dyDescent="0.25">
      <c r="D12" s="178" t="s">
        <v>3811</v>
      </c>
      <c r="I12" s="178" t="s">
        <v>3674</v>
      </c>
    </row>
    <row r="13" spans="1:11" x14ac:dyDescent="0.25">
      <c r="C13" s="2" t="e">
        <f>#REF!</f>
        <v>#REF!</v>
      </c>
      <c r="D13" s="179" t="e">
        <f>#REF!</f>
        <v>#REF!</v>
      </c>
      <c r="I13" s="179" t="e">
        <f>#REF!</f>
        <v>#REF!</v>
      </c>
    </row>
    <row r="14" spans="1:11" x14ac:dyDescent="0.25">
      <c r="C14" s="2" t="e">
        <f>#REF!</f>
        <v>#REF!</v>
      </c>
      <c r="D14" s="178" t="e">
        <f>#REF!</f>
        <v>#REF!</v>
      </c>
      <c r="I14" s="179" t="e">
        <f>#REF!</f>
        <v>#REF!</v>
      </c>
    </row>
    <row r="15" spans="1:11" x14ac:dyDescent="0.25">
      <c r="C15" s="2" t="e">
        <f>#REF!</f>
        <v>#REF!</v>
      </c>
      <c r="D15" s="179" t="e">
        <f>#REF!</f>
        <v>#REF!</v>
      </c>
      <c r="I15" s="179" t="e">
        <f>#REF!</f>
        <v>#REF!</v>
      </c>
    </row>
    <row r="16" spans="1:11" x14ac:dyDescent="0.25">
      <c r="C16" s="2" t="e">
        <f>#REF!</f>
        <v>#REF!</v>
      </c>
      <c r="D16" s="179" t="e">
        <f>#REF!</f>
        <v>#REF!</v>
      </c>
      <c r="I16" s="179" t="e">
        <f>#REF!</f>
        <v>#REF!</v>
      </c>
    </row>
    <row r="17" spans="3:9" x14ac:dyDescent="0.25">
      <c r="C17" s="2" t="e">
        <f>#REF!</f>
        <v>#REF!</v>
      </c>
      <c r="D17" s="179" t="e">
        <f>#REF!</f>
        <v>#REF!</v>
      </c>
      <c r="I17" s="179" t="e">
        <f>#REF!</f>
        <v>#REF!</v>
      </c>
    </row>
    <row r="18" spans="3:9" x14ac:dyDescent="0.25">
      <c r="C18" s="2" t="e">
        <f>#REF!</f>
        <v>#REF!</v>
      </c>
      <c r="D18" s="179" t="e">
        <f>#REF!</f>
        <v>#REF!</v>
      </c>
      <c r="I18" s="179" t="e">
        <f>#REF!</f>
        <v>#REF!</v>
      </c>
    </row>
    <row r="19" spans="3:9" x14ac:dyDescent="0.25">
      <c r="C19" s="2" t="e">
        <f>#REF!</f>
        <v>#REF!</v>
      </c>
      <c r="D19" s="178" t="e">
        <f>#REF!</f>
        <v>#REF!</v>
      </c>
      <c r="I19" s="179" t="e">
        <f>#REF!</f>
        <v>#REF!</v>
      </c>
    </row>
    <row r="20" spans="3:9" x14ac:dyDescent="0.25">
      <c r="C20" s="2" t="e">
        <f>#REF!</f>
        <v>#REF!</v>
      </c>
      <c r="D20" s="179" t="e">
        <f>#REF!</f>
        <v>#REF!</v>
      </c>
      <c r="I20" s="179" t="e">
        <f>#REF!</f>
        <v>#REF!</v>
      </c>
    </row>
    <row r="22" spans="3:9" x14ac:dyDescent="0.25">
      <c r="C22" s="2" t="s">
        <v>3672</v>
      </c>
      <c r="D22" s="2" t="e">
        <f>SUM(D13:D20)</f>
        <v>#REF!</v>
      </c>
      <c r="I22" s="2" t="e">
        <f>SUM(I13:I20)</f>
        <v>#REF!</v>
      </c>
    </row>
    <row r="24" spans="3:9" x14ac:dyDescent="0.25">
      <c r="D24" s="145" t="e">
        <f>GETPIVOTDATA("Sum of Adjusted Closing balance PY",$A$3)+D22</f>
        <v>#REF!</v>
      </c>
      <c r="I24" s="145" t="e">
        <f>GETPIVOTDATA("Sum of Closing balance adjusted",$A$3)+I22</f>
        <v>#REF!</v>
      </c>
    </row>
    <row r="25" spans="3:9" x14ac:dyDescent="0.25">
      <c r="C25" s="177" t="s">
        <v>3673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570CE-A850-4A3A-B857-BC503888B017}">
  <sheetPr>
    <tabColor theme="8" tint="-0.499984740745262"/>
  </sheetPr>
  <dimension ref="A1:K13"/>
  <sheetViews>
    <sheetView showGridLines="0" zoomScale="80" zoomScaleNormal="80" workbookViewId="0"/>
  </sheetViews>
  <sheetFormatPr defaultColWidth="8.85546875" defaultRowHeight="15" x14ac:dyDescent="0.25"/>
  <cols>
    <col min="1" max="1" width="9.42578125" style="2" bestFit="1" customWidth="1"/>
    <col min="2" max="2" width="8.85546875" style="2"/>
    <col min="3" max="3" width="35.140625" style="2" bestFit="1" customWidth="1"/>
    <col min="4" max="4" width="33" style="2" bestFit="1" customWidth="1"/>
    <col min="5" max="5" width="13.85546875" style="2" bestFit="1" customWidth="1"/>
    <col min="6" max="6" width="14" style="2" bestFit="1" customWidth="1"/>
    <col min="7" max="7" width="22.28515625" style="2" bestFit="1" customWidth="1"/>
    <col min="8" max="8" width="20.7109375" style="2" bestFit="1" customWidth="1"/>
    <col min="9" max="9" width="30.28515625" style="2" bestFit="1" customWidth="1"/>
    <col min="10" max="10" width="24.140625" style="2" bestFit="1" customWidth="1"/>
    <col min="11" max="11" width="19" style="2" bestFit="1" customWidth="1"/>
    <col min="12" max="16384" width="8.85546875" style="2"/>
  </cols>
  <sheetData>
    <row r="1" spans="1:11" x14ac:dyDescent="0.25">
      <c r="A1" s="174" t="s">
        <v>3525</v>
      </c>
      <c r="B1" s="2" t="s">
        <v>3599</v>
      </c>
    </row>
    <row r="3" spans="1:11" x14ac:dyDescent="0.25">
      <c r="A3" s="174" t="s">
        <v>3526</v>
      </c>
      <c r="B3" s="174" t="s">
        <v>3530</v>
      </c>
      <c r="C3" s="174" t="s">
        <v>3531</v>
      </c>
      <c r="D3" s="2" t="s">
        <v>3810</v>
      </c>
      <c r="E3" s="2" t="s">
        <v>3726</v>
      </c>
      <c r="F3" s="2" t="s">
        <v>3727</v>
      </c>
      <c r="G3" s="2" t="s">
        <v>3728</v>
      </c>
      <c r="H3" s="2" t="s">
        <v>3729</v>
      </c>
      <c r="I3" s="2" t="s">
        <v>3730</v>
      </c>
      <c r="J3" s="2" t="s">
        <v>3733</v>
      </c>
      <c r="K3" s="2" t="s">
        <v>3734</v>
      </c>
    </row>
    <row r="4" spans="1:11" x14ac:dyDescent="0.25">
      <c r="A4" s="2">
        <v>5007</v>
      </c>
      <c r="B4" s="2" t="s">
        <v>2644</v>
      </c>
      <c r="C4" s="2" t="s">
        <v>2645</v>
      </c>
      <c r="D4" s="2">
        <v>33535918</v>
      </c>
      <c r="E4" s="2">
        <v>0</v>
      </c>
      <c r="F4" s="2">
        <v>0</v>
      </c>
      <c r="G4" s="2">
        <v>0</v>
      </c>
      <c r="H4" s="2">
        <v>35861599</v>
      </c>
      <c r="I4" s="2">
        <v>35861599</v>
      </c>
      <c r="J4" s="2">
        <v>35861599</v>
      </c>
      <c r="K4" s="2" t="e">
        <v>#DIV/0!</v>
      </c>
    </row>
    <row r="5" spans="1:11" x14ac:dyDescent="0.25">
      <c r="A5" s="2" t="s">
        <v>3725</v>
      </c>
      <c r="D5" s="2">
        <v>33535918</v>
      </c>
      <c r="E5" s="2">
        <v>0</v>
      </c>
      <c r="F5" s="2">
        <v>0</v>
      </c>
      <c r="G5" s="2">
        <v>0</v>
      </c>
      <c r="H5" s="2">
        <v>35861599</v>
      </c>
      <c r="I5" s="2">
        <v>35861599</v>
      </c>
      <c r="J5" s="2">
        <v>35861599</v>
      </c>
      <c r="K5" s="2" t="e">
        <v>#DIV/0!</v>
      </c>
    </row>
    <row r="8" spans="1:11" x14ac:dyDescent="0.25">
      <c r="D8" s="178" t="s">
        <v>3811</v>
      </c>
      <c r="I8" s="178" t="s">
        <v>3674</v>
      </c>
    </row>
    <row r="9" spans="1:11" x14ac:dyDescent="0.25">
      <c r="C9" s="2" t="str">
        <f>'P&amp;L'!A28</f>
        <v>Shpenzimi aktual i tatimit mbi fitimin</v>
      </c>
      <c r="D9" s="178" t="e">
        <f>'P&amp;L'!#REF!</f>
        <v>#REF!</v>
      </c>
      <c r="I9" s="179">
        <f>'P&amp;L'!D28</f>
        <v>-35861599</v>
      </c>
    </row>
    <row r="10" spans="1:11" x14ac:dyDescent="0.25">
      <c r="C10" s="2" t="str">
        <f>'P&amp;L'!A29</f>
        <v>Shpenzimi aktual i tatimit të shtyrë</v>
      </c>
      <c r="D10" s="179" t="e">
        <f>'P&amp;L'!#REF!</f>
        <v>#REF!</v>
      </c>
      <c r="I10" s="179">
        <f>'P&amp;L'!D29</f>
        <v>0</v>
      </c>
    </row>
    <row r="11" spans="1:11" x14ac:dyDescent="0.25">
      <c r="C11" s="2" t="s">
        <v>3672</v>
      </c>
      <c r="D11" s="180" t="e">
        <f>SUM(D10,D9)</f>
        <v>#REF!</v>
      </c>
      <c r="I11" s="180">
        <f>SUM(I10,I9)</f>
        <v>-35861599</v>
      </c>
    </row>
    <row r="13" spans="1:11" x14ac:dyDescent="0.25">
      <c r="C13" s="177" t="s">
        <v>3673</v>
      </c>
      <c r="D13" s="177" t="e">
        <f>GETPIVOTDATA("Sum of Adjusted Closing balance PY",$A$3)+D11</f>
        <v>#REF!</v>
      </c>
      <c r="I13" s="177">
        <f>GETPIVOTDATA("Sum of Closing balance adjusted",$A$3)+I11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 filterMode="1">
    <tabColor rgb="FFFFFF00"/>
  </sheetPr>
  <dimension ref="A1:T1433"/>
  <sheetViews>
    <sheetView showGridLines="0" zoomScale="80" zoomScaleNormal="80" workbookViewId="0">
      <selection activeCell="B1397" sqref="B1397"/>
    </sheetView>
  </sheetViews>
  <sheetFormatPr defaultColWidth="9.140625" defaultRowHeight="12.75" x14ac:dyDescent="0.2"/>
  <cols>
    <col min="1" max="1" width="14.7109375" style="23" customWidth="1"/>
    <col min="2" max="2" width="21.42578125" style="23" customWidth="1"/>
    <col min="3" max="3" width="9.140625" style="135"/>
    <col min="4" max="5" width="15.28515625" style="23" bestFit="1" customWidth="1"/>
    <col min="6" max="6" width="16" style="135" bestFit="1" customWidth="1"/>
    <col min="7" max="8" width="16.85546875" style="23" bestFit="1" customWidth="1"/>
    <col min="9" max="9" width="17.7109375" style="135" bestFit="1" customWidth="1"/>
    <col min="10" max="10" width="12.5703125" style="23" customWidth="1"/>
    <col min="11" max="11" width="13.28515625" style="135" customWidth="1"/>
    <col min="12" max="12" width="9.140625" style="23"/>
    <col min="13" max="13" width="17.7109375" style="23" customWidth="1"/>
    <col min="14" max="14" width="9.140625" style="23"/>
    <col min="15" max="16" width="16.42578125" style="23" customWidth="1"/>
    <col min="17" max="16384" width="9.140625" style="23"/>
  </cols>
  <sheetData>
    <row r="1" spans="1:20" s="129" customFormat="1" ht="18.75" customHeight="1" x14ac:dyDescent="0.2">
      <c r="A1" s="125" t="s">
        <v>2793</v>
      </c>
      <c r="B1" s="126" t="s">
        <v>5</v>
      </c>
      <c r="C1" s="127"/>
      <c r="D1" s="184" t="s">
        <v>2794</v>
      </c>
      <c r="E1" s="185"/>
      <c r="F1" s="128"/>
      <c r="G1" s="186" t="s">
        <v>2795</v>
      </c>
      <c r="H1" s="186"/>
      <c r="I1" s="186"/>
      <c r="J1" s="184" t="s">
        <v>2796</v>
      </c>
      <c r="K1" s="187"/>
    </row>
    <row r="2" spans="1:20" s="129" customFormat="1" ht="25.5" customHeight="1" x14ac:dyDescent="0.2">
      <c r="A2" s="130" t="s">
        <v>2797</v>
      </c>
      <c r="B2" s="125" t="s">
        <v>2798</v>
      </c>
      <c r="C2" s="128" t="s">
        <v>0</v>
      </c>
      <c r="D2" s="131" t="s">
        <v>1</v>
      </c>
      <c r="E2" s="131" t="s">
        <v>2</v>
      </c>
      <c r="F2" s="132" t="s">
        <v>2799</v>
      </c>
      <c r="G2" s="133" t="s">
        <v>1</v>
      </c>
      <c r="H2" s="133" t="s">
        <v>2</v>
      </c>
      <c r="I2" s="132" t="s">
        <v>2800</v>
      </c>
      <c r="J2" s="131" t="s">
        <v>1</v>
      </c>
      <c r="K2" s="132" t="s">
        <v>2</v>
      </c>
      <c r="M2" s="134" t="s">
        <v>2801</v>
      </c>
      <c r="O2" s="129" t="s">
        <v>2802</v>
      </c>
      <c r="R2" s="129" t="s">
        <v>2803</v>
      </c>
    </row>
    <row r="3" spans="1:20" hidden="1" x14ac:dyDescent="0.2">
      <c r="A3" s="23" t="s">
        <v>3</v>
      </c>
      <c r="B3" s="23" t="s">
        <v>4</v>
      </c>
      <c r="C3" s="135" t="s">
        <v>5</v>
      </c>
      <c r="E3" s="23">
        <v>17875620</v>
      </c>
      <c r="F3" s="135">
        <f>+D3-E3</f>
        <v>-17875620</v>
      </c>
      <c r="K3" s="135">
        <v>17875620</v>
      </c>
      <c r="M3" s="23">
        <f>+J3-K3</f>
        <v>-17875620</v>
      </c>
      <c r="O3" s="23">
        <f>F3-_xlfn.IFNA(VLOOKUP(A3,'tb adj31.12.2019'!$D$3:$E$1682,2,FALSE),0)</f>
        <v>2</v>
      </c>
      <c r="R3" s="23" t="e">
        <f>VLOOKUP(A3,#REF!,1,FALSE)</f>
        <v>#REF!</v>
      </c>
      <c r="T3" s="23" t="e">
        <f>+VLOOKUP(A3,#REF!, 1, FALSE)</f>
        <v>#REF!</v>
      </c>
    </row>
    <row r="4" spans="1:20" hidden="1" x14ac:dyDescent="0.2">
      <c r="A4" s="23" t="s">
        <v>6</v>
      </c>
      <c r="B4" s="23" t="s">
        <v>7</v>
      </c>
      <c r="C4" s="135" t="s">
        <v>5</v>
      </c>
      <c r="E4" s="23">
        <v>131087878</v>
      </c>
      <c r="F4" s="135">
        <f t="shared" ref="F4:F67" si="0">+D4-E4</f>
        <v>-131087878</v>
      </c>
      <c r="K4" s="135">
        <v>131087878</v>
      </c>
      <c r="M4" s="23">
        <f t="shared" ref="M4:M67" si="1">+J4-K4</f>
        <v>-131087878</v>
      </c>
      <c r="O4" s="23">
        <f>F4-_xlfn.IFNA(VLOOKUP(A4,'tb adj31.12.2019'!$D$3:$E$1682,2,FALSE),0)</f>
        <v>0</v>
      </c>
      <c r="R4" s="23" t="e">
        <f>VLOOKUP(A4,#REF!,1,FALSE)</f>
        <v>#REF!</v>
      </c>
      <c r="T4" s="23" t="e">
        <f>+VLOOKUP(A4,#REF!, 1, FALSE)</f>
        <v>#REF!</v>
      </c>
    </row>
    <row r="5" spans="1:20" hidden="1" x14ac:dyDescent="0.2">
      <c r="A5" s="23" t="s">
        <v>8</v>
      </c>
      <c r="B5" s="23" t="s">
        <v>9</v>
      </c>
      <c r="C5" s="135" t="s">
        <v>5</v>
      </c>
      <c r="E5" s="23">
        <v>7306672</v>
      </c>
      <c r="F5" s="135">
        <f t="shared" si="0"/>
        <v>-7306672</v>
      </c>
      <c r="H5" s="23">
        <v>6071607</v>
      </c>
      <c r="K5" s="135">
        <v>13378279</v>
      </c>
      <c r="M5" s="23">
        <f t="shared" si="1"/>
        <v>-13378279</v>
      </c>
      <c r="O5" s="23">
        <f>F5-_xlfn.IFNA(VLOOKUP(A5,'tb adj31.12.2019'!$D$3:$E$1682,2,FALSE),0)</f>
        <v>0</v>
      </c>
      <c r="R5" s="23" t="e">
        <f>VLOOKUP(A5,#REF!,1,FALSE)</f>
        <v>#REF!</v>
      </c>
      <c r="T5" s="23" t="e">
        <f>+VLOOKUP(A5,#REF!, 1, FALSE)</f>
        <v>#REF!</v>
      </c>
    </row>
    <row r="6" spans="1:20" hidden="1" x14ac:dyDescent="0.2">
      <c r="A6" s="23" t="s">
        <v>10</v>
      </c>
      <c r="B6" s="23" t="s">
        <v>11</v>
      </c>
      <c r="C6" s="135" t="s">
        <v>5</v>
      </c>
      <c r="E6" s="23">
        <v>0.46</v>
      </c>
      <c r="F6" s="135">
        <f t="shared" si="0"/>
        <v>-0.46</v>
      </c>
      <c r="H6" s="23">
        <v>115360537</v>
      </c>
      <c r="K6" s="135">
        <v>115360537.45999999</v>
      </c>
      <c r="M6" s="23">
        <f t="shared" si="1"/>
        <v>-115360537.45999999</v>
      </c>
      <c r="O6" s="23">
        <f>F6-_xlfn.IFNA(VLOOKUP(A6,'tb adj31.12.2019'!$D$3:$E$1682,2,FALSE),0)</f>
        <v>-0.46</v>
      </c>
      <c r="R6" s="23" t="e">
        <f>VLOOKUP(A6,#REF!,1,FALSE)</f>
        <v>#REF!</v>
      </c>
      <c r="T6" s="23" t="e">
        <f>+VLOOKUP(A6,#REF!, 1, FALSE)</f>
        <v>#REF!</v>
      </c>
    </row>
    <row r="7" spans="1:20" hidden="1" x14ac:dyDescent="0.2">
      <c r="A7" s="23" t="s">
        <v>12</v>
      </c>
      <c r="B7" s="23" t="s">
        <v>13</v>
      </c>
      <c r="C7" s="135" t="s">
        <v>5</v>
      </c>
      <c r="E7" s="23">
        <v>121432143.51220199</v>
      </c>
      <c r="F7" s="135">
        <f t="shared" si="0"/>
        <v>-121432143.51220199</v>
      </c>
      <c r="G7" s="23">
        <v>121432144</v>
      </c>
      <c r="J7" s="23">
        <v>0.48779800415039065</v>
      </c>
      <c r="M7" s="23">
        <f t="shared" si="1"/>
        <v>0.48779800415039065</v>
      </c>
      <c r="O7" s="23">
        <f>F7-_xlfn.IFNA(VLOOKUP(A7,'tb adj31.12.2019'!$D$3:$E$1682,2,FALSE),0)</f>
        <v>-121432143.51220199</v>
      </c>
      <c r="P7" s="124"/>
      <c r="R7" s="23" t="e">
        <f>VLOOKUP(A7,#REF!,1,FALSE)</f>
        <v>#REF!</v>
      </c>
      <c r="T7" s="23" t="e">
        <f>+VLOOKUP(A7,#REF!, 1, FALSE)</f>
        <v>#REF!</v>
      </c>
    </row>
    <row r="8" spans="1:20" hidden="1" x14ac:dyDescent="0.2">
      <c r="A8" s="23" t="s">
        <v>14</v>
      </c>
      <c r="B8" s="23" t="s">
        <v>15</v>
      </c>
      <c r="C8" s="135" t="s">
        <v>5</v>
      </c>
      <c r="D8" s="23">
        <v>0.25999989999999995</v>
      </c>
      <c r="F8" s="135">
        <f t="shared" si="0"/>
        <v>0.25999989999999995</v>
      </c>
      <c r="J8" s="23">
        <v>0.25999989999999995</v>
      </c>
      <c r="M8" s="23">
        <f t="shared" si="1"/>
        <v>0.25999989999999995</v>
      </c>
      <c r="O8" s="23">
        <f>F8-_xlfn.IFNA(VLOOKUP(A8,'tb adj31.12.2019'!$D$3:$E$1682,2,FALSE),0)</f>
        <v>0.25999989999999995</v>
      </c>
      <c r="R8" s="23" t="e">
        <f>VLOOKUP(A8,#REF!,1,FALSE)</f>
        <v>#REF!</v>
      </c>
      <c r="T8" s="23" t="e">
        <f>+VLOOKUP(A8,#REF!, 1, FALSE)</f>
        <v>#REF!</v>
      </c>
    </row>
    <row r="9" spans="1:20" hidden="1" x14ac:dyDescent="0.2">
      <c r="A9" s="23" t="s">
        <v>16</v>
      </c>
      <c r="B9" s="23" t="s">
        <v>17</v>
      </c>
      <c r="C9" s="135" t="s">
        <v>5</v>
      </c>
      <c r="D9" s="23">
        <v>15257755.220000001</v>
      </c>
      <c r="F9" s="135">
        <f t="shared" si="0"/>
        <v>15257755.220000001</v>
      </c>
      <c r="J9" s="23">
        <v>15257755.220000001</v>
      </c>
      <c r="M9" s="23">
        <f t="shared" si="1"/>
        <v>15257755.220000001</v>
      </c>
      <c r="O9" s="23">
        <f>F9-_xlfn.IFNA(VLOOKUP(A9,'tb adj31.12.2019'!$D$3:$E$1682,2,FALSE),0)</f>
        <v>0.22000000067055225</v>
      </c>
      <c r="R9" s="23" t="e">
        <f>VLOOKUP(A9,#REF!,1,FALSE)</f>
        <v>#REF!</v>
      </c>
      <c r="T9" s="23" t="e">
        <f>+VLOOKUP(A9,#REF!, 1, FALSE)</f>
        <v>#REF!</v>
      </c>
    </row>
    <row r="10" spans="1:20" hidden="1" x14ac:dyDescent="0.2">
      <c r="A10" s="23" t="s">
        <v>18</v>
      </c>
      <c r="B10" s="23" t="s">
        <v>19</v>
      </c>
      <c r="C10" s="135" t="s">
        <v>5</v>
      </c>
      <c r="E10" s="23">
        <v>0.31</v>
      </c>
      <c r="F10" s="135">
        <f t="shared" si="0"/>
        <v>-0.31</v>
      </c>
      <c r="K10" s="135">
        <v>0.31</v>
      </c>
      <c r="M10" s="23">
        <f t="shared" si="1"/>
        <v>-0.31</v>
      </c>
      <c r="O10" s="23">
        <f>F10-_xlfn.IFNA(VLOOKUP(A10,'tb adj31.12.2019'!$D$3:$E$1682,2,FALSE),0)</f>
        <v>-0.31</v>
      </c>
      <c r="R10" s="23" t="e">
        <f>VLOOKUP(A10,#REF!,1,FALSE)</f>
        <v>#REF!</v>
      </c>
      <c r="T10" s="23" t="e">
        <f>+VLOOKUP(A10,#REF!, 1, FALSE)</f>
        <v>#REF!</v>
      </c>
    </row>
    <row r="11" spans="1:20" hidden="1" x14ac:dyDescent="0.2">
      <c r="A11" s="23" t="s">
        <v>20</v>
      </c>
      <c r="B11" s="23" t="s">
        <v>21</v>
      </c>
      <c r="C11" s="135" t="s">
        <v>5</v>
      </c>
      <c r="D11" s="23">
        <v>116818721</v>
      </c>
      <c r="F11" s="135">
        <f t="shared" si="0"/>
        <v>116818721</v>
      </c>
      <c r="J11" s="23">
        <v>116818721</v>
      </c>
      <c r="M11" s="23">
        <f t="shared" si="1"/>
        <v>116818721</v>
      </c>
      <c r="O11" s="23">
        <f>F11-_xlfn.IFNA(VLOOKUP(A11,'tb adj31.12.2019'!$D$3:$E$1682,2,FALSE),0)</f>
        <v>0</v>
      </c>
      <c r="R11" s="23" t="e">
        <f>VLOOKUP(A11,#REF!,1,FALSE)</f>
        <v>#REF!</v>
      </c>
      <c r="T11" s="23" t="e">
        <f>+VLOOKUP(A11,#REF!, 1, FALSE)</f>
        <v>#REF!</v>
      </c>
    </row>
    <row r="12" spans="1:20" hidden="1" x14ac:dyDescent="0.2">
      <c r="A12" s="23" t="s">
        <v>22</v>
      </c>
      <c r="B12" s="23" t="s">
        <v>23</v>
      </c>
      <c r="C12" s="135" t="s">
        <v>5</v>
      </c>
      <c r="D12" s="23">
        <v>0.1319999</v>
      </c>
      <c r="F12" s="135">
        <f t="shared" si="0"/>
        <v>0.1319999</v>
      </c>
      <c r="J12" s="23">
        <v>0.1319999</v>
      </c>
      <c r="M12" s="23">
        <f t="shared" si="1"/>
        <v>0.1319999</v>
      </c>
      <c r="O12" s="23">
        <f>F12-_xlfn.IFNA(VLOOKUP(A12,'tb adj31.12.2019'!$D$3:$E$1682,2,FALSE),0)</f>
        <v>0.1319999</v>
      </c>
      <c r="R12" s="23" t="e">
        <f>VLOOKUP(A12,#REF!,1,FALSE)</f>
        <v>#REF!</v>
      </c>
      <c r="T12" s="23" t="e">
        <f>+VLOOKUP(A12,#REF!, 1, FALSE)</f>
        <v>#REF!</v>
      </c>
    </row>
    <row r="13" spans="1:20" hidden="1" x14ac:dyDescent="0.2">
      <c r="A13" s="23" t="s">
        <v>24</v>
      </c>
      <c r="B13" s="23" t="s">
        <v>25</v>
      </c>
      <c r="C13" s="135" t="s">
        <v>5</v>
      </c>
      <c r="D13" s="23">
        <v>89043725.519999996</v>
      </c>
      <c r="F13" s="135">
        <f t="shared" si="0"/>
        <v>89043725.519999996</v>
      </c>
      <c r="J13" s="23">
        <v>89043725.519999996</v>
      </c>
      <c r="M13" s="23">
        <f t="shared" si="1"/>
        <v>89043725.519999996</v>
      </c>
      <c r="O13" s="23">
        <f>F13-_xlfn.IFNA(VLOOKUP(A13,'tb adj31.12.2019'!$D$3:$E$1682,2,FALSE),0)</f>
        <v>-0.48000000417232513</v>
      </c>
      <c r="R13" s="23" t="e">
        <f>VLOOKUP(A13,#REF!,1,FALSE)</f>
        <v>#REF!</v>
      </c>
      <c r="T13" s="23" t="e">
        <f>+VLOOKUP(A13,#REF!, 1, FALSE)</f>
        <v>#REF!</v>
      </c>
    </row>
    <row r="14" spans="1:20" hidden="1" x14ac:dyDescent="0.2">
      <c r="A14" s="23" t="s">
        <v>26</v>
      </c>
      <c r="B14" s="23" t="s">
        <v>27</v>
      </c>
      <c r="C14" s="135" t="s">
        <v>5</v>
      </c>
      <c r="D14" s="23">
        <v>57244664.399999999</v>
      </c>
      <c r="F14" s="135">
        <f t="shared" si="0"/>
        <v>57244664.399999999</v>
      </c>
      <c r="J14" s="23">
        <v>57244664.399999999</v>
      </c>
      <c r="M14" s="23">
        <f t="shared" si="1"/>
        <v>57244664.399999999</v>
      </c>
      <c r="O14" s="23">
        <f>F14-_xlfn.IFNA(VLOOKUP(A14,'tb adj31.12.2019'!$D$3:$E$1682,2,FALSE),0)</f>
        <v>0.39999999850988388</v>
      </c>
      <c r="R14" s="23" t="e">
        <f>VLOOKUP(A14,#REF!,1,FALSE)</f>
        <v>#REF!</v>
      </c>
      <c r="T14" s="23" t="e">
        <f>+VLOOKUP(A14,#REF!, 1, FALSE)</f>
        <v>#REF!</v>
      </c>
    </row>
    <row r="15" spans="1:20" hidden="1" x14ac:dyDescent="0.2">
      <c r="A15" s="23" t="s">
        <v>28</v>
      </c>
      <c r="B15" s="23" t="s">
        <v>29</v>
      </c>
      <c r="C15" s="135" t="s">
        <v>5</v>
      </c>
      <c r="D15" s="23">
        <v>72149480.700000003</v>
      </c>
      <c r="F15" s="135">
        <f t="shared" si="0"/>
        <v>72149480.700000003</v>
      </c>
      <c r="J15" s="23">
        <v>72149480.700000003</v>
      </c>
      <c r="M15" s="23">
        <f t="shared" si="1"/>
        <v>72149480.700000003</v>
      </c>
      <c r="O15" s="23">
        <f>F15-_xlfn.IFNA(VLOOKUP(A15,'tb adj31.12.2019'!$D$3:$E$1682,2,FALSE),0)</f>
        <v>-0.29999999701976776</v>
      </c>
      <c r="R15" s="23" t="e">
        <f>VLOOKUP(A15,#REF!,1,FALSE)</f>
        <v>#REF!</v>
      </c>
      <c r="T15" s="23" t="e">
        <f>+VLOOKUP(A15,#REF!, 1, FALSE)</f>
        <v>#REF!</v>
      </c>
    </row>
    <row r="16" spans="1:20" hidden="1" x14ac:dyDescent="0.2">
      <c r="A16" s="23" t="s">
        <v>30</v>
      </c>
      <c r="B16" s="23" t="s">
        <v>31</v>
      </c>
      <c r="C16" s="135" t="s">
        <v>5</v>
      </c>
      <c r="D16" s="23">
        <v>7884193.0199999996</v>
      </c>
      <c r="F16" s="135">
        <f t="shared" si="0"/>
        <v>7884193.0199999996</v>
      </c>
      <c r="G16" s="23">
        <v>32354668.5</v>
      </c>
      <c r="J16" s="23">
        <v>40238861.520000003</v>
      </c>
      <c r="M16" s="23">
        <f t="shared" si="1"/>
        <v>40238861.520000003</v>
      </c>
      <c r="O16" s="23">
        <f>F16-_xlfn.IFNA(VLOOKUP(A16,'tb adj31.12.2019'!$D$3:$E$1682,2,FALSE),0)</f>
        <v>1.9999999552965164E-2</v>
      </c>
      <c r="R16" s="23" t="e">
        <f>VLOOKUP(A16,#REF!,1,FALSE)</f>
        <v>#REF!</v>
      </c>
      <c r="T16" s="23" t="e">
        <f>+VLOOKUP(A16,#REF!, 1, FALSE)</f>
        <v>#REF!</v>
      </c>
    </row>
    <row r="17" spans="1:20" hidden="1" x14ac:dyDescent="0.2">
      <c r="A17" s="23" t="s">
        <v>32</v>
      </c>
      <c r="B17" s="23" t="s">
        <v>33</v>
      </c>
      <c r="C17" s="135" t="s">
        <v>5</v>
      </c>
      <c r="D17" s="23">
        <v>33711309.060000002</v>
      </c>
      <c r="F17" s="135">
        <f t="shared" si="0"/>
        <v>33711309.060000002</v>
      </c>
      <c r="J17" s="23">
        <v>33711309.060000002</v>
      </c>
      <c r="M17" s="23">
        <f t="shared" si="1"/>
        <v>33711309.060000002</v>
      </c>
      <c r="O17" s="23">
        <f>F17-_xlfn.IFNA(VLOOKUP(A17,'tb adj31.12.2019'!$D$3:$E$1682,2,FALSE),0)</f>
        <v>6.0000002384185791E-2</v>
      </c>
      <c r="R17" s="23" t="e">
        <f>VLOOKUP(A17,#REF!,1,FALSE)</f>
        <v>#REF!</v>
      </c>
      <c r="T17" s="23" t="e">
        <f>+VLOOKUP(A17,#REF!, 1, FALSE)</f>
        <v>#REF!</v>
      </c>
    </row>
    <row r="18" spans="1:20" hidden="1" x14ac:dyDescent="0.2">
      <c r="A18" s="23" t="s">
        <v>34</v>
      </c>
      <c r="B18" s="23" t="s">
        <v>35</v>
      </c>
      <c r="C18" s="135" t="s">
        <v>5</v>
      </c>
      <c r="D18" s="23">
        <v>18544595.52</v>
      </c>
      <c r="F18" s="135">
        <f t="shared" si="0"/>
        <v>18544595.52</v>
      </c>
      <c r="G18" s="23">
        <v>56724591.600000001</v>
      </c>
      <c r="J18" s="23">
        <v>75269187.120000005</v>
      </c>
      <c r="M18" s="23">
        <f t="shared" si="1"/>
        <v>75269187.120000005</v>
      </c>
      <c r="O18" s="23">
        <f>F18-_xlfn.IFNA(VLOOKUP(A18,'tb adj31.12.2019'!$D$3:$E$1682,2,FALSE),0)</f>
        <v>-0.48000000044703484</v>
      </c>
      <c r="R18" s="23" t="e">
        <f>VLOOKUP(A18,#REF!,1,FALSE)</f>
        <v>#REF!</v>
      </c>
      <c r="T18" s="23" t="e">
        <f>+VLOOKUP(A18,#REF!, 1, FALSE)</f>
        <v>#REF!</v>
      </c>
    </row>
    <row r="19" spans="1:20" hidden="1" x14ac:dyDescent="0.2">
      <c r="A19" s="23" t="s">
        <v>36</v>
      </c>
      <c r="B19" s="23" t="s">
        <v>37</v>
      </c>
      <c r="C19" s="135" t="s">
        <v>5</v>
      </c>
      <c r="D19" s="23">
        <v>55910901</v>
      </c>
      <c r="F19" s="135">
        <f t="shared" si="0"/>
        <v>55910901</v>
      </c>
      <c r="J19" s="23">
        <v>55910901</v>
      </c>
      <c r="M19" s="23">
        <f t="shared" si="1"/>
        <v>55910901</v>
      </c>
      <c r="O19" s="23">
        <f>F19-_xlfn.IFNA(VLOOKUP(A19,'tb adj31.12.2019'!$D$3:$E$1682,2,FALSE),0)</f>
        <v>0</v>
      </c>
      <c r="R19" s="23" t="e">
        <f>VLOOKUP(A19,#REF!,1,FALSE)</f>
        <v>#REF!</v>
      </c>
      <c r="T19" s="23" t="e">
        <f>+VLOOKUP(A19,#REF!, 1, FALSE)</f>
        <v>#REF!</v>
      </c>
    </row>
    <row r="20" spans="1:20" hidden="1" x14ac:dyDescent="0.2">
      <c r="A20" s="23" t="s">
        <v>38</v>
      </c>
      <c r="B20" s="23" t="s">
        <v>39</v>
      </c>
      <c r="C20" s="135" t="s">
        <v>5</v>
      </c>
      <c r="D20" s="23">
        <v>49797007.920000002</v>
      </c>
      <c r="F20" s="135">
        <f t="shared" si="0"/>
        <v>49797007.920000002</v>
      </c>
      <c r="J20" s="23">
        <v>49797007.920000002</v>
      </c>
      <c r="M20" s="23">
        <f t="shared" si="1"/>
        <v>49797007.920000002</v>
      </c>
      <c r="O20" s="23">
        <f>F20-_xlfn.IFNA(VLOOKUP(A20,'tb adj31.12.2019'!$D$3:$E$1682,2,FALSE),0)</f>
        <v>-7.9999998211860657E-2</v>
      </c>
      <c r="R20" s="23" t="e">
        <f>VLOOKUP(A20,#REF!,1,FALSE)</f>
        <v>#REF!</v>
      </c>
      <c r="T20" s="23" t="e">
        <f>+VLOOKUP(A20,#REF!, 1, FALSE)</f>
        <v>#REF!</v>
      </c>
    </row>
    <row r="21" spans="1:20" hidden="1" x14ac:dyDescent="0.2">
      <c r="A21" s="23" t="s">
        <v>40</v>
      </c>
      <c r="B21" s="23" t="s">
        <v>41</v>
      </c>
      <c r="C21" s="135" t="s">
        <v>5</v>
      </c>
      <c r="D21" s="23">
        <v>6366867.54</v>
      </c>
      <c r="F21" s="135">
        <f t="shared" si="0"/>
        <v>6366867.54</v>
      </c>
      <c r="J21" s="23">
        <v>6366867.54</v>
      </c>
      <c r="M21" s="23">
        <f t="shared" si="1"/>
        <v>6366867.54</v>
      </c>
      <c r="O21" s="23">
        <f>F21-_xlfn.IFNA(VLOOKUP(A21,'tb adj31.12.2019'!$D$3:$E$1682,2,FALSE),0)</f>
        <v>-0.4599999999627471</v>
      </c>
      <c r="R21" s="23" t="e">
        <f>VLOOKUP(A21,#REF!,1,FALSE)</f>
        <v>#REF!</v>
      </c>
      <c r="T21" s="23" t="e">
        <f>+VLOOKUP(A21,#REF!, 1, FALSE)</f>
        <v>#REF!</v>
      </c>
    </row>
    <row r="22" spans="1:20" hidden="1" x14ac:dyDescent="0.2">
      <c r="A22" s="23" t="s">
        <v>42</v>
      </c>
      <c r="B22" s="23" t="s">
        <v>43</v>
      </c>
      <c r="C22" s="135" t="s">
        <v>5</v>
      </c>
      <c r="D22" s="23">
        <v>7190696.04</v>
      </c>
      <c r="F22" s="135">
        <f t="shared" si="0"/>
        <v>7190696.04</v>
      </c>
      <c r="J22" s="23">
        <v>7190696.04</v>
      </c>
      <c r="M22" s="23">
        <f t="shared" si="1"/>
        <v>7190696.04</v>
      </c>
      <c r="O22" s="23">
        <f>F22-_xlfn.IFNA(VLOOKUP(A22,'tb adj31.12.2019'!$D$3:$E$1682,2,FALSE),0)</f>
        <v>4.0000000037252903E-2</v>
      </c>
      <c r="R22" s="23" t="e">
        <f>VLOOKUP(A22,#REF!,1,FALSE)</f>
        <v>#REF!</v>
      </c>
      <c r="T22" s="23" t="e">
        <f>+VLOOKUP(A22,#REF!, 1, FALSE)</f>
        <v>#REF!</v>
      </c>
    </row>
    <row r="23" spans="1:20" hidden="1" x14ac:dyDescent="0.2">
      <c r="A23" s="23" t="s">
        <v>44</v>
      </c>
      <c r="B23" s="23" t="s">
        <v>45</v>
      </c>
      <c r="C23" s="135" t="s">
        <v>5</v>
      </c>
      <c r="D23" s="23">
        <v>87346886.280000001</v>
      </c>
      <c r="F23" s="135">
        <f t="shared" si="0"/>
        <v>87346886.280000001</v>
      </c>
      <c r="J23" s="23">
        <v>87346886.280000001</v>
      </c>
      <c r="M23" s="23">
        <f t="shared" si="1"/>
        <v>87346886.280000001</v>
      </c>
      <c r="O23" s="23">
        <f>F23-_xlfn.IFNA(VLOOKUP(A23,'tb adj31.12.2019'!$D$3:$E$1682,2,FALSE),0)</f>
        <v>0.2800000011920929</v>
      </c>
      <c r="R23" s="23" t="e">
        <f>VLOOKUP(A23,#REF!,1,FALSE)</f>
        <v>#REF!</v>
      </c>
      <c r="T23" s="23" t="e">
        <f>+VLOOKUP(A23,#REF!, 1, FALSE)</f>
        <v>#REF!</v>
      </c>
    </row>
    <row r="24" spans="1:20" hidden="1" x14ac:dyDescent="0.2">
      <c r="A24" s="23" t="s">
        <v>46</v>
      </c>
      <c r="B24" s="23" t="s">
        <v>47</v>
      </c>
      <c r="C24" s="135" t="s">
        <v>5</v>
      </c>
      <c r="D24" s="23">
        <v>28520524.276200004</v>
      </c>
      <c r="F24" s="135">
        <f t="shared" si="0"/>
        <v>28520524.276200004</v>
      </c>
      <c r="J24" s="23">
        <v>28520524.276200004</v>
      </c>
      <c r="M24" s="23">
        <f t="shared" si="1"/>
        <v>28520524.276200004</v>
      </c>
      <c r="O24" s="23">
        <f>F24-_xlfn.IFNA(VLOOKUP(A24,'tb adj31.12.2019'!$D$3:$E$1682,2,FALSE),0)</f>
        <v>0.27620000392198563</v>
      </c>
      <c r="R24" s="23" t="e">
        <f>VLOOKUP(A24,#REF!,1,FALSE)</f>
        <v>#REF!</v>
      </c>
      <c r="T24" s="23" t="e">
        <f>+VLOOKUP(A24,#REF!, 1, FALSE)</f>
        <v>#REF!</v>
      </c>
    </row>
    <row r="25" spans="1:20" hidden="1" x14ac:dyDescent="0.2">
      <c r="A25" s="23" t="s">
        <v>48</v>
      </c>
      <c r="B25" s="23" t="s">
        <v>49</v>
      </c>
      <c r="C25" s="135" t="s">
        <v>5</v>
      </c>
      <c r="D25" s="23">
        <v>0.28000000000000003</v>
      </c>
      <c r="F25" s="135">
        <f t="shared" si="0"/>
        <v>0.28000000000000003</v>
      </c>
      <c r="J25" s="23">
        <v>0.28000000000000003</v>
      </c>
      <c r="M25" s="23">
        <f t="shared" si="1"/>
        <v>0.28000000000000003</v>
      </c>
      <c r="O25" s="23">
        <f>F25-_xlfn.IFNA(VLOOKUP(A25,'tb adj31.12.2019'!$D$3:$E$1682,2,FALSE),0)</f>
        <v>0.28000000000000003</v>
      </c>
      <c r="R25" s="23" t="e">
        <f>VLOOKUP(A25,#REF!,1,FALSE)</f>
        <v>#REF!</v>
      </c>
      <c r="T25" s="23" t="e">
        <f>+VLOOKUP(A25,#REF!, 1, FALSE)</f>
        <v>#REF!</v>
      </c>
    </row>
    <row r="26" spans="1:20" hidden="1" x14ac:dyDescent="0.2">
      <c r="A26" s="23" t="s">
        <v>50</v>
      </c>
      <c r="B26" s="23" t="s">
        <v>51</v>
      </c>
      <c r="C26" s="135" t="s">
        <v>5</v>
      </c>
      <c r="E26" s="23">
        <v>0.49340000000000006</v>
      </c>
      <c r="F26" s="135">
        <f t="shared" si="0"/>
        <v>-0.49340000000000006</v>
      </c>
      <c r="K26" s="135">
        <v>0.49340000000000006</v>
      </c>
      <c r="M26" s="23">
        <f t="shared" si="1"/>
        <v>-0.49340000000000006</v>
      </c>
      <c r="O26" s="23">
        <f>F26-_xlfn.IFNA(VLOOKUP(A26,'tb adj31.12.2019'!$D$3:$E$1682,2,FALSE),0)</f>
        <v>-0.49340000000000006</v>
      </c>
      <c r="R26" s="23" t="e">
        <f>VLOOKUP(A26,#REF!,1,FALSE)</f>
        <v>#REF!</v>
      </c>
      <c r="T26" s="23" t="e">
        <f>+VLOOKUP(A26,#REF!, 1, FALSE)</f>
        <v>#REF!</v>
      </c>
    </row>
    <row r="27" spans="1:20" hidden="1" x14ac:dyDescent="0.2">
      <c r="A27" s="23" t="s">
        <v>52</v>
      </c>
      <c r="B27" s="23" t="s">
        <v>53</v>
      </c>
      <c r="C27" s="135" t="s">
        <v>5</v>
      </c>
      <c r="D27" s="23">
        <v>0.40999989999999997</v>
      </c>
      <c r="F27" s="135">
        <f t="shared" si="0"/>
        <v>0.40999989999999997</v>
      </c>
      <c r="J27" s="23">
        <v>0.40999989999999997</v>
      </c>
      <c r="M27" s="23">
        <f t="shared" si="1"/>
        <v>0.40999989999999997</v>
      </c>
      <c r="O27" s="23">
        <f>F27-_xlfn.IFNA(VLOOKUP(A27,'tb adj31.12.2019'!$D$3:$E$1682,2,FALSE),0)</f>
        <v>0.40999989999999997</v>
      </c>
      <c r="R27" s="23" t="e">
        <f>VLOOKUP(A27,#REF!,1,FALSE)</f>
        <v>#REF!</v>
      </c>
      <c r="T27" s="23" t="e">
        <f>+VLOOKUP(A27,#REF!, 1, FALSE)</f>
        <v>#REF!</v>
      </c>
    </row>
    <row r="28" spans="1:20" hidden="1" x14ac:dyDescent="0.2">
      <c r="A28" s="23" t="s">
        <v>54</v>
      </c>
      <c r="B28" s="23" t="s">
        <v>55</v>
      </c>
      <c r="C28" s="135" t="s">
        <v>5</v>
      </c>
      <c r="D28" s="23">
        <v>0.3164999</v>
      </c>
      <c r="F28" s="135">
        <f t="shared" si="0"/>
        <v>0.3164999</v>
      </c>
      <c r="J28" s="23">
        <v>0.3164999</v>
      </c>
      <c r="M28" s="23">
        <f t="shared" si="1"/>
        <v>0.3164999</v>
      </c>
      <c r="O28" s="23">
        <f>F28-_xlfn.IFNA(VLOOKUP(A28,'tb adj31.12.2019'!$D$3:$E$1682,2,FALSE),0)</f>
        <v>0.3164999</v>
      </c>
      <c r="R28" s="23" t="e">
        <f>VLOOKUP(A28,#REF!,1,FALSE)</f>
        <v>#REF!</v>
      </c>
      <c r="T28" s="23" t="e">
        <f>+VLOOKUP(A28,#REF!, 1, FALSE)</f>
        <v>#REF!</v>
      </c>
    </row>
    <row r="29" spans="1:20" hidden="1" x14ac:dyDescent="0.2">
      <c r="A29" s="23" t="s">
        <v>56</v>
      </c>
      <c r="B29" s="23" t="s">
        <v>57</v>
      </c>
      <c r="C29" s="135" t="s">
        <v>5</v>
      </c>
      <c r="E29" s="23">
        <v>0.39</v>
      </c>
      <c r="F29" s="135">
        <f t="shared" si="0"/>
        <v>-0.39</v>
      </c>
      <c r="K29" s="135">
        <v>0.39</v>
      </c>
      <c r="M29" s="23">
        <f t="shared" si="1"/>
        <v>-0.39</v>
      </c>
      <c r="O29" s="23">
        <f>F29-_xlfn.IFNA(VLOOKUP(A29,'tb adj31.12.2019'!$D$3:$E$1682,2,FALSE),0)</f>
        <v>-0.39</v>
      </c>
      <c r="R29" s="23" t="e">
        <f>VLOOKUP(A29,#REF!,1,FALSE)</f>
        <v>#REF!</v>
      </c>
      <c r="T29" s="23" t="e">
        <f>+VLOOKUP(A29,#REF!, 1, FALSE)</f>
        <v>#REF!</v>
      </c>
    </row>
    <row r="30" spans="1:20" hidden="1" x14ac:dyDescent="0.2">
      <c r="A30" s="23" t="s">
        <v>58</v>
      </c>
      <c r="B30" s="23" t="s">
        <v>59</v>
      </c>
      <c r="C30" s="135" t="s">
        <v>5</v>
      </c>
      <c r="D30" s="23">
        <v>0.14749999999999999</v>
      </c>
      <c r="F30" s="135">
        <f t="shared" si="0"/>
        <v>0.14749999999999999</v>
      </c>
      <c r="J30" s="23">
        <v>0.14749999999999999</v>
      </c>
      <c r="M30" s="23">
        <f t="shared" si="1"/>
        <v>0.14749999999999999</v>
      </c>
      <c r="O30" s="23">
        <f>F30-_xlfn.IFNA(VLOOKUP(A30,'tb adj31.12.2019'!$D$3:$E$1682,2,FALSE),0)</f>
        <v>0.14749999999999999</v>
      </c>
      <c r="R30" s="23" t="e">
        <f>VLOOKUP(A30,#REF!,1,FALSE)</f>
        <v>#REF!</v>
      </c>
      <c r="T30" s="23" t="e">
        <f>+VLOOKUP(A30,#REF!, 1, FALSE)</f>
        <v>#REF!</v>
      </c>
    </row>
    <row r="31" spans="1:20" hidden="1" x14ac:dyDescent="0.2">
      <c r="A31" s="23" t="s">
        <v>60</v>
      </c>
      <c r="B31" s="23" t="s">
        <v>61</v>
      </c>
      <c r="C31" s="135" t="s">
        <v>5</v>
      </c>
      <c r="D31" s="23">
        <v>0.25</v>
      </c>
      <c r="F31" s="135">
        <f t="shared" si="0"/>
        <v>0.25</v>
      </c>
      <c r="J31" s="23">
        <v>0.25</v>
      </c>
      <c r="M31" s="23">
        <f t="shared" si="1"/>
        <v>0.25</v>
      </c>
      <c r="O31" s="23">
        <f>F31-_xlfn.IFNA(VLOOKUP(A31,'tb adj31.12.2019'!$D$3:$E$1682,2,FALSE),0)</f>
        <v>0.25</v>
      </c>
      <c r="R31" s="23" t="e">
        <f>VLOOKUP(A31,#REF!,1,FALSE)</f>
        <v>#REF!</v>
      </c>
      <c r="T31" s="23" t="e">
        <f>+VLOOKUP(A31,#REF!, 1, FALSE)</f>
        <v>#REF!</v>
      </c>
    </row>
    <row r="32" spans="1:20" hidden="1" x14ac:dyDescent="0.2">
      <c r="A32" s="23" t="s">
        <v>62</v>
      </c>
      <c r="B32" s="23" t="s">
        <v>63</v>
      </c>
      <c r="C32" s="135" t="s">
        <v>5</v>
      </c>
      <c r="E32" s="23">
        <v>0.04</v>
      </c>
      <c r="F32" s="135">
        <f t="shared" si="0"/>
        <v>-0.04</v>
      </c>
      <c r="K32" s="135">
        <v>0.04</v>
      </c>
      <c r="M32" s="23">
        <f t="shared" si="1"/>
        <v>-0.04</v>
      </c>
      <c r="O32" s="23">
        <f>F32-_xlfn.IFNA(VLOOKUP(A32,'tb adj31.12.2019'!$D$3:$E$1682,2,FALSE),0)</f>
        <v>-0.04</v>
      </c>
      <c r="R32" s="23" t="e">
        <f>VLOOKUP(A32,#REF!,1,FALSE)</f>
        <v>#REF!</v>
      </c>
      <c r="T32" s="23" t="e">
        <f>+VLOOKUP(A32,#REF!, 1, FALSE)</f>
        <v>#REF!</v>
      </c>
    </row>
    <row r="33" spans="1:20" hidden="1" x14ac:dyDescent="0.2">
      <c r="A33" s="23" t="s">
        <v>64</v>
      </c>
      <c r="B33" s="23" t="s">
        <v>65</v>
      </c>
      <c r="C33" s="135" t="s">
        <v>5</v>
      </c>
      <c r="D33" s="23">
        <v>10632454.874900002</v>
      </c>
      <c r="F33" s="135">
        <f t="shared" si="0"/>
        <v>10632454.874900002</v>
      </c>
      <c r="J33" s="23">
        <v>10632454.874900002</v>
      </c>
      <c r="M33" s="23">
        <f t="shared" si="1"/>
        <v>10632454.874900002</v>
      </c>
      <c r="O33" s="23">
        <f>F33-_xlfn.IFNA(VLOOKUP(A33,'tb adj31.12.2019'!$D$3:$E$1682,2,FALSE),0)</f>
        <v>-0.12509999796748161</v>
      </c>
      <c r="R33" s="23" t="e">
        <f>VLOOKUP(A33,#REF!,1,FALSE)</f>
        <v>#REF!</v>
      </c>
      <c r="T33" s="23" t="e">
        <f>+VLOOKUP(A33,#REF!, 1, FALSE)</f>
        <v>#REF!</v>
      </c>
    </row>
    <row r="34" spans="1:20" hidden="1" x14ac:dyDescent="0.2">
      <c r="A34" s="23" t="s">
        <v>66</v>
      </c>
      <c r="B34" s="23" t="s">
        <v>67</v>
      </c>
      <c r="C34" s="135" t="s">
        <v>5</v>
      </c>
      <c r="D34" s="23">
        <v>10913767.991699999</v>
      </c>
      <c r="F34" s="135">
        <f t="shared" si="0"/>
        <v>10913767.991699999</v>
      </c>
      <c r="J34" s="23">
        <v>10913767.991699999</v>
      </c>
      <c r="M34" s="23">
        <f t="shared" si="1"/>
        <v>10913767.991699999</v>
      </c>
      <c r="O34" s="23">
        <f>F34-_xlfn.IFNA(VLOOKUP(A34,'tb adj31.12.2019'!$D$3:$E$1682,2,FALSE),0)</f>
        <v>-8.3000008016824722E-3</v>
      </c>
      <c r="R34" s="23" t="e">
        <f>VLOOKUP(A34,#REF!,1,FALSE)</f>
        <v>#REF!</v>
      </c>
      <c r="T34" s="23" t="e">
        <f>+VLOOKUP(A34,#REF!, 1, FALSE)</f>
        <v>#REF!</v>
      </c>
    </row>
    <row r="35" spans="1:20" hidden="1" x14ac:dyDescent="0.2">
      <c r="A35" s="23" t="s">
        <v>68</v>
      </c>
      <c r="B35" s="23" t="s">
        <v>69</v>
      </c>
      <c r="C35" s="135" t="s">
        <v>5</v>
      </c>
      <c r="D35" s="23">
        <v>12971448.300000001</v>
      </c>
      <c r="F35" s="135">
        <f t="shared" si="0"/>
        <v>12971448.300000001</v>
      </c>
      <c r="J35" s="23">
        <v>12971448.300000001</v>
      </c>
      <c r="M35" s="23">
        <f t="shared" si="1"/>
        <v>12971448.300000001</v>
      </c>
      <c r="O35" s="23">
        <f>F35-_xlfn.IFNA(VLOOKUP(A35,'tb adj31.12.2019'!$D$3:$E$1682,2,FALSE),0)</f>
        <v>0.30000000074505806</v>
      </c>
      <c r="R35" s="23" t="e">
        <f>VLOOKUP(A35,#REF!,1,FALSE)</f>
        <v>#REF!</v>
      </c>
      <c r="T35" s="23" t="e">
        <f>+VLOOKUP(A35,#REF!, 1, FALSE)</f>
        <v>#REF!</v>
      </c>
    </row>
    <row r="36" spans="1:20" hidden="1" x14ac:dyDescent="0.2">
      <c r="A36" s="23" t="s">
        <v>70</v>
      </c>
      <c r="B36" s="23" t="s">
        <v>71</v>
      </c>
      <c r="C36" s="135" t="s">
        <v>5</v>
      </c>
      <c r="D36" s="23">
        <v>5799189.5</v>
      </c>
      <c r="F36" s="135">
        <f t="shared" si="0"/>
        <v>5799189.5</v>
      </c>
      <c r="J36" s="23">
        <v>5799189.5</v>
      </c>
      <c r="M36" s="23">
        <f t="shared" si="1"/>
        <v>5799189.5</v>
      </c>
      <c r="O36" s="23">
        <f>F36-_xlfn.IFNA(VLOOKUP(A36,'tb adj31.12.2019'!$D$3:$E$1682,2,FALSE),0)</f>
        <v>-0.5</v>
      </c>
      <c r="R36" s="23" t="e">
        <f>VLOOKUP(A36,#REF!,1,FALSE)</f>
        <v>#REF!</v>
      </c>
      <c r="T36" s="23" t="e">
        <f>+VLOOKUP(A36,#REF!, 1, FALSE)</f>
        <v>#REF!</v>
      </c>
    </row>
    <row r="37" spans="1:20" hidden="1" x14ac:dyDescent="0.2">
      <c r="A37" s="23" t="s">
        <v>73</v>
      </c>
      <c r="B37" s="23" t="s">
        <v>74</v>
      </c>
      <c r="C37" s="135" t="s">
        <v>5</v>
      </c>
      <c r="D37" s="23">
        <v>23478476</v>
      </c>
      <c r="F37" s="135">
        <f t="shared" si="0"/>
        <v>23478476</v>
      </c>
      <c r="J37" s="23">
        <v>23478476</v>
      </c>
      <c r="M37" s="23">
        <f t="shared" si="1"/>
        <v>23478476</v>
      </c>
      <c r="O37" s="23">
        <f>F37-_xlfn.IFNA(VLOOKUP(A37,'tb adj31.12.2019'!$D$3:$E$1682,2,FALSE),0)</f>
        <v>0</v>
      </c>
      <c r="R37" s="23" t="e">
        <f>VLOOKUP(A37,#REF!,1,FALSE)</f>
        <v>#REF!</v>
      </c>
      <c r="T37" s="23" t="e">
        <f>+VLOOKUP(A37,#REF!, 1, FALSE)</f>
        <v>#REF!</v>
      </c>
    </row>
    <row r="38" spans="1:20" hidden="1" x14ac:dyDescent="0.2">
      <c r="A38" s="23" t="s">
        <v>75</v>
      </c>
      <c r="B38" s="23" t="s">
        <v>76</v>
      </c>
      <c r="C38" s="135" t="s">
        <v>5</v>
      </c>
      <c r="D38" s="23">
        <v>13098304.579399996</v>
      </c>
      <c r="F38" s="135">
        <f t="shared" si="0"/>
        <v>13098304.579399996</v>
      </c>
      <c r="J38" s="23">
        <v>13098304.579399996</v>
      </c>
      <c r="M38" s="23">
        <f t="shared" si="1"/>
        <v>13098304.579399996</v>
      </c>
      <c r="O38" s="23">
        <f>F38-_xlfn.IFNA(VLOOKUP(A38,'tb adj31.12.2019'!$D$3:$E$1682,2,FALSE),0)</f>
        <v>-0.42060000449419022</v>
      </c>
      <c r="R38" s="23" t="e">
        <f>VLOOKUP(A38,#REF!,1,FALSE)</f>
        <v>#REF!</v>
      </c>
      <c r="T38" s="23" t="e">
        <f>+VLOOKUP(A38,#REF!, 1, FALSE)</f>
        <v>#REF!</v>
      </c>
    </row>
    <row r="39" spans="1:20" hidden="1" x14ac:dyDescent="0.2">
      <c r="A39" s="23" t="s">
        <v>77</v>
      </c>
      <c r="B39" s="23" t="s">
        <v>78</v>
      </c>
      <c r="C39" s="135" t="s">
        <v>5</v>
      </c>
      <c r="D39" s="23">
        <v>12888607.5</v>
      </c>
      <c r="F39" s="135">
        <f t="shared" si="0"/>
        <v>12888607.5</v>
      </c>
      <c r="J39" s="23">
        <v>12888607.5</v>
      </c>
      <c r="M39" s="23">
        <f t="shared" si="1"/>
        <v>12888607.5</v>
      </c>
      <c r="O39" s="23">
        <f>F39-_xlfn.IFNA(VLOOKUP(A39,'tb adj31.12.2019'!$D$3:$E$1682,2,FALSE),0)</f>
        <v>-0.5</v>
      </c>
      <c r="R39" s="23" t="e">
        <f>VLOOKUP(A39,#REF!,1,FALSE)</f>
        <v>#REF!</v>
      </c>
      <c r="T39" s="23" t="e">
        <f>+VLOOKUP(A39,#REF!, 1, FALSE)</f>
        <v>#REF!</v>
      </c>
    </row>
    <row r="40" spans="1:20" hidden="1" x14ac:dyDescent="0.2">
      <c r="A40" s="23" t="s">
        <v>79</v>
      </c>
      <c r="B40" s="23" t="s">
        <v>80</v>
      </c>
      <c r="C40" s="135" t="s">
        <v>5</v>
      </c>
      <c r="D40" s="23">
        <v>10947356.001599999</v>
      </c>
      <c r="F40" s="135">
        <f t="shared" si="0"/>
        <v>10947356.001599999</v>
      </c>
      <c r="J40" s="23">
        <v>10947356.001599999</v>
      </c>
      <c r="M40" s="23">
        <f t="shared" si="1"/>
        <v>10947356.001599999</v>
      </c>
      <c r="O40" s="23">
        <f>F40-_xlfn.IFNA(VLOOKUP(A40,'tb adj31.12.2019'!$D$3:$E$1682,2,FALSE),0)</f>
        <v>1.5999991446733475E-3</v>
      </c>
      <c r="R40" s="23" t="e">
        <f>VLOOKUP(A40,#REF!,1,FALSE)</f>
        <v>#REF!</v>
      </c>
      <c r="T40" s="23" t="e">
        <f>+VLOOKUP(A40,#REF!, 1, FALSE)</f>
        <v>#REF!</v>
      </c>
    </row>
    <row r="41" spans="1:20" hidden="1" x14ac:dyDescent="0.2">
      <c r="A41" s="23" t="s">
        <v>81</v>
      </c>
      <c r="B41" s="23" t="s">
        <v>82</v>
      </c>
      <c r="C41" s="135" t="s">
        <v>5</v>
      </c>
      <c r="D41" s="23">
        <v>18175407.348000001</v>
      </c>
      <c r="F41" s="135">
        <f t="shared" si="0"/>
        <v>18175407.348000001</v>
      </c>
      <c r="G41" s="23">
        <v>291650</v>
      </c>
      <c r="J41" s="23">
        <v>18467057.348000001</v>
      </c>
      <c r="M41" s="23">
        <f t="shared" si="1"/>
        <v>18467057.348000001</v>
      </c>
      <c r="O41" s="23">
        <f>F41-_xlfn.IFNA(VLOOKUP(A41,'tb adj31.12.2019'!$D$3:$E$1682,2,FALSE),0)</f>
        <v>0.34800000116229057</v>
      </c>
      <c r="R41" s="23" t="e">
        <f>VLOOKUP(A41,#REF!,1,FALSE)</f>
        <v>#REF!</v>
      </c>
      <c r="T41" s="23" t="e">
        <f>+VLOOKUP(A41,#REF!, 1, FALSE)</f>
        <v>#REF!</v>
      </c>
    </row>
    <row r="42" spans="1:20" hidden="1" x14ac:dyDescent="0.2">
      <c r="A42" s="23" t="s">
        <v>83</v>
      </c>
      <c r="B42" s="23" t="s">
        <v>84</v>
      </c>
      <c r="C42" s="135" t="s">
        <v>5</v>
      </c>
      <c r="D42" s="23">
        <v>6157956</v>
      </c>
      <c r="F42" s="135">
        <f t="shared" si="0"/>
        <v>6157956</v>
      </c>
      <c r="J42" s="23">
        <v>6157956</v>
      </c>
      <c r="M42" s="23">
        <f t="shared" si="1"/>
        <v>6157956</v>
      </c>
      <c r="O42" s="23">
        <f>F42-_xlfn.IFNA(VLOOKUP(A42,'tb adj31.12.2019'!$D$3:$E$1682,2,FALSE),0)</f>
        <v>0</v>
      </c>
      <c r="R42" s="23" t="e">
        <f>VLOOKUP(A42,#REF!,1,FALSE)</f>
        <v>#REF!</v>
      </c>
      <c r="T42" s="23" t="e">
        <f>+VLOOKUP(A42,#REF!, 1, FALSE)</f>
        <v>#REF!</v>
      </c>
    </row>
    <row r="43" spans="1:20" hidden="1" x14ac:dyDescent="0.2">
      <c r="A43" s="23" t="s">
        <v>85</v>
      </c>
      <c r="B43" s="23" t="s">
        <v>86</v>
      </c>
      <c r="C43" s="135" t="s">
        <v>5</v>
      </c>
      <c r="D43" s="23">
        <v>2343415</v>
      </c>
      <c r="F43" s="135">
        <f t="shared" si="0"/>
        <v>2343415</v>
      </c>
      <c r="J43" s="23">
        <v>2343415</v>
      </c>
      <c r="M43" s="23">
        <f t="shared" si="1"/>
        <v>2343415</v>
      </c>
      <c r="O43" s="23">
        <f>F43-_xlfn.IFNA(VLOOKUP(A43,'tb adj31.12.2019'!$D$3:$E$1682,2,FALSE),0)</f>
        <v>0</v>
      </c>
      <c r="R43" s="23" t="e">
        <f>VLOOKUP(A43,#REF!,1,FALSE)</f>
        <v>#REF!</v>
      </c>
      <c r="T43" s="23" t="e">
        <f>+VLOOKUP(A43,#REF!, 1, FALSE)</f>
        <v>#REF!</v>
      </c>
    </row>
    <row r="44" spans="1:20" hidden="1" x14ac:dyDescent="0.2">
      <c r="A44" s="23" t="s">
        <v>87</v>
      </c>
      <c r="B44" s="23" t="s">
        <v>88</v>
      </c>
      <c r="C44" s="135" t="s">
        <v>5</v>
      </c>
      <c r="D44" s="23">
        <v>19695285.670000002</v>
      </c>
      <c r="F44" s="135">
        <f t="shared" si="0"/>
        <v>19695285.670000002</v>
      </c>
      <c r="G44" s="23">
        <v>1798124.8</v>
      </c>
      <c r="J44" s="23">
        <v>21493410.469999999</v>
      </c>
      <c r="M44" s="23">
        <f t="shared" si="1"/>
        <v>21493410.469999999</v>
      </c>
      <c r="O44" s="23">
        <f>F44-_xlfn.IFNA(VLOOKUP(A44,'tb adj31.12.2019'!$D$3:$E$1682,2,FALSE),0)</f>
        <v>-0.32999999821186066</v>
      </c>
      <c r="R44" s="23" t="e">
        <f>VLOOKUP(A44,#REF!,1,FALSE)</f>
        <v>#REF!</v>
      </c>
      <c r="T44" s="23" t="e">
        <f>+VLOOKUP(A44,#REF!, 1, FALSE)</f>
        <v>#REF!</v>
      </c>
    </row>
    <row r="45" spans="1:20" hidden="1" x14ac:dyDescent="0.2">
      <c r="A45" s="23" t="s">
        <v>89</v>
      </c>
      <c r="B45" s="23" t="s">
        <v>90</v>
      </c>
      <c r="C45" s="135" t="s">
        <v>5</v>
      </c>
      <c r="D45" s="23">
        <v>14069899</v>
      </c>
      <c r="F45" s="135">
        <f t="shared" si="0"/>
        <v>14069899</v>
      </c>
      <c r="J45" s="23">
        <v>14069899</v>
      </c>
      <c r="M45" s="23">
        <f t="shared" si="1"/>
        <v>14069899</v>
      </c>
      <c r="O45" s="23">
        <f>F45-_xlfn.IFNA(VLOOKUP(A45,'tb adj31.12.2019'!$D$3:$E$1682,2,FALSE),0)</f>
        <v>0</v>
      </c>
      <c r="R45" s="23" t="e">
        <f>VLOOKUP(A45,#REF!,1,FALSE)</f>
        <v>#REF!</v>
      </c>
      <c r="T45" s="23" t="e">
        <f>+VLOOKUP(A45,#REF!, 1, FALSE)</f>
        <v>#REF!</v>
      </c>
    </row>
    <row r="46" spans="1:20" hidden="1" x14ac:dyDescent="0.2">
      <c r="A46" s="23" t="s">
        <v>91</v>
      </c>
      <c r="B46" s="23" t="s">
        <v>92</v>
      </c>
      <c r="C46" s="135" t="s">
        <v>5</v>
      </c>
      <c r="D46" s="23">
        <v>12166280.189999999</v>
      </c>
      <c r="F46" s="135">
        <f t="shared" si="0"/>
        <v>12166280.189999999</v>
      </c>
      <c r="G46" s="23">
        <v>587320</v>
      </c>
      <c r="J46" s="23">
        <v>12753600.189999999</v>
      </c>
      <c r="M46" s="23">
        <f t="shared" si="1"/>
        <v>12753600.189999999</v>
      </c>
      <c r="O46" s="23">
        <f>F46-_xlfn.IFNA(VLOOKUP(A46,'tb adj31.12.2019'!$D$3:$E$1682,2,FALSE),0)</f>
        <v>0.18999999947845936</v>
      </c>
      <c r="R46" s="23" t="e">
        <f>VLOOKUP(A46,#REF!,1,FALSE)</f>
        <v>#REF!</v>
      </c>
      <c r="T46" s="23" t="e">
        <f>+VLOOKUP(A46,#REF!, 1, FALSE)</f>
        <v>#REF!</v>
      </c>
    </row>
    <row r="47" spans="1:20" hidden="1" x14ac:dyDescent="0.2">
      <c r="A47" s="23" t="s">
        <v>93</v>
      </c>
      <c r="B47" s="23" t="s">
        <v>94</v>
      </c>
      <c r="C47" s="135" t="s">
        <v>5</v>
      </c>
      <c r="D47" s="23">
        <v>7021890.5536000002</v>
      </c>
      <c r="F47" s="135">
        <f t="shared" si="0"/>
        <v>7021890.5536000002</v>
      </c>
      <c r="J47" s="23">
        <v>7021890.5536000002</v>
      </c>
      <c r="M47" s="23">
        <f t="shared" si="1"/>
        <v>7021890.5536000002</v>
      </c>
      <c r="O47" s="23">
        <f>F47-_xlfn.IFNA(VLOOKUP(A47,'tb adj31.12.2019'!$D$3:$E$1682,2,FALSE),0)</f>
        <v>-0.44639999978244305</v>
      </c>
      <c r="R47" s="23" t="e">
        <f>VLOOKUP(A47,#REF!,1,FALSE)</f>
        <v>#REF!</v>
      </c>
      <c r="T47" s="23" t="e">
        <f>+VLOOKUP(A47,#REF!, 1, FALSE)</f>
        <v>#REF!</v>
      </c>
    </row>
    <row r="48" spans="1:20" hidden="1" x14ac:dyDescent="0.2">
      <c r="A48" s="23" t="s">
        <v>95</v>
      </c>
      <c r="B48" s="23" t="s">
        <v>96</v>
      </c>
      <c r="C48" s="135" t="s">
        <v>5</v>
      </c>
      <c r="D48" s="23">
        <v>9223689.3499999996</v>
      </c>
      <c r="F48" s="135">
        <f t="shared" si="0"/>
        <v>9223689.3499999996</v>
      </c>
      <c r="G48" s="23">
        <v>1339377.25</v>
      </c>
      <c r="H48" s="23">
        <v>1339377.25</v>
      </c>
      <c r="J48" s="23">
        <v>9223689.3499999996</v>
      </c>
      <c r="M48" s="23">
        <f t="shared" si="1"/>
        <v>9223689.3499999996</v>
      </c>
      <c r="O48" s="23">
        <f>F48-_xlfn.IFNA(VLOOKUP(A48,'tb adj31.12.2019'!$D$3:$E$1682,2,FALSE),0)</f>
        <v>0.34999999962747097</v>
      </c>
      <c r="R48" s="23" t="e">
        <f>VLOOKUP(A48,#REF!,1,FALSE)</f>
        <v>#REF!</v>
      </c>
      <c r="T48" s="23" t="e">
        <f>+VLOOKUP(A48,#REF!, 1, FALSE)</f>
        <v>#REF!</v>
      </c>
    </row>
    <row r="49" spans="1:20" hidden="1" x14ac:dyDescent="0.2">
      <c r="A49" s="23" t="s">
        <v>97</v>
      </c>
      <c r="B49" s="23" t="s">
        <v>98</v>
      </c>
      <c r="C49" s="135" t="s">
        <v>5</v>
      </c>
      <c r="D49" s="23">
        <v>2390551</v>
      </c>
      <c r="F49" s="135">
        <f t="shared" si="0"/>
        <v>2390551</v>
      </c>
      <c r="G49" s="23">
        <v>2020362.9222329997</v>
      </c>
      <c r="H49" s="23">
        <v>-51803.33</v>
      </c>
      <c r="J49" s="23">
        <v>4462717.2522329995</v>
      </c>
      <c r="M49" s="23">
        <f t="shared" si="1"/>
        <v>4462717.2522329995</v>
      </c>
      <c r="O49" s="23">
        <f>F49-_xlfn.IFNA(VLOOKUP(A49,'tb adj31.12.2019'!$D$3:$E$1682,2,FALSE),0)</f>
        <v>0</v>
      </c>
      <c r="R49" s="23" t="e">
        <f>VLOOKUP(A49,#REF!,1,FALSE)</f>
        <v>#REF!</v>
      </c>
      <c r="T49" s="23" t="e">
        <f>+VLOOKUP(A49,#REF!, 1, FALSE)</f>
        <v>#REF!</v>
      </c>
    </row>
    <row r="50" spans="1:20" hidden="1" x14ac:dyDescent="0.2">
      <c r="A50" s="23" t="s">
        <v>99</v>
      </c>
      <c r="B50" s="23" t="s">
        <v>100</v>
      </c>
      <c r="C50" s="135" t="s">
        <v>5</v>
      </c>
      <c r="D50" s="23">
        <v>608042.68000000005</v>
      </c>
      <c r="F50" s="135">
        <f t="shared" si="0"/>
        <v>608042.68000000005</v>
      </c>
      <c r="J50" s="23">
        <v>608042.68000000005</v>
      </c>
      <c r="M50" s="23">
        <f t="shared" si="1"/>
        <v>608042.68000000005</v>
      </c>
      <c r="O50" s="23">
        <f>F50-_xlfn.IFNA(VLOOKUP(A50,'tb adj31.12.2019'!$D$3:$E$1682,2,FALSE),0)</f>
        <v>-0.31999999994877726</v>
      </c>
      <c r="R50" s="23" t="e">
        <f>VLOOKUP(A50,#REF!,1,FALSE)</f>
        <v>#REF!</v>
      </c>
      <c r="T50" s="23" t="e">
        <f>+VLOOKUP(A50,#REF!, 1, FALSE)</f>
        <v>#REF!</v>
      </c>
    </row>
    <row r="51" spans="1:20" hidden="1" x14ac:dyDescent="0.2">
      <c r="A51" s="23" t="s">
        <v>101</v>
      </c>
      <c r="B51" s="23" t="s">
        <v>102</v>
      </c>
      <c r="C51" s="135" t="s">
        <v>5</v>
      </c>
      <c r="D51" s="23">
        <v>1131862</v>
      </c>
      <c r="F51" s="135">
        <f t="shared" si="0"/>
        <v>1131862</v>
      </c>
      <c r="J51" s="23">
        <v>1131862</v>
      </c>
      <c r="M51" s="23">
        <f t="shared" si="1"/>
        <v>1131862</v>
      </c>
      <c r="O51" s="23">
        <f>F51-_xlfn.IFNA(VLOOKUP(A51,'tb adj31.12.2019'!$D$3:$E$1682,2,FALSE),0)</f>
        <v>0</v>
      </c>
      <c r="R51" s="23" t="e">
        <f>VLOOKUP(A51,#REF!,1,FALSE)</f>
        <v>#REF!</v>
      </c>
      <c r="T51" s="23" t="e">
        <f>+VLOOKUP(A51,#REF!, 1, FALSE)</f>
        <v>#REF!</v>
      </c>
    </row>
    <row r="52" spans="1:20" hidden="1" x14ac:dyDescent="0.2">
      <c r="A52" s="23" t="s">
        <v>103</v>
      </c>
      <c r="B52" s="23" t="s">
        <v>104</v>
      </c>
      <c r="C52" s="135" t="s">
        <v>5</v>
      </c>
      <c r="D52" s="23">
        <v>90555</v>
      </c>
      <c r="F52" s="135">
        <f t="shared" si="0"/>
        <v>90555</v>
      </c>
      <c r="J52" s="23">
        <v>90555</v>
      </c>
      <c r="M52" s="23">
        <f t="shared" si="1"/>
        <v>90555</v>
      </c>
      <c r="O52" s="23">
        <f>F52-_xlfn.IFNA(VLOOKUP(A52,'tb adj31.12.2019'!$D$3:$E$1682,2,FALSE),0)</f>
        <v>0</v>
      </c>
      <c r="R52" s="23" t="e">
        <f>VLOOKUP(A52,#REF!,1,FALSE)</f>
        <v>#REF!</v>
      </c>
      <c r="T52" s="23" t="e">
        <f>+VLOOKUP(A52,#REF!, 1, FALSE)</f>
        <v>#REF!</v>
      </c>
    </row>
    <row r="53" spans="1:20" hidden="1" x14ac:dyDescent="0.2">
      <c r="A53" s="23" t="s">
        <v>105</v>
      </c>
      <c r="B53" s="23" t="s">
        <v>106</v>
      </c>
      <c r="C53" s="135" t="s">
        <v>5</v>
      </c>
      <c r="D53" s="23">
        <v>157736</v>
      </c>
      <c r="F53" s="135">
        <f t="shared" si="0"/>
        <v>157736</v>
      </c>
      <c r="J53" s="23">
        <v>157736</v>
      </c>
      <c r="M53" s="23">
        <f t="shared" si="1"/>
        <v>157736</v>
      </c>
      <c r="O53" s="23">
        <f>F53-_xlfn.IFNA(VLOOKUP(A53,'tb adj31.12.2019'!$D$3:$E$1682,2,FALSE),0)</f>
        <v>0</v>
      </c>
      <c r="R53" s="23" t="e">
        <f>VLOOKUP(A53,#REF!,1,FALSE)</f>
        <v>#REF!</v>
      </c>
      <c r="T53" s="23" t="e">
        <f>+VLOOKUP(A53,#REF!, 1, FALSE)</f>
        <v>#REF!</v>
      </c>
    </row>
    <row r="54" spans="1:20" hidden="1" x14ac:dyDescent="0.2">
      <c r="A54" s="23" t="s">
        <v>107</v>
      </c>
      <c r="B54" s="23" t="s">
        <v>108</v>
      </c>
      <c r="C54" s="135" t="s">
        <v>5</v>
      </c>
      <c r="D54" s="23">
        <v>347150</v>
      </c>
      <c r="F54" s="135">
        <f t="shared" si="0"/>
        <v>347150</v>
      </c>
      <c r="J54" s="23">
        <v>347150</v>
      </c>
      <c r="M54" s="23">
        <f t="shared" si="1"/>
        <v>347150</v>
      </c>
      <c r="O54" s="23">
        <f>F54-_xlfn.IFNA(VLOOKUP(A54,'tb adj31.12.2019'!$D$3:$E$1682,2,FALSE),0)</f>
        <v>0</v>
      </c>
      <c r="R54" s="23" t="e">
        <f>VLOOKUP(A54,#REF!,1,FALSE)</f>
        <v>#REF!</v>
      </c>
      <c r="T54" s="23" t="e">
        <f>+VLOOKUP(A54,#REF!, 1, FALSE)</f>
        <v>#REF!</v>
      </c>
    </row>
    <row r="55" spans="1:20" hidden="1" x14ac:dyDescent="0.2">
      <c r="A55" s="23" t="s">
        <v>109</v>
      </c>
      <c r="B55" s="23" t="s">
        <v>110</v>
      </c>
      <c r="C55" s="135" t="s">
        <v>5</v>
      </c>
      <c r="D55" s="23">
        <v>1951028</v>
      </c>
      <c r="F55" s="135">
        <f t="shared" si="0"/>
        <v>1951028</v>
      </c>
      <c r="J55" s="23">
        <v>1951028</v>
      </c>
      <c r="M55" s="23">
        <f t="shared" si="1"/>
        <v>1951028</v>
      </c>
      <c r="O55" s="23">
        <f>F55-_xlfn.IFNA(VLOOKUP(A55,'tb adj31.12.2019'!$D$3:$E$1682,2,FALSE),0)</f>
        <v>0</v>
      </c>
      <c r="R55" s="23" t="e">
        <f>VLOOKUP(A55,#REF!,1,FALSE)</f>
        <v>#REF!</v>
      </c>
      <c r="T55" s="23" t="e">
        <f>+VLOOKUP(A55,#REF!, 1, FALSE)</f>
        <v>#REF!</v>
      </c>
    </row>
    <row r="56" spans="1:20" hidden="1" x14ac:dyDescent="0.2">
      <c r="A56" s="23" t="s">
        <v>111</v>
      </c>
      <c r="B56" s="23" t="s">
        <v>112</v>
      </c>
      <c r="C56" s="135" t="s">
        <v>5</v>
      </c>
      <c r="D56" s="23">
        <v>193592</v>
      </c>
      <c r="F56" s="135">
        <f t="shared" si="0"/>
        <v>193592</v>
      </c>
      <c r="J56" s="23">
        <v>193592</v>
      </c>
      <c r="M56" s="23">
        <f t="shared" si="1"/>
        <v>193592</v>
      </c>
      <c r="O56" s="23">
        <f>F56-_xlfn.IFNA(VLOOKUP(A56,'tb adj31.12.2019'!$D$3:$E$1682,2,FALSE),0)</f>
        <v>0</v>
      </c>
      <c r="R56" s="23" t="e">
        <f>VLOOKUP(A56,#REF!,1,FALSE)</f>
        <v>#REF!</v>
      </c>
      <c r="T56" s="23" t="e">
        <f>+VLOOKUP(A56,#REF!, 1, FALSE)</f>
        <v>#REF!</v>
      </c>
    </row>
    <row r="57" spans="1:20" hidden="1" x14ac:dyDescent="0.2">
      <c r="A57" s="23" t="s">
        <v>113</v>
      </c>
      <c r="B57" s="23" t="s">
        <v>114</v>
      </c>
      <c r="C57" s="135" t="s">
        <v>5</v>
      </c>
      <c r="D57" s="23">
        <v>399249</v>
      </c>
      <c r="F57" s="135">
        <f t="shared" si="0"/>
        <v>399249</v>
      </c>
      <c r="J57" s="23">
        <v>399249</v>
      </c>
      <c r="M57" s="23">
        <f t="shared" si="1"/>
        <v>399249</v>
      </c>
      <c r="O57" s="23">
        <f>F57-_xlfn.IFNA(VLOOKUP(A57,'tb adj31.12.2019'!$D$3:$E$1682,2,FALSE),0)</f>
        <v>0</v>
      </c>
      <c r="R57" s="23" t="e">
        <f>VLOOKUP(A57,#REF!,1,FALSE)</f>
        <v>#REF!</v>
      </c>
      <c r="T57" s="23" t="e">
        <f>+VLOOKUP(A57,#REF!, 1, FALSE)</f>
        <v>#REF!</v>
      </c>
    </row>
    <row r="58" spans="1:20" hidden="1" x14ac:dyDescent="0.2">
      <c r="A58" s="23" t="s">
        <v>116</v>
      </c>
      <c r="B58" s="23" t="s">
        <v>117</v>
      </c>
      <c r="C58" s="135" t="s">
        <v>5</v>
      </c>
      <c r="D58" s="23">
        <v>103718</v>
      </c>
      <c r="F58" s="135">
        <f t="shared" si="0"/>
        <v>103718</v>
      </c>
      <c r="J58" s="23">
        <v>103718</v>
      </c>
      <c r="M58" s="23">
        <f t="shared" si="1"/>
        <v>103718</v>
      </c>
      <c r="O58" s="23">
        <f>F58-_xlfn.IFNA(VLOOKUP(A58,'tb adj31.12.2019'!$D$3:$E$1682,2,FALSE),0)</f>
        <v>0</v>
      </c>
      <c r="R58" s="23" t="e">
        <f>VLOOKUP(A58,#REF!,1,FALSE)</f>
        <v>#REF!</v>
      </c>
      <c r="T58" s="23" t="e">
        <f>+VLOOKUP(A58,#REF!, 1, FALSE)</f>
        <v>#REF!</v>
      </c>
    </row>
    <row r="59" spans="1:20" hidden="1" x14ac:dyDescent="0.2">
      <c r="A59" s="23" t="s">
        <v>118</v>
      </c>
      <c r="B59" s="23" t="s">
        <v>119</v>
      </c>
      <c r="C59" s="135" t="s">
        <v>5</v>
      </c>
      <c r="D59" s="23">
        <v>1078006.3400000001</v>
      </c>
      <c r="F59" s="135">
        <f t="shared" si="0"/>
        <v>1078006.3400000001</v>
      </c>
      <c r="J59" s="23">
        <v>1078006.3400000001</v>
      </c>
      <c r="M59" s="23">
        <f t="shared" si="1"/>
        <v>1078006.3400000001</v>
      </c>
      <c r="O59" s="23">
        <f>F59-_xlfn.IFNA(VLOOKUP(A59,'tb adj31.12.2019'!$D$3:$E$1682,2,FALSE),0)</f>
        <v>0.34000000008381903</v>
      </c>
      <c r="R59" s="23" t="e">
        <f>VLOOKUP(A59,#REF!,1,FALSE)</f>
        <v>#REF!</v>
      </c>
      <c r="T59" s="23" t="e">
        <f>+VLOOKUP(A59,#REF!, 1, FALSE)</f>
        <v>#REF!</v>
      </c>
    </row>
    <row r="60" spans="1:20" hidden="1" x14ac:dyDescent="0.2">
      <c r="A60" s="23" t="s">
        <v>120</v>
      </c>
      <c r="B60" s="23" t="s">
        <v>121</v>
      </c>
      <c r="C60" s="135" t="s">
        <v>5</v>
      </c>
      <c r="D60" s="23">
        <v>58000</v>
      </c>
      <c r="F60" s="135">
        <f t="shared" si="0"/>
        <v>58000</v>
      </c>
      <c r="J60" s="23">
        <v>58000</v>
      </c>
      <c r="M60" s="23">
        <f t="shared" si="1"/>
        <v>58000</v>
      </c>
      <c r="O60" s="23">
        <f>F60-_xlfn.IFNA(VLOOKUP(A60,'tb adj31.12.2019'!$D$3:$E$1682,2,FALSE),0)</f>
        <v>0</v>
      </c>
      <c r="R60" s="23" t="e">
        <f>VLOOKUP(A60,#REF!,1,FALSE)</f>
        <v>#REF!</v>
      </c>
      <c r="T60" s="23" t="e">
        <f>+VLOOKUP(A60,#REF!, 1, FALSE)</f>
        <v>#REF!</v>
      </c>
    </row>
    <row r="61" spans="1:20" hidden="1" x14ac:dyDescent="0.2">
      <c r="A61" s="23" t="s">
        <v>122</v>
      </c>
      <c r="B61" s="23" t="s">
        <v>123</v>
      </c>
      <c r="C61" s="135" t="s">
        <v>5</v>
      </c>
      <c r="D61" s="23">
        <v>958379.29189989984</v>
      </c>
      <c r="F61" s="135">
        <f t="shared" si="0"/>
        <v>958379.29189989984</v>
      </c>
      <c r="J61" s="23">
        <v>958379.29189989984</v>
      </c>
      <c r="M61" s="23">
        <f t="shared" si="1"/>
        <v>958379.29189989984</v>
      </c>
      <c r="O61" s="23">
        <f>F61-_xlfn.IFNA(VLOOKUP(A61,'tb adj31.12.2019'!$D$3:$E$1682,2,FALSE),0)</f>
        <v>0.29189989983569831</v>
      </c>
      <c r="R61" s="23" t="e">
        <f>VLOOKUP(A61,#REF!,1,FALSE)</f>
        <v>#REF!</v>
      </c>
      <c r="T61" s="23" t="e">
        <f>+VLOOKUP(A61,#REF!, 1, FALSE)</f>
        <v>#REF!</v>
      </c>
    </row>
    <row r="62" spans="1:20" hidden="1" x14ac:dyDescent="0.2">
      <c r="A62" s="23" t="s">
        <v>124</v>
      </c>
      <c r="B62" s="23" t="s">
        <v>125</v>
      </c>
      <c r="C62" s="135" t="s">
        <v>5</v>
      </c>
      <c r="D62" s="23">
        <v>0.30240000000000006</v>
      </c>
      <c r="F62" s="135">
        <f t="shared" si="0"/>
        <v>0.30240000000000006</v>
      </c>
      <c r="J62" s="23">
        <v>0.30240000000000006</v>
      </c>
      <c r="M62" s="23">
        <f t="shared" si="1"/>
        <v>0.30240000000000006</v>
      </c>
      <c r="O62" s="23">
        <f>F62-_xlfn.IFNA(VLOOKUP(A62,'tb adj31.12.2019'!$D$3:$E$1682,2,FALSE),0)</f>
        <v>0.30240000000000006</v>
      </c>
      <c r="R62" s="23" t="e">
        <f>VLOOKUP(A62,#REF!,1,FALSE)</f>
        <v>#REF!</v>
      </c>
      <c r="T62" s="23" t="e">
        <f>+VLOOKUP(A62,#REF!, 1, FALSE)</f>
        <v>#REF!</v>
      </c>
    </row>
    <row r="63" spans="1:20" hidden="1" x14ac:dyDescent="0.2">
      <c r="A63" s="23" t="s">
        <v>126</v>
      </c>
      <c r="B63" s="23" t="s">
        <v>127</v>
      </c>
      <c r="C63" s="135" t="s">
        <v>5</v>
      </c>
      <c r="D63" s="23">
        <v>0.24599990000000002</v>
      </c>
      <c r="F63" s="135">
        <f t="shared" si="0"/>
        <v>0.24599990000000002</v>
      </c>
      <c r="J63" s="23">
        <v>0.24599990000000002</v>
      </c>
      <c r="M63" s="23">
        <f t="shared" si="1"/>
        <v>0.24599990000000002</v>
      </c>
      <c r="O63" s="23">
        <f>F63-_xlfn.IFNA(VLOOKUP(A63,'tb adj31.12.2019'!$D$3:$E$1682,2,FALSE),0)</f>
        <v>0.24599990000000002</v>
      </c>
      <c r="R63" s="23" t="e">
        <f>VLOOKUP(A63,#REF!,1,FALSE)</f>
        <v>#REF!</v>
      </c>
      <c r="T63" s="23" t="e">
        <f>+VLOOKUP(A63,#REF!, 1, FALSE)</f>
        <v>#REF!</v>
      </c>
    </row>
    <row r="64" spans="1:20" hidden="1" x14ac:dyDescent="0.2">
      <c r="A64" s="23" t="s">
        <v>128</v>
      </c>
      <c r="B64" s="23" t="s">
        <v>129</v>
      </c>
      <c r="C64" s="135" t="s">
        <v>5</v>
      </c>
      <c r="D64" s="23">
        <v>52302556.751000017</v>
      </c>
      <c r="F64" s="135">
        <f t="shared" si="0"/>
        <v>52302556.751000017</v>
      </c>
      <c r="G64" s="23">
        <v>456253.76</v>
      </c>
      <c r="J64" s="23">
        <v>52758810.511000015</v>
      </c>
      <c r="M64" s="23">
        <f t="shared" si="1"/>
        <v>52758810.511000015</v>
      </c>
      <c r="O64" s="23">
        <f>F64-_xlfn.IFNA(VLOOKUP(A64,'tb adj31.12.2019'!$D$3:$E$1682,2,FALSE),0)</f>
        <v>-0.24899998307228088</v>
      </c>
      <c r="R64" s="23" t="e">
        <f>VLOOKUP(A64,#REF!,1,FALSE)</f>
        <v>#REF!</v>
      </c>
      <c r="T64" s="23" t="e">
        <f>+VLOOKUP(A64,#REF!, 1, FALSE)</f>
        <v>#REF!</v>
      </c>
    </row>
    <row r="65" spans="1:20" hidden="1" x14ac:dyDescent="0.2">
      <c r="A65" s="23" t="s">
        <v>130</v>
      </c>
      <c r="B65" s="23" t="s">
        <v>131</v>
      </c>
      <c r="C65" s="135" t="s">
        <v>5</v>
      </c>
      <c r="D65" s="23">
        <v>67619291.530000001</v>
      </c>
      <c r="F65" s="135">
        <f t="shared" si="0"/>
        <v>67619291.530000001</v>
      </c>
      <c r="G65" s="23">
        <v>239016.255</v>
      </c>
      <c r="J65" s="23">
        <v>67858307.784999996</v>
      </c>
      <c r="M65" s="23">
        <f t="shared" si="1"/>
        <v>67858307.784999996</v>
      </c>
      <c r="O65" s="23">
        <f>F65-_xlfn.IFNA(VLOOKUP(A65,'tb adj31.12.2019'!$D$3:$E$1682,2,FALSE),0)</f>
        <v>-0.4699999988079071</v>
      </c>
      <c r="R65" s="23" t="e">
        <f>VLOOKUP(A65,#REF!,1,FALSE)</f>
        <v>#REF!</v>
      </c>
      <c r="T65" s="23" t="e">
        <f>+VLOOKUP(A65,#REF!, 1, FALSE)</f>
        <v>#REF!</v>
      </c>
    </row>
    <row r="66" spans="1:20" hidden="1" x14ac:dyDescent="0.2">
      <c r="A66" s="23" t="s">
        <v>132</v>
      </c>
      <c r="B66" s="23" t="s">
        <v>133</v>
      </c>
      <c r="C66" s="135" t="s">
        <v>5</v>
      </c>
      <c r="D66" s="23">
        <v>43269367.116999999</v>
      </c>
      <c r="F66" s="135">
        <f t="shared" si="0"/>
        <v>43269367.116999999</v>
      </c>
      <c r="G66" s="23">
        <v>12600</v>
      </c>
      <c r="J66" s="23">
        <v>43281967.116999999</v>
      </c>
      <c r="M66" s="23">
        <f t="shared" si="1"/>
        <v>43281967.116999999</v>
      </c>
      <c r="O66" s="23">
        <f>F66-_xlfn.IFNA(VLOOKUP(A66,'tb adj31.12.2019'!$D$3:$E$1682,2,FALSE),0)</f>
        <v>0.11699999868869781</v>
      </c>
      <c r="R66" s="23" t="e">
        <f>VLOOKUP(A66,#REF!,1,FALSE)</f>
        <v>#REF!</v>
      </c>
      <c r="T66" s="23" t="e">
        <f>+VLOOKUP(A66,#REF!, 1, FALSE)</f>
        <v>#REF!</v>
      </c>
    </row>
    <row r="67" spans="1:20" hidden="1" x14ac:dyDescent="0.2">
      <c r="A67" s="23" t="s">
        <v>134</v>
      </c>
      <c r="B67" s="23" t="s">
        <v>135</v>
      </c>
      <c r="C67" s="135" t="s">
        <v>5</v>
      </c>
      <c r="D67" s="23">
        <v>4835199</v>
      </c>
      <c r="F67" s="135">
        <f t="shared" si="0"/>
        <v>4835199</v>
      </c>
      <c r="J67" s="23">
        <v>4835199</v>
      </c>
      <c r="M67" s="23">
        <f t="shared" si="1"/>
        <v>4835199</v>
      </c>
      <c r="O67" s="23">
        <f>F67-_xlfn.IFNA(VLOOKUP(A67,'tb adj31.12.2019'!$D$3:$E$1682,2,FALSE),0)</f>
        <v>0</v>
      </c>
      <c r="R67" s="23" t="e">
        <f>VLOOKUP(A67,#REF!,1,FALSE)</f>
        <v>#REF!</v>
      </c>
      <c r="T67" s="23" t="e">
        <f>+VLOOKUP(A67,#REF!, 1, FALSE)</f>
        <v>#REF!</v>
      </c>
    </row>
    <row r="68" spans="1:20" hidden="1" x14ac:dyDescent="0.2">
      <c r="A68" s="23" t="s">
        <v>136</v>
      </c>
      <c r="B68" s="23" t="s">
        <v>137</v>
      </c>
      <c r="C68" s="135" t="s">
        <v>5</v>
      </c>
      <c r="D68" s="23">
        <v>38988488.829999998</v>
      </c>
      <c r="F68" s="135">
        <f t="shared" ref="F68:F131" si="2">+D68-E68</f>
        <v>38988488.829999998</v>
      </c>
      <c r="G68" s="23">
        <v>619374.73</v>
      </c>
      <c r="J68" s="23">
        <v>39607863.560000002</v>
      </c>
      <c r="M68" s="23">
        <f t="shared" ref="M68:M131" si="3">+J68-K68</f>
        <v>39607863.560000002</v>
      </c>
      <c r="O68" s="23">
        <f>F68-_xlfn.IFNA(VLOOKUP(A68,'tb adj31.12.2019'!$D$3:$E$1682,2,FALSE),0)</f>
        <v>-0.17000000178813934</v>
      </c>
      <c r="R68" s="23" t="e">
        <f>VLOOKUP(A68,#REF!,1,FALSE)</f>
        <v>#REF!</v>
      </c>
      <c r="T68" s="23" t="e">
        <f>+VLOOKUP(A68,#REF!, 1, FALSE)</f>
        <v>#REF!</v>
      </c>
    </row>
    <row r="69" spans="1:20" hidden="1" x14ac:dyDescent="0.2">
      <c r="A69" s="23" t="s">
        <v>138</v>
      </c>
      <c r="B69" s="23" t="s">
        <v>139</v>
      </c>
      <c r="C69" s="135" t="s">
        <v>5</v>
      </c>
      <c r="D69" s="23">
        <v>33445665.478400003</v>
      </c>
      <c r="F69" s="135">
        <f t="shared" si="2"/>
        <v>33445665.478400003</v>
      </c>
      <c r="G69" s="23">
        <v>478804</v>
      </c>
      <c r="J69" s="23">
        <v>33924469.478399999</v>
      </c>
      <c r="M69" s="23">
        <f t="shared" si="3"/>
        <v>33924469.478399999</v>
      </c>
      <c r="O69" s="23">
        <f>F69-_xlfn.IFNA(VLOOKUP(A69,'tb adj31.12.2019'!$D$3:$E$1682,2,FALSE),0)</f>
        <v>0.47840000316500664</v>
      </c>
      <c r="R69" s="23" t="e">
        <f>VLOOKUP(A69,#REF!,1,FALSE)</f>
        <v>#REF!</v>
      </c>
      <c r="T69" s="23" t="e">
        <f>+VLOOKUP(A69,#REF!, 1, FALSE)</f>
        <v>#REF!</v>
      </c>
    </row>
    <row r="70" spans="1:20" hidden="1" x14ac:dyDescent="0.2">
      <c r="A70" s="23" t="s">
        <v>140</v>
      </c>
      <c r="B70" s="23" t="s">
        <v>141</v>
      </c>
      <c r="C70" s="135" t="s">
        <v>5</v>
      </c>
      <c r="D70" s="23">
        <v>18715626.7016</v>
      </c>
      <c r="F70" s="135">
        <f t="shared" si="2"/>
        <v>18715626.7016</v>
      </c>
      <c r="G70" s="23">
        <v>246433.74</v>
      </c>
      <c r="J70" s="23">
        <v>18962060.441599999</v>
      </c>
      <c r="M70" s="23">
        <f t="shared" si="3"/>
        <v>18962060.441599999</v>
      </c>
      <c r="O70" s="23">
        <f>F70-_xlfn.IFNA(VLOOKUP(A70,'tb adj31.12.2019'!$D$3:$E$1682,2,FALSE),0)</f>
        <v>-0.29839999973773956</v>
      </c>
      <c r="R70" s="23" t="e">
        <f>VLOOKUP(A70,#REF!,1,FALSE)</f>
        <v>#REF!</v>
      </c>
      <c r="T70" s="23" t="e">
        <f>+VLOOKUP(A70,#REF!, 1, FALSE)</f>
        <v>#REF!</v>
      </c>
    </row>
    <row r="71" spans="1:20" hidden="1" x14ac:dyDescent="0.2">
      <c r="A71" s="23" t="s">
        <v>142</v>
      </c>
      <c r="B71" s="23" t="s">
        <v>143</v>
      </c>
      <c r="C71" s="135" t="s">
        <v>5</v>
      </c>
      <c r="D71" s="23">
        <v>10428.044999899999</v>
      </c>
      <c r="F71" s="135">
        <f t="shared" si="2"/>
        <v>10428.044999899999</v>
      </c>
      <c r="J71" s="23">
        <v>10428.044999899999</v>
      </c>
      <c r="M71" s="23">
        <f t="shared" si="3"/>
        <v>10428.044999899999</v>
      </c>
      <c r="O71" s="23">
        <f>F71-_xlfn.IFNA(VLOOKUP(A71,'tb adj31.12.2019'!$D$3:$E$1682,2,FALSE),0)</f>
        <v>4.499989999931131E-2</v>
      </c>
      <c r="R71" s="23" t="e">
        <f>VLOOKUP(A71,#REF!,1,FALSE)</f>
        <v>#REF!</v>
      </c>
      <c r="T71" s="23" t="e">
        <f>+VLOOKUP(A71,#REF!, 1, FALSE)</f>
        <v>#REF!</v>
      </c>
    </row>
    <row r="72" spans="1:20" hidden="1" x14ac:dyDescent="0.2">
      <c r="A72" s="23" t="s">
        <v>144</v>
      </c>
      <c r="B72" s="23" t="s">
        <v>145</v>
      </c>
      <c r="C72" s="135" t="s">
        <v>5</v>
      </c>
      <c r="D72" s="23">
        <v>11227223.800000001</v>
      </c>
      <c r="F72" s="135">
        <f t="shared" si="2"/>
        <v>11227223.800000001</v>
      </c>
      <c r="J72" s="23">
        <v>11227223.800000001</v>
      </c>
      <c r="M72" s="23">
        <f t="shared" si="3"/>
        <v>11227223.800000001</v>
      </c>
      <c r="O72" s="23">
        <f>F72-_xlfn.IFNA(VLOOKUP(A72,'tb adj31.12.2019'!$D$3:$E$1682,2,FALSE),0)</f>
        <v>-0.19999999925494194</v>
      </c>
      <c r="R72" s="23" t="e">
        <f>VLOOKUP(A72,#REF!,1,FALSE)</f>
        <v>#REF!</v>
      </c>
      <c r="T72" s="23" t="e">
        <f>+VLOOKUP(A72,#REF!, 1, FALSE)</f>
        <v>#REF!</v>
      </c>
    </row>
    <row r="73" spans="1:20" hidden="1" x14ac:dyDescent="0.2">
      <c r="A73" s="23" t="s">
        <v>146</v>
      </c>
      <c r="B73" s="23" t="s">
        <v>147</v>
      </c>
      <c r="C73" s="135" t="s">
        <v>5</v>
      </c>
      <c r="D73" s="23">
        <v>24402018.467599999</v>
      </c>
      <c r="F73" s="135">
        <f t="shared" si="2"/>
        <v>24402018.467599999</v>
      </c>
      <c r="G73" s="23">
        <v>12600</v>
      </c>
      <c r="J73" s="23">
        <v>24414618.467599999</v>
      </c>
      <c r="M73" s="23">
        <f t="shared" si="3"/>
        <v>24414618.467599999</v>
      </c>
      <c r="O73" s="23">
        <f>F73-_xlfn.IFNA(VLOOKUP(A73,'tb adj31.12.2019'!$D$3:$E$1682,2,FALSE),0)</f>
        <v>0.46759999915957451</v>
      </c>
      <c r="R73" s="23" t="e">
        <f>VLOOKUP(A73,#REF!,1,FALSE)</f>
        <v>#REF!</v>
      </c>
      <c r="T73" s="23" t="e">
        <f>+VLOOKUP(A73,#REF!, 1, FALSE)</f>
        <v>#REF!</v>
      </c>
    </row>
    <row r="74" spans="1:20" hidden="1" x14ac:dyDescent="0.2">
      <c r="A74" s="23" t="s">
        <v>148</v>
      </c>
      <c r="B74" s="23" t="s">
        <v>149</v>
      </c>
      <c r="C74" s="135" t="s">
        <v>5</v>
      </c>
      <c r="D74" s="23">
        <v>33837253.746600002</v>
      </c>
      <c r="F74" s="135">
        <f t="shared" si="2"/>
        <v>33837253.746600002</v>
      </c>
      <c r="G74" s="23">
        <v>432417.08</v>
      </c>
      <c r="J74" s="23">
        <v>34269670.8266</v>
      </c>
      <c r="M74" s="23">
        <f t="shared" si="3"/>
        <v>34269670.8266</v>
      </c>
      <c r="O74" s="23">
        <f>F74-_xlfn.IFNA(VLOOKUP(A74,'tb adj31.12.2019'!$D$3:$E$1682,2,FALSE),0)</f>
        <v>-0.25339999794960022</v>
      </c>
      <c r="R74" s="23" t="e">
        <f>VLOOKUP(A74,#REF!,1,FALSE)</f>
        <v>#REF!</v>
      </c>
      <c r="T74" s="23" t="e">
        <f>+VLOOKUP(A74,#REF!, 1, FALSE)</f>
        <v>#REF!</v>
      </c>
    </row>
    <row r="75" spans="1:20" hidden="1" x14ac:dyDescent="0.2">
      <c r="A75" s="23" t="s">
        <v>150</v>
      </c>
      <c r="B75" s="23" t="s">
        <v>151</v>
      </c>
      <c r="C75" s="135" t="s">
        <v>5</v>
      </c>
      <c r="D75" s="23">
        <v>19041354.726500005</v>
      </c>
      <c r="F75" s="135">
        <f t="shared" si="2"/>
        <v>19041354.726500005</v>
      </c>
      <c r="G75" s="23">
        <v>20766.669999999998</v>
      </c>
      <c r="J75" s="23">
        <v>19062121.396500003</v>
      </c>
      <c r="M75" s="23">
        <f t="shared" si="3"/>
        <v>19062121.396500003</v>
      </c>
      <c r="O75" s="23">
        <f>F75-_xlfn.IFNA(VLOOKUP(A75,'tb adj31.12.2019'!$D$3:$E$1682,2,FALSE),0)</f>
        <v>-0.273499995470047</v>
      </c>
      <c r="R75" s="23" t="e">
        <f>VLOOKUP(A75,#REF!,1,FALSE)</f>
        <v>#REF!</v>
      </c>
      <c r="T75" s="23" t="e">
        <f>+VLOOKUP(A75,#REF!, 1, FALSE)</f>
        <v>#REF!</v>
      </c>
    </row>
    <row r="76" spans="1:20" hidden="1" x14ac:dyDescent="0.2">
      <c r="A76" s="23" t="s">
        <v>152</v>
      </c>
      <c r="B76" s="23" t="s">
        <v>153</v>
      </c>
      <c r="C76" s="135" t="s">
        <v>5</v>
      </c>
      <c r="D76" s="23">
        <v>63075697.674999997</v>
      </c>
      <c r="F76" s="135">
        <f t="shared" si="2"/>
        <v>63075697.674999997</v>
      </c>
      <c r="G76" s="23">
        <v>203333.74</v>
      </c>
      <c r="J76" s="23">
        <v>63279031.414999999</v>
      </c>
      <c r="M76" s="23">
        <f t="shared" si="3"/>
        <v>63279031.414999999</v>
      </c>
      <c r="O76" s="23">
        <f>F76-_xlfn.IFNA(VLOOKUP(A76,'tb adj31.12.2019'!$D$3:$E$1682,2,FALSE),0)</f>
        <v>-0.32500000298023224</v>
      </c>
      <c r="R76" s="23" t="e">
        <f>VLOOKUP(A76,#REF!,1,FALSE)</f>
        <v>#REF!</v>
      </c>
      <c r="T76" s="23" t="e">
        <f>+VLOOKUP(A76,#REF!, 1, FALSE)</f>
        <v>#REF!</v>
      </c>
    </row>
    <row r="77" spans="1:20" hidden="1" x14ac:dyDescent="0.2">
      <c r="A77" s="23" t="s">
        <v>154</v>
      </c>
      <c r="B77" s="23" t="s">
        <v>155</v>
      </c>
      <c r="C77" s="135" t="s">
        <v>5</v>
      </c>
      <c r="D77" s="23">
        <v>16868229.478199996</v>
      </c>
      <c r="F77" s="135">
        <f t="shared" si="2"/>
        <v>16868229.478199996</v>
      </c>
      <c r="G77" s="23">
        <v>37950</v>
      </c>
      <c r="J77" s="23">
        <v>16906179.478199996</v>
      </c>
      <c r="M77" s="23">
        <f t="shared" si="3"/>
        <v>16906179.478199996</v>
      </c>
      <c r="O77" s="23">
        <f>F77-_xlfn.IFNA(VLOOKUP(A77,'tb adj31.12.2019'!$D$3:$E$1682,2,FALSE),0)</f>
        <v>0.47819999605417252</v>
      </c>
      <c r="R77" s="23" t="e">
        <f>VLOOKUP(A77,#REF!,1,FALSE)</f>
        <v>#REF!</v>
      </c>
      <c r="T77" s="23" t="e">
        <f>+VLOOKUP(A77,#REF!, 1, FALSE)</f>
        <v>#REF!</v>
      </c>
    </row>
    <row r="78" spans="1:20" hidden="1" x14ac:dyDescent="0.2">
      <c r="A78" s="23" t="s">
        <v>2656</v>
      </c>
      <c r="B78" s="23" t="s">
        <v>2804</v>
      </c>
      <c r="C78" s="135" t="s">
        <v>5</v>
      </c>
      <c r="F78" s="135">
        <f t="shared" si="2"/>
        <v>0</v>
      </c>
      <c r="G78" s="23">
        <v>458985</v>
      </c>
      <c r="J78" s="23">
        <v>458985</v>
      </c>
      <c r="M78" s="23">
        <f t="shared" si="3"/>
        <v>458985</v>
      </c>
      <c r="O78" s="23">
        <f>F78-_xlfn.IFNA(VLOOKUP(A78,'tb adj31.12.2019'!$D$3:$E$1682,2,FALSE),0)</f>
        <v>0</v>
      </c>
      <c r="R78" s="23" t="e">
        <f>VLOOKUP(A78,#REF!,1,FALSE)</f>
        <v>#REF!</v>
      </c>
      <c r="T78" s="23" t="e">
        <f>+VLOOKUP(A78,#REF!, 1, FALSE)</f>
        <v>#REF!</v>
      </c>
    </row>
    <row r="79" spans="1:20" hidden="1" x14ac:dyDescent="0.2">
      <c r="A79" s="23" t="s">
        <v>156</v>
      </c>
      <c r="B79" s="23" t="s">
        <v>157</v>
      </c>
      <c r="C79" s="135" t="s">
        <v>5</v>
      </c>
      <c r="D79" s="23">
        <v>52883001.331000015</v>
      </c>
      <c r="F79" s="135">
        <f t="shared" si="2"/>
        <v>52883001.331000015</v>
      </c>
      <c r="G79" s="23">
        <v>1684980</v>
      </c>
      <c r="J79" s="23">
        <v>54567981.331000015</v>
      </c>
      <c r="M79" s="23">
        <f t="shared" si="3"/>
        <v>54567981.331000015</v>
      </c>
      <c r="O79" s="23">
        <f>F79-_xlfn.IFNA(VLOOKUP(A79,'tb adj31.12.2019'!$D$3:$E$1682,2,FALSE),0)</f>
        <v>0.33100001513957977</v>
      </c>
      <c r="R79" s="23" t="e">
        <f>VLOOKUP(A79,#REF!,1,FALSE)</f>
        <v>#REF!</v>
      </c>
      <c r="T79" s="23" t="e">
        <f>+VLOOKUP(A79,#REF!, 1, FALSE)</f>
        <v>#REF!</v>
      </c>
    </row>
    <row r="80" spans="1:20" hidden="1" x14ac:dyDescent="0.2">
      <c r="A80" s="23" t="s">
        <v>158</v>
      </c>
      <c r="B80" s="23" t="s">
        <v>159</v>
      </c>
      <c r="C80" s="135" t="s">
        <v>5</v>
      </c>
      <c r="E80" s="23">
        <v>0.71399990000000002</v>
      </c>
      <c r="F80" s="135">
        <f t="shared" si="2"/>
        <v>-0.71399990000000002</v>
      </c>
      <c r="K80" s="135">
        <v>0.71399990000000002</v>
      </c>
      <c r="M80" s="23">
        <f t="shared" si="3"/>
        <v>-0.71399990000000002</v>
      </c>
      <c r="O80" s="23">
        <f>F80-_xlfn.IFNA(VLOOKUP(A80,'tb adj31.12.2019'!$D$3:$E$1682,2,FALSE),0)</f>
        <v>0.28600009999999998</v>
      </c>
      <c r="R80" s="23" t="e">
        <f>VLOOKUP(A80,#REF!,1,FALSE)</f>
        <v>#REF!</v>
      </c>
      <c r="T80" s="23" t="e">
        <f>+VLOOKUP(A80,#REF!, 1, FALSE)</f>
        <v>#REF!</v>
      </c>
    </row>
    <row r="81" spans="1:20" hidden="1" x14ac:dyDescent="0.2">
      <c r="A81" s="23" t="s">
        <v>160</v>
      </c>
      <c r="B81" s="23" t="s">
        <v>161</v>
      </c>
      <c r="C81" s="135" t="s">
        <v>5</v>
      </c>
      <c r="D81" s="23">
        <v>2239637.2682000003</v>
      </c>
      <c r="F81" s="135">
        <f t="shared" si="2"/>
        <v>2239637.2682000003</v>
      </c>
      <c r="G81" s="23">
        <v>363627.91</v>
      </c>
      <c r="J81" s="23">
        <v>2603265.1782000004</v>
      </c>
      <c r="M81" s="23">
        <f t="shared" si="3"/>
        <v>2603265.1782000004</v>
      </c>
      <c r="O81" s="23">
        <f>F81-_xlfn.IFNA(VLOOKUP(A81,'tb adj31.12.2019'!$D$3:$E$1682,2,FALSE),0)</f>
        <v>0.268200000282377</v>
      </c>
      <c r="R81" s="23" t="e">
        <f>VLOOKUP(A81,#REF!,1,FALSE)</f>
        <v>#REF!</v>
      </c>
      <c r="T81" s="23" t="e">
        <f>+VLOOKUP(A81,#REF!, 1, FALSE)</f>
        <v>#REF!</v>
      </c>
    </row>
    <row r="82" spans="1:20" hidden="1" x14ac:dyDescent="0.2">
      <c r="A82" s="23" t="s">
        <v>162</v>
      </c>
      <c r="B82" s="23" t="s">
        <v>163</v>
      </c>
      <c r="C82" s="135" t="s">
        <v>5</v>
      </c>
      <c r="D82" s="23">
        <v>2412287</v>
      </c>
      <c r="F82" s="135">
        <f t="shared" si="2"/>
        <v>2412287</v>
      </c>
      <c r="J82" s="23">
        <v>2412287</v>
      </c>
      <c r="M82" s="23">
        <f t="shared" si="3"/>
        <v>2412287</v>
      </c>
      <c r="O82" s="23">
        <f>F82-_xlfn.IFNA(VLOOKUP(A82,'tb adj31.12.2019'!$D$3:$E$1682,2,FALSE),0)</f>
        <v>0</v>
      </c>
      <c r="R82" s="23" t="e">
        <f>VLOOKUP(A82,#REF!,1,FALSE)</f>
        <v>#REF!</v>
      </c>
      <c r="T82" s="23" t="e">
        <f>+VLOOKUP(A82,#REF!, 1, FALSE)</f>
        <v>#REF!</v>
      </c>
    </row>
    <row r="83" spans="1:20" hidden="1" x14ac:dyDescent="0.2">
      <c r="A83" s="23" t="s">
        <v>164</v>
      </c>
      <c r="B83" s="23" t="s">
        <v>165</v>
      </c>
      <c r="C83" s="135" t="s">
        <v>5</v>
      </c>
      <c r="D83" s="23">
        <v>1726952</v>
      </c>
      <c r="F83" s="135">
        <f t="shared" si="2"/>
        <v>1726952</v>
      </c>
      <c r="J83" s="23">
        <v>1726952</v>
      </c>
      <c r="M83" s="23">
        <f t="shared" si="3"/>
        <v>1726952</v>
      </c>
      <c r="O83" s="23">
        <f>F83-_xlfn.IFNA(VLOOKUP(A83,'tb adj31.12.2019'!$D$3:$E$1682,2,FALSE),0)</f>
        <v>0</v>
      </c>
      <c r="R83" s="23" t="e">
        <f>VLOOKUP(A83,#REF!,1,FALSE)</f>
        <v>#REF!</v>
      </c>
      <c r="T83" s="23" t="e">
        <f>+VLOOKUP(A83,#REF!, 1, FALSE)</f>
        <v>#REF!</v>
      </c>
    </row>
    <row r="84" spans="1:20" hidden="1" x14ac:dyDescent="0.2">
      <c r="A84" s="23" t="s">
        <v>166</v>
      </c>
      <c r="B84" s="23" t="s">
        <v>167</v>
      </c>
      <c r="C84" s="135" t="s">
        <v>5</v>
      </c>
      <c r="D84" s="23">
        <v>2832415</v>
      </c>
      <c r="F84" s="135">
        <f t="shared" si="2"/>
        <v>2832415</v>
      </c>
      <c r="J84" s="23">
        <v>2832415</v>
      </c>
      <c r="M84" s="23">
        <f t="shared" si="3"/>
        <v>2832415</v>
      </c>
      <c r="O84" s="23">
        <f>F84-_xlfn.IFNA(VLOOKUP(A84,'tb adj31.12.2019'!$D$3:$E$1682,2,FALSE),0)</f>
        <v>0</v>
      </c>
      <c r="R84" s="23" t="e">
        <f>VLOOKUP(A84,#REF!,1,FALSE)</f>
        <v>#REF!</v>
      </c>
      <c r="T84" s="23" t="e">
        <f>+VLOOKUP(A84,#REF!, 1, FALSE)</f>
        <v>#REF!</v>
      </c>
    </row>
    <row r="85" spans="1:20" hidden="1" x14ac:dyDescent="0.2">
      <c r="A85" s="23" t="s">
        <v>168</v>
      </c>
      <c r="B85" s="23" t="s">
        <v>169</v>
      </c>
      <c r="C85" s="135" t="s">
        <v>5</v>
      </c>
      <c r="D85" s="23">
        <v>1901952</v>
      </c>
      <c r="F85" s="135">
        <f t="shared" si="2"/>
        <v>1901952</v>
      </c>
      <c r="J85" s="23">
        <v>1901952</v>
      </c>
      <c r="M85" s="23">
        <f t="shared" si="3"/>
        <v>1901952</v>
      </c>
      <c r="O85" s="23">
        <f>F85-_xlfn.IFNA(VLOOKUP(A85,'tb adj31.12.2019'!$D$3:$E$1682,2,FALSE),0)</f>
        <v>0</v>
      </c>
      <c r="R85" s="23" t="e">
        <f>VLOOKUP(A85,#REF!,1,FALSE)</f>
        <v>#REF!</v>
      </c>
      <c r="T85" s="23" t="e">
        <f>+VLOOKUP(A85,#REF!, 1, FALSE)</f>
        <v>#REF!</v>
      </c>
    </row>
    <row r="86" spans="1:20" hidden="1" x14ac:dyDescent="0.2">
      <c r="A86" s="23" t="s">
        <v>170</v>
      </c>
      <c r="B86" s="23" t="s">
        <v>171</v>
      </c>
      <c r="C86" s="135" t="s">
        <v>5</v>
      </c>
      <c r="D86" s="23">
        <v>2808786</v>
      </c>
      <c r="F86" s="135">
        <f t="shared" si="2"/>
        <v>2808786</v>
      </c>
      <c r="J86" s="23">
        <v>2808786</v>
      </c>
      <c r="M86" s="23">
        <f t="shared" si="3"/>
        <v>2808786</v>
      </c>
      <c r="O86" s="23">
        <f>F86-_xlfn.IFNA(VLOOKUP(A86,'tb adj31.12.2019'!$D$3:$E$1682,2,FALSE),0)</f>
        <v>0</v>
      </c>
      <c r="R86" s="23" t="e">
        <f>VLOOKUP(A86,#REF!,1,FALSE)</f>
        <v>#REF!</v>
      </c>
      <c r="T86" s="23" t="e">
        <f>+VLOOKUP(A86,#REF!, 1, FALSE)</f>
        <v>#REF!</v>
      </c>
    </row>
    <row r="87" spans="1:20" hidden="1" x14ac:dyDescent="0.2">
      <c r="A87" s="23" t="s">
        <v>172</v>
      </c>
      <c r="B87" s="23" t="s">
        <v>173</v>
      </c>
      <c r="C87" s="135" t="s">
        <v>5</v>
      </c>
      <c r="D87" s="23">
        <v>3893721</v>
      </c>
      <c r="F87" s="135">
        <f t="shared" si="2"/>
        <v>3893721</v>
      </c>
      <c r="J87" s="23">
        <v>3893721</v>
      </c>
      <c r="M87" s="23">
        <f t="shared" si="3"/>
        <v>3893721</v>
      </c>
      <c r="O87" s="23">
        <f>F87-_xlfn.IFNA(VLOOKUP(A87,'tb adj31.12.2019'!$D$3:$E$1682,2,FALSE),0)</f>
        <v>0</v>
      </c>
      <c r="R87" s="23" t="e">
        <f>VLOOKUP(A87,#REF!,1,FALSE)</f>
        <v>#REF!</v>
      </c>
      <c r="T87" s="23" t="e">
        <f>+VLOOKUP(A87,#REF!, 1, FALSE)</f>
        <v>#REF!</v>
      </c>
    </row>
    <row r="88" spans="1:20" hidden="1" x14ac:dyDescent="0.2">
      <c r="A88" s="23" t="s">
        <v>174</v>
      </c>
      <c r="B88" s="23" t="s">
        <v>175</v>
      </c>
      <c r="C88" s="135" t="s">
        <v>5</v>
      </c>
      <c r="D88" s="23">
        <v>2300352</v>
      </c>
      <c r="F88" s="135">
        <f t="shared" si="2"/>
        <v>2300352</v>
      </c>
      <c r="J88" s="23">
        <v>2300352</v>
      </c>
      <c r="M88" s="23">
        <f t="shared" si="3"/>
        <v>2300352</v>
      </c>
      <c r="O88" s="23">
        <f>F88-_xlfn.IFNA(VLOOKUP(A88,'tb adj31.12.2019'!$D$3:$E$1682,2,FALSE),0)</f>
        <v>0</v>
      </c>
      <c r="R88" s="23" t="e">
        <f>VLOOKUP(A88,#REF!,1,FALSE)</f>
        <v>#REF!</v>
      </c>
      <c r="T88" s="23" t="e">
        <f>+VLOOKUP(A88,#REF!, 1, FALSE)</f>
        <v>#REF!</v>
      </c>
    </row>
    <row r="89" spans="1:20" hidden="1" x14ac:dyDescent="0.2">
      <c r="A89" s="23" t="s">
        <v>176</v>
      </c>
      <c r="B89" s="23" t="s">
        <v>177</v>
      </c>
      <c r="C89" s="135" t="s">
        <v>5</v>
      </c>
      <c r="D89" s="23">
        <v>1469571</v>
      </c>
      <c r="F89" s="135">
        <f t="shared" si="2"/>
        <v>1469571</v>
      </c>
      <c r="J89" s="23">
        <v>1469571</v>
      </c>
      <c r="M89" s="23">
        <f t="shared" si="3"/>
        <v>1469571</v>
      </c>
      <c r="O89" s="23">
        <f>F89-_xlfn.IFNA(VLOOKUP(A89,'tb adj31.12.2019'!$D$3:$E$1682,2,FALSE),0)</f>
        <v>0</v>
      </c>
      <c r="R89" s="23" t="e">
        <f>VLOOKUP(A89,#REF!,1,FALSE)</f>
        <v>#REF!</v>
      </c>
      <c r="T89" s="23" t="e">
        <f>+VLOOKUP(A89,#REF!, 1, FALSE)</f>
        <v>#REF!</v>
      </c>
    </row>
    <row r="90" spans="1:20" hidden="1" x14ac:dyDescent="0.2">
      <c r="A90" s="23" t="s">
        <v>178</v>
      </c>
      <c r="B90" s="23" t="s">
        <v>179</v>
      </c>
      <c r="C90" s="135" t="s">
        <v>5</v>
      </c>
      <c r="D90" s="23">
        <v>2778828.3577999999</v>
      </c>
      <c r="F90" s="135">
        <f t="shared" si="2"/>
        <v>2778828.3577999999</v>
      </c>
      <c r="G90" s="23">
        <v>59643.33</v>
      </c>
      <c r="J90" s="23">
        <v>2838471.6877999995</v>
      </c>
      <c r="M90" s="23">
        <f t="shared" si="3"/>
        <v>2838471.6877999995</v>
      </c>
      <c r="O90" s="23">
        <f>F90-_xlfn.IFNA(VLOOKUP(A90,'tb adj31.12.2019'!$D$3:$E$1682,2,FALSE),0)</f>
        <v>0.35779999988153577</v>
      </c>
      <c r="R90" s="23" t="e">
        <f>VLOOKUP(A90,#REF!,1,FALSE)</f>
        <v>#REF!</v>
      </c>
      <c r="T90" s="23" t="e">
        <f>+VLOOKUP(A90,#REF!, 1, FALSE)</f>
        <v>#REF!</v>
      </c>
    </row>
    <row r="91" spans="1:20" hidden="1" x14ac:dyDescent="0.2">
      <c r="A91" s="23" t="s">
        <v>180</v>
      </c>
      <c r="B91" s="23" t="s">
        <v>181</v>
      </c>
      <c r="C91" s="135" t="s">
        <v>5</v>
      </c>
      <c r="D91" s="23">
        <v>2811318.66</v>
      </c>
      <c r="F91" s="135">
        <f t="shared" si="2"/>
        <v>2811318.66</v>
      </c>
      <c r="G91" s="23">
        <v>59643.33</v>
      </c>
      <c r="J91" s="23">
        <v>2870961.99</v>
      </c>
      <c r="M91" s="23">
        <f t="shared" si="3"/>
        <v>2870961.99</v>
      </c>
      <c r="O91" s="23">
        <f>F91-_xlfn.IFNA(VLOOKUP(A91,'tb adj31.12.2019'!$D$3:$E$1682,2,FALSE),0)</f>
        <v>-0.33999999985098839</v>
      </c>
      <c r="R91" s="23" t="e">
        <f>VLOOKUP(A91,#REF!,1,FALSE)</f>
        <v>#REF!</v>
      </c>
      <c r="T91" s="23" t="e">
        <f>+VLOOKUP(A91,#REF!, 1, FALSE)</f>
        <v>#REF!</v>
      </c>
    </row>
    <row r="92" spans="1:20" hidden="1" x14ac:dyDescent="0.2">
      <c r="A92" s="23" t="s">
        <v>183</v>
      </c>
      <c r="B92" s="23" t="s">
        <v>184</v>
      </c>
      <c r="C92" s="135" t="s">
        <v>5</v>
      </c>
      <c r="D92" s="23">
        <v>840544</v>
      </c>
      <c r="F92" s="135">
        <f t="shared" si="2"/>
        <v>840544</v>
      </c>
      <c r="J92" s="23">
        <v>840544</v>
      </c>
      <c r="M92" s="23">
        <f t="shared" si="3"/>
        <v>840544</v>
      </c>
      <c r="O92" s="23">
        <f>F92-_xlfn.IFNA(VLOOKUP(A92,'tb adj31.12.2019'!$D$3:$E$1682,2,FALSE),0)</f>
        <v>0</v>
      </c>
      <c r="R92" s="23" t="e">
        <f>VLOOKUP(A92,#REF!,1,FALSE)</f>
        <v>#REF!</v>
      </c>
      <c r="T92" s="23" t="e">
        <f>+VLOOKUP(A92,#REF!, 1, FALSE)</f>
        <v>#REF!</v>
      </c>
    </row>
    <row r="93" spans="1:20" hidden="1" x14ac:dyDescent="0.2">
      <c r="A93" s="23" t="s">
        <v>185</v>
      </c>
      <c r="B93" s="23" t="s">
        <v>186</v>
      </c>
      <c r="C93" s="135" t="s">
        <v>5</v>
      </c>
      <c r="D93" s="23">
        <v>1128203</v>
      </c>
      <c r="F93" s="135">
        <f t="shared" si="2"/>
        <v>1128203</v>
      </c>
      <c r="J93" s="23">
        <v>1128203</v>
      </c>
      <c r="M93" s="23">
        <f t="shared" si="3"/>
        <v>1128203</v>
      </c>
      <c r="O93" s="23">
        <f>F93-_xlfn.IFNA(VLOOKUP(A93,'tb adj31.12.2019'!$D$3:$E$1682,2,FALSE),0)</f>
        <v>0</v>
      </c>
      <c r="R93" s="23" t="e">
        <f>VLOOKUP(A93,#REF!,1,FALSE)</f>
        <v>#REF!</v>
      </c>
      <c r="T93" s="23" t="e">
        <f>+VLOOKUP(A93,#REF!, 1, FALSE)</f>
        <v>#REF!</v>
      </c>
    </row>
    <row r="94" spans="1:20" hidden="1" x14ac:dyDescent="0.2">
      <c r="A94" s="23" t="s">
        <v>187</v>
      </c>
      <c r="B94" s="23" t="s">
        <v>188</v>
      </c>
      <c r="C94" s="135" t="s">
        <v>5</v>
      </c>
      <c r="D94" s="23">
        <v>1977427.63</v>
      </c>
      <c r="F94" s="135">
        <f t="shared" si="2"/>
        <v>1977427.63</v>
      </c>
      <c r="J94" s="23">
        <v>1977427.63</v>
      </c>
      <c r="M94" s="23">
        <f t="shared" si="3"/>
        <v>1977427.63</v>
      </c>
      <c r="O94" s="23">
        <f>F94-_xlfn.IFNA(VLOOKUP(A94,'tb adj31.12.2019'!$D$3:$E$1682,2,FALSE),0)</f>
        <v>-0.37000000011175871</v>
      </c>
      <c r="R94" s="23" t="e">
        <f>VLOOKUP(A94,#REF!,1,FALSE)</f>
        <v>#REF!</v>
      </c>
      <c r="T94" s="23" t="e">
        <f>+VLOOKUP(A94,#REF!, 1, FALSE)</f>
        <v>#REF!</v>
      </c>
    </row>
    <row r="95" spans="1:20" hidden="1" x14ac:dyDescent="0.2">
      <c r="A95" s="23" t="s">
        <v>189</v>
      </c>
      <c r="B95" s="23" t="s">
        <v>190</v>
      </c>
      <c r="C95" s="135" t="s">
        <v>5</v>
      </c>
      <c r="D95" s="23">
        <v>234592.97</v>
      </c>
      <c r="F95" s="135">
        <f t="shared" si="2"/>
        <v>234592.97</v>
      </c>
      <c r="J95" s="23">
        <v>234592.97</v>
      </c>
      <c r="M95" s="23">
        <f t="shared" si="3"/>
        <v>234592.97</v>
      </c>
      <c r="O95" s="23">
        <f>F95-_xlfn.IFNA(VLOOKUP(A95,'tb adj31.12.2019'!$D$3:$E$1682,2,FALSE),0)</f>
        <v>-2.9999999998835847E-2</v>
      </c>
      <c r="R95" s="23" t="e">
        <f>VLOOKUP(A95,#REF!,1,FALSE)</f>
        <v>#REF!</v>
      </c>
      <c r="T95" s="23" t="e">
        <f>+VLOOKUP(A95,#REF!, 1, FALSE)</f>
        <v>#REF!</v>
      </c>
    </row>
    <row r="96" spans="1:20" hidden="1" x14ac:dyDescent="0.2">
      <c r="A96" s="23" t="s">
        <v>191</v>
      </c>
      <c r="B96" s="23" t="s">
        <v>192</v>
      </c>
      <c r="C96" s="135" t="s">
        <v>5</v>
      </c>
      <c r="D96" s="23">
        <v>0.31</v>
      </c>
      <c r="F96" s="135">
        <f t="shared" si="2"/>
        <v>0.31</v>
      </c>
      <c r="J96" s="23">
        <v>0.31</v>
      </c>
      <c r="M96" s="23">
        <f t="shared" si="3"/>
        <v>0.31</v>
      </c>
      <c r="O96" s="23">
        <f>F96-_xlfn.IFNA(VLOOKUP(A96,'tb adj31.12.2019'!$D$3:$E$1682,2,FALSE),0)</f>
        <v>0.31</v>
      </c>
      <c r="R96" s="23" t="e">
        <f>VLOOKUP(A96,#REF!,1,FALSE)</f>
        <v>#REF!</v>
      </c>
      <c r="T96" s="23" t="e">
        <f>+VLOOKUP(A96,#REF!, 1, FALSE)</f>
        <v>#REF!</v>
      </c>
    </row>
    <row r="97" spans="1:20" hidden="1" x14ac:dyDescent="0.2">
      <c r="A97" s="23" t="s">
        <v>193</v>
      </c>
      <c r="B97" s="23" t="s">
        <v>194</v>
      </c>
      <c r="C97" s="135" t="s">
        <v>5</v>
      </c>
      <c r="E97" s="23">
        <v>0.44539990000000013</v>
      </c>
      <c r="F97" s="135">
        <f t="shared" si="2"/>
        <v>-0.44539990000000013</v>
      </c>
      <c r="K97" s="135">
        <v>0.44539990000000013</v>
      </c>
      <c r="M97" s="23">
        <f t="shared" si="3"/>
        <v>-0.44539990000000013</v>
      </c>
      <c r="O97" s="23">
        <f>F97-_xlfn.IFNA(VLOOKUP(A97,'tb adj31.12.2019'!$D$3:$E$1682,2,FALSE),0)</f>
        <v>-0.44539990000000013</v>
      </c>
      <c r="R97" s="23" t="e">
        <f>VLOOKUP(A97,#REF!,1,FALSE)</f>
        <v>#REF!</v>
      </c>
      <c r="T97" s="23" t="e">
        <f>+VLOOKUP(A97,#REF!, 1, FALSE)</f>
        <v>#REF!</v>
      </c>
    </row>
    <row r="98" spans="1:20" hidden="1" x14ac:dyDescent="0.2">
      <c r="A98" s="23" t="s">
        <v>195</v>
      </c>
      <c r="B98" s="23" t="s">
        <v>196</v>
      </c>
      <c r="C98" s="135" t="s">
        <v>5</v>
      </c>
      <c r="E98" s="23">
        <v>0.34</v>
      </c>
      <c r="F98" s="135">
        <f t="shared" si="2"/>
        <v>-0.34</v>
      </c>
      <c r="K98" s="135">
        <v>0.34</v>
      </c>
      <c r="M98" s="23">
        <f t="shared" si="3"/>
        <v>-0.34</v>
      </c>
      <c r="O98" s="23">
        <f>F98-_xlfn.IFNA(VLOOKUP(A98,'tb adj31.12.2019'!$D$3:$E$1682,2,FALSE),0)</f>
        <v>-0.34</v>
      </c>
      <c r="R98" s="23" t="e">
        <f>VLOOKUP(A98,#REF!,1,FALSE)</f>
        <v>#REF!</v>
      </c>
      <c r="T98" s="23" t="e">
        <f>+VLOOKUP(A98,#REF!, 1, FALSE)</f>
        <v>#REF!</v>
      </c>
    </row>
    <row r="99" spans="1:20" hidden="1" x14ac:dyDescent="0.2">
      <c r="A99" s="23" t="s">
        <v>197</v>
      </c>
      <c r="B99" s="23" t="s">
        <v>198</v>
      </c>
      <c r="C99" s="135" t="s">
        <v>5</v>
      </c>
      <c r="D99" s="23">
        <v>0.13</v>
      </c>
      <c r="F99" s="135">
        <f t="shared" si="2"/>
        <v>0.13</v>
      </c>
      <c r="J99" s="23">
        <v>0.13</v>
      </c>
      <c r="M99" s="23">
        <f t="shared" si="3"/>
        <v>0.13</v>
      </c>
      <c r="O99" s="23">
        <f>F99-_xlfn.IFNA(VLOOKUP(A99,'tb adj31.12.2019'!$D$3:$E$1682,2,FALSE),0)</f>
        <v>0.13</v>
      </c>
      <c r="R99" s="23" t="e">
        <f>VLOOKUP(A99,#REF!,1,FALSE)</f>
        <v>#REF!</v>
      </c>
      <c r="T99" s="23" t="e">
        <f>+VLOOKUP(A99,#REF!, 1, FALSE)</f>
        <v>#REF!</v>
      </c>
    </row>
    <row r="100" spans="1:20" hidden="1" x14ac:dyDescent="0.2">
      <c r="A100" s="23" t="s">
        <v>199</v>
      </c>
      <c r="B100" s="23" t="s">
        <v>200</v>
      </c>
      <c r="C100" s="135" t="s">
        <v>5</v>
      </c>
      <c r="E100" s="23">
        <v>14385937</v>
      </c>
      <c r="F100" s="135">
        <f t="shared" si="2"/>
        <v>-14385937</v>
      </c>
      <c r="H100" s="23">
        <v>871818</v>
      </c>
      <c r="K100" s="135">
        <v>15257755</v>
      </c>
      <c r="M100" s="23">
        <f t="shared" si="3"/>
        <v>-15257755</v>
      </c>
      <c r="O100" s="23">
        <f>F100-_xlfn.IFNA(VLOOKUP(A100,'tb adj31.12.2019'!$D$3:$E$1682,2,FALSE),0)</f>
        <v>0</v>
      </c>
      <c r="R100" s="23" t="e">
        <f>VLOOKUP(A100,#REF!,1,FALSE)</f>
        <v>#REF!</v>
      </c>
      <c r="T100" s="23" t="e">
        <f>+VLOOKUP(A100,#REF!, 1, FALSE)</f>
        <v>#REF!</v>
      </c>
    </row>
    <row r="101" spans="1:20" hidden="1" x14ac:dyDescent="0.2">
      <c r="A101" s="23" t="s">
        <v>201</v>
      </c>
      <c r="B101" s="23" t="s">
        <v>202</v>
      </c>
      <c r="C101" s="135" t="s">
        <v>5</v>
      </c>
      <c r="E101" s="23">
        <v>116818721</v>
      </c>
      <c r="F101" s="135">
        <f t="shared" si="2"/>
        <v>-116818721</v>
      </c>
      <c r="K101" s="135">
        <v>116818721</v>
      </c>
      <c r="M101" s="23">
        <f t="shared" si="3"/>
        <v>-116818721</v>
      </c>
      <c r="O101" s="23">
        <f>F101-_xlfn.IFNA(VLOOKUP(A101,'tb adj31.12.2019'!$D$3:$E$1682,2,FALSE),0)</f>
        <v>0</v>
      </c>
      <c r="R101" s="23" t="e">
        <f>VLOOKUP(A101,#REF!,1,FALSE)</f>
        <v>#REF!</v>
      </c>
      <c r="T101" s="23" t="e">
        <f>+VLOOKUP(A101,#REF!, 1, FALSE)</f>
        <v>#REF!</v>
      </c>
    </row>
    <row r="102" spans="1:20" hidden="1" x14ac:dyDescent="0.2">
      <c r="A102" s="23" t="s">
        <v>203</v>
      </c>
      <c r="B102" s="23" t="s">
        <v>204</v>
      </c>
      <c r="C102" s="135" t="s">
        <v>5</v>
      </c>
      <c r="E102" s="23">
        <v>13401478</v>
      </c>
      <c r="F102" s="135">
        <f t="shared" si="2"/>
        <v>-13401478</v>
      </c>
      <c r="H102" s="23">
        <v>17359652.969999999</v>
      </c>
      <c r="K102" s="135">
        <v>30761130.969999999</v>
      </c>
      <c r="M102" s="23">
        <f t="shared" si="3"/>
        <v>-30761130.969999999</v>
      </c>
      <c r="O102" s="23">
        <f>F102-_xlfn.IFNA(VLOOKUP(A102,'tb adj31.12.2019'!$D$3:$E$1682,2,FALSE),0)</f>
        <v>0</v>
      </c>
      <c r="R102" s="23" t="e">
        <f>VLOOKUP(A102,#REF!,1,FALSE)</f>
        <v>#REF!</v>
      </c>
      <c r="T102" s="23" t="e">
        <f>+VLOOKUP(A102,#REF!, 1, FALSE)</f>
        <v>#REF!</v>
      </c>
    </row>
    <row r="103" spans="1:20" hidden="1" x14ac:dyDescent="0.2">
      <c r="A103" s="23" t="s">
        <v>205</v>
      </c>
      <c r="B103" s="23" t="s">
        <v>206</v>
      </c>
      <c r="C103" s="135" t="s">
        <v>5</v>
      </c>
      <c r="E103" s="23">
        <v>6801306</v>
      </c>
      <c r="F103" s="135">
        <f t="shared" si="2"/>
        <v>-6801306</v>
      </c>
      <c r="H103" s="23">
        <v>6710420.7917999998</v>
      </c>
      <c r="K103" s="135">
        <v>13511726.7918</v>
      </c>
      <c r="M103" s="23">
        <f t="shared" si="3"/>
        <v>-13511726.7918</v>
      </c>
      <c r="O103" s="23">
        <f>F103-_xlfn.IFNA(VLOOKUP(A103,'tb adj31.12.2019'!$D$3:$E$1682,2,FALSE),0)</f>
        <v>0</v>
      </c>
      <c r="R103" s="23" t="e">
        <f>VLOOKUP(A103,#REF!,1,FALSE)</f>
        <v>#REF!</v>
      </c>
      <c r="T103" s="23" t="e">
        <f>+VLOOKUP(A103,#REF!, 1, FALSE)</f>
        <v>#REF!</v>
      </c>
    </row>
    <row r="104" spans="1:20" hidden="1" x14ac:dyDescent="0.2">
      <c r="A104" s="23" t="s">
        <v>207</v>
      </c>
      <c r="B104" s="23" t="s">
        <v>208</v>
      </c>
      <c r="C104" s="135" t="s">
        <v>5</v>
      </c>
      <c r="E104" s="23">
        <v>9951601</v>
      </c>
      <c r="F104" s="135">
        <f t="shared" si="2"/>
        <v>-9951601</v>
      </c>
      <c r="H104" s="23">
        <v>9818603.6949000005</v>
      </c>
      <c r="K104" s="135">
        <v>19770204.694900006</v>
      </c>
      <c r="M104" s="23">
        <f t="shared" si="3"/>
        <v>-19770204.694900006</v>
      </c>
      <c r="O104" s="23">
        <f>F104-_xlfn.IFNA(VLOOKUP(A104,'tb adj31.12.2019'!$D$3:$E$1682,2,FALSE),0)</f>
        <v>0</v>
      </c>
      <c r="R104" s="23" t="e">
        <f>VLOOKUP(A104,#REF!,1,FALSE)</f>
        <v>#REF!</v>
      </c>
      <c r="T104" s="23" t="e">
        <f>+VLOOKUP(A104,#REF!, 1, FALSE)</f>
        <v>#REF!</v>
      </c>
    </row>
    <row r="105" spans="1:20" hidden="1" x14ac:dyDescent="0.2">
      <c r="A105" s="23" t="s">
        <v>209</v>
      </c>
      <c r="B105" s="23" t="s">
        <v>210</v>
      </c>
      <c r="C105" s="135" t="s">
        <v>5</v>
      </c>
      <c r="E105" s="23">
        <v>5913175</v>
      </c>
      <c r="F105" s="135">
        <f t="shared" si="2"/>
        <v>-5913175</v>
      </c>
      <c r="H105" s="23">
        <v>5539669.3968000002</v>
      </c>
      <c r="K105" s="135">
        <v>11452844.396800004</v>
      </c>
      <c r="M105" s="23">
        <f t="shared" si="3"/>
        <v>-11452844.396800004</v>
      </c>
      <c r="O105" s="23">
        <f>F105-_xlfn.IFNA(VLOOKUP(A105,'tb adj31.12.2019'!$D$3:$E$1682,2,FALSE),0)</f>
        <v>0</v>
      </c>
      <c r="R105" s="23" t="e">
        <f>VLOOKUP(A105,#REF!,1,FALSE)</f>
        <v>#REF!</v>
      </c>
      <c r="T105" s="23" t="e">
        <f>+VLOOKUP(A105,#REF!, 1, FALSE)</f>
        <v>#REF!</v>
      </c>
    </row>
    <row r="106" spans="1:20" hidden="1" x14ac:dyDescent="0.2">
      <c r="A106" s="23" t="s">
        <v>211</v>
      </c>
      <c r="B106" s="23" t="s">
        <v>212</v>
      </c>
      <c r="C106" s="135" t="s">
        <v>5</v>
      </c>
      <c r="E106" s="23">
        <v>13049566</v>
      </c>
      <c r="F106" s="135">
        <f t="shared" si="2"/>
        <v>-13049566</v>
      </c>
      <c r="H106" s="23">
        <v>12875070.879000001</v>
      </c>
      <c r="K106" s="135">
        <v>25924636.879000012</v>
      </c>
      <c r="M106" s="23">
        <f t="shared" si="3"/>
        <v>-25924636.879000012</v>
      </c>
      <c r="O106" s="23">
        <f>F106-_xlfn.IFNA(VLOOKUP(A106,'tb adj31.12.2019'!$D$3:$E$1682,2,FALSE),0)</f>
        <v>0</v>
      </c>
      <c r="R106" s="23" t="e">
        <f>VLOOKUP(A106,#REF!,1,FALSE)</f>
        <v>#REF!</v>
      </c>
      <c r="T106" s="23" t="e">
        <f>+VLOOKUP(A106,#REF!, 1, FALSE)</f>
        <v>#REF!</v>
      </c>
    </row>
    <row r="107" spans="1:20" hidden="1" x14ac:dyDescent="0.2">
      <c r="A107" s="23" t="s">
        <v>213</v>
      </c>
      <c r="B107" s="23" t="s">
        <v>214</v>
      </c>
      <c r="C107" s="135" t="s">
        <v>5</v>
      </c>
      <c r="E107" s="23">
        <v>11712434</v>
      </c>
      <c r="F107" s="135">
        <f t="shared" si="2"/>
        <v>-11712434</v>
      </c>
      <c r="H107" s="23">
        <v>9577097.7426000014</v>
      </c>
      <c r="K107" s="135">
        <v>21289531.742600001</v>
      </c>
      <c r="M107" s="23">
        <f t="shared" si="3"/>
        <v>-21289531.742600001</v>
      </c>
      <c r="O107" s="23">
        <f>F107-_xlfn.IFNA(VLOOKUP(A107,'tb adj31.12.2019'!$D$3:$E$1682,2,FALSE),0)</f>
        <v>0</v>
      </c>
      <c r="R107" s="23" t="e">
        <f>VLOOKUP(A107,#REF!,1,FALSE)</f>
        <v>#REF!</v>
      </c>
      <c r="T107" s="23" t="e">
        <f>+VLOOKUP(A107,#REF!, 1, FALSE)</f>
        <v>#REF!</v>
      </c>
    </row>
    <row r="108" spans="1:20" hidden="1" x14ac:dyDescent="0.2">
      <c r="A108" s="23" t="s">
        <v>215</v>
      </c>
      <c r="B108" s="23" t="s">
        <v>216</v>
      </c>
      <c r="C108" s="135" t="s">
        <v>5</v>
      </c>
      <c r="E108" s="23">
        <v>12659072</v>
      </c>
      <c r="F108" s="135">
        <f t="shared" si="2"/>
        <v>-12659072</v>
      </c>
      <c r="H108" s="23">
        <v>12659072</v>
      </c>
      <c r="K108" s="135">
        <v>25318144</v>
      </c>
      <c r="M108" s="23">
        <f t="shared" si="3"/>
        <v>-25318144</v>
      </c>
      <c r="O108" s="23">
        <f>F108-_xlfn.IFNA(VLOOKUP(A108,'tb adj31.12.2019'!$D$3:$E$1682,2,FALSE),0)</f>
        <v>0</v>
      </c>
      <c r="R108" s="23" t="e">
        <f>VLOOKUP(A108,#REF!,1,FALSE)</f>
        <v>#REF!</v>
      </c>
      <c r="T108" s="23" t="e">
        <f>+VLOOKUP(A108,#REF!, 1, FALSE)</f>
        <v>#REF!</v>
      </c>
    </row>
    <row r="109" spans="1:20" hidden="1" x14ac:dyDescent="0.2">
      <c r="A109" s="23" t="s">
        <v>217</v>
      </c>
      <c r="B109" s="23" t="s">
        <v>218</v>
      </c>
      <c r="C109" s="135" t="s">
        <v>5</v>
      </c>
      <c r="E109" s="23">
        <v>9959500</v>
      </c>
      <c r="F109" s="135">
        <f t="shared" si="2"/>
        <v>-9959500</v>
      </c>
      <c r="H109" s="23">
        <v>9826235.0208000001</v>
      </c>
      <c r="K109" s="135">
        <v>19785735.020799998</v>
      </c>
      <c r="M109" s="23">
        <f t="shared" si="3"/>
        <v>-19785735.020799998</v>
      </c>
      <c r="O109" s="23">
        <f>F109-_xlfn.IFNA(VLOOKUP(A109,'tb adj31.12.2019'!$D$3:$E$1682,2,FALSE),0)</f>
        <v>0</v>
      </c>
      <c r="R109" s="23" t="e">
        <f>VLOOKUP(A109,#REF!,1,FALSE)</f>
        <v>#REF!</v>
      </c>
      <c r="T109" s="23" t="e">
        <f>+VLOOKUP(A109,#REF!, 1, FALSE)</f>
        <v>#REF!</v>
      </c>
    </row>
    <row r="110" spans="1:20" hidden="1" x14ac:dyDescent="0.2">
      <c r="A110" s="23" t="s">
        <v>219</v>
      </c>
      <c r="B110" s="23" t="s">
        <v>220</v>
      </c>
      <c r="C110" s="135" t="s">
        <v>5</v>
      </c>
      <c r="E110" s="23">
        <v>888500</v>
      </c>
      <c r="F110" s="135">
        <f t="shared" si="2"/>
        <v>-888500</v>
      </c>
      <c r="H110" s="23">
        <v>876526.03170000005</v>
      </c>
      <c r="K110" s="135">
        <v>1765026.0317000004</v>
      </c>
      <c r="M110" s="23">
        <f t="shared" si="3"/>
        <v>-1765026.0317000004</v>
      </c>
      <c r="O110" s="23">
        <f>F110-_xlfn.IFNA(VLOOKUP(A110,'tb adj31.12.2019'!$D$3:$E$1682,2,FALSE),0)</f>
        <v>0</v>
      </c>
      <c r="R110" s="23" t="e">
        <f>VLOOKUP(A110,#REF!,1,FALSE)</f>
        <v>#REF!</v>
      </c>
      <c r="T110" s="23" t="e">
        <f>+VLOOKUP(A110,#REF!, 1, FALSE)</f>
        <v>#REF!</v>
      </c>
    </row>
    <row r="111" spans="1:20" hidden="1" x14ac:dyDescent="0.2">
      <c r="A111" s="23" t="s">
        <v>221</v>
      </c>
      <c r="B111" s="23" t="s">
        <v>222</v>
      </c>
      <c r="C111" s="135" t="s">
        <v>5</v>
      </c>
      <c r="E111" s="23">
        <v>3318763</v>
      </c>
      <c r="F111" s="135">
        <f t="shared" si="2"/>
        <v>-3318763</v>
      </c>
      <c r="H111" s="23">
        <v>3274416.0008999999</v>
      </c>
      <c r="K111" s="135">
        <v>6593179.0009000003</v>
      </c>
      <c r="M111" s="23">
        <f t="shared" si="3"/>
        <v>-6593179.0009000003</v>
      </c>
      <c r="O111" s="23">
        <f>F111-_xlfn.IFNA(VLOOKUP(A111,'tb adj31.12.2019'!$D$3:$E$1682,2,FALSE),0)</f>
        <v>0</v>
      </c>
      <c r="R111" s="23" t="e">
        <f>VLOOKUP(A111,#REF!,1,FALSE)</f>
        <v>#REF!</v>
      </c>
      <c r="T111" s="23" t="e">
        <f>+VLOOKUP(A111,#REF!, 1, FALSE)</f>
        <v>#REF!</v>
      </c>
    </row>
    <row r="112" spans="1:20" hidden="1" x14ac:dyDescent="0.2">
      <c r="A112" s="23" t="s">
        <v>223</v>
      </c>
      <c r="B112" s="23" t="s">
        <v>224</v>
      </c>
      <c r="C112" s="135" t="s">
        <v>5</v>
      </c>
      <c r="E112" s="23">
        <v>6245727</v>
      </c>
      <c r="F112" s="135">
        <f t="shared" si="2"/>
        <v>-6245727</v>
      </c>
      <c r="H112" s="23">
        <v>17488061.8704</v>
      </c>
      <c r="K112" s="135">
        <v>23733788.870400004</v>
      </c>
      <c r="M112" s="23">
        <f t="shared" si="3"/>
        <v>-23733788.870400004</v>
      </c>
      <c r="O112" s="23">
        <f>F112-_xlfn.IFNA(VLOOKUP(A112,'tb adj31.12.2019'!$D$3:$E$1682,2,FALSE),0)</f>
        <v>0</v>
      </c>
      <c r="R112" s="23" t="e">
        <f>VLOOKUP(A112,#REF!,1,FALSE)</f>
        <v>#REF!</v>
      </c>
      <c r="T112" s="23" t="e">
        <f>+VLOOKUP(A112,#REF!, 1, FALSE)</f>
        <v>#REF!</v>
      </c>
    </row>
    <row r="113" spans="1:20" hidden="1" x14ac:dyDescent="0.2">
      <c r="A113" s="23" t="s">
        <v>225</v>
      </c>
      <c r="B113" s="23" t="s">
        <v>226</v>
      </c>
      <c r="C113" s="135" t="s">
        <v>5</v>
      </c>
      <c r="E113" s="23">
        <v>5265220</v>
      </c>
      <c r="F113" s="135">
        <f t="shared" si="2"/>
        <v>-5265220</v>
      </c>
      <c r="H113" s="23">
        <v>5194935.9099000003</v>
      </c>
      <c r="K113" s="135">
        <v>10460155.909900002</v>
      </c>
      <c r="M113" s="23">
        <f t="shared" si="3"/>
        <v>-10460155.909900002</v>
      </c>
      <c r="O113" s="23">
        <f>F113-_xlfn.IFNA(VLOOKUP(A113,'tb adj31.12.2019'!$D$3:$E$1682,2,FALSE),0)</f>
        <v>0</v>
      </c>
      <c r="R113" s="23" t="e">
        <f>VLOOKUP(A113,#REF!,1,FALSE)</f>
        <v>#REF!</v>
      </c>
      <c r="T113" s="23" t="e">
        <f>+VLOOKUP(A113,#REF!, 1, FALSE)</f>
        <v>#REF!</v>
      </c>
    </row>
    <row r="114" spans="1:20" hidden="1" x14ac:dyDescent="0.2">
      <c r="A114" s="23" t="s">
        <v>227</v>
      </c>
      <c r="B114" s="23" t="s">
        <v>228</v>
      </c>
      <c r="C114" s="135" t="s">
        <v>5</v>
      </c>
      <c r="E114" s="23">
        <v>8677810</v>
      </c>
      <c r="F114" s="135">
        <f t="shared" si="2"/>
        <v>-8677810</v>
      </c>
      <c r="H114" s="23">
        <v>1412184</v>
      </c>
      <c r="K114" s="135">
        <v>10089994</v>
      </c>
      <c r="M114" s="23">
        <f t="shared" si="3"/>
        <v>-10089994</v>
      </c>
      <c r="O114" s="23">
        <f>F114-_xlfn.IFNA(VLOOKUP(A114,'tb adj31.12.2019'!$D$3:$E$1682,2,FALSE),0)</f>
        <v>0</v>
      </c>
      <c r="R114" s="23" t="e">
        <f>VLOOKUP(A114,#REF!,1,FALSE)</f>
        <v>#REF!</v>
      </c>
      <c r="T114" s="23" t="e">
        <f>+VLOOKUP(A114,#REF!, 1, FALSE)</f>
        <v>#REF!</v>
      </c>
    </row>
    <row r="115" spans="1:20" hidden="1" x14ac:dyDescent="0.2">
      <c r="A115" s="23" t="s">
        <v>229</v>
      </c>
      <c r="B115" s="23" t="s">
        <v>230</v>
      </c>
      <c r="C115" s="135" t="s">
        <v>5</v>
      </c>
      <c r="E115" s="23">
        <v>9470506</v>
      </c>
      <c r="F115" s="135">
        <f t="shared" si="2"/>
        <v>-9470506</v>
      </c>
      <c r="H115" s="23">
        <v>1235627</v>
      </c>
      <c r="K115" s="135">
        <v>10706133</v>
      </c>
      <c r="M115" s="23">
        <f t="shared" si="3"/>
        <v>-10706133</v>
      </c>
      <c r="O115" s="23">
        <f>F115-_xlfn.IFNA(VLOOKUP(A115,'tb adj31.12.2019'!$D$3:$E$1682,2,FALSE),0)</f>
        <v>0</v>
      </c>
      <c r="R115" s="23" t="e">
        <f>VLOOKUP(A115,#REF!,1,FALSE)</f>
        <v>#REF!</v>
      </c>
      <c r="T115" s="23" t="e">
        <f>+VLOOKUP(A115,#REF!, 1, FALSE)</f>
        <v>#REF!</v>
      </c>
    </row>
    <row r="116" spans="1:20" hidden="1" x14ac:dyDescent="0.2">
      <c r="A116" s="23" t="s">
        <v>231</v>
      </c>
      <c r="B116" s="23" t="s">
        <v>232</v>
      </c>
      <c r="C116" s="135" t="s">
        <v>5</v>
      </c>
      <c r="E116" s="23">
        <v>1949765</v>
      </c>
      <c r="F116" s="135">
        <f t="shared" si="2"/>
        <v>-1949765</v>
      </c>
      <c r="H116" s="23">
        <v>584723</v>
      </c>
      <c r="K116" s="135">
        <v>2534488</v>
      </c>
      <c r="M116" s="23">
        <f t="shared" si="3"/>
        <v>-2534488</v>
      </c>
      <c r="O116" s="23">
        <f>F116-_xlfn.IFNA(VLOOKUP(A116,'tb adj31.12.2019'!$D$3:$E$1682,2,FALSE),0)</f>
        <v>0</v>
      </c>
      <c r="R116" s="23" t="e">
        <f>VLOOKUP(A116,#REF!,1,FALSE)</f>
        <v>#REF!</v>
      </c>
      <c r="T116" s="23" t="e">
        <f>+VLOOKUP(A116,#REF!, 1, FALSE)</f>
        <v>#REF!</v>
      </c>
    </row>
    <row r="117" spans="1:20" hidden="1" x14ac:dyDescent="0.2">
      <c r="A117" s="23" t="s">
        <v>233</v>
      </c>
      <c r="B117" s="23" t="s">
        <v>234</v>
      </c>
      <c r="C117" s="135" t="s">
        <v>5</v>
      </c>
      <c r="E117" s="23">
        <v>108856</v>
      </c>
      <c r="F117" s="135">
        <f t="shared" si="2"/>
        <v>-108856</v>
      </c>
      <c r="K117" s="135">
        <v>108856</v>
      </c>
      <c r="M117" s="23">
        <f t="shared" si="3"/>
        <v>-108856</v>
      </c>
      <c r="O117" s="23">
        <f>F117-_xlfn.IFNA(VLOOKUP(A117,'tb adj31.12.2019'!$D$3:$E$1682,2,FALSE),0)</f>
        <v>0</v>
      </c>
      <c r="R117" s="23" t="e">
        <f>VLOOKUP(A117,#REF!,1,FALSE)</f>
        <v>#REF!</v>
      </c>
      <c r="T117" s="23" t="e">
        <f>+VLOOKUP(A117,#REF!, 1, FALSE)</f>
        <v>#REF!</v>
      </c>
    </row>
    <row r="118" spans="1:20" hidden="1" x14ac:dyDescent="0.2">
      <c r="A118" s="23" t="s">
        <v>235</v>
      </c>
      <c r="B118" s="23" t="s">
        <v>236</v>
      </c>
      <c r="C118" s="135" t="s">
        <v>5</v>
      </c>
      <c r="E118" s="23">
        <v>19174160</v>
      </c>
      <c r="F118" s="135">
        <f t="shared" si="2"/>
        <v>-19174160</v>
      </c>
      <c r="H118" s="23">
        <v>3689414</v>
      </c>
      <c r="K118" s="135">
        <v>22863574</v>
      </c>
      <c r="M118" s="23">
        <f t="shared" si="3"/>
        <v>-22863574</v>
      </c>
      <c r="O118" s="23">
        <f>F118-_xlfn.IFNA(VLOOKUP(A118,'tb adj31.12.2019'!$D$3:$E$1682,2,FALSE),0)</f>
        <v>0</v>
      </c>
      <c r="R118" s="23" t="e">
        <f>VLOOKUP(A118,#REF!,1,FALSE)</f>
        <v>#REF!</v>
      </c>
      <c r="T118" s="23" t="e">
        <f>+VLOOKUP(A118,#REF!, 1, FALSE)</f>
        <v>#REF!</v>
      </c>
    </row>
    <row r="119" spans="1:20" hidden="1" x14ac:dyDescent="0.2">
      <c r="A119" s="23" t="s">
        <v>237</v>
      </c>
      <c r="B119" s="23" t="s">
        <v>238</v>
      </c>
      <c r="C119" s="135" t="s">
        <v>5</v>
      </c>
      <c r="E119" s="23">
        <v>7933087</v>
      </c>
      <c r="F119" s="135">
        <f t="shared" si="2"/>
        <v>-7933087</v>
      </c>
      <c r="H119" s="23">
        <v>953579</v>
      </c>
      <c r="K119" s="135">
        <v>8886666</v>
      </c>
      <c r="M119" s="23">
        <f t="shared" si="3"/>
        <v>-8886666</v>
      </c>
      <c r="O119" s="23">
        <f>F119-_xlfn.IFNA(VLOOKUP(A119,'tb adj31.12.2019'!$D$3:$E$1682,2,FALSE),0)</f>
        <v>0</v>
      </c>
      <c r="R119" s="23" t="e">
        <f>VLOOKUP(A119,#REF!,1,FALSE)</f>
        <v>#REF!</v>
      </c>
      <c r="T119" s="23" t="e">
        <f>+VLOOKUP(A119,#REF!, 1, FALSE)</f>
        <v>#REF!</v>
      </c>
    </row>
    <row r="120" spans="1:20" hidden="1" x14ac:dyDescent="0.2">
      <c r="A120" s="23" t="s">
        <v>239</v>
      </c>
      <c r="B120" s="23" t="s">
        <v>240</v>
      </c>
      <c r="C120" s="135" t="s">
        <v>5</v>
      </c>
      <c r="D120" s="23">
        <v>1</v>
      </c>
      <c r="F120" s="135">
        <f t="shared" si="2"/>
        <v>1</v>
      </c>
      <c r="J120" s="23">
        <v>1</v>
      </c>
      <c r="M120" s="23">
        <f t="shared" si="3"/>
        <v>1</v>
      </c>
      <c r="O120" s="23">
        <f>F120-_xlfn.IFNA(VLOOKUP(A120,'tb adj31.12.2019'!$D$3:$E$1682,2,FALSE),0)</f>
        <v>0</v>
      </c>
      <c r="R120" s="23" t="e">
        <f>VLOOKUP(A120,#REF!,1,FALSE)</f>
        <v>#REF!</v>
      </c>
      <c r="T120" s="23" t="e">
        <f>+VLOOKUP(A120,#REF!, 1, FALSE)</f>
        <v>#REF!</v>
      </c>
    </row>
    <row r="121" spans="1:20" hidden="1" x14ac:dyDescent="0.2">
      <c r="A121" s="23" t="s">
        <v>241</v>
      </c>
      <c r="B121" s="23" t="s">
        <v>242</v>
      </c>
      <c r="C121" s="135" t="s">
        <v>5</v>
      </c>
      <c r="E121" s="23">
        <v>9789010</v>
      </c>
      <c r="F121" s="135">
        <f t="shared" si="2"/>
        <v>-9789010</v>
      </c>
      <c r="H121" s="23">
        <v>1771199</v>
      </c>
      <c r="K121" s="135">
        <v>11560209</v>
      </c>
      <c r="M121" s="23">
        <f t="shared" si="3"/>
        <v>-11560209</v>
      </c>
      <c r="O121" s="23">
        <f>F121-_xlfn.IFNA(VLOOKUP(A121,'tb adj31.12.2019'!$D$3:$E$1682,2,FALSE),0)</f>
        <v>0</v>
      </c>
      <c r="R121" s="23" t="e">
        <f>VLOOKUP(A121,#REF!,1,FALSE)</f>
        <v>#REF!</v>
      </c>
      <c r="T121" s="23" t="e">
        <f>+VLOOKUP(A121,#REF!, 1, FALSE)</f>
        <v>#REF!</v>
      </c>
    </row>
    <row r="122" spans="1:20" hidden="1" x14ac:dyDescent="0.2">
      <c r="A122" s="23" t="s">
        <v>243</v>
      </c>
      <c r="B122" s="23" t="s">
        <v>244</v>
      </c>
      <c r="C122" s="135" t="s">
        <v>5</v>
      </c>
      <c r="E122" s="23">
        <v>9649634</v>
      </c>
      <c r="F122" s="135">
        <f t="shared" si="2"/>
        <v>-9649634</v>
      </c>
      <c r="H122" s="23">
        <v>1297722</v>
      </c>
      <c r="K122" s="135">
        <v>10947356</v>
      </c>
      <c r="M122" s="23">
        <f t="shared" si="3"/>
        <v>-10947356</v>
      </c>
      <c r="O122" s="23">
        <f>F122-_xlfn.IFNA(VLOOKUP(A122,'tb adj31.12.2019'!$D$3:$E$1682,2,FALSE),0)</f>
        <v>0</v>
      </c>
      <c r="R122" s="23" t="e">
        <f>VLOOKUP(A122,#REF!,1,FALSE)</f>
        <v>#REF!</v>
      </c>
      <c r="T122" s="23" t="e">
        <f>+VLOOKUP(A122,#REF!, 1, FALSE)</f>
        <v>#REF!</v>
      </c>
    </row>
    <row r="123" spans="1:20" hidden="1" x14ac:dyDescent="0.2">
      <c r="A123" s="23" t="s">
        <v>245</v>
      </c>
      <c r="B123" s="23" t="s">
        <v>246</v>
      </c>
      <c r="C123" s="135" t="s">
        <v>5</v>
      </c>
      <c r="E123" s="23">
        <v>13231437</v>
      </c>
      <c r="F123" s="135">
        <f t="shared" si="2"/>
        <v>-13231437</v>
      </c>
      <c r="H123" s="23">
        <v>2589051</v>
      </c>
      <c r="K123" s="135">
        <v>15820488</v>
      </c>
      <c r="M123" s="23">
        <f t="shared" si="3"/>
        <v>-15820488</v>
      </c>
      <c r="O123" s="23">
        <f>F123-_xlfn.IFNA(VLOOKUP(A123,'tb adj31.12.2019'!$D$3:$E$1682,2,FALSE),0)</f>
        <v>0</v>
      </c>
      <c r="R123" s="23" t="e">
        <f>VLOOKUP(A123,#REF!,1,FALSE)</f>
        <v>#REF!</v>
      </c>
      <c r="T123" s="23" t="e">
        <f>+VLOOKUP(A123,#REF!, 1, FALSE)</f>
        <v>#REF!</v>
      </c>
    </row>
    <row r="124" spans="1:20" hidden="1" x14ac:dyDescent="0.2">
      <c r="A124" s="23" t="s">
        <v>247</v>
      </c>
      <c r="B124" s="23" t="s">
        <v>248</v>
      </c>
      <c r="C124" s="135" t="s">
        <v>5</v>
      </c>
      <c r="E124" s="23">
        <v>6157956</v>
      </c>
      <c r="F124" s="135">
        <f t="shared" si="2"/>
        <v>-6157956</v>
      </c>
      <c r="K124" s="135">
        <v>6157956</v>
      </c>
      <c r="M124" s="23">
        <f t="shared" si="3"/>
        <v>-6157956</v>
      </c>
      <c r="O124" s="23">
        <f>F124-_xlfn.IFNA(VLOOKUP(A124,'tb adj31.12.2019'!$D$3:$E$1682,2,FALSE),0)</f>
        <v>0</v>
      </c>
      <c r="R124" s="23" t="e">
        <f>VLOOKUP(A124,#REF!,1,FALSE)</f>
        <v>#REF!</v>
      </c>
      <c r="T124" s="23" t="e">
        <f>+VLOOKUP(A124,#REF!, 1, FALSE)</f>
        <v>#REF!</v>
      </c>
    </row>
    <row r="125" spans="1:20" hidden="1" x14ac:dyDescent="0.2">
      <c r="A125" s="23" t="s">
        <v>249</v>
      </c>
      <c r="B125" s="23" t="s">
        <v>250</v>
      </c>
      <c r="C125" s="135" t="s">
        <v>5</v>
      </c>
      <c r="E125" s="23">
        <v>2343415</v>
      </c>
      <c r="F125" s="135">
        <f t="shared" si="2"/>
        <v>-2343415</v>
      </c>
      <c r="K125" s="135">
        <v>2343415</v>
      </c>
      <c r="M125" s="23">
        <f t="shared" si="3"/>
        <v>-2343415</v>
      </c>
      <c r="O125" s="23">
        <f>F125-_xlfn.IFNA(VLOOKUP(A125,'tb adj31.12.2019'!$D$3:$E$1682,2,FALSE),0)</f>
        <v>0</v>
      </c>
      <c r="R125" s="23" t="e">
        <f>VLOOKUP(A125,#REF!,1,FALSE)</f>
        <v>#REF!</v>
      </c>
      <c r="T125" s="23" t="e">
        <f>+VLOOKUP(A125,#REF!, 1, FALSE)</f>
        <v>#REF!</v>
      </c>
    </row>
    <row r="126" spans="1:20" hidden="1" x14ac:dyDescent="0.2">
      <c r="A126" s="23" t="s">
        <v>251</v>
      </c>
      <c r="B126" s="23" t="s">
        <v>252</v>
      </c>
      <c r="C126" s="135" t="s">
        <v>5</v>
      </c>
      <c r="E126" s="23">
        <v>12604286</v>
      </c>
      <c r="F126" s="135">
        <f t="shared" si="2"/>
        <v>-12604286</v>
      </c>
      <c r="H126" s="23">
        <v>2379440</v>
      </c>
      <c r="K126" s="135">
        <v>14983726</v>
      </c>
      <c r="M126" s="23">
        <f t="shared" si="3"/>
        <v>-14983726</v>
      </c>
      <c r="O126" s="23">
        <f>F126-_xlfn.IFNA(VLOOKUP(A126,'tb adj31.12.2019'!$D$3:$E$1682,2,FALSE),0)</f>
        <v>0</v>
      </c>
      <c r="R126" s="23" t="e">
        <f>VLOOKUP(A126,#REF!,1,FALSE)</f>
        <v>#REF!</v>
      </c>
      <c r="T126" s="23" t="e">
        <f>+VLOOKUP(A126,#REF!, 1, FALSE)</f>
        <v>#REF!</v>
      </c>
    </row>
    <row r="127" spans="1:20" hidden="1" x14ac:dyDescent="0.2">
      <c r="A127" s="23" t="s">
        <v>253</v>
      </c>
      <c r="B127" s="23" t="s">
        <v>254</v>
      </c>
      <c r="C127" s="135" t="s">
        <v>5</v>
      </c>
      <c r="E127" s="23">
        <v>2894919.5</v>
      </c>
      <c r="F127" s="135">
        <f t="shared" si="2"/>
        <v>-2894919.5</v>
      </c>
      <c r="H127" s="23">
        <v>1105362</v>
      </c>
      <c r="K127" s="135">
        <v>4000281.5</v>
      </c>
      <c r="M127" s="23">
        <f t="shared" si="3"/>
        <v>-4000281.5</v>
      </c>
      <c r="O127" s="23">
        <f>F127-_xlfn.IFNA(VLOOKUP(A127,'tb adj31.12.2019'!$D$3:$E$1682,2,FALSE),0)</f>
        <v>0.5</v>
      </c>
      <c r="R127" s="23" t="e">
        <f>VLOOKUP(A127,#REF!,1,FALSE)</f>
        <v>#REF!</v>
      </c>
      <c r="T127" s="23" t="e">
        <f>+VLOOKUP(A127,#REF!, 1, FALSE)</f>
        <v>#REF!</v>
      </c>
    </row>
    <row r="128" spans="1:20" hidden="1" x14ac:dyDescent="0.2">
      <c r="A128" s="23" t="s">
        <v>255</v>
      </c>
      <c r="B128" s="23" t="s">
        <v>256</v>
      </c>
      <c r="C128" s="135" t="s">
        <v>5</v>
      </c>
      <c r="E128" s="23">
        <v>14069899</v>
      </c>
      <c r="F128" s="135">
        <f t="shared" si="2"/>
        <v>-14069899</v>
      </c>
      <c r="K128" s="135">
        <v>14069899</v>
      </c>
      <c r="M128" s="23">
        <f t="shared" si="3"/>
        <v>-14069899</v>
      </c>
      <c r="O128" s="23">
        <f>F128-_xlfn.IFNA(VLOOKUP(A128,'tb adj31.12.2019'!$D$3:$E$1682,2,FALSE),0)</f>
        <v>0</v>
      </c>
      <c r="R128" s="23" t="e">
        <f>VLOOKUP(A128,#REF!,1,FALSE)</f>
        <v>#REF!</v>
      </c>
      <c r="T128" s="23" t="e">
        <f>+VLOOKUP(A128,#REF!, 1, FALSE)</f>
        <v>#REF!</v>
      </c>
    </row>
    <row r="129" spans="1:20" hidden="1" x14ac:dyDescent="0.2">
      <c r="A129" s="23" t="s">
        <v>257</v>
      </c>
      <c r="B129" s="23" t="s">
        <v>258</v>
      </c>
      <c r="C129" s="135" t="s">
        <v>5</v>
      </c>
      <c r="E129" s="23">
        <v>2836645</v>
      </c>
      <c r="F129" s="135">
        <f t="shared" si="2"/>
        <v>-2836645</v>
      </c>
      <c r="H129" s="23">
        <v>1389583</v>
      </c>
      <c r="K129" s="135">
        <v>4226228</v>
      </c>
      <c r="M129" s="23">
        <f t="shared" si="3"/>
        <v>-4226228</v>
      </c>
      <c r="O129" s="23">
        <f>F129-_xlfn.IFNA(VLOOKUP(A129,'tb adj31.12.2019'!$D$3:$E$1682,2,FALSE),0)</f>
        <v>0</v>
      </c>
      <c r="R129" s="23" t="e">
        <f>VLOOKUP(A129,#REF!,1,FALSE)</f>
        <v>#REF!</v>
      </c>
      <c r="T129" s="23" t="e">
        <f>+VLOOKUP(A129,#REF!, 1, FALSE)</f>
        <v>#REF!</v>
      </c>
    </row>
    <row r="130" spans="1:20" hidden="1" x14ac:dyDescent="0.2">
      <c r="A130" s="23" t="s">
        <v>259</v>
      </c>
      <c r="B130" s="23" t="s">
        <v>260</v>
      </c>
      <c r="C130" s="135" t="s">
        <v>5</v>
      </c>
      <c r="E130" s="23">
        <v>247873</v>
      </c>
      <c r="F130" s="135">
        <f t="shared" si="2"/>
        <v>-247873</v>
      </c>
      <c r="H130" s="23">
        <v>752669</v>
      </c>
      <c r="K130" s="135">
        <v>1000542</v>
      </c>
      <c r="M130" s="23">
        <f t="shared" si="3"/>
        <v>-1000542</v>
      </c>
      <c r="O130" s="23">
        <f>F130-_xlfn.IFNA(VLOOKUP(A130,'tb adj31.12.2019'!$D$3:$E$1682,2,FALSE),0)</f>
        <v>0</v>
      </c>
      <c r="R130" s="23" t="e">
        <f>VLOOKUP(A130,#REF!,1,FALSE)</f>
        <v>#REF!</v>
      </c>
      <c r="T130" s="23" t="e">
        <f>+VLOOKUP(A130,#REF!, 1, FALSE)</f>
        <v>#REF!</v>
      </c>
    </row>
    <row r="131" spans="1:20" hidden="1" x14ac:dyDescent="0.2">
      <c r="A131" s="23" t="s">
        <v>261</v>
      </c>
      <c r="B131" s="23" t="s">
        <v>262</v>
      </c>
      <c r="C131" s="135" t="s">
        <v>5</v>
      </c>
      <c r="E131" s="23">
        <v>6655322</v>
      </c>
      <c r="F131" s="135">
        <f t="shared" si="2"/>
        <v>-6655322</v>
      </c>
      <c r="H131" s="23">
        <v>513673</v>
      </c>
      <c r="K131" s="135">
        <v>7168995</v>
      </c>
      <c r="M131" s="23">
        <f t="shared" si="3"/>
        <v>-7168995</v>
      </c>
      <c r="O131" s="23">
        <f>F131-_xlfn.IFNA(VLOOKUP(A131,'tb adj31.12.2019'!$D$3:$E$1682,2,FALSE),0)</f>
        <v>0</v>
      </c>
      <c r="R131" s="23" t="e">
        <f>VLOOKUP(A131,#REF!,1,FALSE)</f>
        <v>#REF!</v>
      </c>
      <c r="T131" s="23" t="e">
        <f>+VLOOKUP(A131,#REF!, 1, FALSE)</f>
        <v>#REF!</v>
      </c>
    </row>
    <row r="132" spans="1:20" hidden="1" x14ac:dyDescent="0.2">
      <c r="A132" s="23" t="s">
        <v>263</v>
      </c>
      <c r="B132" s="23" t="s">
        <v>264</v>
      </c>
      <c r="C132" s="135" t="s">
        <v>5</v>
      </c>
      <c r="E132" s="23">
        <v>1887162</v>
      </c>
      <c r="F132" s="135">
        <f t="shared" ref="F132:F195" si="4">+D132-E132</f>
        <v>-1887162</v>
      </c>
      <c r="H132" s="23">
        <v>325522</v>
      </c>
      <c r="K132" s="135">
        <v>2212684</v>
      </c>
      <c r="M132" s="23">
        <f t="shared" ref="M132:M195" si="5">+J132-K132</f>
        <v>-2212684</v>
      </c>
      <c r="O132" s="23">
        <f>F132-_xlfn.IFNA(VLOOKUP(A132,'tb adj31.12.2019'!$D$3:$E$1682,2,FALSE),0)</f>
        <v>0</v>
      </c>
      <c r="R132" s="23" t="e">
        <f>VLOOKUP(A132,#REF!,1,FALSE)</f>
        <v>#REF!</v>
      </c>
      <c r="T132" s="23" t="e">
        <f>+VLOOKUP(A132,#REF!, 1, FALSE)</f>
        <v>#REF!</v>
      </c>
    </row>
    <row r="133" spans="1:20" hidden="1" x14ac:dyDescent="0.2">
      <c r="A133" s="23" t="s">
        <v>265</v>
      </c>
      <c r="B133" s="23" t="s">
        <v>266</v>
      </c>
      <c r="C133" s="135" t="s">
        <v>5</v>
      </c>
      <c r="E133" s="23">
        <v>431312</v>
      </c>
      <c r="F133" s="135">
        <f t="shared" si="4"/>
        <v>-431312</v>
      </c>
      <c r="H133" s="23">
        <v>35346</v>
      </c>
      <c r="K133" s="135">
        <v>466658</v>
      </c>
      <c r="M133" s="23">
        <f t="shared" si="5"/>
        <v>-466658</v>
      </c>
      <c r="O133" s="23">
        <f>F133-_xlfn.IFNA(VLOOKUP(A133,'tb adj31.12.2019'!$D$3:$E$1682,2,FALSE),0)</f>
        <v>0</v>
      </c>
      <c r="R133" s="23" t="e">
        <f>VLOOKUP(A133,#REF!,1,FALSE)</f>
        <v>#REF!</v>
      </c>
      <c r="T133" s="23" t="e">
        <f>+VLOOKUP(A133,#REF!, 1, FALSE)</f>
        <v>#REF!</v>
      </c>
    </row>
    <row r="134" spans="1:20" hidden="1" x14ac:dyDescent="0.2">
      <c r="A134" s="23" t="s">
        <v>267</v>
      </c>
      <c r="B134" s="23" t="s">
        <v>268</v>
      </c>
      <c r="C134" s="135" t="s">
        <v>5</v>
      </c>
      <c r="E134" s="23">
        <v>758940</v>
      </c>
      <c r="F134" s="135">
        <f t="shared" si="4"/>
        <v>-758940</v>
      </c>
      <c r="H134" s="23">
        <v>74584</v>
      </c>
      <c r="K134" s="135">
        <v>833524</v>
      </c>
      <c r="M134" s="23">
        <f t="shared" si="5"/>
        <v>-833524</v>
      </c>
      <c r="O134" s="23">
        <f>F134-_xlfn.IFNA(VLOOKUP(A134,'tb adj31.12.2019'!$D$3:$E$1682,2,FALSE),0)</f>
        <v>0</v>
      </c>
      <c r="R134" s="23" t="e">
        <f>VLOOKUP(A134,#REF!,1,FALSE)</f>
        <v>#REF!</v>
      </c>
      <c r="T134" s="23" t="e">
        <f>+VLOOKUP(A134,#REF!, 1, FALSE)</f>
        <v>#REF!</v>
      </c>
    </row>
    <row r="135" spans="1:20" hidden="1" x14ac:dyDescent="0.2">
      <c r="A135" s="23" t="s">
        <v>269</v>
      </c>
      <c r="B135" s="23" t="s">
        <v>270</v>
      </c>
      <c r="C135" s="135" t="s">
        <v>5</v>
      </c>
      <c r="E135" s="23">
        <v>53438</v>
      </c>
      <c r="F135" s="135">
        <f t="shared" si="4"/>
        <v>-53438</v>
      </c>
      <c r="H135" s="23">
        <v>7423</v>
      </c>
      <c r="K135" s="135">
        <v>60861</v>
      </c>
      <c r="M135" s="23">
        <f t="shared" si="5"/>
        <v>-60861</v>
      </c>
      <c r="O135" s="23">
        <f>F135-_xlfn.IFNA(VLOOKUP(A135,'tb adj31.12.2019'!$D$3:$E$1682,2,FALSE),0)</f>
        <v>0</v>
      </c>
      <c r="R135" s="23" t="e">
        <f>VLOOKUP(A135,#REF!,1,FALSE)</f>
        <v>#REF!</v>
      </c>
      <c r="T135" s="23" t="e">
        <f>+VLOOKUP(A135,#REF!, 1, FALSE)</f>
        <v>#REF!</v>
      </c>
    </row>
    <row r="136" spans="1:20" hidden="1" x14ac:dyDescent="0.2">
      <c r="A136" s="23" t="s">
        <v>271</v>
      </c>
      <c r="B136" s="23" t="s">
        <v>272</v>
      </c>
      <c r="C136" s="135" t="s">
        <v>5</v>
      </c>
      <c r="E136" s="23">
        <v>124813</v>
      </c>
      <c r="F136" s="135">
        <f t="shared" si="4"/>
        <v>-124813</v>
      </c>
      <c r="H136" s="23">
        <v>6585</v>
      </c>
      <c r="K136" s="135">
        <v>131398</v>
      </c>
      <c r="M136" s="23">
        <f t="shared" si="5"/>
        <v>-131398</v>
      </c>
      <c r="O136" s="23">
        <f>F136-_xlfn.IFNA(VLOOKUP(A136,'tb adj31.12.2019'!$D$3:$E$1682,2,FALSE),0)</f>
        <v>0</v>
      </c>
      <c r="R136" s="23" t="e">
        <f>VLOOKUP(A136,#REF!,1,FALSE)</f>
        <v>#REF!</v>
      </c>
      <c r="T136" s="23" t="e">
        <f>+VLOOKUP(A136,#REF!, 1, FALSE)</f>
        <v>#REF!</v>
      </c>
    </row>
    <row r="137" spans="1:20" hidden="1" x14ac:dyDescent="0.2">
      <c r="A137" s="23" t="s">
        <v>273</v>
      </c>
      <c r="B137" s="23" t="s">
        <v>274</v>
      </c>
      <c r="C137" s="135" t="s">
        <v>5</v>
      </c>
      <c r="E137" s="23">
        <v>260479</v>
      </c>
      <c r="F137" s="135">
        <f t="shared" si="4"/>
        <v>-260479</v>
      </c>
      <c r="H137" s="23">
        <v>17334</v>
      </c>
      <c r="K137" s="135">
        <v>277813</v>
      </c>
      <c r="M137" s="23">
        <f t="shared" si="5"/>
        <v>-277813</v>
      </c>
      <c r="O137" s="23">
        <f>F137-_xlfn.IFNA(VLOOKUP(A137,'tb adj31.12.2019'!$D$3:$E$1682,2,FALSE),0)</f>
        <v>0</v>
      </c>
      <c r="R137" s="23" t="e">
        <f>VLOOKUP(A137,#REF!,1,FALSE)</f>
        <v>#REF!</v>
      </c>
      <c r="T137" s="23" t="e">
        <f>+VLOOKUP(A137,#REF!, 1, FALSE)</f>
        <v>#REF!</v>
      </c>
    </row>
    <row r="138" spans="1:20" hidden="1" x14ac:dyDescent="0.2">
      <c r="A138" s="23" t="s">
        <v>275</v>
      </c>
      <c r="B138" s="23" t="s">
        <v>276</v>
      </c>
      <c r="C138" s="135" t="s">
        <v>5</v>
      </c>
      <c r="E138" s="23">
        <v>1634202</v>
      </c>
      <c r="F138" s="135">
        <f t="shared" si="4"/>
        <v>-1634202</v>
      </c>
      <c r="H138" s="23">
        <v>63365</v>
      </c>
      <c r="K138" s="135">
        <v>1697567</v>
      </c>
      <c r="M138" s="23">
        <f t="shared" si="5"/>
        <v>-1697567</v>
      </c>
      <c r="O138" s="23">
        <f>F138-_xlfn.IFNA(VLOOKUP(A138,'tb adj31.12.2019'!$D$3:$E$1682,2,FALSE),0)</f>
        <v>0</v>
      </c>
      <c r="R138" s="23" t="e">
        <f>VLOOKUP(A138,#REF!,1,FALSE)</f>
        <v>#REF!</v>
      </c>
      <c r="T138" s="23" t="e">
        <f>+VLOOKUP(A138,#REF!, 1, FALSE)</f>
        <v>#REF!</v>
      </c>
    </row>
    <row r="139" spans="1:20" hidden="1" x14ac:dyDescent="0.2">
      <c r="A139" s="23" t="s">
        <v>277</v>
      </c>
      <c r="B139" s="23" t="s">
        <v>278</v>
      </c>
      <c r="C139" s="135" t="s">
        <v>5</v>
      </c>
      <c r="E139" s="23">
        <v>156541</v>
      </c>
      <c r="F139" s="135">
        <f t="shared" si="4"/>
        <v>-156541</v>
      </c>
      <c r="H139" s="23">
        <v>7410</v>
      </c>
      <c r="K139" s="135">
        <v>163951</v>
      </c>
      <c r="M139" s="23">
        <f t="shared" si="5"/>
        <v>-163951</v>
      </c>
      <c r="O139" s="23">
        <f>F139-_xlfn.IFNA(VLOOKUP(A139,'tb adj31.12.2019'!$D$3:$E$1682,2,FALSE),0)</f>
        <v>0</v>
      </c>
      <c r="R139" s="23" t="e">
        <f>VLOOKUP(A139,#REF!,1,FALSE)</f>
        <v>#REF!</v>
      </c>
      <c r="T139" s="23" t="e">
        <f>+VLOOKUP(A139,#REF!, 1, FALSE)</f>
        <v>#REF!</v>
      </c>
    </row>
    <row r="140" spans="1:20" hidden="1" x14ac:dyDescent="0.2">
      <c r="A140" s="23" t="s">
        <v>279</v>
      </c>
      <c r="B140" s="23" t="s">
        <v>280</v>
      </c>
      <c r="C140" s="135" t="s">
        <v>5</v>
      </c>
      <c r="E140" s="23">
        <v>323820</v>
      </c>
      <c r="F140" s="135">
        <f t="shared" si="4"/>
        <v>-323820</v>
      </c>
      <c r="H140" s="23">
        <v>15086</v>
      </c>
      <c r="K140" s="135">
        <v>338906</v>
      </c>
      <c r="M140" s="23">
        <f t="shared" si="5"/>
        <v>-338906</v>
      </c>
      <c r="O140" s="23">
        <f>F140-_xlfn.IFNA(VLOOKUP(A140,'tb adj31.12.2019'!$D$3:$E$1682,2,FALSE),0)</f>
        <v>0</v>
      </c>
      <c r="R140" s="23" t="e">
        <f>VLOOKUP(A140,#REF!,1,FALSE)</f>
        <v>#REF!</v>
      </c>
      <c r="T140" s="23" t="e">
        <f>+VLOOKUP(A140,#REF!, 1, FALSE)</f>
        <v>#REF!</v>
      </c>
    </row>
    <row r="141" spans="1:20" hidden="1" x14ac:dyDescent="0.2">
      <c r="A141" s="23" t="s">
        <v>281</v>
      </c>
      <c r="B141" s="23" t="s">
        <v>282</v>
      </c>
      <c r="C141" s="135" t="s">
        <v>5</v>
      </c>
      <c r="E141" s="23">
        <v>2055</v>
      </c>
      <c r="F141" s="135">
        <f t="shared" si="4"/>
        <v>-2055</v>
      </c>
      <c r="K141" s="135">
        <v>2055</v>
      </c>
      <c r="M141" s="23">
        <f t="shared" si="5"/>
        <v>-2055</v>
      </c>
      <c r="O141" s="23">
        <f>F141-_xlfn.IFNA(VLOOKUP(A141,'tb adj31.12.2019'!$D$3:$E$1682,2,FALSE),0)</f>
        <v>0</v>
      </c>
      <c r="R141" s="23" t="e">
        <f>VLOOKUP(A141,#REF!,1,FALSE)</f>
        <v>#REF!</v>
      </c>
      <c r="T141" s="23" t="e">
        <f>+VLOOKUP(A141,#REF!, 1, FALSE)</f>
        <v>#REF!</v>
      </c>
    </row>
    <row r="142" spans="1:20" hidden="1" x14ac:dyDescent="0.2">
      <c r="A142" s="23" t="s">
        <v>283</v>
      </c>
      <c r="B142" s="23" t="s">
        <v>284</v>
      </c>
      <c r="C142" s="135" t="s">
        <v>5</v>
      </c>
      <c r="E142" s="23">
        <v>55656</v>
      </c>
      <c r="F142" s="135">
        <f t="shared" si="4"/>
        <v>-55656</v>
      </c>
      <c r="H142" s="23">
        <v>9612</v>
      </c>
      <c r="K142" s="135">
        <v>65268</v>
      </c>
      <c r="M142" s="23">
        <f t="shared" si="5"/>
        <v>-65268</v>
      </c>
      <c r="O142" s="23">
        <f>F142-_xlfn.IFNA(VLOOKUP(A142,'tb adj31.12.2019'!$D$3:$E$1682,2,FALSE),0)</f>
        <v>0</v>
      </c>
      <c r="R142" s="23" t="e">
        <f>VLOOKUP(A142,#REF!,1,FALSE)</f>
        <v>#REF!</v>
      </c>
      <c r="T142" s="23" t="e">
        <f>+VLOOKUP(A142,#REF!, 1, FALSE)</f>
        <v>#REF!</v>
      </c>
    </row>
    <row r="143" spans="1:20" hidden="1" x14ac:dyDescent="0.2">
      <c r="A143" s="23" t="s">
        <v>285</v>
      </c>
      <c r="B143" s="23" t="s">
        <v>286</v>
      </c>
      <c r="C143" s="135" t="s">
        <v>5</v>
      </c>
      <c r="E143" s="23">
        <v>491987</v>
      </c>
      <c r="F143" s="135">
        <f t="shared" si="4"/>
        <v>-491987</v>
      </c>
      <c r="H143" s="23">
        <v>117204</v>
      </c>
      <c r="K143" s="135">
        <v>609191</v>
      </c>
      <c r="M143" s="23">
        <f t="shared" si="5"/>
        <v>-609191</v>
      </c>
      <c r="O143" s="23">
        <f>F143-_xlfn.IFNA(VLOOKUP(A143,'tb adj31.12.2019'!$D$3:$E$1682,2,FALSE),0)</f>
        <v>0</v>
      </c>
      <c r="R143" s="23" t="e">
        <f>VLOOKUP(A143,#REF!,1,FALSE)</f>
        <v>#REF!</v>
      </c>
      <c r="T143" s="23" t="e">
        <f>+VLOOKUP(A143,#REF!, 1, FALSE)</f>
        <v>#REF!</v>
      </c>
    </row>
    <row r="144" spans="1:20" hidden="1" x14ac:dyDescent="0.2">
      <c r="A144" s="23" t="s">
        <v>287</v>
      </c>
      <c r="B144" s="23" t="s">
        <v>288</v>
      </c>
      <c r="C144" s="135" t="s">
        <v>5</v>
      </c>
      <c r="E144" s="23">
        <v>21933</v>
      </c>
      <c r="F144" s="135">
        <f t="shared" si="4"/>
        <v>-21933</v>
      </c>
      <c r="H144" s="23">
        <v>7213</v>
      </c>
      <c r="K144" s="135">
        <v>29146</v>
      </c>
      <c r="M144" s="23">
        <f t="shared" si="5"/>
        <v>-29146</v>
      </c>
      <c r="O144" s="23">
        <f>F144-_xlfn.IFNA(VLOOKUP(A144,'tb adj31.12.2019'!$D$3:$E$1682,2,FALSE),0)</f>
        <v>0</v>
      </c>
      <c r="R144" s="23" t="e">
        <f>VLOOKUP(A144,#REF!,1,FALSE)</f>
        <v>#REF!</v>
      </c>
      <c r="T144" s="23" t="e">
        <f>+VLOOKUP(A144,#REF!, 1, FALSE)</f>
        <v>#REF!</v>
      </c>
    </row>
    <row r="145" spans="1:20" hidden="1" x14ac:dyDescent="0.2">
      <c r="A145" s="23" t="s">
        <v>289</v>
      </c>
      <c r="B145" s="23" t="s">
        <v>290</v>
      </c>
      <c r="C145" s="135" t="s">
        <v>5</v>
      </c>
      <c r="E145" s="23">
        <v>2669537</v>
      </c>
      <c r="F145" s="135">
        <f t="shared" si="4"/>
        <v>-2669537</v>
      </c>
      <c r="K145" s="135">
        <v>2669537</v>
      </c>
      <c r="M145" s="23">
        <f t="shared" si="5"/>
        <v>-2669537</v>
      </c>
      <c r="O145" s="23">
        <f>F145-_xlfn.IFNA(VLOOKUP(A145,'tb adj31.12.2019'!$D$3:$E$1682,2,FALSE),0)</f>
        <v>0</v>
      </c>
      <c r="R145" s="23" t="e">
        <f>VLOOKUP(A145,#REF!,1,FALSE)</f>
        <v>#REF!</v>
      </c>
      <c r="T145" s="23" t="e">
        <f>+VLOOKUP(A145,#REF!, 1, FALSE)</f>
        <v>#REF!</v>
      </c>
    </row>
    <row r="146" spans="1:20" hidden="1" x14ac:dyDescent="0.2">
      <c r="A146" s="23" t="s">
        <v>291</v>
      </c>
      <c r="B146" s="23" t="s">
        <v>292</v>
      </c>
      <c r="C146" s="135" t="s">
        <v>5</v>
      </c>
      <c r="E146" s="23">
        <v>0.08</v>
      </c>
      <c r="F146" s="135">
        <f t="shared" si="4"/>
        <v>-0.08</v>
      </c>
      <c r="K146" s="135">
        <v>0.08</v>
      </c>
      <c r="M146" s="23">
        <f t="shared" si="5"/>
        <v>-0.08</v>
      </c>
      <c r="O146" s="23">
        <f>F146-_xlfn.IFNA(VLOOKUP(A146,'tb adj31.12.2019'!$D$3:$E$1682,2,FALSE),0)</f>
        <v>-0.08</v>
      </c>
      <c r="R146" s="23" t="e">
        <f>VLOOKUP(A146,#REF!,1,FALSE)</f>
        <v>#REF!</v>
      </c>
      <c r="T146" s="23" t="e">
        <f>+VLOOKUP(A146,#REF!, 1, FALSE)</f>
        <v>#REF!</v>
      </c>
    </row>
    <row r="147" spans="1:20" hidden="1" x14ac:dyDescent="0.2">
      <c r="A147" s="23" t="s">
        <v>293</v>
      </c>
      <c r="B147" s="23" t="s">
        <v>294</v>
      </c>
      <c r="C147" s="135" t="s">
        <v>5</v>
      </c>
      <c r="E147" s="23">
        <v>8797556</v>
      </c>
      <c r="F147" s="135">
        <f t="shared" si="4"/>
        <v>-8797556</v>
      </c>
      <c r="K147" s="135">
        <v>8797556</v>
      </c>
      <c r="M147" s="23">
        <f t="shared" si="5"/>
        <v>-8797556</v>
      </c>
      <c r="O147" s="23">
        <f>F147-_xlfn.IFNA(VLOOKUP(A147,'tb adj31.12.2019'!$D$3:$E$1682,2,FALSE),0)</f>
        <v>0</v>
      </c>
      <c r="R147" s="23" t="e">
        <f>VLOOKUP(A147,#REF!,1,FALSE)</f>
        <v>#REF!</v>
      </c>
      <c r="T147" s="23" t="e">
        <f>+VLOOKUP(A147,#REF!, 1, FALSE)</f>
        <v>#REF!</v>
      </c>
    </row>
    <row r="148" spans="1:20" hidden="1" x14ac:dyDescent="0.2">
      <c r="A148" s="23" t="s">
        <v>295</v>
      </c>
      <c r="B148" s="23" t="s">
        <v>296</v>
      </c>
      <c r="C148" s="135" t="s">
        <v>5</v>
      </c>
      <c r="E148" s="23">
        <v>37574507</v>
      </c>
      <c r="F148" s="135">
        <f t="shared" si="4"/>
        <v>-37574507</v>
      </c>
      <c r="H148" s="23">
        <v>3006040</v>
      </c>
      <c r="K148" s="135">
        <v>40580547</v>
      </c>
      <c r="M148" s="23">
        <f t="shared" si="5"/>
        <v>-40580547</v>
      </c>
      <c r="O148" s="23">
        <f>F148-_xlfn.IFNA(VLOOKUP(A148,'tb adj31.12.2019'!$D$3:$E$1682,2,FALSE),0)</f>
        <v>0</v>
      </c>
      <c r="R148" s="23" t="e">
        <f>VLOOKUP(A148,#REF!,1,FALSE)</f>
        <v>#REF!</v>
      </c>
      <c r="T148" s="23" t="e">
        <f>+VLOOKUP(A148,#REF!, 1, FALSE)</f>
        <v>#REF!</v>
      </c>
    </row>
    <row r="149" spans="1:20" hidden="1" x14ac:dyDescent="0.2">
      <c r="A149" s="23" t="s">
        <v>297</v>
      </c>
      <c r="B149" s="23" t="s">
        <v>298</v>
      </c>
      <c r="C149" s="135" t="s">
        <v>5</v>
      </c>
      <c r="E149" s="23">
        <v>47272126</v>
      </c>
      <c r="F149" s="135">
        <f t="shared" si="4"/>
        <v>-47272126</v>
      </c>
      <c r="H149" s="23">
        <v>4070800</v>
      </c>
      <c r="K149" s="135">
        <v>51342926</v>
      </c>
      <c r="M149" s="23">
        <f t="shared" si="5"/>
        <v>-51342926</v>
      </c>
      <c r="O149" s="23">
        <f>F149-_xlfn.IFNA(VLOOKUP(A149,'tb adj31.12.2019'!$D$3:$E$1682,2,FALSE),0)</f>
        <v>0</v>
      </c>
      <c r="R149" s="23" t="e">
        <f>VLOOKUP(A149,#REF!,1,FALSE)</f>
        <v>#REF!</v>
      </c>
      <c r="T149" s="23" t="e">
        <f>+VLOOKUP(A149,#REF!, 1, FALSE)</f>
        <v>#REF!</v>
      </c>
    </row>
    <row r="150" spans="1:20" hidden="1" x14ac:dyDescent="0.2">
      <c r="A150" s="23" t="s">
        <v>299</v>
      </c>
      <c r="B150" s="23" t="s">
        <v>300</v>
      </c>
      <c r="C150" s="135" t="s">
        <v>5</v>
      </c>
      <c r="E150" s="23">
        <v>45691604</v>
      </c>
      <c r="F150" s="135">
        <f t="shared" si="4"/>
        <v>-45691604</v>
      </c>
      <c r="H150" s="23">
        <v>3509686</v>
      </c>
      <c r="K150" s="135">
        <v>49201290</v>
      </c>
      <c r="M150" s="23">
        <f t="shared" si="5"/>
        <v>-49201290</v>
      </c>
      <c r="O150" s="23">
        <f>F150-_xlfn.IFNA(VLOOKUP(A150,'tb adj31.12.2019'!$D$3:$E$1682,2,FALSE),0)</f>
        <v>0</v>
      </c>
      <c r="R150" s="23" t="e">
        <f>VLOOKUP(A150,#REF!,1,FALSE)</f>
        <v>#REF!</v>
      </c>
      <c r="T150" s="23" t="e">
        <f>+VLOOKUP(A150,#REF!, 1, FALSE)</f>
        <v>#REF!</v>
      </c>
    </row>
    <row r="151" spans="1:20" hidden="1" x14ac:dyDescent="0.2">
      <c r="A151" s="23" t="s">
        <v>301</v>
      </c>
      <c r="B151" s="23" t="s">
        <v>302</v>
      </c>
      <c r="C151" s="135" t="s">
        <v>5</v>
      </c>
      <c r="E151" s="23">
        <v>1</v>
      </c>
      <c r="F151" s="135">
        <f t="shared" si="4"/>
        <v>-1</v>
      </c>
      <c r="H151" s="23">
        <v>16096</v>
      </c>
      <c r="K151" s="135">
        <v>16097</v>
      </c>
      <c r="M151" s="23">
        <f t="shared" si="5"/>
        <v>-16097</v>
      </c>
      <c r="O151" s="23">
        <f>F151-_xlfn.IFNA(VLOOKUP(A151,'tb adj31.12.2019'!$D$3:$E$1682,2,FALSE),0)</f>
        <v>0</v>
      </c>
      <c r="R151" s="23" t="e">
        <f>VLOOKUP(A151,#REF!,1,FALSE)</f>
        <v>#REF!</v>
      </c>
      <c r="T151" s="23" t="e">
        <f>+VLOOKUP(A151,#REF!, 1, FALSE)</f>
        <v>#REF!</v>
      </c>
    </row>
    <row r="152" spans="1:20" hidden="1" x14ac:dyDescent="0.2">
      <c r="A152" s="23" t="s">
        <v>303</v>
      </c>
      <c r="B152" s="23" t="s">
        <v>304</v>
      </c>
      <c r="C152" s="135" t="s">
        <v>5</v>
      </c>
      <c r="E152" s="23">
        <v>23728016</v>
      </c>
      <c r="F152" s="135">
        <f t="shared" si="4"/>
        <v>-23728016</v>
      </c>
      <c r="H152" s="23">
        <v>1987398</v>
      </c>
      <c r="K152" s="135">
        <v>25715414</v>
      </c>
      <c r="M152" s="23">
        <f t="shared" si="5"/>
        <v>-25715414</v>
      </c>
      <c r="O152" s="23">
        <f>F152-_xlfn.IFNA(VLOOKUP(A152,'tb adj31.12.2019'!$D$3:$E$1682,2,FALSE),0)</f>
        <v>0</v>
      </c>
      <c r="R152" s="23" t="e">
        <f>VLOOKUP(A152,#REF!,1,FALSE)</f>
        <v>#REF!</v>
      </c>
      <c r="T152" s="23" t="e">
        <f>+VLOOKUP(A152,#REF!, 1, FALSE)</f>
        <v>#REF!</v>
      </c>
    </row>
    <row r="153" spans="1:20" hidden="1" x14ac:dyDescent="0.2">
      <c r="A153" s="23" t="s">
        <v>305</v>
      </c>
      <c r="B153" s="23" t="s">
        <v>306</v>
      </c>
      <c r="C153" s="135" t="s">
        <v>5</v>
      </c>
      <c r="E153" s="23">
        <v>27701448</v>
      </c>
      <c r="F153" s="135">
        <f t="shared" si="4"/>
        <v>-27701448</v>
      </c>
      <c r="H153" s="23">
        <v>2304520</v>
      </c>
      <c r="K153" s="135">
        <v>30005968</v>
      </c>
      <c r="M153" s="23">
        <f t="shared" si="5"/>
        <v>-30005968</v>
      </c>
      <c r="O153" s="23">
        <f>F153-_xlfn.IFNA(VLOOKUP(A153,'tb adj31.12.2019'!$D$3:$E$1682,2,FALSE),0)</f>
        <v>0</v>
      </c>
      <c r="R153" s="23" t="e">
        <f>VLOOKUP(A153,#REF!,1,FALSE)</f>
        <v>#REF!</v>
      </c>
      <c r="T153" s="23" t="e">
        <f>+VLOOKUP(A153,#REF!, 1, FALSE)</f>
        <v>#REF!</v>
      </c>
    </row>
    <row r="154" spans="1:20" hidden="1" x14ac:dyDescent="0.2">
      <c r="A154" s="23" t="s">
        <v>307</v>
      </c>
      <c r="B154" s="23" t="s">
        <v>308</v>
      </c>
      <c r="C154" s="135" t="s">
        <v>5</v>
      </c>
      <c r="E154" s="23">
        <v>30430113</v>
      </c>
      <c r="F154" s="135">
        <f t="shared" si="4"/>
        <v>-30430113</v>
      </c>
      <c r="H154" s="23">
        <v>2569218</v>
      </c>
      <c r="K154" s="135">
        <v>32999331</v>
      </c>
      <c r="M154" s="23">
        <f t="shared" si="5"/>
        <v>-32999331</v>
      </c>
      <c r="O154" s="23">
        <f>F154-_xlfn.IFNA(VLOOKUP(A154,'tb adj31.12.2019'!$D$3:$E$1682,2,FALSE),0)</f>
        <v>0</v>
      </c>
      <c r="R154" s="23" t="e">
        <f>VLOOKUP(A154,#REF!,1,FALSE)</f>
        <v>#REF!</v>
      </c>
      <c r="T154" s="23" t="e">
        <f>+VLOOKUP(A154,#REF!, 1, FALSE)</f>
        <v>#REF!</v>
      </c>
    </row>
    <row r="155" spans="1:20" hidden="1" x14ac:dyDescent="0.2">
      <c r="A155" s="23" t="s">
        <v>309</v>
      </c>
      <c r="B155" s="23" t="s">
        <v>310</v>
      </c>
      <c r="C155" s="135" t="s">
        <v>5</v>
      </c>
      <c r="E155" s="23">
        <v>3299124</v>
      </c>
      <c r="F155" s="135">
        <f t="shared" si="4"/>
        <v>-3299124</v>
      </c>
      <c r="H155" s="23">
        <v>307215</v>
      </c>
      <c r="K155" s="135">
        <v>3606339</v>
      </c>
      <c r="M155" s="23">
        <f t="shared" si="5"/>
        <v>-3606339</v>
      </c>
      <c r="O155" s="23">
        <f>F155-_xlfn.IFNA(VLOOKUP(A155,'tb adj31.12.2019'!$D$3:$E$1682,2,FALSE),0)</f>
        <v>0</v>
      </c>
      <c r="R155" s="23" t="e">
        <f>VLOOKUP(A155,#REF!,1,FALSE)</f>
        <v>#REF!</v>
      </c>
      <c r="T155" s="23" t="e">
        <f>+VLOOKUP(A155,#REF!, 1, FALSE)</f>
        <v>#REF!</v>
      </c>
    </row>
    <row r="156" spans="1:20" hidden="1" x14ac:dyDescent="0.2">
      <c r="A156" s="23" t="s">
        <v>311</v>
      </c>
      <c r="B156" s="23" t="s">
        <v>312</v>
      </c>
      <c r="C156" s="135" t="s">
        <v>5</v>
      </c>
      <c r="E156" s="23">
        <v>8442268</v>
      </c>
      <c r="F156" s="135">
        <f t="shared" si="4"/>
        <v>-8442268</v>
      </c>
      <c r="H156" s="23">
        <v>556991</v>
      </c>
      <c r="K156" s="135">
        <v>8999259</v>
      </c>
      <c r="M156" s="23">
        <f t="shared" si="5"/>
        <v>-8999259</v>
      </c>
      <c r="O156" s="23">
        <f>F156-_xlfn.IFNA(VLOOKUP(A156,'tb adj31.12.2019'!$D$3:$E$1682,2,FALSE),0)</f>
        <v>0</v>
      </c>
      <c r="R156" s="23" t="e">
        <f>VLOOKUP(A156,#REF!,1,FALSE)</f>
        <v>#REF!</v>
      </c>
      <c r="T156" s="23" t="e">
        <f>+VLOOKUP(A156,#REF!, 1, FALSE)</f>
        <v>#REF!</v>
      </c>
    </row>
    <row r="157" spans="1:20" hidden="1" x14ac:dyDescent="0.2">
      <c r="A157" s="23" t="s">
        <v>313</v>
      </c>
      <c r="B157" s="23" t="s">
        <v>314</v>
      </c>
      <c r="C157" s="135" t="s">
        <v>5</v>
      </c>
      <c r="E157" s="23">
        <v>14742715</v>
      </c>
      <c r="F157" s="135">
        <f t="shared" si="4"/>
        <v>-14742715</v>
      </c>
      <c r="H157" s="23">
        <v>1933228</v>
      </c>
      <c r="K157" s="135">
        <v>16675943</v>
      </c>
      <c r="M157" s="23">
        <f t="shared" si="5"/>
        <v>-16675943</v>
      </c>
      <c r="O157" s="23">
        <f>F157-_xlfn.IFNA(VLOOKUP(A157,'tb adj31.12.2019'!$D$3:$E$1682,2,FALSE),0)</f>
        <v>0</v>
      </c>
      <c r="R157" s="23" t="e">
        <f>VLOOKUP(A157,#REF!,1,FALSE)</f>
        <v>#REF!</v>
      </c>
      <c r="T157" s="23" t="e">
        <f>+VLOOKUP(A157,#REF!, 1, FALSE)</f>
        <v>#REF!</v>
      </c>
    </row>
    <row r="158" spans="1:20" hidden="1" x14ac:dyDescent="0.2">
      <c r="A158" s="23" t="s">
        <v>315</v>
      </c>
      <c r="B158" s="23" t="s">
        <v>316</v>
      </c>
      <c r="C158" s="135" t="s">
        <v>5</v>
      </c>
      <c r="E158" s="23">
        <v>23574370</v>
      </c>
      <c r="F158" s="135">
        <f t="shared" si="4"/>
        <v>-23574370</v>
      </c>
      <c r="H158" s="23">
        <v>2090689</v>
      </c>
      <c r="K158" s="135">
        <v>25665059</v>
      </c>
      <c r="M158" s="23">
        <f t="shared" si="5"/>
        <v>-25665059</v>
      </c>
      <c r="O158" s="23">
        <f>F158-_xlfn.IFNA(VLOOKUP(A158,'tb adj31.12.2019'!$D$3:$E$1682,2,FALSE),0)</f>
        <v>0</v>
      </c>
      <c r="R158" s="23" t="e">
        <f>VLOOKUP(A158,#REF!,1,FALSE)</f>
        <v>#REF!</v>
      </c>
      <c r="T158" s="23" t="e">
        <f>+VLOOKUP(A158,#REF!, 1, FALSE)</f>
        <v>#REF!</v>
      </c>
    </row>
    <row r="159" spans="1:20" hidden="1" x14ac:dyDescent="0.2">
      <c r="A159" s="23" t="s">
        <v>317</v>
      </c>
      <c r="B159" s="23" t="s">
        <v>318</v>
      </c>
      <c r="C159" s="135" t="s">
        <v>5</v>
      </c>
      <c r="D159" s="23">
        <v>34005</v>
      </c>
      <c r="F159" s="135">
        <f t="shared" si="4"/>
        <v>34005</v>
      </c>
      <c r="J159" s="23">
        <v>34005</v>
      </c>
      <c r="M159" s="23">
        <f t="shared" si="5"/>
        <v>34005</v>
      </c>
      <c r="O159" s="23">
        <f>F159-_xlfn.IFNA(VLOOKUP(A159,'tb adj31.12.2019'!$D$3:$E$1682,2,FALSE),0)</f>
        <v>0</v>
      </c>
      <c r="R159" s="23" t="e">
        <f>VLOOKUP(A159,#REF!,1,FALSE)</f>
        <v>#REF!</v>
      </c>
      <c r="T159" s="23" t="e">
        <f>+VLOOKUP(A159,#REF!, 1, FALSE)</f>
        <v>#REF!</v>
      </c>
    </row>
    <row r="160" spans="1:20" hidden="1" x14ac:dyDescent="0.2">
      <c r="A160" s="23" t="s">
        <v>319</v>
      </c>
      <c r="B160" s="23" t="s">
        <v>320</v>
      </c>
      <c r="C160" s="135" t="s">
        <v>5</v>
      </c>
      <c r="E160" s="23">
        <v>9611511</v>
      </c>
      <c r="F160" s="135">
        <f t="shared" si="4"/>
        <v>-9611511</v>
      </c>
      <c r="H160" s="23">
        <v>1861782</v>
      </c>
      <c r="K160" s="135">
        <v>11473293</v>
      </c>
      <c r="M160" s="23">
        <f t="shared" si="5"/>
        <v>-11473293</v>
      </c>
      <c r="O160" s="23">
        <f>F160-_xlfn.IFNA(VLOOKUP(A160,'tb adj31.12.2019'!$D$3:$E$1682,2,FALSE),0)</f>
        <v>0</v>
      </c>
      <c r="R160" s="23" t="e">
        <f>VLOOKUP(A160,#REF!,1,FALSE)</f>
        <v>#REF!</v>
      </c>
      <c r="T160" s="23" t="e">
        <f>+VLOOKUP(A160,#REF!, 1, FALSE)</f>
        <v>#REF!</v>
      </c>
    </row>
    <row r="161" spans="1:20" hidden="1" x14ac:dyDescent="0.2">
      <c r="A161" s="23" t="s">
        <v>321</v>
      </c>
      <c r="B161" s="23" t="s">
        <v>322</v>
      </c>
      <c r="C161" s="135" t="s">
        <v>5</v>
      </c>
      <c r="E161" s="23">
        <v>8525092</v>
      </c>
      <c r="F161" s="135">
        <f t="shared" si="4"/>
        <v>-8525092</v>
      </c>
      <c r="H161" s="23">
        <v>2104637</v>
      </c>
      <c r="K161" s="135">
        <v>10629729</v>
      </c>
      <c r="M161" s="23">
        <f t="shared" si="5"/>
        <v>-10629729</v>
      </c>
      <c r="O161" s="23">
        <f>F161-_xlfn.IFNA(VLOOKUP(A161,'tb adj31.12.2019'!$D$3:$E$1682,2,FALSE),0)</f>
        <v>0</v>
      </c>
      <c r="R161" s="23" t="e">
        <f>VLOOKUP(A161,#REF!,1,FALSE)</f>
        <v>#REF!</v>
      </c>
      <c r="T161" s="23" t="e">
        <f>+VLOOKUP(A161,#REF!, 1, FALSE)</f>
        <v>#REF!</v>
      </c>
    </row>
    <row r="162" spans="1:20" hidden="1" x14ac:dyDescent="0.2">
      <c r="A162" s="23" t="s">
        <v>323</v>
      </c>
      <c r="B162" s="23" t="s">
        <v>324</v>
      </c>
      <c r="C162" s="135" t="s">
        <v>5</v>
      </c>
      <c r="E162" s="23">
        <v>6225596</v>
      </c>
      <c r="F162" s="135">
        <f t="shared" si="4"/>
        <v>-6225596</v>
      </c>
      <c r="H162" s="23">
        <v>2134394</v>
      </c>
      <c r="K162" s="135">
        <v>8359990</v>
      </c>
      <c r="M162" s="23">
        <f t="shared" si="5"/>
        <v>-8359990</v>
      </c>
      <c r="O162" s="23">
        <f>F162-_xlfn.IFNA(VLOOKUP(A162,'tb adj31.12.2019'!$D$3:$E$1682,2,FALSE),0)</f>
        <v>0</v>
      </c>
      <c r="R162" s="23" t="e">
        <f>VLOOKUP(A162,#REF!,1,FALSE)</f>
        <v>#REF!</v>
      </c>
      <c r="T162" s="23" t="e">
        <f>+VLOOKUP(A162,#REF!, 1, FALSE)</f>
        <v>#REF!</v>
      </c>
    </row>
    <row r="163" spans="1:20" hidden="1" x14ac:dyDescent="0.2">
      <c r="A163" s="23" t="s">
        <v>325</v>
      </c>
      <c r="B163" s="23" t="s">
        <v>326</v>
      </c>
      <c r="C163" s="135" t="s">
        <v>5</v>
      </c>
      <c r="E163" s="23">
        <v>2795567</v>
      </c>
      <c r="F163" s="135">
        <f t="shared" si="4"/>
        <v>-2795567</v>
      </c>
      <c r="H163" s="23">
        <v>10040159</v>
      </c>
      <c r="K163" s="135">
        <v>12835726</v>
      </c>
      <c r="M163" s="23">
        <f t="shared" si="5"/>
        <v>-12835726</v>
      </c>
      <c r="O163" s="23">
        <f>F163-_xlfn.IFNA(VLOOKUP(A163,'tb adj31.12.2019'!$D$3:$E$1682,2,FALSE),0)</f>
        <v>0</v>
      </c>
      <c r="R163" s="23" t="e">
        <f>VLOOKUP(A163,#REF!,1,FALSE)</f>
        <v>#REF!</v>
      </c>
      <c r="T163" s="23" t="e">
        <f>+VLOOKUP(A163,#REF!, 1, FALSE)</f>
        <v>#REF!</v>
      </c>
    </row>
    <row r="164" spans="1:20" hidden="1" x14ac:dyDescent="0.2">
      <c r="A164" s="23" t="s">
        <v>327</v>
      </c>
      <c r="B164" s="23" t="s">
        <v>328</v>
      </c>
      <c r="C164" s="135" t="s">
        <v>5</v>
      </c>
      <c r="E164" s="23">
        <v>2143595</v>
      </c>
      <c r="F164" s="135">
        <f t="shared" si="4"/>
        <v>-2143595</v>
      </c>
      <c r="H164" s="23">
        <v>67173</v>
      </c>
      <c r="K164" s="135">
        <v>2210768</v>
      </c>
      <c r="M164" s="23">
        <f t="shared" si="5"/>
        <v>-2210768</v>
      </c>
      <c r="O164" s="23">
        <f>F164-_xlfn.IFNA(VLOOKUP(A164,'tb adj31.12.2019'!$D$3:$E$1682,2,FALSE),0)</f>
        <v>0</v>
      </c>
      <c r="R164" s="23" t="e">
        <f>VLOOKUP(A164,#REF!,1,FALSE)</f>
        <v>#REF!</v>
      </c>
      <c r="T164" s="23" t="e">
        <f>+VLOOKUP(A164,#REF!, 1, FALSE)</f>
        <v>#REF!</v>
      </c>
    </row>
    <row r="165" spans="1:20" hidden="1" x14ac:dyDescent="0.2">
      <c r="A165" s="23" t="s">
        <v>329</v>
      </c>
      <c r="B165" s="23" t="s">
        <v>330</v>
      </c>
      <c r="C165" s="135" t="s">
        <v>5</v>
      </c>
      <c r="E165" s="23">
        <v>1491906</v>
      </c>
      <c r="F165" s="135">
        <f t="shared" si="4"/>
        <v>-1491906</v>
      </c>
      <c r="H165" s="23">
        <v>58762</v>
      </c>
      <c r="K165" s="135">
        <v>1550668</v>
      </c>
      <c r="M165" s="23">
        <f t="shared" si="5"/>
        <v>-1550668</v>
      </c>
      <c r="O165" s="23">
        <f>F165-_xlfn.IFNA(VLOOKUP(A165,'tb adj31.12.2019'!$D$3:$E$1682,2,FALSE),0)</f>
        <v>0</v>
      </c>
      <c r="R165" s="23" t="e">
        <f>VLOOKUP(A165,#REF!,1,FALSE)</f>
        <v>#REF!</v>
      </c>
      <c r="T165" s="23" t="e">
        <f>+VLOOKUP(A165,#REF!, 1, FALSE)</f>
        <v>#REF!</v>
      </c>
    </row>
    <row r="166" spans="1:20" hidden="1" x14ac:dyDescent="0.2">
      <c r="A166" s="23" t="s">
        <v>331</v>
      </c>
      <c r="B166" s="23" t="s">
        <v>332</v>
      </c>
      <c r="C166" s="135" t="s">
        <v>5</v>
      </c>
      <c r="E166" s="23">
        <v>1692634</v>
      </c>
      <c r="F166" s="135">
        <f t="shared" si="4"/>
        <v>-1692634</v>
      </c>
      <c r="H166" s="23">
        <v>284945</v>
      </c>
      <c r="K166" s="135">
        <v>1977579</v>
      </c>
      <c r="M166" s="23">
        <f t="shared" si="5"/>
        <v>-1977579</v>
      </c>
      <c r="O166" s="23">
        <f>F166-_xlfn.IFNA(VLOOKUP(A166,'tb adj31.12.2019'!$D$3:$E$1682,2,FALSE),0)</f>
        <v>0</v>
      </c>
      <c r="R166" s="23" t="e">
        <f>VLOOKUP(A166,#REF!,1,FALSE)</f>
        <v>#REF!</v>
      </c>
      <c r="T166" s="23" t="e">
        <f>+VLOOKUP(A166,#REF!, 1, FALSE)</f>
        <v>#REF!</v>
      </c>
    </row>
    <row r="167" spans="1:20" hidden="1" x14ac:dyDescent="0.2">
      <c r="A167" s="23" t="s">
        <v>333</v>
      </c>
      <c r="B167" s="23" t="s">
        <v>334</v>
      </c>
      <c r="C167" s="135" t="s">
        <v>5</v>
      </c>
      <c r="E167" s="23">
        <v>1620729</v>
      </c>
      <c r="F167" s="135">
        <f t="shared" si="4"/>
        <v>-1620729</v>
      </c>
      <c r="H167" s="23">
        <v>70306</v>
      </c>
      <c r="K167" s="135">
        <v>1691035</v>
      </c>
      <c r="M167" s="23">
        <f t="shared" si="5"/>
        <v>-1691035</v>
      </c>
      <c r="O167" s="23">
        <f>F167-_xlfn.IFNA(VLOOKUP(A167,'tb adj31.12.2019'!$D$3:$E$1682,2,FALSE),0)</f>
        <v>0</v>
      </c>
      <c r="R167" s="23" t="e">
        <f>VLOOKUP(A167,#REF!,1,FALSE)</f>
        <v>#REF!</v>
      </c>
      <c r="T167" s="23" t="e">
        <f>+VLOOKUP(A167,#REF!, 1, FALSE)</f>
        <v>#REF!</v>
      </c>
    </row>
    <row r="168" spans="1:20" hidden="1" x14ac:dyDescent="0.2">
      <c r="A168" s="23" t="s">
        <v>335</v>
      </c>
      <c r="B168" s="23" t="s">
        <v>336</v>
      </c>
      <c r="C168" s="135" t="s">
        <v>5</v>
      </c>
      <c r="E168" s="23">
        <v>2391646</v>
      </c>
      <c r="F168" s="135">
        <f t="shared" si="4"/>
        <v>-2391646</v>
      </c>
      <c r="H168" s="23">
        <v>104285</v>
      </c>
      <c r="K168" s="135">
        <v>2495931</v>
      </c>
      <c r="M168" s="23">
        <f t="shared" si="5"/>
        <v>-2495931</v>
      </c>
      <c r="O168" s="23">
        <f>F168-_xlfn.IFNA(VLOOKUP(A168,'tb adj31.12.2019'!$D$3:$E$1682,2,FALSE),0)</f>
        <v>0</v>
      </c>
      <c r="R168" s="23" t="e">
        <f>VLOOKUP(A168,#REF!,1,FALSE)</f>
        <v>#REF!</v>
      </c>
      <c r="T168" s="23" t="e">
        <f>+VLOOKUP(A168,#REF!, 1, FALSE)</f>
        <v>#REF!</v>
      </c>
    </row>
    <row r="169" spans="1:20" hidden="1" x14ac:dyDescent="0.2">
      <c r="A169" s="23" t="s">
        <v>337</v>
      </c>
      <c r="B169" s="23" t="s">
        <v>338</v>
      </c>
      <c r="C169" s="135" t="s">
        <v>5</v>
      </c>
      <c r="E169" s="23">
        <v>3312905</v>
      </c>
      <c r="F169" s="135">
        <f t="shared" si="4"/>
        <v>-3312905</v>
      </c>
      <c r="H169" s="23">
        <v>145204</v>
      </c>
      <c r="K169" s="135">
        <v>3458109</v>
      </c>
      <c r="M169" s="23">
        <f t="shared" si="5"/>
        <v>-3458109</v>
      </c>
      <c r="O169" s="23">
        <f>F169-_xlfn.IFNA(VLOOKUP(A169,'tb adj31.12.2019'!$D$3:$E$1682,2,FALSE),0)</f>
        <v>0</v>
      </c>
      <c r="R169" s="23" t="e">
        <f>VLOOKUP(A169,#REF!,1,FALSE)</f>
        <v>#REF!</v>
      </c>
      <c r="T169" s="23" t="e">
        <f>+VLOOKUP(A169,#REF!, 1, FALSE)</f>
        <v>#REF!</v>
      </c>
    </row>
    <row r="170" spans="1:20" hidden="1" x14ac:dyDescent="0.2">
      <c r="A170" s="23" t="s">
        <v>339</v>
      </c>
      <c r="B170" s="23" t="s">
        <v>340</v>
      </c>
      <c r="C170" s="135" t="s">
        <v>5</v>
      </c>
      <c r="E170" s="23">
        <v>2009960</v>
      </c>
      <c r="F170" s="135">
        <f t="shared" si="4"/>
        <v>-2009960</v>
      </c>
      <c r="H170" s="23">
        <v>72598</v>
      </c>
      <c r="K170" s="135">
        <v>2082558</v>
      </c>
      <c r="M170" s="23">
        <f t="shared" si="5"/>
        <v>-2082558</v>
      </c>
      <c r="O170" s="23">
        <f>F170-_xlfn.IFNA(VLOOKUP(A170,'tb adj31.12.2019'!$D$3:$E$1682,2,FALSE),0)</f>
        <v>0</v>
      </c>
      <c r="R170" s="23" t="e">
        <f>VLOOKUP(A170,#REF!,1,FALSE)</f>
        <v>#REF!</v>
      </c>
      <c r="T170" s="23" t="e">
        <f>+VLOOKUP(A170,#REF!, 1, FALSE)</f>
        <v>#REF!</v>
      </c>
    </row>
    <row r="171" spans="1:20" hidden="1" x14ac:dyDescent="0.2">
      <c r="A171" s="23" t="s">
        <v>341</v>
      </c>
      <c r="B171" s="23" t="s">
        <v>342</v>
      </c>
      <c r="C171" s="135" t="s">
        <v>5</v>
      </c>
      <c r="E171" s="23">
        <v>1256769</v>
      </c>
      <c r="F171" s="135">
        <f t="shared" si="4"/>
        <v>-1256769</v>
      </c>
      <c r="H171" s="23">
        <v>53201</v>
      </c>
      <c r="K171" s="135">
        <v>1309970</v>
      </c>
      <c r="M171" s="23">
        <f t="shared" si="5"/>
        <v>-1309970</v>
      </c>
      <c r="O171" s="23">
        <f>F171-_xlfn.IFNA(VLOOKUP(A171,'tb adj31.12.2019'!$D$3:$E$1682,2,FALSE),0)</f>
        <v>0</v>
      </c>
      <c r="R171" s="23" t="e">
        <f>VLOOKUP(A171,#REF!,1,FALSE)</f>
        <v>#REF!</v>
      </c>
      <c r="T171" s="23" t="e">
        <f>+VLOOKUP(A171,#REF!, 1, FALSE)</f>
        <v>#REF!</v>
      </c>
    </row>
    <row r="172" spans="1:20" hidden="1" x14ac:dyDescent="0.2">
      <c r="A172" s="23" t="s">
        <v>343</v>
      </c>
      <c r="B172" s="23" t="s">
        <v>344</v>
      </c>
      <c r="C172" s="135" t="s">
        <v>5</v>
      </c>
      <c r="E172" s="23">
        <v>1865098</v>
      </c>
      <c r="F172" s="135">
        <f t="shared" si="4"/>
        <v>-1865098</v>
      </c>
      <c r="H172" s="23">
        <v>233621</v>
      </c>
      <c r="K172" s="135">
        <v>2098719</v>
      </c>
      <c r="M172" s="23">
        <f t="shared" si="5"/>
        <v>-2098719</v>
      </c>
      <c r="O172" s="23">
        <f>F172-_xlfn.IFNA(VLOOKUP(A172,'tb adj31.12.2019'!$D$3:$E$1682,2,FALSE),0)</f>
        <v>0</v>
      </c>
      <c r="R172" s="23" t="e">
        <f>VLOOKUP(A172,#REF!,1,FALSE)</f>
        <v>#REF!</v>
      </c>
      <c r="T172" s="23" t="e">
        <f>+VLOOKUP(A172,#REF!, 1, FALSE)</f>
        <v>#REF!</v>
      </c>
    </row>
    <row r="173" spans="1:20" hidden="1" x14ac:dyDescent="0.2">
      <c r="A173" s="23" t="s">
        <v>345</v>
      </c>
      <c r="B173" s="23" t="s">
        <v>346</v>
      </c>
      <c r="C173" s="135" t="s">
        <v>5</v>
      </c>
      <c r="E173" s="23">
        <v>2201481</v>
      </c>
      <c r="F173" s="135">
        <f t="shared" si="4"/>
        <v>-2201481</v>
      </c>
      <c r="H173" s="23">
        <v>158866</v>
      </c>
      <c r="K173" s="135">
        <v>2360347</v>
      </c>
      <c r="M173" s="23">
        <f t="shared" si="5"/>
        <v>-2360347</v>
      </c>
      <c r="O173" s="23">
        <f>F173-_xlfn.IFNA(VLOOKUP(A173,'tb adj31.12.2019'!$D$3:$E$1682,2,FALSE),0)</f>
        <v>0</v>
      </c>
      <c r="R173" s="23" t="e">
        <f>VLOOKUP(A173,#REF!,1,FALSE)</f>
        <v>#REF!</v>
      </c>
      <c r="T173" s="23" t="e">
        <f>+VLOOKUP(A173,#REF!, 1, FALSE)</f>
        <v>#REF!</v>
      </c>
    </row>
    <row r="174" spans="1:20" hidden="1" x14ac:dyDescent="0.2">
      <c r="A174" s="23" t="s">
        <v>347</v>
      </c>
      <c r="B174" s="23" t="s">
        <v>348</v>
      </c>
      <c r="C174" s="135" t="s">
        <v>5</v>
      </c>
      <c r="E174" s="23">
        <v>561583</v>
      </c>
      <c r="F174" s="135">
        <f t="shared" si="4"/>
        <v>-561583</v>
      </c>
      <c r="K174" s="135">
        <v>561583</v>
      </c>
      <c r="M174" s="23">
        <f t="shared" si="5"/>
        <v>-561583</v>
      </c>
      <c r="O174" s="23">
        <f>F174-_xlfn.IFNA(VLOOKUP(A174,'tb adj31.12.2019'!$D$3:$E$1682,2,FALSE),0)</f>
        <v>0</v>
      </c>
      <c r="R174" s="23" t="e">
        <f>VLOOKUP(A174,#REF!,1,FALSE)</f>
        <v>#REF!</v>
      </c>
      <c r="T174" s="23" t="e">
        <f>+VLOOKUP(A174,#REF!, 1, FALSE)</f>
        <v>#REF!</v>
      </c>
    </row>
    <row r="175" spans="1:20" hidden="1" x14ac:dyDescent="0.2">
      <c r="A175" s="23" t="s">
        <v>349</v>
      </c>
      <c r="B175" s="23" t="s">
        <v>350</v>
      </c>
      <c r="C175" s="135" t="s">
        <v>5</v>
      </c>
      <c r="E175" s="23">
        <v>509013</v>
      </c>
      <c r="F175" s="135">
        <f t="shared" si="4"/>
        <v>-509013</v>
      </c>
      <c r="H175" s="23">
        <v>82883</v>
      </c>
      <c r="K175" s="135">
        <v>591896</v>
      </c>
      <c r="M175" s="23">
        <f t="shared" si="5"/>
        <v>-591896</v>
      </c>
      <c r="O175" s="23">
        <f>F175-_xlfn.IFNA(VLOOKUP(A175,'tb adj31.12.2019'!$D$3:$E$1682,2,FALSE),0)</f>
        <v>0</v>
      </c>
      <c r="R175" s="23" t="e">
        <f>VLOOKUP(A175,#REF!,1,FALSE)</f>
        <v>#REF!</v>
      </c>
      <c r="T175" s="23" t="e">
        <f>+VLOOKUP(A175,#REF!, 1, FALSE)</f>
        <v>#REF!</v>
      </c>
    </row>
    <row r="176" spans="1:20" hidden="1" x14ac:dyDescent="0.2">
      <c r="A176" s="23" t="s">
        <v>351</v>
      </c>
      <c r="B176" s="23" t="s">
        <v>352</v>
      </c>
      <c r="C176" s="135" t="s">
        <v>5</v>
      </c>
      <c r="E176" s="23">
        <v>637467</v>
      </c>
      <c r="F176" s="135">
        <f t="shared" si="4"/>
        <v>-637467</v>
      </c>
      <c r="H176" s="23">
        <v>122684</v>
      </c>
      <c r="K176" s="135">
        <v>760151</v>
      </c>
      <c r="M176" s="23">
        <f t="shared" si="5"/>
        <v>-760151</v>
      </c>
      <c r="O176" s="23">
        <f>F176-_xlfn.IFNA(VLOOKUP(A176,'tb adj31.12.2019'!$D$3:$E$1682,2,FALSE),0)</f>
        <v>0</v>
      </c>
      <c r="R176" s="23" t="e">
        <f>VLOOKUP(A176,#REF!,1,FALSE)</f>
        <v>#REF!</v>
      </c>
      <c r="T176" s="23" t="e">
        <f>+VLOOKUP(A176,#REF!, 1, FALSE)</f>
        <v>#REF!</v>
      </c>
    </row>
    <row r="177" spans="1:20" hidden="1" x14ac:dyDescent="0.2">
      <c r="A177" s="23" t="s">
        <v>353</v>
      </c>
      <c r="B177" s="23" t="s">
        <v>354</v>
      </c>
      <c r="C177" s="135" t="s">
        <v>5</v>
      </c>
      <c r="E177" s="23">
        <v>1349637</v>
      </c>
      <c r="F177" s="135">
        <f t="shared" si="4"/>
        <v>-1349637</v>
      </c>
      <c r="H177" s="23">
        <v>251244</v>
      </c>
      <c r="K177" s="135">
        <v>1600881</v>
      </c>
      <c r="M177" s="23">
        <f t="shared" si="5"/>
        <v>-1600881</v>
      </c>
      <c r="O177" s="23">
        <f>F177-_xlfn.IFNA(VLOOKUP(A177,'tb adj31.12.2019'!$D$3:$E$1682,2,FALSE),0)</f>
        <v>0</v>
      </c>
      <c r="R177" s="23" t="e">
        <f>VLOOKUP(A177,#REF!,1,FALSE)</f>
        <v>#REF!</v>
      </c>
      <c r="T177" s="23" t="e">
        <f>+VLOOKUP(A177,#REF!, 1, FALSE)</f>
        <v>#REF!</v>
      </c>
    </row>
    <row r="178" spans="1:20" hidden="1" x14ac:dyDescent="0.2">
      <c r="A178" s="23" t="s">
        <v>355</v>
      </c>
      <c r="B178" s="23" t="s">
        <v>356</v>
      </c>
      <c r="C178" s="135" t="s">
        <v>5</v>
      </c>
      <c r="E178" s="23">
        <v>918839</v>
      </c>
      <c r="F178" s="135">
        <f t="shared" si="4"/>
        <v>-918839</v>
      </c>
      <c r="H178" s="23">
        <v>264647</v>
      </c>
      <c r="K178" s="135">
        <v>1183486</v>
      </c>
      <c r="M178" s="23">
        <f t="shared" si="5"/>
        <v>-1183486</v>
      </c>
      <c r="O178" s="23">
        <f>F178-_xlfn.IFNA(VLOOKUP(A178,'tb adj31.12.2019'!$D$3:$E$1682,2,FALSE),0)</f>
        <v>0</v>
      </c>
      <c r="R178" s="23" t="e">
        <f>VLOOKUP(A178,#REF!,1,FALSE)</f>
        <v>#REF!</v>
      </c>
      <c r="T178" s="23" t="e">
        <f>+VLOOKUP(A178,#REF!, 1, FALSE)</f>
        <v>#REF!</v>
      </c>
    </row>
    <row r="179" spans="1:20" hidden="1" x14ac:dyDescent="0.2">
      <c r="A179" s="23" t="s">
        <v>357</v>
      </c>
      <c r="B179" s="23" t="s">
        <v>358</v>
      </c>
      <c r="C179" s="135" t="s">
        <v>5</v>
      </c>
      <c r="E179" s="23">
        <v>60956</v>
      </c>
      <c r="F179" s="135">
        <f t="shared" si="4"/>
        <v>-60956</v>
      </c>
      <c r="H179" s="23">
        <v>43409</v>
      </c>
      <c r="K179" s="135">
        <v>104365</v>
      </c>
      <c r="M179" s="23">
        <f t="shared" si="5"/>
        <v>-104365</v>
      </c>
      <c r="O179" s="23">
        <f>F179-_xlfn.IFNA(VLOOKUP(A179,'tb adj31.12.2019'!$D$3:$E$1682,2,FALSE),0)</f>
        <v>0</v>
      </c>
      <c r="R179" s="23" t="e">
        <f>VLOOKUP(A179,#REF!,1,FALSE)</f>
        <v>#REF!</v>
      </c>
      <c r="T179" s="23" t="e">
        <f>+VLOOKUP(A179,#REF!, 1, FALSE)</f>
        <v>#REF!</v>
      </c>
    </row>
    <row r="180" spans="1:20" hidden="1" x14ac:dyDescent="0.2">
      <c r="A180" s="23" t="s">
        <v>359</v>
      </c>
      <c r="B180" s="23" t="s">
        <v>360</v>
      </c>
      <c r="C180" s="135" t="s">
        <v>5</v>
      </c>
      <c r="E180" s="23">
        <v>9.9998999999999991E-3</v>
      </c>
      <c r="F180" s="135">
        <f t="shared" si="4"/>
        <v>-9.9998999999999991E-3</v>
      </c>
      <c r="K180" s="135">
        <v>9.9998999999999991E-3</v>
      </c>
      <c r="M180" s="23">
        <f t="shared" si="5"/>
        <v>-9.9998999999999991E-3</v>
      </c>
      <c r="O180" s="23">
        <f>F180-_xlfn.IFNA(VLOOKUP(A180,'tb adj31.12.2019'!$D$3:$E$1682,2,FALSE),0)</f>
        <v>-9.9998999999999991E-3</v>
      </c>
      <c r="R180" s="23" t="e">
        <f>VLOOKUP(A180,#REF!,1,FALSE)</f>
        <v>#REF!</v>
      </c>
      <c r="T180" s="23" t="e">
        <f>+VLOOKUP(A180,#REF!, 1, FALSE)</f>
        <v>#REF!</v>
      </c>
    </row>
    <row r="181" spans="1:20" hidden="1" x14ac:dyDescent="0.2">
      <c r="A181" s="23" t="s">
        <v>361</v>
      </c>
      <c r="B181" s="23" t="s">
        <v>362</v>
      </c>
      <c r="C181" s="135" t="s">
        <v>5</v>
      </c>
      <c r="D181" s="23">
        <v>10187883.515999999</v>
      </c>
      <c r="F181" s="135">
        <f t="shared" si="4"/>
        <v>10187883.515999999</v>
      </c>
      <c r="J181" s="23">
        <v>10187883.515999999</v>
      </c>
      <c r="M181" s="23">
        <f t="shared" si="5"/>
        <v>10187883.515999999</v>
      </c>
      <c r="O181" s="23">
        <f>F181-_xlfn.IFNA(VLOOKUP(A181,'tb adj31.12.2019'!$D$3:$E$1682,2,FALSE),0)</f>
        <v>-0.48400000110268593</v>
      </c>
      <c r="R181" s="23" t="e">
        <f>VLOOKUP(A181,#REF!,1,FALSE)</f>
        <v>#REF!</v>
      </c>
      <c r="T181" s="23" t="e">
        <f>+VLOOKUP(A181,#REF!, 1, FALSE)</f>
        <v>#REF!</v>
      </c>
    </row>
    <row r="182" spans="1:20" hidden="1" x14ac:dyDescent="0.2">
      <c r="A182" s="23" t="s">
        <v>363</v>
      </c>
      <c r="B182" s="23" t="s">
        <v>364</v>
      </c>
      <c r="C182" s="135" t="s">
        <v>5</v>
      </c>
      <c r="D182" s="23">
        <v>248187384</v>
      </c>
      <c r="F182" s="135">
        <f t="shared" si="4"/>
        <v>248187384</v>
      </c>
      <c r="G182" s="23">
        <v>521296433</v>
      </c>
      <c r="H182" s="23">
        <v>511099870</v>
      </c>
      <c r="J182" s="23">
        <v>258383947</v>
      </c>
      <c r="M182" s="23">
        <f t="shared" si="5"/>
        <v>258383947</v>
      </c>
      <c r="O182" s="23">
        <f>F182-_xlfn.IFNA(VLOOKUP(A182,'tb adj31.12.2019'!$D$3:$E$1682,2,FALSE),0)</f>
        <v>0</v>
      </c>
      <c r="R182" s="23" t="e">
        <f>VLOOKUP(A182,#REF!,1,FALSE)</f>
        <v>#REF!</v>
      </c>
      <c r="T182" s="23" t="e">
        <f>+VLOOKUP(A182,#REF!, 1, FALSE)</f>
        <v>#REF!</v>
      </c>
    </row>
    <row r="183" spans="1:20" hidden="1" x14ac:dyDescent="0.2">
      <c r="A183" s="23" t="s">
        <v>365</v>
      </c>
      <c r="B183" s="23" t="s">
        <v>366</v>
      </c>
      <c r="C183" s="135" t="s">
        <v>5</v>
      </c>
      <c r="D183" s="23">
        <v>2299349</v>
      </c>
      <c r="F183" s="135">
        <f t="shared" si="4"/>
        <v>2299349</v>
      </c>
      <c r="G183" s="23">
        <v>3274175</v>
      </c>
      <c r="H183" s="23">
        <v>2299349</v>
      </c>
      <c r="J183" s="23">
        <v>3274175</v>
      </c>
      <c r="M183" s="23">
        <f t="shared" si="5"/>
        <v>3274175</v>
      </c>
      <c r="O183" s="23">
        <f>F183-_xlfn.IFNA(VLOOKUP(A183,'tb adj31.12.2019'!$D$3:$E$1682,2,FALSE),0)</f>
        <v>0</v>
      </c>
      <c r="R183" s="23" t="e">
        <f>VLOOKUP(A183,#REF!,1,FALSE)</f>
        <v>#REF!</v>
      </c>
      <c r="T183" s="23" t="e">
        <f>+VLOOKUP(A183,#REF!, 1, FALSE)</f>
        <v>#REF!</v>
      </c>
    </row>
    <row r="184" spans="1:20" hidden="1" x14ac:dyDescent="0.2">
      <c r="A184" s="23" t="s">
        <v>367</v>
      </c>
      <c r="B184" s="23" t="s">
        <v>368</v>
      </c>
      <c r="C184" s="135" t="s">
        <v>5</v>
      </c>
      <c r="D184" s="23">
        <v>7072088</v>
      </c>
      <c r="F184" s="135">
        <f t="shared" si="4"/>
        <v>7072088</v>
      </c>
      <c r="G184" s="23">
        <v>7072088</v>
      </c>
      <c r="H184" s="23">
        <v>7072088</v>
      </c>
      <c r="J184" s="23">
        <v>7072088</v>
      </c>
      <c r="M184" s="23">
        <f t="shared" si="5"/>
        <v>7072088</v>
      </c>
      <c r="O184" s="23">
        <f>F184-_xlfn.IFNA(VLOOKUP(A184,'tb adj31.12.2019'!$D$3:$E$1682,2,FALSE),0)</f>
        <v>0</v>
      </c>
      <c r="R184" s="23" t="e">
        <f>VLOOKUP(A184,#REF!,1,FALSE)</f>
        <v>#REF!</v>
      </c>
      <c r="T184" s="23" t="e">
        <f>+VLOOKUP(A184,#REF!, 1, FALSE)</f>
        <v>#REF!</v>
      </c>
    </row>
    <row r="185" spans="1:20" hidden="1" x14ac:dyDescent="0.2">
      <c r="A185" s="23" t="s">
        <v>369</v>
      </c>
      <c r="B185" s="23" t="s">
        <v>370</v>
      </c>
      <c r="C185" s="135" t="s">
        <v>371</v>
      </c>
      <c r="D185" s="23">
        <v>1.3999000000000004E-3</v>
      </c>
      <c r="F185" s="135">
        <f t="shared" si="4"/>
        <v>1.3999000000000004E-3</v>
      </c>
      <c r="J185" s="23">
        <v>1.3999000000000004E-3</v>
      </c>
      <c r="M185" s="23">
        <f t="shared" si="5"/>
        <v>1.3999000000000004E-3</v>
      </c>
      <c r="O185" s="23">
        <f>F185-_xlfn.IFNA(VLOOKUP(A185,'tb adj31.12.2019'!$D$3:$E$1682,2,FALSE),0)</f>
        <v>1.3999000000000004E-3</v>
      </c>
      <c r="R185" s="23" t="e">
        <f>VLOOKUP(A185,#REF!,1,FALSE)</f>
        <v>#REF!</v>
      </c>
      <c r="T185" s="23" t="e">
        <f>+VLOOKUP(A185,#REF!, 1, FALSE)</f>
        <v>#REF!</v>
      </c>
    </row>
    <row r="186" spans="1:20" hidden="1" x14ac:dyDescent="0.2">
      <c r="A186" s="23" t="s">
        <v>372</v>
      </c>
      <c r="B186" s="23" t="s">
        <v>373</v>
      </c>
      <c r="C186" s="135" t="s">
        <v>5</v>
      </c>
      <c r="D186" s="23">
        <v>81869.899999999994</v>
      </c>
      <c r="F186" s="135">
        <f t="shared" si="4"/>
        <v>81869.899999999994</v>
      </c>
      <c r="G186" s="23">
        <v>4776900</v>
      </c>
      <c r="H186" s="23">
        <v>4776900</v>
      </c>
      <c r="J186" s="23">
        <v>81869.899999999994</v>
      </c>
      <c r="M186" s="23">
        <f t="shared" si="5"/>
        <v>81869.899999999994</v>
      </c>
      <c r="O186" s="23">
        <f>F186-_xlfn.IFNA(VLOOKUP(A186,'tb adj31.12.2019'!$D$3:$E$1682,2,FALSE),0)</f>
        <v>-0.10000000000582077</v>
      </c>
      <c r="R186" s="23" t="e">
        <f>VLOOKUP(A186,#REF!,1,FALSE)</f>
        <v>#REF!</v>
      </c>
      <c r="T186" s="23" t="e">
        <f>+VLOOKUP(A186,#REF!, 1, FALSE)</f>
        <v>#REF!</v>
      </c>
    </row>
    <row r="187" spans="1:20" hidden="1" x14ac:dyDescent="0.2">
      <c r="A187" s="23" t="s">
        <v>374</v>
      </c>
      <c r="B187" s="23" t="s">
        <v>375</v>
      </c>
      <c r="C187" s="135" t="s">
        <v>371</v>
      </c>
      <c r="E187" s="23">
        <v>1.9999000000000002E-3</v>
      </c>
      <c r="F187" s="135">
        <f t="shared" si="4"/>
        <v>-1.9999000000000002E-3</v>
      </c>
      <c r="K187" s="135">
        <v>1.9999000000000002E-3</v>
      </c>
      <c r="M187" s="23">
        <f t="shared" si="5"/>
        <v>-1.9999000000000002E-3</v>
      </c>
      <c r="O187" s="23">
        <f>F187-_xlfn.IFNA(VLOOKUP(A187,'tb adj31.12.2019'!$D$3:$E$1682,2,FALSE),0)</f>
        <v>-1.9999000000000002E-3</v>
      </c>
      <c r="R187" s="23" t="e">
        <f>VLOOKUP(A187,#REF!,1,FALSE)</f>
        <v>#REF!</v>
      </c>
      <c r="T187" s="23" t="e">
        <f>+VLOOKUP(A187,#REF!, 1, FALSE)</f>
        <v>#REF!</v>
      </c>
    </row>
    <row r="188" spans="1:20" hidden="1" x14ac:dyDescent="0.2">
      <c r="A188" s="23" t="s">
        <v>376</v>
      </c>
      <c r="B188" s="23" t="s">
        <v>377</v>
      </c>
      <c r="C188" s="135" t="s">
        <v>371</v>
      </c>
      <c r="E188" s="23">
        <v>1877979.5590002998</v>
      </c>
      <c r="F188" s="135">
        <f t="shared" si="4"/>
        <v>-1877979.5590002998</v>
      </c>
      <c r="H188" s="23">
        <v>29765.139999899999</v>
      </c>
      <c r="K188" s="135">
        <v>1907744.6990001998</v>
      </c>
      <c r="M188" s="23">
        <f t="shared" si="5"/>
        <v>-1907744.6990001998</v>
      </c>
      <c r="O188" s="23">
        <f>F188-_xlfn.IFNA(VLOOKUP(A188,'tb adj31.12.2019'!$D$3:$E$1682,2,FALSE),0)</f>
        <v>0.44099970022216439</v>
      </c>
      <c r="R188" s="23" t="e">
        <f>VLOOKUP(A188,#REF!,1,FALSE)</f>
        <v>#REF!</v>
      </c>
      <c r="T188" s="23" t="e">
        <f>+VLOOKUP(A188,#REF!, 1, FALSE)</f>
        <v>#REF!</v>
      </c>
    </row>
    <row r="189" spans="1:20" hidden="1" x14ac:dyDescent="0.2">
      <c r="A189" s="23" t="s">
        <v>378</v>
      </c>
      <c r="B189" s="23" t="s">
        <v>379</v>
      </c>
      <c r="C189" s="135" t="s">
        <v>5</v>
      </c>
      <c r="E189" s="23">
        <v>3.0143000000000001E-3</v>
      </c>
      <c r="F189" s="135">
        <f t="shared" si="4"/>
        <v>-3.0143000000000001E-3</v>
      </c>
      <c r="K189" s="135">
        <v>3.0143000000000001E-3</v>
      </c>
      <c r="M189" s="23">
        <f t="shared" si="5"/>
        <v>-3.0143000000000001E-3</v>
      </c>
      <c r="O189" s="23">
        <f>F189-_xlfn.IFNA(VLOOKUP(A189,'tb adj31.12.2019'!$D$3:$E$1682,2,FALSE),0)</f>
        <v>-3.0143000000000001E-3</v>
      </c>
      <c r="R189" s="23" t="e">
        <f>VLOOKUP(A189,#REF!,1,FALSE)</f>
        <v>#REF!</v>
      </c>
      <c r="T189" s="23" t="e">
        <f>+VLOOKUP(A189,#REF!, 1, FALSE)</f>
        <v>#REF!</v>
      </c>
    </row>
    <row r="190" spans="1:20" hidden="1" x14ac:dyDescent="0.2">
      <c r="A190" s="23" t="s">
        <v>380</v>
      </c>
      <c r="B190" s="23" t="s">
        <v>381</v>
      </c>
      <c r="C190" s="135" t="s">
        <v>371</v>
      </c>
      <c r="D190" s="23">
        <v>2.0000000000000005E-3</v>
      </c>
      <c r="F190" s="135">
        <f t="shared" si="4"/>
        <v>2.0000000000000005E-3</v>
      </c>
      <c r="J190" s="23">
        <v>2.0000000000000005E-3</v>
      </c>
      <c r="M190" s="23">
        <f t="shared" si="5"/>
        <v>2.0000000000000005E-3</v>
      </c>
      <c r="O190" s="23">
        <f>F190-_xlfn.IFNA(VLOOKUP(A190,'tb adj31.12.2019'!$D$3:$E$1682,2,FALSE),0)</f>
        <v>2.0000000000000005E-3</v>
      </c>
      <c r="R190" s="23" t="e">
        <f>VLOOKUP(A190,#REF!,1,FALSE)</f>
        <v>#REF!</v>
      </c>
      <c r="T190" s="23" t="e">
        <f>+VLOOKUP(A190,#REF!, 1, FALSE)</f>
        <v>#REF!</v>
      </c>
    </row>
    <row r="191" spans="1:20" hidden="1" x14ac:dyDescent="0.2">
      <c r="A191" s="23" t="s">
        <v>383</v>
      </c>
      <c r="B191" s="23" t="s">
        <v>384</v>
      </c>
      <c r="C191" s="135" t="s">
        <v>5</v>
      </c>
      <c r="E191" s="23">
        <v>230131.71</v>
      </c>
      <c r="F191" s="135">
        <f t="shared" si="4"/>
        <v>-230131.71</v>
      </c>
      <c r="K191" s="135">
        <v>230131.71</v>
      </c>
      <c r="M191" s="23">
        <f t="shared" si="5"/>
        <v>-230131.71</v>
      </c>
      <c r="O191" s="23">
        <f>F191-_xlfn.IFNA(VLOOKUP(A191,'tb adj31.12.2019'!$D$3:$E$1682,2,FALSE),0)</f>
        <v>0.29000000000814907</v>
      </c>
      <c r="R191" s="23" t="e">
        <f>VLOOKUP(A191,#REF!,1,FALSE)</f>
        <v>#REF!</v>
      </c>
      <c r="T191" s="23" t="e">
        <f>+VLOOKUP(A191,#REF!, 1, FALSE)</f>
        <v>#REF!</v>
      </c>
    </row>
    <row r="192" spans="1:20" hidden="1" x14ac:dyDescent="0.2">
      <c r="A192" s="23" t="s">
        <v>386</v>
      </c>
      <c r="B192" s="23" t="s">
        <v>387</v>
      </c>
      <c r="C192" s="135" t="s">
        <v>5</v>
      </c>
      <c r="D192" s="23">
        <v>43586.7</v>
      </c>
      <c r="F192" s="135">
        <f t="shared" si="4"/>
        <v>43586.7</v>
      </c>
      <c r="J192" s="23">
        <v>43586.7</v>
      </c>
      <c r="M192" s="23">
        <f t="shared" si="5"/>
        <v>43586.7</v>
      </c>
      <c r="O192" s="23">
        <f>F192-_xlfn.IFNA(VLOOKUP(A192,'tb adj31.12.2019'!$D$3:$E$1682,2,FALSE),0)</f>
        <v>-0.30000000000291038</v>
      </c>
      <c r="R192" s="23" t="e">
        <f>VLOOKUP(A192,#REF!,1,FALSE)</f>
        <v>#REF!</v>
      </c>
      <c r="T192" s="23" t="e">
        <f>+VLOOKUP(A192,#REF!, 1, FALSE)</f>
        <v>#REF!</v>
      </c>
    </row>
    <row r="193" spans="1:20" hidden="1" x14ac:dyDescent="0.2">
      <c r="A193" s="23" t="s">
        <v>388</v>
      </c>
      <c r="B193" s="23" t="s">
        <v>389</v>
      </c>
      <c r="C193" s="135" t="s">
        <v>5</v>
      </c>
      <c r="E193" s="23">
        <v>7406253.8149998002</v>
      </c>
      <c r="F193" s="135">
        <f t="shared" si="4"/>
        <v>-7406253.8149998002</v>
      </c>
      <c r="G193" s="23">
        <v>45400079</v>
      </c>
      <c r="H193" s="23">
        <v>45920453.530000001</v>
      </c>
      <c r="K193" s="135">
        <v>7926628.3449997995</v>
      </c>
      <c r="M193" s="23">
        <f t="shared" si="5"/>
        <v>-7926628.3449997995</v>
      </c>
      <c r="O193" s="23">
        <f>F193-_xlfn.IFNA(VLOOKUP(A193,'tb adj31.12.2019'!$D$3:$E$1682,2,FALSE),0)</f>
        <v>0.18500019982457161</v>
      </c>
      <c r="R193" s="23" t="e">
        <f>VLOOKUP(A193,#REF!,1,FALSE)</f>
        <v>#REF!</v>
      </c>
      <c r="T193" s="23" t="e">
        <f>+VLOOKUP(A193,#REF!, 1, FALSE)</f>
        <v>#REF!</v>
      </c>
    </row>
    <row r="194" spans="1:20" hidden="1" x14ac:dyDescent="0.2">
      <c r="A194" s="23" t="s">
        <v>390</v>
      </c>
      <c r="B194" s="23" t="s">
        <v>391</v>
      </c>
      <c r="C194" s="135" t="s">
        <v>5</v>
      </c>
      <c r="E194" s="23">
        <v>992204</v>
      </c>
      <c r="F194" s="135">
        <f t="shared" si="4"/>
        <v>-992204</v>
      </c>
      <c r="G194" s="23">
        <v>13669296</v>
      </c>
      <c r="H194" s="23">
        <v>14118807.039999999</v>
      </c>
      <c r="K194" s="135">
        <v>1441715.04</v>
      </c>
      <c r="M194" s="23">
        <f t="shared" si="5"/>
        <v>-1441715.04</v>
      </c>
      <c r="O194" s="23">
        <f>F194-_xlfn.IFNA(VLOOKUP(A194,'tb adj31.12.2019'!$D$3:$E$1682,2,FALSE),0)</f>
        <v>0</v>
      </c>
      <c r="R194" s="23" t="e">
        <f>VLOOKUP(A194,#REF!,1,FALSE)</f>
        <v>#REF!</v>
      </c>
      <c r="T194" s="23" t="e">
        <f>+VLOOKUP(A194,#REF!, 1, FALSE)</f>
        <v>#REF!</v>
      </c>
    </row>
    <row r="195" spans="1:20" hidden="1" x14ac:dyDescent="0.2">
      <c r="A195" s="23" t="s">
        <v>392</v>
      </c>
      <c r="B195" s="23" t="s">
        <v>393</v>
      </c>
      <c r="C195" s="135" t="s">
        <v>5</v>
      </c>
      <c r="D195" s="23">
        <v>6480</v>
      </c>
      <c r="F195" s="135">
        <f t="shared" si="4"/>
        <v>6480</v>
      </c>
      <c r="G195" s="23">
        <v>64800</v>
      </c>
      <c r="H195" s="23">
        <v>71280</v>
      </c>
      <c r="M195" s="23">
        <f t="shared" si="5"/>
        <v>0</v>
      </c>
      <c r="O195" s="23">
        <f>F195-_xlfn.IFNA(VLOOKUP(A195,'tb adj31.12.2019'!$D$3:$E$1682,2,FALSE),0)</f>
        <v>0</v>
      </c>
      <c r="R195" s="23" t="e">
        <f>VLOOKUP(A195,#REF!,1,FALSE)</f>
        <v>#REF!</v>
      </c>
      <c r="T195" s="23" t="e">
        <f>+VLOOKUP(A195,#REF!, 1, FALSE)</f>
        <v>#REF!</v>
      </c>
    </row>
    <row r="196" spans="1:20" hidden="1" x14ac:dyDescent="0.2">
      <c r="A196" s="23" t="s">
        <v>394</v>
      </c>
      <c r="B196" s="23" t="s">
        <v>395</v>
      </c>
      <c r="C196" s="135" t="s">
        <v>5</v>
      </c>
      <c r="D196" s="23">
        <v>9.9999999999999995E-8</v>
      </c>
      <c r="F196" s="135">
        <f t="shared" ref="F196:F259" si="6">+D196-E196</f>
        <v>9.9999999999999995E-8</v>
      </c>
      <c r="J196" s="23">
        <v>9.9999999999999995E-8</v>
      </c>
      <c r="M196" s="23">
        <f t="shared" ref="M196:M259" si="7">+J196-K196</f>
        <v>9.9999999999999995E-8</v>
      </c>
      <c r="O196" s="23">
        <f>F196-_xlfn.IFNA(VLOOKUP(A196,'tb adj31.12.2019'!$D$3:$E$1682,2,FALSE),0)</f>
        <v>9.9999999999999995E-8</v>
      </c>
      <c r="R196" s="23" t="e">
        <f>VLOOKUP(A196,#REF!,1,FALSE)</f>
        <v>#REF!</v>
      </c>
      <c r="T196" s="23" t="e">
        <f>+VLOOKUP(A196,#REF!, 1, FALSE)</f>
        <v>#REF!</v>
      </c>
    </row>
    <row r="197" spans="1:20" hidden="1" x14ac:dyDescent="0.2">
      <c r="A197" s="23" t="s">
        <v>397</v>
      </c>
      <c r="B197" s="23" t="s">
        <v>398</v>
      </c>
      <c r="C197" s="135" t="s">
        <v>5</v>
      </c>
      <c r="E197" s="23">
        <v>52657.37</v>
      </c>
      <c r="F197" s="135">
        <f t="shared" si="6"/>
        <v>-52657.37</v>
      </c>
      <c r="G197" s="23">
        <v>132892</v>
      </c>
      <c r="H197" s="23">
        <v>200145.97</v>
      </c>
      <c r="K197" s="135">
        <v>119911.34</v>
      </c>
      <c r="M197" s="23">
        <f t="shared" si="7"/>
        <v>-119911.34</v>
      </c>
      <c r="O197" s="23">
        <f>F197-_xlfn.IFNA(VLOOKUP(A197,'tb adj31.12.2019'!$D$3:$E$1682,2,FALSE),0)</f>
        <v>-0.37000000000261934</v>
      </c>
      <c r="R197" s="23" t="e">
        <f>VLOOKUP(A197,#REF!,1,FALSE)</f>
        <v>#REF!</v>
      </c>
      <c r="T197" s="23" t="e">
        <f>+VLOOKUP(A197,#REF!, 1, FALSE)</f>
        <v>#REF!</v>
      </c>
    </row>
    <row r="198" spans="1:20" hidden="1" x14ac:dyDescent="0.2">
      <c r="A198" s="23" t="s">
        <v>399</v>
      </c>
      <c r="B198" s="23" t="s">
        <v>400</v>
      </c>
      <c r="C198" s="135" t="s">
        <v>5</v>
      </c>
      <c r="E198" s="23">
        <v>243197.45</v>
      </c>
      <c r="F198" s="135">
        <f t="shared" si="6"/>
        <v>-243197.45</v>
      </c>
      <c r="G198" s="23">
        <v>661884</v>
      </c>
      <c r="H198" s="23">
        <v>481787.68</v>
      </c>
      <c r="K198" s="135">
        <v>63101.13</v>
      </c>
      <c r="M198" s="23">
        <f t="shared" si="7"/>
        <v>-63101.13</v>
      </c>
      <c r="O198" s="23">
        <f>F198-_xlfn.IFNA(VLOOKUP(A198,'tb adj31.12.2019'!$D$3:$E$1682,2,FALSE),0)</f>
        <v>-0.45000000001164153</v>
      </c>
      <c r="R198" s="23" t="e">
        <f>VLOOKUP(A198,#REF!,1,FALSE)</f>
        <v>#REF!</v>
      </c>
      <c r="T198" s="23" t="e">
        <f>+VLOOKUP(A198,#REF!, 1, FALSE)</f>
        <v>#REF!</v>
      </c>
    </row>
    <row r="199" spans="1:20" hidden="1" x14ac:dyDescent="0.2">
      <c r="A199" s="23" t="s">
        <v>401</v>
      </c>
      <c r="B199" s="23" t="s">
        <v>2805</v>
      </c>
      <c r="C199" s="135" t="s">
        <v>5</v>
      </c>
      <c r="E199" s="23">
        <v>317887.67</v>
      </c>
      <c r="F199" s="135">
        <f t="shared" si="6"/>
        <v>-317887.67</v>
      </c>
      <c r="G199" s="23">
        <v>571281.07999999996</v>
      </c>
      <c r="H199" s="23">
        <v>571281.16</v>
      </c>
      <c r="K199" s="135">
        <v>317887.75</v>
      </c>
      <c r="M199" s="23">
        <f t="shared" si="7"/>
        <v>-317887.75</v>
      </c>
      <c r="O199" s="23">
        <f>F199-_xlfn.IFNA(VLOOKUP(A199,'tb adj31.12.2019'!$D$3:$E$1682,2,FALSE),0)</f>
        <v>0.33000000001629815</v>
      </c>
      <c r="R199" s="23" t="e">
        <f>VLOOKUP(A199,#REF!,1,FALSE)</f>
        <v>#REF!</v>
      </c>
      <c r="T199" s="23" t="e">
        <f>+VLOOKUP(A199,#REF!, 1, FALSE)</f>
        <v>#REF!</v>
      </c>
    </row>
    <row r="200" spans="1:20" hidden="1" x14ac:dyDescent="0.2">
      <c r="A200" s="23" t="s">
        <v>403</v>
      </c>
      <c r="B200" s="23" t="s">
        <v>404</v>
      </c>
      <c r="C200" s="135" t="s">
        <v>371</v>
      </c>
      <c r="E200" s="23">
        <v>1.3999999999999999E-4</v>
      </c>
      <c r="F200" s="135">
        <f t="shared" si="6"/>
        <v>-1.3999999999999999E-4</v>
      </c>
      <c r="K200" s="135">
        <v>1.3999999999999999E-4</v>
      </c>
      <c r="M200" s="23">
        <f t="shared" si="7"/>
        <v>-1.3999999999999999E-4</v>
      </c>
      <c r="O200" s="23">
        <f>F200-_xlfn.IFNA(VLOOKUP(A200,'tb adj31.12.2019'!$D$3:$E$1682,2,FALSE),0)</f>
        <v>-1.3999999999999999E-4</v>
      </c>
      <c r="R200" s="23" t="e">
        <f>VLOOKUP(A200,#REF!,1,FALSE)</f>
        <v>#REF!</v>
      </c>
      <c r="T200" s="23" t="e">
        <f>+VLOOKUP(A200,#REF!, 1, FALSE)</f>
        <v>#REF!</v>
      </c>
    </row>
    <row r="201" spans="1:20" hidden="1" x14ac:dyDescent="0.2">
      <c r="A201" s="23" t="s">
        <v>405</v>
      </c>
      <c r="B201" s="23" t="s">
        <v>406</v>
      </c>
      <c r="C201" s="135" t="s">
        <v>5</v>
      </c>
      <c r="E201" s="23">
        <v>112753.88</v>
      </c>
      <c r="F201" s="135">
        <f t="shared" si="6"/>
        <v>-112753.88</v>
      </c>
      <c r="G201" s="23">
        <v>1099318</v>
      </c>
      <c r="H201" s="23">
        <v>1074379.27</v>
      </c>
      <c r="K201" s="135">
        <v>87815.15</v>
      </c>
      <c r="M201" s="23">
        <f t="shared" si="7"/>
        <v>-87815.15</v>
      </c>
      <c r="O201" s="23">
        <f>F201-_xlfn.IFNA(VLOOKUP(A201,'tb adj31.12.2019'!$D$3:$E$1682,2,FALSE),0)</f>
        <v>0.11999999999534339</v>
      </c>
      <c r="R201" s="23" t="e">
        <f>VLOOKUP(A201,#REF!,1,FALSE)</f>
        <v>#REF!</v>
      </c>
      <c r="T201" s="23" t="e">
        <f>+VLOOKUP(A201,#REF!, 1, FALSE)</f>
        <v>#REF!</v>
      </c>
    </row>
    <row r="202" spans="1:20" hidden="1" x14ac:dyDescent="0.2">
      <c r="A202" s="23" t="s">
        <v>409</v>
      </c>
      <c r="B202" s="23" t="s">
        <v>410</v>
      </c>
      <c r="C202" s="135" t="s">
        <v>5</v>
      </c>
      <c r="E202" s="23">
        <v>30799.8</v>
      </c>
      <c r="F202" s="135">
        <f t="shared" si="6"/>
        <v>-30799.8</v>
      </c>
      <c r="K202" s="135">
        <v>30799.8</v>
      </c>
      <c r="M202" s="23">
        <f t="shared" si="7"/>
        <v>-30799.8</v>
      </c>
      <c r="O202" s="23">
        <f>F202-_xlfn.IFNA(VLOOKUP(A202,'tb adj31.12.2019'!$D$3:$E$1682,2,FALSE),0)</f>
        <v>0.2000000000007276</v>
      </c>
      <c r="R202" s="23" t="e">
        <f>VLOOKUP(A202,#REF!,1,FALSE)</f>
        <v>#REF!</v>
      </c>
      <c r="T202" s="23" t="e">
        <f>+VLOOKUP(A202,#REF!, 1, FALSE)</f>
        <v>#REF!</v>
      </c>
    </row>
    <row r="203" spans="1:20" hidden="1" x14ac:dyDescent="0.2">
      <c r="A203" s="23" t="s">
        <v>411</v>
      </c>
      <c r="B203" s="23" t="s">
        <v>412</v>
      </c>
      <c r="C203" s="135" t="s">
        <v>5</v>
      </c>
      <c r="E203" s="23">
        <v>48248.929999900007</v>
      </c>
      <c r="F203" s="135">
        <f t="shared" si="6"/>
        <v>-48248.929999900007</v>
      </c>
      <c r="G203" s="23">
        <v>273070</v>
      </c>
      <c r="H203" s="23">
        <v>241539.6</v>
      </c>
      <c r="K203" s="135">
        <v>16718.529999900013</v>
      </c>
      <c r="M203" s="23">
        <f t="shared" si="7"/>
        <v>-16718.529999900013</v>
      </c>
      <c r="O203" s="23">
        <f>F203-_xlfn.IFNA(VLOOKUP(A203,'tb adj31.12.2019'!$D$3:$E$1682,2,FALSE),0)</f>
        <v>7.0000099993194453E-2</v>
      </c>
      <c r="R203" s="23" t="e">
        <f>VLOOKUP(A203,#REF!,1,FALSE)</f>
        <v>#REF!</v>
      </c>
      <c r="T203" s="23" t="e">
        <f>+VLOOKUP(A203,#REF!, 1, FALSE)</f>
        <v>#REF!</v>
      </c>
    </row>
    <row r="204" spans="1:20" hidden="1" x14ac:dyDescent="0.2">
      <c r="A204" s="23" t="s">
        <v>413</v>
      </c>
      <c r="B204" s="23" t="s">
        <v>414</v>
      </c>
      <c r="C204" s="135" t="s">
        <v>371</v>
      </c>
      <c r="E204" s="23">
        <v>3.9996999999999993E-3</v>
      </c>
      <c r="F204" s="135">
        <f t="shared" si="6"/>
        <v>-3.9996999999999993E-3</v>
      </c>
      <c r="K204" s="135">
        <v>3.9996999999999993E-3</v>
      </c>
      <c r="M204" s="23">
        <f t="shared" si="7"/>
        <v>-3.9996999999999993E-3</v>
      </c>
      <c r="O204" s="23">
        <f>F204-_xlfn.IFNA(VLOOKUP(A204,'tb adj31.12.2019'!$D$3:$E$1682,2,FALSE),0)</f>
        <v>-3.9996999999999993E-3</v>
      </c>
      <c r="R204" s="23" t="e">
        <f>VLOOKUP(A204,#REF!,1,FALSE)</f>
        <v>#REF!</v>
      </c>
      <c r="T204" s="23" t="e">
        <f>+VLOOKUP(A204,#REF!, 1, FALSE)</f>
        <v>#REF!</v>
      </c>
    </row>
    <row r="205" spans="1:20" hidden="1" x14ac:dyDescent="0.2">
      <c r="A205" s="23" t="s">
        <v>417</v>
      </c>
      <c r="B205" s="23" t="s">
        <v>418</v>
      </c>
      <c r="C205" s="135" t="s">
        <v>5</v>
      </c>
      <c r="E205" s="23">
        <v>1213274.6599999999</v>
      </c>
      <c r="F205" s="135">
        <f t="shared" si="6"/>
        <v>-1213274.6599999999</v>
      </c>
      <c r="G205" s="23">
        <v>9879370</v>
      </c>
      <c r="H205" s="23">
        <v>9548521.1300000008</v>
      </c>
      <c r="K205" s="135">
        <v>882425.79</v>
      </c>
      <c r="M205" s="23">
        <f t="shared" si="7"/>
        <v>-882425.79</v>
      </c>
      <c r="O205" s="23">
        <f>F205-_xlfn.IFNA(VLOOKUP(A205,'tb adj31.12.2019'!$D$3:$E$1682,2,FALSE),0)</f>
        <v>0.34000000008381903</v>
      </c>
      <c r="R205" s="23" t="e">
        <f>VLOOKUP(A205,#REF!,1,FALSE)</f>
        <v>#REF!</v>
      </c>
      <c r="T205" s="23" t="e">
        <f>+VLOOKUP(A205,#REF!, 1, FALSE)</f>
        <v>#REF!</v>
      </c>
    </row>
    <row r="206" spans="1:20" hidden="1" x14ac:dyDescent="0.2">
      <c r="A206" s="23" t="s">
        <v>419</v>
      </c>
      <c r="B206" s="23" t="s">
        <v>420</v>
      </c>
      <c r="C206" s="135" t="s">
        <v>5</v>
      </c>
      <c r="E206" s="23">
        <v>7.1290000000000004E-4</v>
      </c>
      <c r="F206" s="135">
        <f t="shared" si="6"/>
        <v>-7.1290000000000004E-4</v>
      </c>
      <c r="K206" s="135">
        <v>7.1290000000000004E-4</v>
      </c>
      <c r="M206" s="23">
        <f t="shared" si="7"/>
        <v>-7.1290000000000004E-4</v>
      </c>
      <c r="O206" s="23">
        <f>F206-_xlfn.IFNA(VLOOKUP(A206,'tb adj31.12.2019'!$D$3:$E$1682,2,FALSE),0)</f>
        <v>-7.1290000000000004E-4</v>
      </c>
      <c r="R206" s="23" t="e">
        <f>VLOOKUP(A206,#REF!,1,FALSE)</f>
        <v>#REF!</v>
      </c>
      <c r="T206" s="23" t="e">
        <f>+VLOOKUP(A206,#REF!, 1, FALSE)</f>
        <v>#REF!</v>
      </c>
    </row>
    <row r="207" spans="1:20" hidden="1" x14ac:dyDescent="0.2">
      <c r="A207" s="23" t="s">
        <v>423</v>
      </c>
      <c r="B207" s="23" t="s">
        <v>424</v>
      </c>
      <c r="C207" s="135" t="s">
        <v>371</v>
      </c>
      <c r="E207" s="23">
        <v>1.9999999999999999E-7</v>
      </c>
      <c r="F207" s="135">
        <f t="shared" si="6"/>
        <v>-1.9999999999999999E-7</v>
      </c>
      <c r="K207" s="135">
        <v>1.9999999999999999E-7</v>
      </c>
      <c r="M207" s="23">
        <f t="shared" si="7"/>
        <v>-1.9999999999999999E-7</v>
      </c>
      <c r="O207" s="23">
        <f>F207-_xlfn.IFNA(VLOOKUP(A207,'tb adj31.12.2019'!$D$3:$E$1682,2,FALSE),0)</f>
        <v>-1.9999999999999999E-7</v>
      </c>
      <c r="R207" s="23" t="e">
        <f>VLOOKUP(A207,#REF!,1,FALSE)</f>
        <v>#REF!</v>
      </c>
      <c r="T207" s="23" t="e">
        <f>+VLOOKUP(A207,#REF!, 1, FALSE)</f>
        <v>#REF!</v>
      </c>
    </row>
    <row r="208" spans="1:20" hidden="1" x14ac:dyDescent="0.2">
      <c r="A208" s="23" t="s">
        <v>425</v>
      </c>
      <c r="B208" s="23" t="s">
        <v>426</v>
      </c>
      <c r="C208" s="135" t="s">
        <v>5</v>
      </c>
      <c r="D208" s="23">
        <v>9.9999999999999995E-8</v>
      </c>
      <c r="F208" s="135">
        <f t="shared" si="6"/>
        <v>9.9999999999999995E-8</v>
      </c>
      <c r="J208" s="23">
        <v>9.9999999999999995E-8</v>
      </c>
      <c r="M208" s="23">
        <f t="shared" si="7"/>
        <v>9.9999999999999995E-8</v>
      </c>
      <c r="O208" s="23">
        <f>F208-_xlfn.IFNA(VLOOKUP(A208,'tb adj31.12.2019'!$D$3:$E$1682,2,FALSE),0)</f>
        <v>9.9999999999999995E-8</v>
      </c>
      <c r="R208" s="23" t="e">
        <f>VLOOKUP(A208,#REF!,1,FALSE)</f>
        <v>#REF!</v>
      </c>
      <c r="T208" s="23" t="e">
        <f>+VLOOKUP(A208,#REF!, 1, FALSE)</f>
        <v>#REF!</v>
      </c>
    </row>
    <row r="209" spans="1:20" hidden="1" x14ac:dyDescent="0.2">
      <c r="A209" s="23" t="s">
        <v>427</v>
      </c>
      <c r="B209" s="23" t="s">
        <v>428</v>
      </c>
      <c r="C209" s="135" t="s">
        <v>5</v>
      </c>
      <c r="D209" s="23">
        <v>2.2999000000000001E-3</v>
      </c>
      <c r="F209" s="135">
        <f t="shared" si="6"/>
        <v>2.2999000000000001E-3</v>
      </c>
      <c r="J209" s="23">
        <v>2.2999000000000001E-3</v>
      </c>
      <c r="M209" s="23">
        <f t="shared" si="7"/>
        <v>2.2999000000000001E-3</v>
      </c>
      <c r="O209" s="23">
        <f>F209-_xlfn.IFNA(VLOOKUP(A209,'tb adj31.12.2019'!$D$3:$E$1682,2,FALSE),0)</f>
        <v>2.2999000000000001E-3</v>
      </c>
      <c r="R209" s="23" t="e">
        <f>VLOOKUP(A209,#REF!,1,FALSE)</f>
        <v>#REF!</v>
      </c>
      <c r="T209" s="23" t="e">
        <f>+VLOOKUP(A209,#REF!, 1, FALSE)</f>
        <v>#REF!</v>
      </c>
    </row>
    <row r="210" spans="1:20" hidden="1" x14ac:dyDescent="0.2">
      <c r="A210" s="23" t="s">
        <v>429</v>
      </c>
      <c r="B210" s="23" t="s">
        <v>430</v>
      </c>
      <c r="C210" s="135" t="s">
        <v>5</v>
      </c>
      <c r="E210" s="23">
        <v>41758.639999999999</v>
      </c>
      <c r="F210" s="135">
        <f t="shared" si="6"/>
        <v>-41758.639999999999</v>
      </c>
      <c r="G210" s="23">
        <v>191759</v>
      </c>
      <c r="H210" s="23">
        <v>180000</v>
      </c>
      <c r="K210" s="135">
        <v>29999.64</v>
      </c>
      <c r="M210" s="23">
        <f t="shared" si="7"/>
        <v>-29999.64</v>
      </c>
      <c r="O210" s="23">
        <f>F210-_xlfn.IFNA(VLOOKUP(A210,'tb adj31.12.2019'!$D$3:$E$1682,2,FALSE),0)</f>
        <v>0.36000000000058208</v>
      </c>
      <c r="R210" s="23" t="e">
        <f>VLOOKUP(A210,#REF!,1,FALSE)</f>
        <v>#REF!</v>
      </c>
      <c r="T210" s="23" t="e">
        <f>+VLOOKUP(A210,#REF!, 1, FALSE)</f>
        <v>#REF!</v>
      </c>
    </row>
    <row r="211" spans="1:20" hidden="1" x14ac:dyDescent="0.2">
      <c r="A211" s="23" t="s">
        <v>431</v>
      </c>
      <c r="B211" s="23" t="s">
        <v>432</v>
      </c>
      <c r="C211" s="135" t="s">
        <v>5</v>
      </c>
      <c r="E211" s="23">
        <v>3.1998999999999999E-3</v>
      </c>
      <c r="F211" s="135">
        <f t="shared" si="6"/>
        <v>-3.1998999999999999E-3</v>
      </c>
      <c r="K211" s="135">
        <v>3.1998999999999999E-3</v>
      </c>
      <c r="M211" s="23">
        <f t="shared" si="7"/>
        <v>-3.1998999999999999E-3</v>
      </c>
      <c r="O211" s="23">
        <f>F211-_xlfn.IFNA(VLOOKUP(A211,'tb adj31.12.2019'!$D$3:$E$1682,2,FALSE),0)</f>
        <v>-3.1998999999999999E-3</v>
      </c>
      <c r="R211" s="23" t="e">
        <f>VLOOKUP(A211,#REF!,1,FALSE)</f>
        <v>#REF!</v>
      </c>
      <c r="T211" s="23" t="e">
        <f>+VLOOKUP(A211,#REF!, 1, FALSE)</f>
        <v>#REF!</v>
      </c>
    </row>
    <row r="212" spans="1:20" hidden="1" x14ac:dyDescent="0.2">
      <c r="A212" s="23" t="s">
        <v>434</v>
      </c>
      <c r="B212" s="23" t="s">
        <v>435</v>
      </c>
      <c r="C212" s="135" t="s">
        <v>5</v>
      </c>
      <c r="E212" s="23">
        <v>43648</v>
      </c>
      <c r="F212" s="135">
        <f t="shared" si="6"/>
        <v>-43648</v>
      </c>
      <c r="K212" s="135">
        <v>43648</v>
      </c>
      <c r="M212" s="23">
        <f t="shared" si="7"/>
        <v>-43648</v>
      </c>
      <c r="O212" s="23">
        <f>F212-_xlfn.IFNA(VLOOKUP(A212,'tb adj31.12.2019'!$D$3:$E$1682,2,FALSE),0)</f>
        <v>0</v>
      </c>
      <c r="R212" s="23" t="e">
        <f>VLOOKUP(A212,#REF!,1,FALSE)</f>
        <v>#REF!</v>
      </c>
      <c r="T212" s="23" t="e">
        <f>+VLOOKUP(A212,#REF!, 1, FALSE)</f>
        <v>#REF!</v>
      </c>
    </row>
    <row r="213" spans="1:20" hidden="1" x14ac:dyDescent="0.2">
      <c r="A213" s="23" t="s">
        <v>436</v>
      </c>
      <c r="B213" s="23" t="s">
        <v>437</v>
      </c>
      <c r="C213" s="135" t="s">
        <v>5</v>
      </c>
      <c r="D213" s="23">
        <v>4.0000999999999995E-3</v>
      </c>
      <c r="F213" s="135">
        <f t="shared" si="6"/>
        <v>4.0000999999999995E-3</v>
      </c>
      <c r="J213" s="23">
        <v>4.0000999999999995E-3</v>
      </c>
      <c r="M213" s="23">
        <f t="shared" si="7"/>
        <v>4.0000999999999995E-3</v>
      </c>
      <c r="O213" s="23">
        <f>F213-_xlfn.IFNA(VLOOKUP(A213,'tb adj31.12.2019'!$D$3:$E$1682,2,FALSE),0)</f>
        <v>4.0000999999999995E-3</v>
      </c>
      <c r="R213" s="23" t="e">
        <f>VLOOKUP(A213,#REF!,1,FALSE)</f>
        <v>#REF!</v>
      </c>
      <c r="T213" s="23" t="e">
        <f>+VLOOKUP(A213,#REF!, 1, FALSE)</f>
        <v>#REF!</v>
      </c>
    </row>
    <row r="214" spans="1:20" hidden="1" x14ac:dyDescent="0.2">
      <c r="A214" s="23" t="s">
        <v>438</v>
      </c>
      <c r="B214" s="23" t="s">
        <v>439</v>
      </c>
      <c r="C214" s="135" t="s">
        <v>5</v>
      </c>
      <c r="E214" s="23">
        <v>4574520</v>
      </c>
      <c r="F214" s="135">
        <f t="shared" si="6"/>
        <v>-4574520</v>
      </c>
      <c r="G214" s="23">
        <v>62009349</v>
      </c>
      <c r="H214" s="23">
        <v>63475022.219999999</v>
      </c>
      <c r="K214" s="135">
        <v>6040193.2199999997</v>
      </c>
      <c r="M214" s="23">
        <f t="shared" si="7"/>
        <v>-6040193.2199999997</v>
      </c>
      <c r="O214" s="23">
        <f>F214-_xlfn.IFNA(VLOOKUP(A214,'tb adj31.12.2019'!$D$3:$E$1682,2,FALSE),0)</f>
        <v>0</v>
      </c>
      <c r="R214" s="23" t="e">
        <f>VLOOKUP(A214,#REF!,1,FALSE)</f>
        <v>#REF!</v>
      </c>
      <c r="T214" s="23" t="e">
        <f>+VLOOKUP(A214,#REF!, 1, FALSE)</f>
        <v>#REF!</v>
      </c>
    </row>
    <row r="215" spans="1:20" hidden="1" x14ac:dyDescent="0.2">
      <c r="A215" s="23" t="s">
        <v>440</v>
      </c>
      <c r="B215" s="23" t="s">
        <v>441</v>
      </c>
      <c r="C215" s="135" t="s">
        <v>371</v>
      </c>
      <c r="E215" s="23">
        <v>1417685.3133999</v>
      </c>
      <c r="F215" s="135">
        <f t="shared" si="6"/>
        <v>-1417685.3133999</v>
      </c>
      <c r="G215" s="23">
        <v>19638523.031799901</v>
      </c>
      <c r="H215" s="23">
        <v>19661012.5</v>
      </c>
      <c r="K215" s="135">
        <v>1440174.7815999985</v>
      </c>
      <c r="M215" s="23">
        <f t="shared" si="7"/>
        <v>-1440174.7815999985</v>
      </c>
      <c r="O215" s="23">
        <f>F215-_xlfn.IFNA(VLOOKUP(A215,'tb adj31.12.2019'!$D$3:$E$1682,2,FALSE),0)</f>
        <v>-0.3133998999837786</v>
      </c>
      <c r="R215" s="23" t="e">
        <f>VLOOKUP(A215,#REF!,1,FALSE)</f>
        <v>#REF!</v>
      </c>
      <c r="T215" s="23" t="e">
        <f>+VLOOKUP(A215,#REF!, 1, FALSE)</f>
        <v>#REF!</v>
      </c>
    </row>
    <row r="216" spans="1:20" hidden="1" x14ac:dyDescent="0.2">
      <c r="A216" s="23" t="s">
        <v>443</v>
      </c>
      <c r="B216" s="23" t="s">
        <v>444</v>
      </c>
      <c r="C216" s="135" t="s">
        <v>5</v>
      </c>
      <c r="D216" s="23">
        <v>12026</v>
      </c>
      <c r="F216" s="135">
        <f t="shared" si="6"/>
        <v>12026</v>
      </c>
      <c r="J216" s="23">
        <v>12026</v>
      </c>
      <c r="M216" s="23">
        <f t="shared" si="7"/>
        <v>12026</v>
      </c>
      <c r="O216" s="23">
        <f>F216-_xlfn.IFNA(VLOOKUP(A216,'tb adj31.12.2019'!$D$3:$E$1682,2,FALSE),0)</f>
        <v>0</v>
      </c>
      <c r="R216" s="23" t="e">
        <f>VLOOKUP(A216,#REF!,1,FALSE)</f>
        <v>#REF!</v>
      </c>
      <c r="T216" s="23" t="e">
        <f>+VLOOKUP(A216,#REF!, 1, FALSE)</f>
        <v>#REF!</v>
      </c>
    </row>
    <row r="217" spans="1:20" hidden="1" x14ac:dyDescent="0.2">
      <c r="A217" s="23" t="s">
        <v>445</v>
      </c>
      <c r="B217" s="23" t="s">
        <v>446</v>
      </c>
      <c r="C217" s="135" t="s">
        <v>5</v>
      </c>
      <c r="F217" s="135">
        <f t="shared" si="6"/>
        <v>0</v>
      </c>
      <c r="H217" s="23">
        <v>34540</v>
      </c>
      <c r="K217" s="135">
        <v>34540</v>
      </c>
      <c r="M217" s="23">
        <f t="shared" si="7"/>
        <v>-34540</v>
      </c>
      <c r="O217" s="23">
        <f>F217-_xlfn.IFNA(VLOOKUP(A217,'tb adj31.12.2019'!$D$3:$E$1682,2,FALSE),0)</f>
        <v>0</v>
      </c>
      <c r="R217" s="23" t="e">
        <f>VLOOKUP(A217,#REF!,1,FALSE)</f>
        <v>#REF!</v>
      </c>
      <c r="T217" s="23" t="e">
        <f>+VLOOKUP(A217,#REF!, 1, FALSE)</f>
        <v>#REF!</v>
      </c>
    </row>
    <row r="218" spans="1:20" hidden="1" x14ac:dyDescent="0.2">
      <c r="A218" s="23" t="s">
        <v>448</v>
      </c>
      <c r="B218" s="23" t="s">
        <v>449</v>
      </c>
      <c r="C218" s="135" t="s">
        <v>5</v>
      </c>
      <c r="D218" s="23">
        <v>1.9999999999999999E-7</v>
      </c>
      <c r="F218" s="135">
        <f t="shared" si="6"/>
        <v>1.9999999999999999E-7</v>
      </c>
      <c r="J218" s="23">
        <v>1.9999999999999999E-7</v>
      </c>
      <c r="M218" s="23">
        <f t="shared" si="7"/>
        <v>1.9999999999999999E-7</v>
      </c>
      <c r="O218" s="23">
        <f>F218-_xlfn.IFNA(VLOOKUP(A218,'tb adj31.12.2019'!$D$3:$E$1682,2,FALSE),0)</f>
        <v>1.9999999999999999E-7</v>
      </c>
      <c r="R218" s="23" t="e">
        <f>VLOOKUP(A218,#REF!,1,FALSE)</f>
        <v>#REF!</v>
      </c>
      <c r="T218" s="23" t="e">
        <f>+VLOOKUP(A218,#REF!, 1, FALSE)</f>
        <v>#REF!</v>
      </c>
    </row>
    <row r="219" spans="1:20" hidden="1" x14ac:dyDescent="0.2">
      <c r="A219" s="23" t="s">
        <v>452</v>
      </c>
      <c r="B219" s="23" t="s">
        <v>453</v>
      </c>
      <c r="C219" s="135" t="s">
        <v>5</v>
      </c>
      <c r="E219" s="23">
        <v>2.3536999999999998E-3</v>
      </c>
      <c r="F219" s="135">
        <f t="shared" si="6"/>
        <v>-2.3536999999999998E-3</v>
      </c>
      <c r="G219" s="23">
        <v>4090367.7</v>
      </c>
      <c r="H219" s="23">
        <v>4096852.7</v>
      </c>
      <c r="K219" s="135">
        <v>6485.0023536992076</v>
      </c>
      <c r="M219" s="23">
        <f t="shared" si="7"/>
        <v>-6485.0023536992076</v>
      </c>
      <c r="O219" s="23">
        <f>F219-_xlfn.IFNA(VLOOKUP(A219,'tb adj31.12.2019'!$D$3:$E$1682,2,FALSE),0)</f>
        <v>-2.3536999999999998E-3</v>
      </c>
      <c r="R219" s="23" t="e">
        <f>VLOOKUP(A219,#REF!,1,FALSE)</f>
        <v>#REF!</v>
      </c>
      <c r="T219" s="23" t="e">
        <f>+VLOOKUP(A219,#REF!, 1, FALSE)</f>
        <v>#REF!</v>
      </c>
    </row>
    <row r="220" spans="1:20" hidden="1" x14ac:dyDescent="0.2">
      <c r="A220" s="23" t="s">
        <v>454</v>
      </c>
      <c r="B220" s="23" t="s">
        <v>455</v>
      </c>
      <c r="C220" s="135" t="s">
        <v>5</v>
      </c>
      <c r="E220" s="23">
        <v>409210</v>
      </c>
      <c r="F220" s="135">
        <f t="shared" si="6"/>
        <v>-409210</v>
      </c>
      <c r="G220" s="23">
        <v>4050352</v>
      </c>
      <c r="H220" s="23">
        <v>4051511.5</v>
      </c>
      <c r="K220" s="135">
        <v>410369.5</v>
      </c>
      <c r="M220" s="23">
        <f t="shared" si="7"/>
        <v>-410369.5</v>
      </c>
      <c r="O220" s="23">
        <f>F220-_xlfn.IFNA(VLOOKUP(A220,'tb adj31.12.2019'!$D$3:$E$1682,2,FALSE),0)</f>
        <v>0</v>
      </c>
      <c r="R220" s="23" t="e">
        <f>VLOOKUP(A220,#REF!,1,FALSE)</f>
        <v>#REF!</v>
      </c>
      <c r="T220" s="23" t="e">
        <f>+VLOOKUP(A220,#REF!, 1, FALSE)</f>
        <v>#REF!</v>
      </c>
    </row>
    <row r="221" spans="1:20" hidden="1" x14ac:dyDescent="0.2">
      <c r="A221" s="23" t="s">
        <v>456</v>
      </c>
      <c r="B221" s="23" t="s">
        <v>457</v>
      </c>
      <c r="C221" s="135" t="s">
        <v>5</v>
      </c>
      <c r="E221" s="23">
        <v>35474.800000000003</v>
      </c>
      <c r="F221" s="135">
        <f t="shared" si="6"/>
        <v>-35474.800000000003</v>
      </c>
      <c r="K221" s="135">
        <v>35474.800000000003</v>
      </c>
      <c r="M221" s="23">
        <f t="shared" si="7"/>
        <v>-35474.800000000003</v>
      </c>
      <c r="O221" s="23">
        <f>F221-_xlfn.IFNA(VLOOKUP(A221,'tb adj31.12.2019'!$D$3:$E$1682,2,FALSE),0)</f>
        <v>0.19999999999708962</v>
      </c>
      <c r="R221" s="23" t="e">
        <f>VLOOKUP(A221,#REF!,1,FALSE)</f>
        <v>#REF!</v>
      </c>
      <c r="T221" s="23" t="e">
        <f>+VLOOKUP(A221,#REF!, 1, FALSE)</f>
        <v>#REF!</v>
      </c>
    </row>
    <row r="222" spans="1:20" hidden="1" x14ac:dyDescent="0.2">
      <c r="A222" s="23" t="s">
        <v>458</v>
      </c>
      <c r="B222" s="23" t="s">
        <v>459</v>
      </c>
      <c r="C222" s="135" t="s">
        <v>5</v>
      </c>
      <c r="D222" s="23">
        <v>3.2485999999999991E-3</v>
      </c>
      <c r="F222" s="135">
        <f t="shared" si="6"/>
        <v>3.2485999999999991E-3</v>
      </c>
      <c r="G222" s="23">
        <v>1112429</v>
      </c>
      <c r="H222" s="23">
        <v>151563.75</v>
      </c>
      <c r="J222" s="23">
        <v>960865.25324860017</v>
      </c>
      <c r="M222" s="23">
        <f t="shared" si="7"/>
        <v>960865.25324860017</v>
      </c>
      <c r="O222" s="23">
        <f>F222-_xlfn.IFNA(VLOOKUP(A222,'tb adj31.12.2019'!$D$3:$E$1682,2,FALSE),0)</f>
        <v>3.2485999999999991E-3</v>
      </c>
      <c r="R222" s="23" t="e">
        <f>VLOOKUP(A222,#REF!,1,FALSE)</f>
        <v>#REF!</v>
      </c>
      <c r="T222" s="23" t="e">
        <f>+VLOOKUP(A222,#REF!, 1, FALSE)</f>
        <v>#REF!</v>
      </c>
    </row>
    <row r="223" spans="1:20" hidden="1" x14ac:dyDescent="0.2">
      <c r="A223" s="23" t="s">
        <v>462</v>
      </c>
      <c r="B223" s="23" t="s">
        <v>463</v>
      </c>
      <c r="C223" s="135" t="s">
        <v>371</v>
      </c>
      <c r="D223" s="23">
        <v>2.8998999999999995E-3</v>
      </c>
      <c r="F223" s="135">
        <f t="shared" si="6"/>
        <v>2.8998999999999995E-3</v>
      </c>
      <c r="J223" s="23">
        <v>2.8998999999999995E-3</v>
      </c>
      <c r="M223" s="23">
        <f t="shared" si="7"/>
        <v>2.8998999999999995E-3</v>
      </c>
      <c r="O223" s="23">
        <f>F223-_xlfn.IFNA(VLOOKUP(A223,'tb adj31.12.2019'!$D$3:$E$1682,2,FALSE),0)</f>
        <v>2.8998999999999995E-3</v>
      </c>
      <c r="R223" s="23" t="e">
        <f>VLOOKUP(A223,#REF!,1,FALSE)</f>
        <v>#REF!</v>
      </c>
      <c r="T223" s="23" t="e">
        <f>+VLOOKUP(A223,#REF!, 1, FALSE)</f>
        <v>#REF!</v>
      </c>
    </row>
    <row r="224" spans="1:20" hidden="1" x14ac:dyDescent="0.2">
      <c r="A224" s="23" t="s">
        <v>464</v>
      </c>
      <c r="B224" s="23" t="s">
        <v>465</v>
      </c>
      <c r="C224" s="135" t="s">
        <v>5</v>
      </c>
      <c r="E224" s="23">
        <v>392174.78999990009</v>
      </c>
      <c r="F224" s="135">
        <f t="shared" si="6"/>
        <v>-392174.78999990009</v>
      </c>
      <c r="G224" s="23">
        <v>3256165</v>
      </c>
      <c r="H224" s="23">
        <v>3046287.26</v>
      </c>
      <c r="K224" s="135">
        <v>182297.04999989987</v>
      </c>
      <c r="M224" s="23">
        <f t="shared" si="7"/>
        <v>-182297.04999989987</v>
      </c>
      <c r="O224" s="23">
        <f>F224-_xlfn.IFNA(VLOOKUP(A224,'tb adj31.12.2019'!$D$3:$E$1682,2,FALSE),0)</f>
        <v>0.21000009990530089</v>
      </c>
      <c r="R224" s="23" t="e">
        <f>VLOOKUP(A224,#REF!,1,FALSE)</f>
        <v>#REF!</v>
      </c>
      <c r="T224" s="23" t="e">
        <f>+VLOOKUP(A224,#REF!, 1, FALSE)</f>
        <v>#REF!</v>
      </c>
    </row>
    <row r="225" spans="1:20" hidden="1" x14ac:dyDescent="0.2">
      <c r="A225" s="23" t="s">
        <v>466</v>
      </c>
      <c r="B225" s="23" t="s">
        <v>467</v>
      </c>
      <c r="C225" s="135" t="s">
        <v>5</v>
      </c>
      <c r="E225" s="23">
        <v>1583233.92</v>
      </c>
      <c r="F225" s="135">
        <f t="shared" si="6"/>
        <v>-1583233.92</v>
      </c>
      <c r="G225" s="23">
        <v>6928034</v>
      </c>
      <c r="H225" s="23">
        <v>6784979.1600000001</v>
      </c>
      <c r="K225" s="135">
        <v>1440179.08</v>
      </c>
      <c r="M225" s="23">
        <f t="shared" si="7"/>
        <v>-1440179.08</v>
      </c>
      <c r="O225" s="23">
        <f>F225-_xlfn.IFNA(VLOOKUP(A225,'tb adj31.12.2019'!$D$3:$E$1682,2,FALSE),0)</f>
        <v>8.0000000074505806E-2</v>
      </c>
      <c r="R225" s="23" t="e">
        <f>VLOOKUP(A225,#REF!,1,FALSE)</f>
        <v>#REF!</v>
      </c>
      <c r="T225" s="23" t="e">
        <f>+VLOOKUP(A225,#REF!, 1, FALSE)</f>
        <v>#REF!</v>
      </c>
    </row>
    <row r="226" spans="1:20" hidden="1" x14ac:dyDescent="0.2">
      <c r="A226" s="23" t="s">
        <v>468</v>
      </c>
      <c r="B226" s="23" t="s">
        <v>469</v>
      </c>
      <c r="C226" s="135" t="s">
        <v>5</v>
      </c>
      <c r="D226" s="23">
        <v>1.1999999999999999E-3</v>
      </c>
      <c r="F226" s="135">
        <f t="shared" si="6"/>
        <v>1.1999999999999999E-3</v>
      </c>
      <c r="J226" s="23">
        <v>1.1999999999999999E-3</v>
      </c>
      <c r="M226" s="23">
        <f t="shared" si="7"/>
        <v>1.1999999999999999E-3</v>
      </c>
      <c r="O226" s="23">
        <f>F226-_xlfn.IFNA(VLOOKUP(A226,'tb adj31.12.2019'!$D$3:$E$1682,2,FALSE),0)</f>
        <v>1.1999999999999999E-3</v>
      </c>
      <c r="R226" s="23" t="e">
        <f>VLOOKUP(A226,#REF!,1,FALSE)</f>
        <v>#REF!</v>
      </c>
      <c r="T226" s="23" t="e">
        <f>+VLOOKUP(A226,#REF!, 1, FALSE)</f>
        <v>#REF!</v>
      </c>
    </row>
    <row r="227" spans="1:20" hidden="1" x14ac:dyDescent="0.2">
      <c r="A227" s="23" t="s">
        <v>472</v>
      </c>
      <c r="B227" s="23" t="s">
        <v>473</v>
      </c>
      <c r="C227" s="135" t="s">
        <v>371</v>
      </c>
      <c r="D227" s="23">
        <v>5.9998999999999999E-3</v>
      </c>
      <c r="F227" s="135">
        <f t="shared" si="6"/>
        <v>5.9998999999999999E-3</v>
      </c>
      <c r="H227" s="23">
        <v>0.01</v>
      </c>
      <c r="K227" s="135">
        <v>4.0000999999999995E-3</v>
      </c>
      <c r="M227" s="23">
        <f t="shared" si="7"/>
        <v>-4.0000999999999995E-3</v>
      </c>
      <c r="O227" s="23">
        <f>F227-_xlfn.IFNA(VLOOKUP(A227,'tb adj31.12.2019'!$D$3:$E$1682,2,FALSE),0)</f>
        <v>5.9998999999999999E-3</v>
      </c>
      <c r="R227" s="23" t="e">
        <f>VLOOKUP(A227,#REF!,1,FALSE)</f>
        <v>#REF!</v>
      </c>
      <c r="T227" s="23" t="e">
        <f>+VLOOKUP(A227,#REF!, 1, FALSE)</f>
        <v>#REF!</v>
      </c>
    </row>
    <row r="228" spans="1:20" hidden="1" x14ac:dyDescent="0.2">
      <c r="A228" s="23" t="s">
        <v>474</v>
      </c>
      <c r="B228" s="23" t="s">
        <v>475</v>
      </c>
      <c r="C228" s="135" t="s">
        <v>5</v>
      </c>
      <c r="F228" s="135">
        <f t="shared" si="6"/>
        <v>0</v>
      </c>
      <c r="G228" s="23">
        <v>124854</v>
      </c>
      <c r="H228" s="23">
        <v>124854</v>
      </c>
      <c r="M228" s="23">
        <f t="shared" si="7"/>
        <v>0</v>
      </c>
      <c r="O228" s="23">
        <f>F228-_xlfn.IFNA(VLOOKUP(A228,'tb adj31.12.2019'!$D$3:$E$1682,2,FALSE),0)</f>
        <v>0</v>
      </c>
      <c r="R228" s="23" t="e">
        <f>VLOOKUP(A228,#REF!,1,FALSE)</f>
        <v>#REF!</v>
      </c>
      <c r="T228" s="23" t="e">
        <f>+VLOOKUP(A228,#REF!, 1, FALSE)</f>
        <v>#REF!</v>
      </c>
    </row>
    <row r="229" spans="1:20" hidden="1" x14ac:dyDescent="0.2">
      <c r="A229" s="23" t="s">
        <v>476</v>
      </c>
      <c r="B229" s="23" t="s">
        <v>477</v>
      </c>
      <c r="C229" s="135" t="s">
        <v>5</v>
      </c>
      <c r="E229" s="23">
        <v>9.9999999999999995E-8</v>
      </c>
      <c r="F229" s="135">
        <f t="shared" si="6"/>
        <v>-9.9999999999999995E-8</v>
      </c>
      <c r="K229" s="135">
        <v>9.9999999999999995E-8</v>
      </c>
      <c r="M229" s="23">
        <f t="shared" si="7"/>
        <v>-9.9999999999999995E-8</v>
      </c>
      <c r="O229" s="23">
        <f>F229-_xlfn.IFNA(VLOOKUP(A229,'tb adj31.12.2019'!$D$3:$E$1682,2,FALSE),0)</f>
        <v>-9.9999999999999995E-8</v>
      </c>
      <c r="R229" s="23" t="e">
        <f>VLOOKUP(A229,#REF!,1,FALSE)</f>
        <v>#REF!</v>
      </c>
      <c r="T229" s="23" t="e">
        <f>+VLOOKUP(A229,#REF!, 1, FALSE)</f>
        <v>#REF!</v>
      </c>
    </row>
    <row r="230" spans="1:20" hidden="1" x14ac:dyDescent="0.2">
      <c r="A230" s="23" t="s">
        <v>479</v>
      </c>
      <c r="B230" s="23" t="s">
        <v>480</v>
      </c>
      <c r="C230" s="135" t="s">
        <v>5</v>
      </c>
      <c r="E230" s="23">
        <v>11200.09</v>
      </c>
      <c r="F230" s="135">
        <f t="shared" si="6"/>
        <v>-11200.09</v>
      </c>
      <c r="G230" s="23">
        <v>436464</v>
      </c>
      <c r="H230" s="23">
        <v>492914.56</v>
      </c>
      <c r="K230" s="135">
        <v>67650.649999999994</v>
      </c>
      <c r="M230" s="23">
        <f t="shared" si="7"/>
        <v>-67650.649999999994</v>
      </c>
      <c r="O230" s="23">
        <f>F230-_xlfn.IFNA(VLOOKUP(A230,'tb adj31.12.2019'!$D$3:$E$1682,2,FALSE),0)</f>
        <v>-9.0000000000145519E-2</v>
      </c>
      <c r="R230" s="23" t="e">
        <f>VLOOKUP(A230,#REF!,1,FALSE)</f>
        <v>#REF!</v>
      </c>
      <c r="T230" s="23" t="e">
        <f>+VLOOKUP(A230,#REF!, 1, FALSE)</f>
        <v>#REF!</v>
      </c>
    </row>
    <row r="231" spans="1:20" hidden="1" x14ac:dyDescent="0.2">
      <c r="A231" s="23" t="s">
        <v>482</v>
      </c>
      <c r="B231" s="23" t="s">
        <v>483</v>
      </c>
      <c r="C231" s="135" t="s">
        <v>5</v>
      </c>
      <c r="E231" s="23">
        <v>2354083.16</v>
      </c>
      <c r="F231" s="135">
        <f t="shared" si="6"/>
        <v>-2354083.16</v>
      </c>
      <c r="G231" s="23">
        <v>12720054</v>
      </c>
      <c r="H231" s="23">
        <v>12464490.58</v>
      </c>
      <c r="K231" s="135">
        <v>2098519.7400000002</v>
      </c>
      <c r="M231" s="23">
        <f t="shared" si="7"/>
        <v>-2098519.7400000002</v>
      </c>
      <c r="O231" s="23">
        <f>F231-_xlfn.IFNA(VLOOKUP(A231,'tb adj31.12.2019'!$D$3:$E$1682,2,FALSE),0)</f>
        <v>-0.16000000014901161</v>
      </c>
      <c r="R231" s="23" t="e">
        <f>VLOOKUP(A231,#REF!,1,FALSE)</f>
        <v>#REF!</v>
      </c>
      <c r="T231" s="23" t="e">
        <f>+VLOOKUP(A231,#REF!, 1, FALSE)</f>
        <v>#REF!</v>
      </c>
    </row>
    <row r="232" spans="1:20" hidden="1" x14ac:dyDescent="0.2">
      <c r="A232" s="23" t="s">
        <v>484</v>
      </c>
      <c r="B232" s="23" t="s">
        <v>485</v>
      </c>
      <c r="C232" s="135" t="s">
        <v>5</v>
      </c>
      <c r="E232" s="23">
        <v>38268.44</v>
      </c>
      <c r="F232" s="135">
        <f t="shared" si="6"/>
        <v>-38268.44</v>
      </c>
      <c r="G232" s="23">
        <v>310550</v>
      </c>
      <c r="H232" s="23">
        <v>466093.92</v>
      </c>
      <c r="K232" s="135">
        <v>193812.36</v>
      </c>
      <c r="M232" s="23">
        <f t="shared" si="7"/>
        <v>-193812.36</v>
      </c>
      <c r="O232" s="23">
        <f>F232-_xlfn.IFNA(VLOOKUP(A232,'tb adj31.12.2019'!$D$3:$E$1682,2,FALSE),0)</f>
        <v>-0.44000000000232831</v>
      </c>
      <c r="R232" s="23" t="e">
        <f>VLOOKUP(A232,#REF!,1,FALSE)</f>
        <v>#REF!</v>
      </c>
      <c r="T232" s="23" t="e">
        <f>+VLOOKUP(A232,#REF!, 1, FALSE)</f>
        <v>#REF!</v>
      </c>
    </row>
    <row r="233" spans="1:20" hidden="1" x14ac:dyDescent="0.2">
      <c r="A233" s="23" t="s">
        <v>486</v>
      </c>
      <c r="B233" s="23" t="s">
        <v>487</v>
      </c>
      <c r="C233" s="135" t="s">
        <v>5</v>
      </c>
      <c r="E233" s="23">
        <v>5360.05</v>
      </c>
      <c r="F233" s="135">
        <f t="shared" si="6"/>
        <v>-5360.05</v>
      </c>
      <c r="G233" s="23">
        <v>196920</v>
      </c>
      <c r="H233" s="23">
        <v>557705.99</v>
      </c>
      <c r="K233" s="135">
        <v>366146.04</v>
      </c>
      <c r="M233" s="23">
        <f t="shared" si="7"/>
        <v>-366146.04</v>
      </c>
      <c r="O233" s="23">
        <f>F233-_xlfn.IFNA(VLOOKUP(A233,'tb adj31.12.2019'!$D$3:$E$1682,2,FALSE),0)</f>
        <v>-5.0000000000181899E-2</v>
      </c>
      <c r="R233" s="23" t="e">
        <f>VLOOKUP(A233,#REF!,1,FALSE)</f>
        <v>#REF!</v>
      </c>
      <c r="T233" s="23" t="e">
        <f>+VLOOKUP(A233,#REF!, 1, FALSE)</f>
        <v>#REF!</v>
      </c>
    </row>
    <row r="234" spans="1:20" hidden="1" x14ac:dyDescent="0.2">
      <c r="A234" s="23" t="s">
        <v>488</v>
      </c>
      <c r="B234" s="23" t="s">
        <v>489</v>
      </c>
      <c r="C234" s="135" t="s">
        <v>5</v>
      </c>
      <c r="E234" s="23">
        <v>108222.08</v>
      </c>
      <c r="F234" s="135">
        <f t="shared" si="6"/>
        <v>-108222.08</v>
      </c>
      <c r="G234" s="23">
        <v>960980</v>
      </c>
      <c r="H234" s="23">
        <v>953389.08</v>
      </c>
      <c r="K234" s="135">
        <v>100631.16</v>
      </c>
      <c r="M234" s="23">
        <f t="shared" si="7"/>
        <v>-100631.16</v>
      </c>
      <c r="O234" s="23">
        <f>F234-_xlfn.IFNA(VLOOKUP(A234,'tb adj31.12.2019'!$D$3:$E$1682,2,FALSE),0)</f>
        <v>-8.000000000174623E-2</v>
      </c>
      <c r="R234" s="23" t="e">
        <f>VLOOKUP(A234,#REF!,1,FALSE)</f>
        <v>#REF!</v>
      </c>
      <c r="T234" s="23" t="e">
        <f>+VLOOKUP(A234,#REF!, 1, FALSE)</f>
        <v>#REF!</v>
      </c>
    </row>
    <row r="235" spans="1:20" hidden="1" x14ac:dyDescent="0.2">
      <c r="A235" s="23" t="s">
        <v>490</v>
      </c>
      <c r="B235" s="23" t="s">
        <v>491</v>
      </c>
      <c r="C235" s="135" t="s">
        <v>5</v>
      </c>
      <c r="E235" s="23">
        <v>4117431.6014239001</v>
      </c>
      <c r="F235" s="135">
        <f t="shared" si="6"/>
        <v>-4117431.6014239001</v>
      </c>
      <c r="G235" s="23">
        <v>21757432</v>
      </c>
      <c r="H235" s="23">
        <v>27077412</v>
      </c>
      <c r="K235" s="135">
        <v>9437411.601423908</v>
      </c>
      <c r="M235" s="23">
        <f t="shared" si="7"/>
        <v>-9437411.601423908</v>
      </c>
      <c r="O235" s="23">
        <f>F235-_xlfn.IFNA(VLOOKUP(A235,'tb adj31.12.2019'!$D$3:$E$1682,2,FALSE),0)</f>
        <v>0.39857609989121556</v>
      </c>
      <c r="R235" s="23" t="e">
        <f>VLOOKUP(A235,#REF!,1,FALSE)</f>
        <v>#REF!</v>
      </c>
      <c r="T235" s="23" t="e">
        <f>+VLOOKUP(A235,#REF!, 1, FALSE)</f>
        <v>#REF!</v>
      </c>
    </row>
    <row r="236" spans="1:20" hidden="1" x14ac:dyDescent="0.2">
      <c r="A236" s="23" t="s">
        <v>492</v>
      </c>
      <c r="B236" s="23" t="s">
        <v>493</v>
      </c>
      <c r="C236" s="135" t="s">
        <v>5</v>
      </c>
      <c r="E236" s="23">
        <v>3.9998000000000004E-3</v>
      </c>
      <c r="F236" s="135">
        <f t="shared" si="6"/>
        <v>-3.9998000000000004E-3</v>
      </c>
      <c r="K236" s="135">
        <v>3.9998000000000004E-3</v>
      </c>
      <c r="M236" s="23">
        <f t="shared" si="7"/>
        <v>-3.9998000000000004E-3</v>
      </c>
      <c r="O236" s="23">
        <f>F236-_xlfn.IFNA(VLOOKUP(A236,'tb adj31.12.2019'!$D$3:$E$1682,2,FALSE),0)</f>
        <v>-3.9998000000000004E-3</v>
      </c>
      <c r="R236" s="23" t="e">
        <f>VLOOKUP(A236,#REF!,1,FALSE)</f>
        <v>#REF!</v>
      </c>
      <c r="T236" s="23" t="e">
        <f>+VLOOKUP(A236,#REF!, 1, FALSE)</f>
        <v>#REF!</v>
      </c>
    </row>
    <row r="237" spans="1:20" hidden="1" x14ac:dyDescent="0.2">
      <c r="A237" s="23" t="s">
        <v>2806</v>
      </c>
      <c r="B237" s="23" t="s">
        <v>2807</v>
      </c>
      <c r="C237" s="135" t="s">
        <v>5</v>
      </c>
      <c r="F237" s="135">
        <f t="shared" si="6"/>
        <v>0</v>
      </c>
      <c r="G237" s="23">
        <v>126808</v>
      </c>
      <c r="H237" s="23">
        <v>126808</v>
      </c>
      <c r="M237" s="23">
        <f t="shared" si="7"/>
        <v>0</v>
      </c>
      <c r="O237" s="23">
        <f>F237-_xlfn.IFNA(VLOOKUP(A237,'tb adj31.12.2019'!$D$3:$E$1682,2,FALSE),0)</f>
        <v>0</v>
      </c>
      <c r="R237" s="23" t="e">
        <f>VLOOKUP(A237,#REF!,1,FALSE)</f>
        <v>#REF!</v>
      </c>
      <c r="T237" s="23" t="e">
        <f>+VLOOKUP(A237,#REF!, 1, FALSE)</f>
        <v>#REF!</v>
      </c>
    </row>
    <row r="238" spans="1:20" hidden="1" x14ac:dyDescent="0.2">
      <c r="A238" s="23" t="s">
        <v>496</v>
      </c>
      <c r="B238" s="23" t="s">
        <v>497</v>
      </c>
      <c r="C238" s="135" t="s">
        <v>5</v>
      </c>
      <c r="E238" s="23">
        <v>2346970.8899999</v>
      </c>
      <c r="F238" s="135">
        <f t="shared" si="6"/>
        <v>-2346970.8899999</v>
      </c>
      <c r="G238" s="23">
        <v>11213103.27</v>
      </c>
      <c r="H238" s="23">
        <v>8866132.3800000008</v>
      </c>
      <c r="J238" s="23">
        <v>9.7751617431640619E-8</v>
      </c>
      <c r="M238" s="23">
        <f t="shared" si="7"/>
        <v>9.7751617431640619E-8</v>
      </c>
      <c r="O238" s="23">
        <f>F238-_xlfn.IFNA(VLOOKUP(A238,'tb adj31.12.2019'!$D$3:$E$1682,2,FALSE),0)</f>
        <v>0.11000009998679161</v>
      </c>
      <c r="R238" s="23" t="e">
        <f>VLOOKUP(A238,#REF!,1,FALSE)</f>
        <v>#REF!</v>
      </c>
      <c r="T238" s="23" t="e">
        <f>+VLOOKUP(A238,#REF!, 1, FALSE)</f>
        <v>#REF!</v>
      </c>
    </row>
    <row r="239" spans="1:20" hidden="1" x14ac:dyDescent="0.2">
      <c r="A239" s="23" t="s">
        <v>498</v>
      </c>
      <c r="B239" s="23" t="s">
        <v>499</v>
      </c>
      <c r="C239" s="135" t="s">
        <v>5</v>
      </c>
      <c r="E239" s="23">
        <v>401287.07</v>
      </c>
      <c r="F239" s="135">
        <f t="shared" si="6"/>
        <v>-401287.07</v>
      </c>
      <c r="G239" s="23">
        <v>1893889</v>
      </c>
      <c r="H239" s="23">
        <v>1674390</v>
      </c>
      <c r="K239" s="135">
        <v>181788.07</v>
      </c>
      <c r="M239" s="23">
        <f t="shared" si="7"/>
        <v>-181788.07</v>
      </c>
      <c r="O239" s="23">
        <f>F239-_xlfn.IFNA(VLOOKUP(A239,'tb adj31.12.2019'!$D$3:$E$1682,2,FALSE),0)</f>
        <v>-7.0000000006984919E-2</v>
      </c>
      <c r="R239" s="23" t="e">
        <f>VLOOKUP(A239,#REF!,1,FALSE)</f>
        <v>#REF!</v>
      </c>
      <c r="T239" s="23" t="e">
        <f>+VLOOKUP(A239,#REF!, 1, FALSE)</f>
        <v>#REF!</v>
      </c>
    </row>
    <row r="240" spans="1:20" hidden="1" x14ac:dyDescent="0.2">
      <c r="A240" s="23" t="s">
        <v>501</v>
      </c>
      <c r="B240" s="23" t="s">
        <v>502</v>
      </c>
      <c r="C240" s="135" t="s">
        <v>5</v>
      </c>
      <c r="D240" s="23">
        <v>9.9999999999999995E-8</v>
      </c>
      <c r="F240" s="135">
        <f t="shared" si="6"/>
        <v>9.9999999999999995E-8</v>
      </c>
      <c r="J240" s="23">
        <v>9.9999999999999995E-8</v>
      </c>
      <c r="M240" s="23">
        <f t="shared" si="7"/>
        <v>9.9999999999999995E-8</v>
      </c>
      <c r="O240" s="23">
        <f>F240-_xlfn.IFNA(VLOOKUP(A240,'tb adj31.12.2019'!$D$3:$E$1682,2,FALSE),0)</f>
        <v>9.9999999999999995E-8</v>
      </c>
      <c r="R240" s="23" t="e">
        <f>VLOOKUP(A240,#REF!,1,FALSE)</f>
        <v>#REF!</v>
      </c>
      <c r="T240" s="23" t="e">
        <f>+VLOOKUP(A240,#REF!, 1, FALSE)</f>
        <v>#REF!</v>
      </c>
    </row>
    <row r="241" spans="1:20" hidden="1" x14ac:dyDescent="0.2">
      <c r="A241" s="23" t="s">
        <v>503</v>
      </c>
      <c r="B241" s="23" t="s">
        <v>504</v>
      </c>
      <c r="C241" s="135" t="s">
        <v>5</v>
      </c>
      <c r="E241" s="23">
        <v>2000915.43</v>
      </c>
      <c r="F241" s="135">
        <f t="shared" si="6"/>
        <v>-2000915.43</v>
      </c>
      <c r="G241" s="23">
        <v>9929181</v>
      </c>
      <c r="H241" s="23">
        <v>9238045.6199999992</v>
      </c>
      <c r="K241" s="135">
        <v>1309780.05</v>
      </c>
      <c r="M241" s="23">
        <f t="shared" si="7"/>
        <v>-1309780.05</v>
      </c>
      <c r="O241" s="23">
        <f>F241-_xlfn.IFNA(VLOOKUP(A241,'tb adj31.12.2019'!$D$3:$E$1682,2,FALSE),0)</f>
        <v>-0.42999999993480742</v>
      </c>
      <c r="R241" s="23" t="e">
        <f>VLOOKUP(A241,#REF!,1,FALSE)</f>
        <v>#REF!</v>
      </c>
      <c r="T241" s="23" t="e">
        <f>+VLOOKUP(A241,#REF!, 1, FALSE)</f>
        <v>#REF!</v>
      </c>
    </row>
    <row r="242" spans="1:20" hidden="1" x14ac:dyDescent="0.2">
      <c r="A242" s="23" t="s">
        <v>506</v>
      </c>
      <c r="B242" s="23" t="s">
        <v>507</v>
      </c>
      <c r="C242" s="135" t="s">
        <v>5</v>
      </c>
      <c r="E242" s="23">
        <v>170695.33</v>
      </c>
      <c r="F242" s="135">
        <f t="shared" si="6"/>
        <v>-170695.33</v>
      </c>
      <c r="G242" s="23">
        <v>2255581</v>
      </c>
      <c r="H242" s="23">
        <v>2094062</v>
      </c>
      <c r="K242" s="135">
        <v>9176.33</v>
      </c>
      <c r="M242" s="23">
        <f t="shared" si="7"/>
        <v>-9176.33</v>
      </c>
      <c r="O242" s="23">
        <f>F242-_xlfn.IFNA(VLOOKUP(A242,'tb adj31.12.2019'!$D$3:$E$1682,2,FALSE),0)</f>
        <v>-0.32999999998719431</v>
      </c>
      <c r="R242" s="23" t="e">
        <f>VLOOKUP(A242,#REF!,1,FALSE)</f>
        <v>#REF!</v>
      </c>
      <c r="T242" s="23" t="e">
        <f>+VLOOKUP(A242,#REF!, 1, FALSE)</f>
        <v>#REF!</v>
      </c>
    </row>
    <row r="243" spans="1:20" hidden="1" x14ac:dyDescent="0.2">
      <c r="A243" s="23" t="s">
        <v>511</v>
      </c>
      <c r="B243" s="23" t="s">
        <v>512</v>
      </c>
      <c r="C243" s="135" t="s">
        <v>5</v>
      </c>
      <c r="E243" s="23">
        <v>4382919.6599998996</v>
      </c>
      <c r="F243" s="135">
        <f t="shared" si="6"/>
        <v>-4382919.6599998996</v>
      </c>
      <c r="G243" s="23">
        <v>43166040</v>
      </c>
      <c r="H243" s="23">
        <v>43003325.729999997</v>
      </c>
      <c r="K243" s="135">
        <v>4220205.389999914</v>
      </c>
      <c r="M243" s="23">
        <f t="shared" si="7"/>
        <v>-4220205.389999914</v>
      </c>
      <c r="O243" s="23">
        <f>F243-_xlfn.IFNA(VLOOKUP(A243,'tb adj31.12.2019'!$D$3:$E$1682,2,FALSE),0)</f>
        <v>0.34000010043382645</v>
      </c>
      <c r="R243" s="23" t="e">
        <f>VLOOKUP(A243,#REF!,1,FALSE)</f>
        <v>#REF!</v>
      </c>
      <c r="T243" s="23" t="e">
        <f>+VLOOKUP(A243,#REF!, 1, FALSE)</f>
        <v>#REF!</v>
      </c>
    </row>
    <row r="244" spans="1:20" hidden="1" x14ac:dyDescent="0.2">
      <c r="A244" s="23" t="s">
        <v>513</v>
      </c>
      <c r="B244" s="23" t="s">
        <v>514</v>
      </c>
      <c r="C244" s="135" t="s">
        <v>5</v>
      </c>
      <c r="E244" s="23">
        <v>4.5409999999999999E-3</v>
      </c>
      <c r="F244" s="135">
        <f t="shared" si="6"/>
        <v>-4.5409999999999999E-3</v>
      </c>
      <c r="K244" s="135">
        <v>4.5409999999999999E-3</v>
      </c>
      <c r="M244" s="23">
        <f t="shared" si="7"/>
        <v>-4.5409999999999999E-3</v>
      </c>
      <c r="O244" s="23">
        <f>F244-_xlfn.IFNA(VLOOKUP(A244,'tb adj31.12.2019'!$D$3:$E$1682,2,FALSE),0)</f>
        <v>-4.5409999999999999E-3</v>
      </c>
      <c r="R244" s="23" t="e">
        <f>VLOOKUP(A244,#REF!,1,FALSE)</f>
        <v>#REF!</v>
      </c>
      <c r="T244" s="23" t="e">
        <f>+VLOOKUP(A244,#REF!, 1, FALSE)</f>
        <v>#REF!</v>
      </c>
    </row>
    <row r="245" spans="1:20" hidden="1" x14ac:dyDescent="0.2">
      <c r="A245" s="23" t="s">
        <v>515</v>
      </c>
      <c r="B245" s="23" t="s">
        <v>516</v>
      </c>
      <c r="C245" s="135" t="s">
        <v>5</v>
      </c>
      <c r="E245" s="23">
        <v>1541517.4</v>
      </c>
      <c r="F245" s="135">
        <f t="shared" si="6"/>
        <v>-1541517.4</v>
      </c>
      <c r="G245" s="23">
        <v>9007630</v>
      </c>
      <c r="H245" s="23">
        <v>9039804.3900000006</v>
      </c>
      <c r="K245" s="135">
        <v>1573691.79</v>
      </c>
      <c r="M245" s="23">
        <f t="shared" si="7"/>
        <v>-1573691.79</v>
      </c>
      <c r="O245" s="23">
        <f>F245-_xlfn.IFNA(VLOOKUP(A245,'tb adj31.12.2019'!$D$3:$E$1682,2,FALSE),0)</f>
        <v>-0.39999999990686774</v>
      </c>
      <c r="R245" s="23" t="e">
        <f>VLOOKUP(A245,#REF!,1,FALSE)</f>
        <v>#REF!</v>
      </c>
      <c r="T245" s="23" t="e">
        <f>+VLOOKUP(A245,#REF!, 1, FALSE)</f>
        <v>#REF!</v>
      </c>
    </row>
    <row r="246" spans="1:20" hidden="1" x14ac:dyDescent="0.2">
      <c r="A246" s="23" t="s">
        <v>517</v>
      </c>
      <c r="B246" s="23" t="s">
        <v>518</v>
      </c>
      <c r="C246" s="135" t="s">
        <v>5</v>
      </c>
      <c r="E246" s="23">
        <v>9.9999999999999995E-8</v>
      </c>
      <c r="F246" s="135">
        <f t="shared" si="6"/>
        <v>-9.9999999999999995E-8</v>
      </c>
      <c r="K246" s="135">
        <v>9.9999999999999995E-8</v>
      </c>
      <c r="M246" s="23">
        <f t="shared" si="7"/>
        <v>-9.9999999999999995E-8</v>
      </c>
      <c r="O246" s="23">
        <f>F246-_xlfn.IFNA(VLOOKUP(A246,'tb adj31.12.2019'!$D$3:$E$1682,2,FALSE),0)</f>
        <v>-9.9999999999999995E-8</v>
      </c>
      <c r="R246" s="23" t="e">
        <f>VLOOKUP(A246,#REF!,1,FALSE)</f>
        <v>#REF!</v>
      </c>
      <c r="T246" s="23" t="e">
        <f>+VLOOKUP(A246,#REF!, 1, FALSE)</f>
        <v>#REF!</v>
      </c>
    </row>
    <row r="247" spans="1:20" hidden="1" x14ac:dyDescent="0.2">
      <c r="A247" s="23" t="s">
        <v>520</v>
      </c>
      <c r="B247" s="23" t="s">
        <v>521</v>
      </c>
      <c r="C247" s="135" t="s">
        <v>5</v>
      </c>
      <c r="E247" s="23">
        <v>583625.19999999995</v>
      </c>
      <c r="F247" s="135">
        <f t="shared" si="6"/>
        <v>-583625.19999999995</v>
      </c>
      <c r="G247" s="23">
        <v>2788519</v>
      </c>
      <c r="H247" s="23">
        <v>3269548.2</v>
      </c>
      <c r="K247" s="135">
        <v>1064654.3999999999</v>
      </c>
      <c r="M247" s="23">
        <f t="shared" si="7"/>
        <v>-1064654.3999999999</v>
      </c>
      <c r="O247" s="23">
        <f>F247-_xlfn.IFNA(VLOOKUP(A247,'tb adj31.12.2019'!$D$3:$E$1682,2,FALSE),0)</f>
        <v>-0.19999999995343387</v>
      </c>
      <c r="R247" s="23" t="e">
        <f>VLOOKUP(A247,#REF!,1,FALSE)</f>
        <v>#REF!</v>
      </c>
      <c r="T247" s="23" t="e">
        <f>+VLOOKUP(A247,#REF!, 1, FALSE)</f>
        <v>#REF!</v>
      </c>
    </row>
    <row r="248" spans="1:20" hidden="1" x14ac:dyDescent="0.2">
      <c r="A248" s="23" t="s">
        <v>525</v>
      </c>
      <c r="B248" s="23" t="s">
        <v>526</v>
      </c>
      <c r="C248" s="135" t="s">
        <v>371</v>
      </c>
      <c r="D248" s="23">
        <v>3.9970000000000001E-4</v>
      </c>
      <c r="F248" s="135">
        <f t="shared" si="6"/>
        <v>3.9970000000000001E-4</v>
      </c>
      <c r="G248" s="23">
        <v>1707204.88</v>
      </c>
      <c r="H248" s="23">
        <v>1707204.8256000001</v>
      </c>
      <c r="J248" s="23">
        <v>5.4799699783325197E-2</v>
      </c>
      <c r="M248" s="23">
        <f t="shared" si="7"/>
        <v>5.4799699783325197E-2</v>
      </c>
      <c r="O248" s="23">
        <f>F248-_xlfn.IFNA(VLOOKUP(A248,'tb adj31.12.2019'!$D$3:$E$1682,2,FALSE),0)</f>
        <v>3.9970000000000001E-4</v>
      </c>
      <c r="R248" s="23" t="e">
        <f>VLOOKUP(A248,#REF!,1,FALSE)</f>
        <v>#REF!</v>
      </c>
      <c r="T248" s="23" t="e">
        <f>+VLOOKUP(A248,#REF!, 1, FALSE)</f>
        <v>#REF!</v>
      </c>
    </row>
    <row r="249" spans="1:20" hidden="1" x14ac:dyDescent="0.2">
      <c r="A249" s="23" t="s">
        <v>528</v>
      </c>
      <c r="B249" s="23" t="s">
        <v>529</v>
      </c>
      <c r="C249" s="135" t="s">
        <v>5</v>
      </c>
      <c r="E249" s="23">
        <v>2801294.11</v>
      </c>
      <c r="F249" s="135">
        <f t="shared" si="6"/>
        <v>-2801294.11</v>
      </c>
      <c r="G249" s="23">
        <v>17105165</v>
      </c>
      <c r="H249" s="23">
        <v>16555961.449999999</v>
      </c>
      <c r="K249" s="135">
        <v>2252090.56</v>
      </c>
      <c r="M249" s="23">
        <f t="shared" si="7"/>
        <v>-2252090.56</v>
      </c>
      <c r="O249" s="23">
        <f>F249-_xlfn.IFNA(VLOOKUP(A249,'tb adj31.12.2019'!$D$3:$E$1682,2,FALSE),0)</f>
        <v>-0.10999999986961484</v>
      </c>
      <c r="R249" s="23" t="e">
        <f>VLOOKUP(A249,#REF!,1,FALSE)</f>
        <v>#REF!</v>
      </c>
      <c r="T249" s="23" t="e">
        <f>+VLOOKUP(A249,#REF!, 1, FALSE)</f>
        <v>#REF!</v>
      </c>
    </row>
    <row r="250" spans="1:20" hidden="1" x14ac:dyDescent="0.2">
      <c r="A250" s="23" t="s">
        <v>530</v>
      </c>
      <c r="B250" s="23" t="s">
        <v>531</v>
      </c>
      <c r="C250" s="135" t="s">
        <v>371</v>
      </c>
      <c r="D250" s="23">
        <v>2.3001000000000002E-3</v>
      </c>
      <c r="F250" s="135">
        <f t="shared" si="6"/>
        <v>2.3001000000000002E-3</v>
      </c>
      <c r="J250" s="23">
        <v>2.3001000000000002E-3</v>
      </c>
      <c r="M250" s="23">
        <f t="shared" si="7"/>
        <v>2.3001000000000002E-3</v>
      </c>
      <c r="O250" s="23">
        <f>F250-_xlfn.IFNA(VLOOKUP(A250,'tb adj31.12.2019'!$D$3:$E$1682,2,FALSE),0)</f>
        <v>2.3001000000000002E-3</v>
      </c>
      <c r="R250" s="23" t="e">
        <f>VLOOKUP(A250,#REF!,1,FALSE)</f>
        <v>#REF!</v>
      </c>
      <c r="T250" s="23" t="e">
        <f>+VLOOKUP(A250,#REF!, 1, FALSE)</f>
        <v>#REF!</v>
      </c>
    </row>
    <row r="251" spans="1:20" hidden="1" x14ac:dyDescent="0.2">
      <c r="A251" s="23" t="s">
        <v>532</v>
      </c>
      <c r="B251" s="23" t="s">
        <v>2808</v>
      </c>
      <c r="C251" s="135" t="s">
        <v>5</v>
      </c>
      <c r="F251" s="135">
        <f t="shared" si="6"/>
        <v>0</v>
      </c>
      <c r="G251" s="23">
        <v>644171</v>
      </c>
      <c r="H251" s="23">
        <v>813317.5</v>
      </c>
      <c r="K251" s="135">
        <v>169146.5</v>
      </c>
      <c r="M251" s="23">
        <f t="shared" si="7"/>
        <v>-169146.5</v>
      </c>
      <c r="O251" s="23">
        <f>F251-_xlfn.IFNA(VLOOKUP(A251,'tb adj31.12.2019'!$D$3:$E$1682,2,FALSE),0)</f>
        <v>0</v>
      </c>
      <c r="R251" s="23" t="e">
        <f>VLOOKUP(A251,#REF!,1,FALSE)</f>
        <v>#REF!</v>
      </c>
      <c r="T251" s="23" t="e">
        <f>+VLOOKUP(A251,#REF!, 1, FALSE)</f>
        <v>#REF!</v>
      </c>
    </row>
    <row r="252" spans="1:20" hidden="1" x14ac:dyDescent="0.2">
      <c r="A252" s="23" t="s">
        <v>536</v>
      </c>
      <c r="B252" s="23" t="s">
        <v>537</v>
      </c>
      <c r="C252" s="135" t="s">
        <v>5</v>
      </c>
      <c r="E252" s="23">
        <v>1686010.8799998998</v>
      </c>
      <c r="F252" s="135">
        <f t="shared" si="6"/>
        <v>-1686010.8799998998</v>
      </c>
      <c r="G252" s="23">
        <v>8364247</v>
      </c>
      <c r="H252" s="23">
        <v>8012198.5899999999</v>
      </c>
      <c r="K252" s="135">
        <v>1333962.4699998999</v>
      </c>
      <c r="M252" s="23">
        <f t="shared" si="7"/>
        <v>-1333962.4699998999</v>
      </c>
      <c r="O252" s="23">
        <f>F252-_xlfn.IFNA(VLOOKUP(A252,'tb adj31.12.2019'!$D$3:$E$1682,2,FALSE),0)</f>
        <v>0.12000010022893548</v>
      </c>
      <c r="R252" s="23" t="e">
        <f>VLOOKUP(A252,#REF!,1,FALSE)</f>
        <v>#REF!</v>
      </c>
      <c r="T252" s="23" t="e">
        <f>+VLOOKUP(A252,#REF!, 1, FALSE)</f>
        <v>#REF!</v>
      </c>
    </row>
    <row r="253" spans="1:20" hidden="1" x14ac:dyDescent="0.2">
      <c r="A253" s="23" t="s">
        <v>538</v>
      </c>
      <c r="B253" s="23" t="s">
        <v>539</v>
      </c>
      <c r="C253" s="135" t="s">
        <v>5</v>
      </c>
      <c r="E253" s="23">
        <v>386055.21</v>
      </c>
      <c r="F253" s="135">
        <f t="shared" si="6"/>
        <v>-386055.21</v>
      </c>
      <c r="G253" s="23">
        <v>2149478</v>
      </c>
      <c r="H253" s="23">
        <v>2193759.11</v>
      </c>
      <c r="K253" s="135">
        <v>430336.32</v>
      </c>
      <c r="M253" s="23">
        <f t="shared" si="7"/>
        <v>-430336.32</v>
      </c>
      <c r="O253" s="23">
        <f>F253-_xlfn.IFNA(VLOOKUP(A253,'tb adj31.12.2019'!$D$3:$E$1682,2,FALSE),0)</f>
        <v>-0.21000000002095476</v>
      </c>
      <c r="R253" s="23" t="e">
        <f>VLOOKUP(A253,#REF!,1,FALSE)</f>
        <v>#REF!</v>
      </c>
      <c r="T253" s="23" t="e">
        <f>+VLOOKUP(A253,#REF!, 1, FALSE)</f>
        <v>#REF!</v>
      </c>
    </row>
    <row r="254" spans="1:20" hidden="1" x14ac:dyDescent="0.2">
      <c r="A254" s="23" t="s">
        <v>541</v>
      </c>
      <c r="B254" s="23" t="s">
        <v>542</v>
      </c>
      <c r="C254" s="135" t="s">
        <v>371</v>
      </c>
      <c r="D254" s="23">
        <v>2.0000000000000005E-3</v>
      </c>
      <c r="F254" s="135">
        <f t="shared" si="6"/>
        <v>2.0000000000000005E-3</v>
      </c>
      <c r="J254" s="23">
        <v>2.0000000000000005E-3</v>
      </c>
      <c r="M254" s="23">
        <f t="shared" si="7"/>
        <v>2.0000000000000005E-3</v>
      </c>
      <c r="O254" s="23">
        <f>F254-_xlfn.IFNA(VLOOKUP(A254,'tb adj31.12.2019'!$D$3:$E$1682,2,FALSE),0)</f>
        <v>2.0000000000000005E-3</v>
      </c>
      <c r="R254" s="23" t="e">
        <f>VLOOKUP(A254,#REF!,1,FALSE)</f>
        <v>#REF!</v>
      </c>
      <c r="T254" s="23" t="e">
        <f>+VLOOKUP(A254,#REF!, 1, FALSE)</f>
        <v>#REF!</v>
      </c>
    </row>
    <row r="255" spans="1:20" hidden="1" x14ac:dyDescent="0.2">
      <c r="A255" s="23" t="s">
        <v>544</v>
      </c>
      <c r="B255" s="23" t="s">
        <v>545</v>
      </c>
      <c r="C255" s="135" t="s">
        <v>371</v>
      </c>
      <c r="D255" s="23">
        <v>4.0001999999999998E-3</v>
      </c>
      <c r="F255" s="135">
        <f t="shared" si="6"/>
        <v>4.0001999999999998E-3</v>
      </c>
      <c r="J255" s="23">
        <v>4.0001999999999998E-3</v>
      </c>
      <c r="M255" s="23">
        <f t="shared" si="7"/>
        <v>4.0001999999999998E-3</v>
      </c>
      <c r="O255" s="23">
        <f>F255-_xlfn.IFNA(VLOOKUP(A255,'tb adj31.12.2019'!$D$3:$E$1682,2,FALSE),0)</f>
        <v>4.0001999999999998E-3</v>
      </c>
      <c r="R255" s="23" t="e">
        <f>VLOOKUP(A255,#REF!,1,FALSE)</f>
        <v>#REF!</v>
      </c>
      <c r="T255" s="23" t="e">
        <f>+VLOOKUP(A255,#REF!, 1, FALSE)</f>
        <v>#REF!</v>
      </c>
    </row>
    <row r="256" spans="1:20" hidden="1" x14ac:dyDescent="0.2">
      <c r="A256" s="23" t="s">
        <v>546</v>
      </c>
      <c r="B256" s="23" t="s">
        <v>547</v>
      </c>
      <c r="C256" s="135" t="s">
        <v>5</v>
      </c>
      <c r="E256" s="23">
        <v>805462.59</v>
      </c>
      <c r="F256" s="135">
        <f t="shared" si="6"/>
        <v>-805462.59</v>
      </c>
      <c r="G256" s="23">
        <v>4271649</v>
      </c>
      <c r="H256" s="23">
        <v>5412257.7699999996</v>
      </c>
      <c r="K256" s="135">
        <v>1946071.36</v>
      </c>
      <c r="M256" s="23">
        <f t="shared" si="7"/>
        <v>-1946071.36</v>
      </c>
      <c r="O256" s="23">
        <f>F256-_xlfn.IFNA(VLOOKUP(A256,'tb adj31.12.2019'!$D$3:$E$1682,2,FALSE),0)</f>
        <v>0.41000000003259629</v>
      </c>
      <c r="R256" s="23" t="e">
        <f>VLOOKUP(A256,#REF!,1,FALSE)</f>
        <v>#REF!</v>
      </c>
      <c r="T256" s="23" t="e">
        <f>+VLOOKUP(A256,#REF!, 1, FALSE)</f>
        <v>#REF!</v>
      </c>
    </row>
    <row r="257" spans="1:20" hidden="1" x14ac:dyDescent="0.2">
      <c r="A257" s="23" t="s">
        <v>548</v>
      </c>
      <c r="B257" s="23" t="s">
        <v>549</v>
      </c>
      <c r="C257" s="135" t="s">
        <v>5</v>
      </c>
      <c r="E257" s="23">
        <v>1062057.2800002999</v>
      </c>
      <c r="F257" s="135">
        <f t="shared" si="6"/>
        <v>-1062057.2800002999</v>
      </c>
      <c r="G257" s="23">
        <v>6781211.1600000001</v>
      </c>
      <c r="H257" s="23">
        <v>5310728.74</v>
      </c>
      <c r="J257" s="23">
        <v>408425.1399996996</v>
      </c>
      <c r="M257" s="23">
        <f t="shared" si="7"/>
        <v>408425.1399996996</v>
      </c>
      <c r="O257" s="23">
        <f>F257-_xlfn.IFNA(VLOOKUP(A257,'tb adj31.12.2019'!$D$3:$E$1682,2,FALSE),0)</f>
        <v>-0.2800002999138087</v>
      </c>
      <c r="R257" s="23" t="e">
        <f>VLOOKUP(A257,#REF!,1,FALSE)</f>
        <v>#REF!</v>
      </c>
      <c r="T257" s="23" t="e">
        <f>+VLOOKUP(A257,#REF!, 1, FALSE)</f>
        <v>#REF!</v>
      </c>
    </row>
    <row r="258" spans="1:20" hidden="1" x14ac:dyDescent="0.2">
      <c r="A258" s="23" t="s">
        <v>551</v>
      </c>
      <c r="B258" s="23" t="s">
        <v>552</v>
      </c>
      <c r="C258" s="135" t="s">
        <v>5</v>
      </c>
      <c r="E258" s="23">
        <v>111048</v>
      </c>
      <c r="F258" s="135">
        <f t="shared" si="6"/>
        <v>-111048</v>
      </c>
      <c r="G258" s="23">
        <v>816603</v>
      </c>
      <c r="H258" s="23">
        <v>931900.2</v>
      </c>
      <c r="K258" s="135">
        <v>226345.2</v>
      </c>
      <c r="M258" s="23">
        <f t="shared" si="7"/>
        <v>-226345.2</v>
      </c>
      <c r="O258" s="23">
        <f>F258-_xlfn.IFNA(VLOOKUP(A258,'tb adj31.12.2019'!$D$3:$E$1682,2,FALSE),0)</f>
        <v>0</v>
      </c>
      <c r="R258" s="23" t="e">
        <f>VLOOKUP(A258,#REF!,1,FALSE)</f>
        <v>#REF!</v>
      </c>
      <c r="T258" s="23" t="e">
        <f>+VLOOKUP(A258,#REF!, 1, FALSE)</f>
        <v>#REF!</v>
      </c>
    </row>
    <row r="259" spans="1:20" hidden="1" x14ac:dyDescent="0.2">
      <c r="A259" s="23" t="s">
        <v>555</v>
      </c>
      <c r="B259" s="23" t="s">
        <v>556</v>
      </c>
      <c r="C259" s="135" t="s">
        <v>5</v>
      </c>
      <c r="E259" s="23">
        <v>306994.84999999998</v>
      </c>
      <c r="F259" s="135">
        <f t="shared" si="6"/>
        <v>-306994.84999999998</v>
      </c>
      <c r="G259" s="23">
        <v>249689</v>
      </c>
      <c r="H259" s="23">
        <v>262449.84000000003</v>
      </c>
      <c r="K259" s="135">
        <v>319755.69</v>
      </c>
      <c r="M259" s="23">
        <f t="shared" si="7"/>
        <v>-319755.69</v>
      </c>
      <c r="O259" s="23">
        <f>F259-_xlfn.IFNA(VLOOKUP(A259,'tb adj31.12.2019'!$D$3:$E$1682,2,FALSE),0)</f>
        <v>0.15000000002328306</v>
      </c>
      <c r="R259" s="23" t="e">
        <f>VLOOKUP(A259,#REF!,1,FALSE)</f>
        <v>#REF!</v>
      </c>
      <c r="T259" s="23" t="e">
        <f>+VLOOKUP(A259,#REF!, 1, FALSE)</f>
        <v>#REF!</v>
      </c>
    </row>
    <row r="260" spans="1:20" hidden="1" x14ac:dyDescent="0.2">
      <c r="A260" s="23" t="s">
        <v>557</v>
      </c>
      <c r="B260" s="23" t="s">
        <v>558</v>
      </c>
      <c r="C260" s="135" t="s">
        <v>5</v>
      </c>
      <c r="E260" s="23">
        <v>202336.18</v>
      </c>
      <c r="F260" s="135">
        <f t="shared" ref="F260:F323" si="8">+D260-E260</f>
        <v>-202336.18</v>
      </c>
      <c r="G260" s="23">
        <v>1014178</v>
      </c>
      <c r="H260" s="23">
        <v>811842.85</v>
      </c>
      <c r="K260" s="135">
        <v>1.03</v>
      </c>
      <c r="M260" s="23">
        <f t="shared" ref="M260:M323" si="9">+J260-K260</f>
        <v>-1.03</v>
      </c>
      <c r="O260" s="23">
        <f>F260-_xlfn.IFNA(VLOOKUP(A260,'tb adj31.12.2019'!$D$3:$E$1682,2,FALSE),0)</f>
        <v>-0.17999999999301508</v>
      </c>
      <c r="R260" s="23" t="e">
        <f>VLOOKUP(A260,#REF!,1,FALSE)</f>
        <v>#REF!</v>
      </c>
      <c r="T260" s="23" t="e">
        <f>+VLOOKUP(A260,#REF!, 1, FALSE)</f>
        <v>#REF!</v>
      </c>
    </row>
    <row r="261" spans="1:20" hidden="1" x14ac:dyDescent="0.2">
      <c r="A261" s="23" t="s">
        <v>559</v>
      </c>
      <c r="B261" s="23" t="s">
        <v>560</v>
      </c>
      <c r="C261" s="135" t="s">
        <v>5</v>
      </c>
      <c r="E261" s="23">
        <v>39968.656799900004</v>
      </c>
      <c r="F261" s="135">
        <f t="shared" si="8"/>
        <v>-39968.656799900004</v>
      </c>
      <c r="G261" s="23">
        <v>480000</v>
      </c>
      <c r="H261" s="23">
        <v>480000</v>
      </c>
      <c r="K261" s="135">
        <v>39968.656799899938</v>
      </c>
      <c r="M261" s="23">
        <f t="shared" si="9"/>
        <v>-39968.656799899938</v>
      </c>
      <c r="O261" s="23">
        <f>F261-_xlfn.IFNA(VLOOKUP(A261,'tb adj31.12.2019'!$D$3:$E$1682,2,FALSE),0)</f>
        <v>0.34320009999646572</v>
      </c>
      <c r="R261" s="23" t="e">
        <f>VLOOKUP(A261,#REF!,1,FALSE)</f>
        <v>#REF!</v>
      </c>
      <c r="T261" s="23" t="e">
        <f>+VLOOKUP(A261,#REF!, 1, FALSE)</f>
        <v>#REF!</v>
      </c>
    </row>
    <row r="262" spans="1:20" hidden="1" x14ac:dyDescent="0.2">
      <c r="A262" s="23" t="s">
        <v>562</v>
      </c>
      <c r="B262" s="23" t="s">
        <v>563</v>
      </c>
      <c r="C262" s="135" t="s">
        <v>5</v>
      </c>
      <c r="E262" s="23">
        <v>124670.62</v>
      </c>
      <c r="F262" s="135">
        <f t="shared" si="8"/>
        <v>-124670.62</v>
      </c>
      <c r="G262" s="23">
        <v>1586653</v>
      </c>
      <c r="H262" s="23">
        <v>1719941.03</v>
      </c>
      <c r="K262" s="135">
        <v>257958.65</v>
      </c>
      <c r="M262" s="23">
        <f t="shared" si="9"/>
        <v>-257958.65</v>
      </c>
      <c r="O262" s="23">
        <f>F262-_xlfn.IFNA(VLOOKUP(A262,'tb adj31.12.2019'!$D$3:$E$1682,2,FALSE),0)</f>
        <v>0.38000000000465661</v>
      </c>
      <c r="R262" s="23" t="e">
        <f>VLOOKUP(A262,#REF!,1,FALSE)</f>
        <v>#REF!</v>
      </c>
      <c r="T262" s="23" t="e">
        <f>+VLOOKUP(A262,#REF!, 1, FALSE)</f>
        <v>#REF!</v>
      </c>
    </row>
    <row r="263" spans="1:20" hidden="1" x14ac:dyDescent="0.2">
      <c r="A263" s="23" t="s">
        <v>564</v>
      </c>
      <c r="B263" s="23" t="s">
        <v>565</v>
      </c>
      <c r="C263" s="135" t="s">
        <v>5</v>
      </c>
      <c r="E263" s="23">
        <v>235422.75</v>
      </c>
      <c r="F263" s="135">
        <f t="shared" si="8"/>
        <v>-235422.75</v>
      </c>
      <c r="G263" s="23">
        <v>1467396.84</v>
      </c>
      <c r="H263" s="23">
        <v>1231974.0900000001</v>
      </c>
      <c r="M263" s="23">
        <f t="shared" si="9"/>
        <v>0</v>
      </c>
      <c r="O263" s="23">
        <f>F263-_xlfn.IFNA(VLOOKUP(A263,'tb adj31.12.2019'!$D$3:$E$1682,2,FALSE),0)</f>
        <v>0.25</v>
      </c>
      <c r="R263" s="23" t="e">
        <f>VLOOKUP(A263,#REF!,1,FALSE)</f>
        <v>#REF!</v>
      </c>
      <c r="T263" s="23" t="e">
        <f>+VLOOKUP(A263,#REF!, 1, FALSE)</f>
        <v>#REF!</v>
      </c>
    </row>
    <row r="264" spans="1:20" hidden="1" x14ac:dyDescent="0.2">
      <c r="A264" s="23" t="s">
        <v>566</v>
      </c>
      <c r="B264" s="23" t="s">
        <v>567</v>
      </c>
      <c r="C264" s="135" t="s">
        <v>5</v>
      </c>
      <c r="D264" s="23">
        <v>139440</v>
      </c>
      <c r="F264" s="135">
        <f t="shared" si="8"/>
        <v>139440</v>
      </c>
      <c r="H264" s="23">
        <v>-154980.79999999999</v>
      </c>
      <c r="J264" s="23">
        <v>294420.8</v>
      </c>
      <c r="M264" s="23">
        <f t="shared" si="9"/>
        <v>294420.8</v>
      </c>
      <c r="O264" s="23">
        <f>F264-_xlfn.IFNA(VLOOKUP(A264,'tb adj31.12.2019'!$D$3:$E$1682,2,FALSE),0)</f>
        <v>0</v>
      </c>
      <c r="R264" s="23" t="e">
        <f>VLOOKUP(A264,#REF!,1,FALSE)</f>
        <v>#REF!</v>
      </c>
      <c r="T264" s="23" t="e">
        <f>+VLOOKUP(A264,#REF!, 1, FALSE)</f>
        <v>#REF!</v>
      </c>
    </row>
    <row r="265" spans="1:20" hidden="1" x14ac:dyDescent="0.2">
      <c r="A265" s="23" t="s">
        <v>568</v>
      </c>
      <c r="B265" s="23" t="s">
        <v>569</v>
      </c>
      <c r="C265" s="135" t="s">
        <v>5</v>
      </c>
      <c r="F265" s="135">
        <f t="shared" si="8"/>
        <v>0</v>
      </c>
      <c r="G265" s="23">
        <v>3100</v>
      </c>
      <c r="H265" s="23">
        <v>7790</v>
      </c>
      <c r="K265" s="135">
        <v>4690</v>
      </c>
      <c r="M265" s="23">
        <f t="shared" si="9"/>
        <v>-4690</v>
      </c>
      <c r="O265" s="23">
        <f>F265-_xlfn.IFNA(VLOOKUP(A265,'tb adj31.12.2019'!$D$3:$E$1682,2,FALSE),0)</f>
        <v>0</v>
      </c>
      <c r="R265" s="23" t="e">
        <f>VLOOKUP(A265,#REF!,1,FALSE)</f>
        <v>#REF!</v>
      </c>
      <c r="T265" s="23" t="e">
        <f>+VLOOKUP(A265,#REF!, 1, FALSE)</f>
        <v>#REF!</v>
      </c>
    </row>
    <row r="266" spans="1:20" hidden="1" x14ac:dyDescent="0.2">
      <c r="A266" s="23" t="s">
        <v>570</v>
      </c>
      <c r="B266" s="23" t="s">
        <v>571</v>
      </c>
      <c r="C266" s="135" t="s">
        <v>5</v>
      </c>
      <c r="E266" s="23">
        <v>40000</v>
      </c>
      <c r="F266" s="135">
        <f t="shared" si="8"/>
        <v>-40000</v>
      </c>
      <c r="G266" s="23">
        <v>89149</v>
      </c>
      <c r="H266" s="23">
        <v>57487.4</v>
      </c>
      <c r="K266" s="135">
        <v>8338.4</v>
      </c>
      <c r="M266" s="23">
        <f t="shared" si="9"/>
        <v>-8338.4</v>
      </c>
      <c r="O266" s="23">
        <f>F266-_xlfn.IFNA(VLOOKUP(A266,'tb adj31.12.2019'!$D$3:$E$1682,2,FALSE),0)</f>
        <v>0</v>
      </c>
      <c r="R266" s="23" t="e">
        <f>VLOOKUP(A266,#REF!,1,FALSE)</f>
        <v>#REF!</v>
      </c>
      <c r="T266" s="23" t="e">
        <f>+VLOOKUP(A266,#REF!, 1, FALSE)</f>
        <v>#REF!</v>
      </c>
    </row>
    <row r="267" spans="1:20" hidden="1" x14ac:dyDescent="0.2">
      <c r="A267" s="23" t="s">
        <v>2809</v>
      </c>
      <c r="B267" s="23" t="s">
        <v>2810</v>
      </c>
      <c r="C267" s="135" t="s">
        <v>5</v>
      </c>
      <c r="F267" s="135">
        <f t="shared" si="8"/>
        <v>0</v>
      </c>
      <c r="G267" s="23">
        <v>95799</v>
      </c>
      <c r="H267" s="23">
        <v>95799</v>
      </c>
      <c r="M267" s="23">
        <f t="shared" si="9"/>
        <v>0</v>
      </c>
      <c r="O267" s="23">
        <f>F267-_xlfn.IFNA(VLOOKUP(A267,'tb adj31.12.2019'!$D$3:$E$1682,2,FALSE),0)</f>
        <v>0</v>
      </c>
      <c r="R267" s="23" t="e">
        <f>VLOOKUP(A267,#REF!,1,FALSE)</f>
        <v>#REF!</v>
      </c>
      <c r="T267" s="23" t="e">
        <f>+VLOOKUP(A267,#REF!, 1, FALSE)</f>
        <v>#REF!</v>
      </c>
    </row>
    <row r="268" spans="1:20" hidden="1" x14ac:dyDescent="0.2">
      <c r="A268" s="23" t="s">
        <v>573</v>
      </c>
      <c r="B268" s="23" t="s">
        <v>574</v>
      </c>
      <c r="C268" s="135" t="s">
        <v>371</v>
      </c>
      <c r="D268" s="23">
        <v>2.2999000000000001E-3</v>
      </c>
      <c r="F268" s="135">
        <f t="shared" si="8"/>
        <v>2.2999000000000001E-3</v>
      </c>
      <c r="J268" s="23">
        <v>2.2999000000000001E-3</v>
      </c>
      <c r="M268" s="23">
        <f t="shared" si="9"/>
        <v>2.2999000000000001E-3</v>
      </c>
      <c r="O268" s="23">
        <f>F268-_xlfn.IFNA(VLOOKUP(A268,'tb adj31.12.2019'!$D$3:$E$1682,2,FALSE),0)</f>
        <v>2.2999000000000001E-3</v>
      </c>
      <c r="R268" s="23" t="e">
        <f>VLOOKUP(A268,#REF!,1,FALSE)</f>
        <v>#REF!</v>
      </c>
      <c r="T268" s="23" t="e">
        <f>+VLOOKUP(A268,#REF!, 1, FALSE)</f>
        <v>#REF!</v>
      </c>
    </row>
    <row r="269" spans="1:20" hidden="1" x14ac:dyDescent="0.2">
      <c r="A269" s="23" t="s">
        <v>575</v>
      </c>
      <c r="B269" s="23" t="s">
        <v>576</v>
      </c>
      <c r="C269" s="135" t="s">
        <v>371</v>
      </c>
      <c r="E269" s="23">
        <v>281839.10619000002</v>
      </c>
      <c r="F269" s="135">
        <f t="shared" si="8"/>
        <v>-281839.10619000002</v>
      </c>
      <c r="G269" s="23">
        <v>2773653.5410000002</v>
      </c>
      <c r="H269" s="23">
        <v>2945344.4099999</v>
      </c>
      <c r="K269" s="135">
        <v>453529.97518989863</v>
      </c>
      <c r="M269" s="23">
        <f t="shared" si="9"/>
        <v>-453529.97518989863</v>
      </c>
      <c r="O269" s="23">
        <f>F269-_xlfn.IFNA(VLOOKUP(A269,'tb adj31.12.2019'!$D$3:$E$1682,2,FALSE),0)</f>
        <v>-0.10619000002043322</v>
      </c>
      <c r="R269" s="23" t="e">
        <f>VLOOKUP(A269,#REF!,1,FALSE)</f>
        <v>#REF!</v>
      </c>
      <c r="T269" s="23" t="e">
        <f>+VLOOKUP(A269,#REF!, 1, FALSE)</f>
        <v>#REF!</v>
      </c>
    </row>
    <row r="270" spans="1:20" hidden="1" x14ac:dyDescent="0.2">
      <c r="A270" s="23" t="s">
        <v>577</v>
      </c>
      <c r="B270" s="23" t="s">
        <v>578</v>
      </c>
      <c r="C270" s="135" t="s">
        <v>371</v>
      </c>
      <c r="E270" s="23">
        <v>790530.84079999989</v>
      </c>
      <c r="F270" s="135">
        <f t="shared" si="8"/>
        <v>-790530.84079999989</v>
      </c>
      <c r="G270" s="23">
        <v>9507102.8399998993</v>
      </c>
      <c r="H270" s="23">
        <v>9391974</v>
      </c>
      <c r="K270" s="135">
        <v>675402.00080009934</v>
      </c>
      <c r="M270" s="23">
        <f t="shared" si="9"/>
        <v>-675402.00080009934</v>
      </c>
      <c r="O270" s="23">
        <f>F270-_xlfn.IFNA(VLOOKUP(A270,'tb adj31.12.2019'!$D$3:$E$1682,2,FALSE),0)</f>
        <v>0.15920000011101365</v>
      </c>
      <c r="R270" s="23" t="e">
        <f>VLOOKUP(A270,#REF!,1,FALSE)</f>
        <v>#REF!</v>
      </c>
      <c r="T270" s="23" t="e">
        <f>+VLOOKUP(A270,#REF!, 1, FALSE)</f>
        <v>#REF!</v>
      </c>
    </row>
    <row r="271" spans="1:20" hidden="1" x14ac:dyDescent="0.2">
      <c r="A271" s="23" t="s">
        <v>579</v>
      </c>
      <c r="B271" s="23" t="s">
        <v>580</v>
      </c>
      <c r="C271" s="135" t="s">
        <v>5</v>
      </c>
      <c r="E271" s="23">
        <v>696</v>
      </c>
      <c r="F271" s="135">
        <f t="shared" si="8"/>
        <v>-696</v>
      </c>
      <c r="G271" s="23">
        <v>696</v>
      </c>
      <c r="M271" s="23">
        <f t="shared" si="9"/>
        <v>0</v>
      </c>
      <c r="O271" s="23">
        <f>F271-_xlfn.IFNA(VLOOKUP(A271,'tb adj31.12.2019'!$D$3:$E$1682,2,FALSE),0)</f>
        <v>0</v>
      </c>
      <c r="R271" s="23" t="e">
        <f>VLOOKUP(A271,#REF!,1,FALSE)</f>
        <v>#REF!</v>
      </c>
      <c r="T271" s="23" t="e">
        <f>+VLOOKUP(A271,#REF!, 1, FALSE)</f>
        <v>#REF!</v>
      </c>
    </row>
    <row r="272" spans="1:20" hidden="1" x14ac:dyDescent="0.2">
      <c r="A272" s="23" t="s">
        <v>582</v>
      </c>
      <c r="B272" s="23" t="s">
        <v>583</v>
      </c>
      <c r="C272" s="135" t="s">
        <v>371</v>
      </c>
      <c r="E272" s="23">
        <v>2.2999000000000001E-3</v>
      </c>
      <c r="F272" s="135">
        <f t="shared" si="8"/>
        <v>-2.2999000000000001E-3</v>
      </c>
      <c r="K272" s="135">
        <v>2.2999000000000001E-3</v>
      </c>
      <c r="M272" s="23">
        <f t="shared" si="9"/>
        <v>-2.2999000000000001E-3</v>
      </c>
      <c r="O272" s="23">
        <f>F272-_xlfn.IFNA(VLOOKUP(A272,'tb adj31.12.2019'!$D$3:$E$1682,2,FALSE),0)</f>
        <v>-2.2999000000000001E-3</v>
      </c>
      <c r="R272" s="23" t="e">
        <f>VLOOKUP(A272,#REF!,1,FALSE)</f>
        <v>#REF!</v>
      </c>
      <c r="T272" s="23" t="e">
        <f>+VLOOKUP(A272,#REF!, 1, FALSE)</f>
        <v>#REF!</v>
      </c>
    </row>
    <row r="273" spans="1:20" hidden="1" x14ac:dyDescent="0.2">
      <c r="A273" s="23" t="s">
        <v>584</v>
      </c>
      <c r="B273" s="23" t="s">
        <v>585</v>
      </c>
      <c r="C273" s="135" t="s">
        <v>5</v>
      </c>
      <c r="E273" s="23">
        <v>355635828.36640197</v>
      </c>
      <c r="F273" s="135">
        <f t="shared" si="8"/>
        <v>-355635828.36640197</v>
      </c>
      <c r="G273" s="23">
        <v>2806129428.8099999</v>
      </c>
      <c r="H273" s="23">
        <v>2497242224.04</v>
      </c>
      <c r="K273" s="135">
        <v>46748623.596401364</v>
      </c>
      <c r="M273" s="23">
        <f t="shared" si="9"/>
        <v>-46748623.596401364</v>
      </c>
      <c r="O273" s="23">
        <f>F273-_xlfn.IFNA(VLOOKUP(A273,'tb adj31.12.2019'!$D$3:$E$1682,2,FALSE),0)</f>
        <v>-0.36640197038650513</v>
      </c>
      <c r="R273" s="23" t="e">
        <f>VLOOKUP(A273,#REF!,1,FALSE)</f>
        <v>#REF!</v>
      </c>
      <c r="T273" s="23" t="e">
        <f>+VLOOKUP(A273,#REF!, 1, FALSE)</f>
        <v>#REF!</v>
      </c>
    </row>
    <row r="274" spans="1:20" hidden="1" x14ac:dyDescent="0.2">
      <c r="A274" s="23" t="s">
        <v>586</v>
      </c>
      <c r="B274" s="23" t="s">
        <v>587</v>
      </c>
      <c r="C274" s="135" t="s">
        <v>5</v>
      </c>
      <c r="F274" s="135">
        <f t="shared" si="8"/>
        <v>0</v>
      </c>
      <c r="G274" s="23">
        <v>58000</v>
      </c>
      <c r="H274" s="23">
        <v>58000</v>
      </c>
      <c r="M274" s="23">
        <f t="shared" si="9"/>
        <v>0</v>
      </c>
      <c r="O274" s="23">
        <f>F274-_xlfn.IFNA(VLOOKUP(A274,'tb adj31.12.2019'!$D$3:$E$1682,2,FALSE),0)</f>
        <v>0</v>
      </c>
      <c r="R274" s="23" t="e">
        <f>VLOOKUP(A274,#REF!,1,FALSE)</f>
        <v>#REF!</v>
      </c>
      <c r="T274" s="23" t="e">
        <f>+VLOOKUP(A274,#REF!, 1, FALSE)</f>
        <v>#REF!</v>
      </c>
    </row>
    <row r="275" spans="1:20" hidden="1" x14ac:dyDescent="0.2">
      <c r="A275" s="23" t="s">
        <v>589</v>
      </c>
      <c r="B275" s="23" t="s">
        <v>590</v>
      </c>
      <c r="C275" s="135" t="s">
        <v>5</v>
      </c>
      <c r="D275" s="23">
        <v>4.6999999999999993E-3</v>
      </c>
      <c r="F275" s="135">
        <f t="shared" si="8"/>
        <v>4.6999999999999993E-3</v>
      </c>
      <c r="G275" s="23">
        <v>336055</v>
      </c>
      <c r="H275" s="23">
        <v>336054.75159999996</v>
      </c>
      <c r="J275" s="23">
        <v>0.25310000002384186</v>
      </c>
      <c r="M275" s="23">
        <f t="shared" si="9"/>
        <v>0.25310000002384186</v>
      </c>
      <c r="O275" s="23">
        <f>F275-_xlfn.IFNA(VLOOKUP(A275,'tb adj31.12.2019'!$D$3:$E$1682,2,FALSE),0)</f>
        <v>4.6999999999999993E-3</v>
      </c>
      <c r="R275" s="23" t="e">
        <f>VLOOKUP(A275,#REF!,1,FALSE)</f>
        <v>#REF!</v>
      </c>
      <c r="T275" s="23" t="e">
        <f>+VLOOKUP(A275,#REF!, 1, FALSE)</f>
        <v>#REF!</v>
      </c>
    </row>
    <row r="276" spans="1:20" hidden="1" x14ac:dyDescent="0.2">
      <c r="A276" s="23" t="s">
        <v>593</v>
      </c>
      <c r="B276" s="23" t="s">
        <v>594</v>
      </c>
      <c r="C276" s="135" t="s">
        <v>5</v>
      </c>
      <c r="F276" s="135">
        <f t="shared" si="8"/>
        <v>0</v>
      </c>
      <c r="G276" s="23">
        <v>5570925</v>
      </c>
      <c r="H276" s="23">
        <v>5570925</v>
      </c>
      <c r="M276" s="23">
        <f t="shared" si="9"/>
        <v>0</v>
      </c>
      <c r="O276" s="23">
        <f>F276-_xlfn.IFNA(VLOOKUP(A276,'tb adj31.12.2019'!$D$3:$E$1682,2,FALSE),0)</f>
        <v>0</v>
      </c>
      <c r="R276" s="23" t="e">
        <f>VLOOKUP(A276,#REF!,1,FALSE)</f>
        <v>#REF!</v>
      </c>
      <c r="T276" s="23" t="e">
        <f>+VLOOKUP(A276,#REF!, 1, FALSE)</f>
        <v>#REF!</v>
      </c>
    </row>
    <row r="277" spans="1:20" hidden="1" x14ac:dyDescent="0.2">
      <c r="A277" s="23" t="s">
        <v>595</v>
      </c>
      <c r="B277" s="23" t="s">
        <v>596</v>
      </c>
      <c r="C277" s="135" t="s">
        <v>5</v>
      </c>
      <c r="F277" s="135">
        <f t="shared" si="8"/>
        <v>0</v>
      </c>
      <c r="G277" s="23">
        <v>20467650</v>
      </c>
      <c r="H277" s="23">
        <v>20467650</v>
      </c>
      <c r="M277" s="23">
        <f t="shared" si="9"/>
        <v>0</v>
      </c>
      <c r="O277" s="23">
        <f>F277-_xlfn.IFNA(VLOOKUP(A277,'tb adj31.12.2019'!$D$3:$E$1682,2,FALSE),0)</f>
        <v>0</v>
      </c>
      <c r="R277" s="23" t="e">
        <f>VLOOKUP(A277,#REF!,1,FALSE)</f>
        <v>#REF!</v>
      </c>
      <c r="T277" s="23" t="e">
        <f>+VLOOKUP(A277,#REF!, 1, FALSE)</f>
        <v>#REF!</v>
      </c>
    </row>
    <row r="278" spans="1:20" hidden="1" x14ac:dyDescent="0.2">
      <c r="A278" s="23" t="s">
        <v>597</v>
      </c>
      <c r="B278" s="23" t="s">
        <v>598</v>
      </c>
      <c r="C278" s="135" t="s">
        <v>5</v>
      </c>
      <c r="E278" s="23">
        <v>39977.620000000003</v>
      </c>
      <c r="F278" s="135">
        <f t="shared" si="8"/>
        <v>-39977.620000000003</v>
      </c>
      <c r="G278" s="23">
        <v>122424</v>
      </c>
      <c r="H278" s="23">
        <v>163907.70000000001</v>
      </c>
      <c r="K278" s="135">
        <v>81461.320000000007</v>
      </c>
      <c r="M278" s="23">
        <f t="shared" si="9"/>
        <v>-81461.320000000007</v>
      </c>
      <c r="O278" s="23">
        <f>F278-_xlfn.IFNA(VLOOKUP(A278,'tb adj31.12.2019'!$D$3:$E$1682,2,FALSE),0)</f>
        <v>0.37999999999738066</v>
      </c>
      <c r="R278" s="23" t="e">
        <f>VLOOKUP(A278,#REF!,1,FALSE)</f>
        <v>#REF!</v>
      </c>
      <c r="T278" s="23" t="e">
        <f>+VLOOKUP(A278,#REF!, 1, FALSE)</f>
        <v>#REF!</v>
      </c>
    </row>
    <row r="279" spans="1:20" hidden="1" x14ac:dyDescent="0.2">
      <c r="A279" s="23" t="s">
        <v>599</v>
      </c>
      <c r="B279" s="23" t="s">
        <v>600</v>
      </c>
      <c r="C279" s="135" t="s">
        <v>5</v>
      </c>
      <c r="E279" s="23">
        <v>96000</v>
      </c>
      <c r="F279" s="135">
        <f t="shared" si="8"/>
        <v>-96000</v>
      </c>
      <c r="G279" s="23">
        <v>580500</v>
      </c>
      <c r="H279" s="23">
        <v>580500</v>
      </c>
      <c r="K279" s="135">
        <v>96000</v>
      </c>
      <c r="M279" s="23">
        <f t="shared" si="9"/>
        <v>-96000</v>
      </c>
      <c r="O279" s="23">
        <f>F279-_xlfn.IFNA(VLOOKUP(A279,'tb adj31.12.2019'!$D$3:$E$1682,2,FALSE),0)</f>
        <v>0</v>
      </c>
      <c r="R279" s="23" t="e">
        <f>VLOOKUP(A279,#REF!,1,FALSE)</f>
        <v>#REF!</v>
      </c>
      <c r="T279" s="23" t="e">
        <f>+VLOOKUP(A279,#REF!, 1, FALSE)</f>
        <v>#REF!</v>
      </c>
    </row>
    <row r="280" spans="1:20" hidden="1" x14ac:dyDescent="0.2">
      <c r="A280" s="23" t="s">
        <v>601</v>
      </c>
      <c r="B280" s="23" t="s">
        <v>602</v>
      </c>
      <c r="C280" s="135" t="s">
        <v>5</v>
      </c>
      <c r="E280" s="23">
        <v>4.7997999999999999E-3</v>
      </c>
      <c r="F280" s="135">
        <f t="shared" si="8"/>
        <v>-4.7997999999999999E-3</v>
      </c>
      <c r="K280" s="135">
        <v>4.7997999999999999E-3</v>
      </c>
      <c r="M280" s="23">
        <f t="shared" si="9"/>
        <v>-4.7997999999999999E-3</v>
      </c>
      <c r="O280" s="23">
        <f>F280-_xlfn.IFNA(VLOOKUP(A280,'tb adj31.12.2019'!$D$3:$E$1682,2,FALSE),0)</f>
        <v>-4.7997999999999999E-3</v>
      </c>
      <c r="R280" s="23" t="e">
        <f>VLOOKUP(A280,#REF!,1,FALSE)</f>
        <v>#REF!</v>
      </c>
      <c r="T280" s="23" t="e">
        <f>+VLOOKUP(A280,#REF!, 1, FALSE)</f>
        <v>#REF!</v>
      </c>
    </row>
    <row r="281" spans="1:20" hidden="1" x14ac:dyDescent="0.2">
      <c r="A281" s="23" t="s">
        <v>605</v>
      </c>
      <c r="B281" s="23" t="s">
        <v>606</v>
      </c>
      <c r="C281" s="135" t="s">
        <v>5</v>
      </c>
      <c r="D281" s="23">
        <v>3.3847E-3</v>
      </c>
      <c r="F281" s="135">
        <f t="shared" si="8"/>
        <v>3.3847E-3</v>
      </c>
      <c r="J281" s="23">
        <v>3.3847E-3</v>
      </c>
      <c r="M281" s="23">
        <f t="shared" si="9"/>
        <v>3.3847E-3</v>
      </c>
      <c r="O281" s="23">
        <f>F281-_xlfn.IFNA(VLOOKUP(A281,'tb adj31.12.2019'!$D$3:$E$1682,2,FALSE),0)</f>
        <v>3.3847E-3</v>
      </c>
      <c r="R281" s="23" t="e">
        <f>VLOOKUP(A281,#REF!,1,FALSE)</f>
        <v>#REF!</v>
      </c>
      <c r="T281" s="23" t="e">
        <f>+VLOOKUP(A281,#REF!, 1, FALSE)</f>
        <v>#REF!</v>
      </c>
    </row>
    <row r="282" spans="1:20" hidden="1" x14ac:dyDescent="0.2">
      <c r="A282" s="23" t="s">
        <v>608</v>
      </c>
      <c r="B282" s="23" t="s">
        <v>609</v>
      </c>
      <c r="C282" s="135" t="s">
        <v>5</v>
      </c>
      <c r="E282" s="23">
        <v>7.9979999999999993E-4</v>
      </c>
      <c r="F282" s="135">
        <f t="shared" si="8"/>
        <v>-7.9979999999999993E-4</v>
      </c>
      <c r="K282" s="135">
        <v>7.9979999999999993E-4</v>
      </c>
      <c r="M282" s="23">
        <f t="shared" si="9"/>
        <v>-7.9979999999999993E-4</v>
      </c>
      <c r="O282" s="23">
        <f>F282-_xlfn.IFNA(VLOOKUP(A282,'tb adj31.12.2019'!$D$3:$E$1682,2,FALSE),0)</f>
        <v>-7.9979999999999993E-4</v>
      </c>
      <c r="R282" s="23" t="e">
        <f>VLOOKUP(A282,#REF!,1,FALSE)</f>
        <v>#REF!</v>
      </c>
      <c r="T282" s="23" t="e">
        <f>+VLOOKUP(A282,#REF!, 1, FALSE)</f>
        <v>#REF!</v>
      </c>
    </row>
    <row r="283" spans="1:20" hidden="1" x14ac:dyDescent="0.2">
      <c r="A283" s="23" t="s">
        <v>610</v>
      </c>
      <c r="B283" s="23" t="s">
        <v>611</v>
      </c>
      <c r="C283" s="135" t="s">
        <v>5</v>
      </c>
      <c r="D283" s="23">
        <v>1.6000000000000001E-3</v>
      </c>
      <c r="F283" s="135">
        <f t="shared" si="8"/>
        <v>1.6000000000000001E-3</v>
      </c>
      <c r="J283" s="23">
        <v>1.6000000000000001E-3</v>
      </c>
      <c r="M283" s="23">
        <f t="shared" si="9"/>
        <v>1.6000000000000001E-3</v>
      </c>
      <c r="O283" s="23">
        <f>F283-_xlfn.IFNA(VLOOKUP(A283,'tb adj31.12.2019'!$D$3:$E$1682,2,FALSE),0)</f>
        <v>1.6000000000000001E-3</v>
      </c>
      <c r="R283" s="23" t="e">
        <f>VLOOKUP(A283,#REF!,1,FALSE)</f>
        <v>#REF!</v>
      </c>
      <c r="T283" s="23" t="e">
        <f>+VLOOKUP(A283,#REF!, 1, FALSE)</f>
        <v>#REF!</v>
      </c>
    </row>
    <row r="284" spans="1:20" hidden="1" x14ac:dyDescent="0.2">
      <c r="A284" s="23" t="s">
        <v>612</v>
      </c>
      <c r="B284" s="23" t="s">
        <v>613</v>
      </c>
      <c r="C284" s="135" t="s">
        <v>5</v>
      </c>
      <c r="E284" s="23">
        <v>1264584</v>
      </c>
      <c r="F284" s="135">
        <f t="shared" si="8"/>
        <v>-1264584</v>
      </c>
      <c r="G284" s="23">
        <v>15437094</v>
      </c>
      <c r="H284" s="23">
        <v>15411120</v>
      </c>
      <c r="K284" s="135">
        <v>1238610</v>
      </c>
      <c r="M284" s="23">
        <f t="shared" si="9"/>
        <v>-1238610</v>
      </c>
      <c r="O284" s="23">
        <f>F284-_xlfn.IFNA(VLOOKUP(A284,'tb adj31.12.2019'!$D$3:$E$1682,2,FALSE),0)</f>
        <v>0</v>
      </c>
      <c r="R284" s="23" t="e">
        <f>VLOOKUP(A284,#REF!,1,FALSE)</f>
        <v>#REF!</v>
      </c>
      <c r="T284" s="23" t="e">
        <f>+VLOOKUP(A284,#REF!, 1, FALSE)</f>
        <v>#REF!</v>
      </c>
    </row>
    <row r="285" spans="1:20" hidden="1" x14ac:dyDescent="0.2">
      <c r="A285" s="23" t="s">
        <v>614</v>
      </c>
      <c r="B285" s="23" t="s">
        <v>615</v>
      </c>
      <c r="C285" s="135" t="s">
        <v>371</v>
      </c>
      <c r="D285" s="23">
        <v>3.6000000000000003E-3</v>
      </c>
      <c r="F285" s="135">
        <f t="shared" si="8"/>
        <v>3.6000000000000003E-3</v>
      </c>
      <c r="J285" s="23">
        <v>3.6000000000000003E-3</v>
      </c>
      <c r="M285" s="23">
        <f t="shared" si="9"/>
        <v>3.6000000000000003E-3</v>
      </c>
      <c r="O285" s="23">
        <f>F285-_xlfn.IFNA(VLOOKUP(A285,'tb adj31.12.2019'!$D$3:$E$1682,2,FALSE),0)</f>
        <v>3.6000000000000003E-3</v>
      </c>
      <c r="R285" s="23" t="e">
        <f>VLOOKUP(A285,#REF!,1,FALSE)</f>
        <v>#REF!</v>
      </c>
      <c r="T285" s="23" t="e">
        <f>+VLOOKUP(A285,#REF!, 1, FALSE)</f>
        <v>#REF!</v>
      </c>
    </row>
    <row r="286" spans="1:20" hidden="1" x14ac:dyDescent="0.2">
      <c r="A286" s="23" t="s">
        <v>616</v>
      </c>
      <c r="B286" s="23" t="s">
        <v>617</v>
      </c>
      <c r="C286" s="135" t="s">
        <v>371</v>
      </c>
      <c r="E286" s="23">
        <v>4.000000000000001E-3</v>
      </c>
      <c r="F286" s="135">
        <f t="shared" si="8"/>
        <v>-4.000000000000001E-3</v>
      </c>
      <c r="K286" s="135">
        <v>4.000000000000001E-3</v>
      </c>
      <c r="M286" s="23">
        <f t="shared" si="9"/>
        <v>-4.000000000000001E-3</v>
      </c>
      <c r="O286" s="23">
        <f>F286-_xlfn.IFNA(VLOOKUP(A286,'tb adj31.12.2019'!$D$3:$E$1682,2,FALSE),0)</f>
        <v>-4.000000000000001E-3</v>
      </c>
      <c r="R286" s="23" t="e">
        <f>VLOOKUP(A286,#REF!,1,FALSE)</f>
        <v>#REF!</v>
      </c>
      <c r="T286" s="23" t="e">
        <f>+VLOOKUP(A286,#REF!, 1, FALSE)</f>
        <v>#REF!</v>
      </c>
    </row>
    <row r="287" spans="1:20" hidden="1" x14ac:dyDescent="0.2">
      <c r="A287" s="23" t="s">
        <v>618</v>
      </c>
      <c r="B287" s="23" t="s">
        <v>619</v>
      </c>
      <c r="C287" s="135" t="s">
        <v>5</v>
      </c>
      <c r="F287" s="135">
        <f t="shared" si="8"/>
        <v>0</v>
      </c>
      <c r="G287" s="23">
        <v>31080</v>
      </c>
      <c r="H287" s="23">
        <v>28230</v>
      </c>
      <c r="J287" s="23">
        <v>2850</v>
      </c>
      <c r="M287" s="23">
        <f t="shared" si="9"/>
        <v>2850</v>
      </c>
      <c r="O287" s="23">
        <f>F287-_xlfn.IFNA(VLOOKUP(A287,'tb adj31.12.2019'!$D$3:$E$1682,2,FALSE),0)</f>
        <v>0</v>
      </c>
      <c r="R287" s="23" t="e">
        <f>VLOOKUP(A287,#REF!,1,FALSE)</f>
        <v>#REF!</v>
      </c>
      <c r="T287" s="23" t="e">
        <f>+VLOOKUP(A287,#REF!, 1, FALSE)</f>
        <v>#REF!</v>
      </c>
    </row>
    <row r="288" spans="1:20" hidden="1" x14ac:dyDescent="0.2">
      <c r="A288" s="23" t="s">
        <v>620</v>
      </c>
      <c r="B288" s="23" t="s">
        <v>621</v>
      </c>
      <c r="C288" s="135" t="s">
        <v>5</v>
      </c>
      <c r="E288" s="23">
        <v>44883.35</v>
      </c>
      <c r="F288" s="135">
        <f t="shared" si="8"/>
        <v>-44883.35</v>
      </c>
      <c r="G288" s="23">
        <v>243054</v>
      </c>
      <c r="H288" s="23">
        <v>239246.42</v>
      </c>
      <c r="K288" s="135">
        <v>41075.769999999997</v>
      </c>
      <c r="M288" s="23">
        <f t="shared" si="9"/>
        <v>-41075.769999999997</v>
      </c>
      <c r="O288" s="23">
        <f>F288-_xlfn.IFNA(VLOOKUP(A288,'tb adj31.12.2019'!$D$3:$E$1682,2,FALSE),0)</f>
        <v>-0.34999999999854481</v>
      </c>
      <c r="R288" s="23" t="e">
        <f>VLOOKUP(A288,#REF!,1,FALSE)</f>
        <v>#REF!</v>
      </c>
      <c r="T288" s="23" t="e">
        <f>+VLOOKUP(A288,#REF!, 1, FALSE)</f>
        <v>#REF!</v>
      </c>
    </row>
    <row r="289" spans="1:20" hidden="1" x14ac:dyDescent="0.2">
      <c r="A289" s="23" t="s">
        <v>2811</v>
      </c>
      <c r="B289" s="23" t="s">
        <v>2812</v>
      </c>
      <c r="C289" s="135" t="s">
        <v>5</v>
      </c>
      <c r="F289" s="135">
        <f t="shared" si="8"/>
        <v>0</v>
      </c>
      <c r="G289" s="23">
        <v>4992</v>
      </c>
      <c r="H289" s="23">
        <v>7680</v>
      </c>
      <c r="K289" s="135">
        <v>2688</v>
      </c>
      <c r="M289" s="23">
        <f t="shared" si="9"/>
        <v>-2688</v>
      </c>
      <c r="O289" s="23">
        <f>F289-_xlfn.IFNA(VLOOKUP(A289,'tb adj31.12.2019'!$D$3:$E$1682,2,FALSE),0)</f>
        <v>0</v>
      </c>
      <c r="R289" s="23" t="e">
        <f>VLOOKUP(A289,#REF!,1,FALSE)</f>
        <v>#REF!</v>
      </c>
      <c r="T289" s="23" t="e">
        <f>+VLOOKUP(A289,#REF!, 1, FALSE)</f>
        <v>#REF!</v>
      </c>
    </row>
    <row r="290" spans="1:20" hidden="1" x14ac:dyDescent="0.2">
      <c r="A290" s="23" t="s">
        <v>622</v>
      </c>
      <c r="B290" s="23" t="s">
        <v>623</v>
      </c>
      <c r="C290" s="135" t="s">
        <v>5</v>
      </c>
      <c r="E290" s="23">
        <v>2.1998999999999999E-3</v>
      </c>
      <c r="F290" s="135">
        <f t="shared" si="8"/>
        <v>-2.1998999999999999E-3</v>
      </c>
      <c r="H290" s="23">
        <v>41604.480000000003</v>
      </c>
      <c r="K290" s="135">
        <v>41604.482199899998</v>
      </c>
      <c r="M290" s="23">
        <f t="shared" si="9"/>
        <v>-41604.482199899998</v>
      </c>
      <c r="O290" s="23">
        <f>F290-_xlfn.IFNA(VLOOKUP(A290,'tb adj31.12.2019'!$D$3:$E$1682,2,FALSE),0)</f>
        <v>-2.1998999999999999E-3</v>
      </c>
      <c r="R290" s="23" t="e">
        <f>VLOOKUP(A290,#REF!,1,FALSE)</f>
        <v>#REF!</v>
      </c>
      <c r="T290" s="23" t="e">
        <f>+VLOOKUP(A290,#REF!, 1, FALSE)</f>
        <v>#REF!</v>
      </c>
    </row>
    <row r="291" spans="1:20" hidden="1" x14ac:dyDescent="0.2">
      <c r="A291" s="23" t="s">
        <v>626</v>
      </c>
      <c r="B291" s="23" t="s">
        <v>627</v>
      </c>
      <c r="C291" s="135" t="s">
        <v>371</v>
      </c>
      <c r="E291" s="23">
        <v>1.6996999999999995E-3</v>
      </c>
      <c r="F291" s="135">
        <f t="shared" si="8"/>
        <v>-1.6996999999999995E-3</v>
      </c>
      <c r="K291" s="135">
        <v>1.6996999999999995E-3</v>
      </c>
      <c r="M291" s="23">
        <f t="shared" si="9"/>
        <v>-1.6996999999999995E-3</v>
      </c>
      <c r="O291" s="23">
        <f>F291-_xlfn.IFNA(VLOOKUP(A291,'tb adj31.12.2019'!$D$3:$E$1682,2,FALSE),0)</f>
        <v>-1.6996999999999995E-3</v>
      </c>
      <c r="R291" s="23" t="e">
        <f>VLOOKUP(A291,#REF!,1,FALSE)</f>
        <v>#REF!</v>
      </c>
      <c r="T291" s="23" t="e">
        <f>+VLOOKUP(A291,#REF!, 1, FALSE)</f>
        <v>#REF!</v>
      </c>
    </row>
    <row r="292" spans="1:20" hidden="1" x14ac:dyDescent="0.2">
      <c r="A292" s="23" t="s">
        <v>628</v>
      </c>
      <c r="B292" s="23" t="s">
        <v>629</v>
      </c>
      <c r="C292" s="135" t="s">
        <v>371</v>
      </c>
      <c r="D292" s="23">
        <v>3.7999000000000002E-3</v>
      </c>
      <c r="F292" s="135">
        <f t="shared" si="8"/>
        <v>3.7999000000000002E-3</v>
      </c>
      <c r="J292" s="23">
        <v>3.7999000000000002E-3</v>
      </c>
      <c r="M292" s="23">
        <f t="shared" si="9"/>
        <v>3.7999000000000002E-3</v>
      </c>
      <c r="O292" s="23">
        <f>F292-_xlfn.IFNA(VLOOKUP(A292,'tb adj31.12.2019'!$D$3:$E$1682,2,FALSE),0)</f>
        <v>3.7999000000000002E-3</v>
      </c>
      <c r="R292" s="23" t="e">
        <f>VLOOKUP(A292,#REF!,1,FALSE)</f>
        <v>#REF!</v>
      </c>
      <c r="T292" s="23" t="e">
        <f>+VLOOKUP(A292,#REF!, 1, FALSE)</f>
        <v>#REF!</v>
      </c>
    </row>
    <row r="293" spans="1:20" hidden="1" x14ac:dyDescent="0.2">
      <c r="A293" s="23" t="s">
        <v>632</v>
      </c>
      <c r="B293" s="23" t="s">
        <v>633</v>
      </c>
      <c r="C293" s="135" t="s">
        <v>371</v>
      </c>
      <c r="D293" s="23">
        <v>6.0019999999999995E-4</v>
      </c>
      <c r="F293" s="135">
        <f t="shared" si="8"/>
        <v>6.0019999999999995E-4</v>
      </c>
      <c r="J293" s="23">
        <v>6.0019999999999995E-4</v>
      </c>
      <c r="M293" s="23">
        <f t="shared" si="9"/>
        <v>6.0019999999999995E-4</v>
      </c>
      <c r="O293" s="23">
        <f>F293-_xlfn.IFNA(VLOOKUP(A293,'tb adj31.12.2019'!$D$3:$E$1682,2,FALSE),0)</f>
        <v>6.0019999999999995E-4</v>
      </c>
      <c r="R293" s="23" t="e">
        <f>VLOOKUP(A293,#REF!,1,FALSE)</f>
        <v>#REF!</v>
      </c>
      <c r="T293" s="23" t="e">
        <f>+VLOOKUP(A293,#REF!, 1, FALSE)</f>
        <v>#REF!</v>
      </c>
    </row>
    <row r="294" spans="1:20" hidden="1" x14ac:dyDescent="0.2">
      <c r="A294" s="23" t="s">
        <v>636</v>
      </c>
      <c r="B294" s="23" t="s">
        <v>637</v>
      </c>
      <c r="C294" s="135" t="s">
        <v>5</v>
      </c>
      <c r="E294" s="23">
        <v>3721</v>
      </c>
      <c r="F294" s="135">
        <f t="shared" si="8"/>
        <v>-3721</v>
      </c>
      <c r="G294" s="23">
        <v>107288</v>
      </c>
      <c r="H294" s="23">
        <v>107288</v>
      </c>
      <c r="K294" s="135">
        <v>3721</v>
      </c>
      <c r="M294" s="23">
        <f t="shared" si="9"/>
        <v>-3721</v>
      </c>
      <c r="O294" s="23">
        <f>F294-_xlfn.IFNA(VLOOKUP(A294,'tb adj31.12.2019'!$D$3:$E$1682,2,FALSE),0)</f>
        <v>0</v>
      </c>
      <c r="R294" s="23" t="e">
        <f>VLOOKUP(A294,#REF!,1,FALSE)</f>
        <v>#REF!</v>
      </c>
      <c r="T294" s="23" t="e">
        <f>+VLOOKUP(A294,#REF!, 1, FALSE)</f>
        <v>#REF!</v>
      </c>
    </row>
    <row r="295" spans="1:20" hidden="1" x14ac:dyDescent="0.2">
      <c r="A295" s="23" t="s">
        <v>643</v>
      </c>
      <c r="B295" s="23" t="s">
        <v>644</v>
      </c>
      <c r="C295" s="135" t="s">
        <v>5</v>
      </c>
      <c r="E295" s="23">
        <v>273703.63</v>
      </c>
      <c r="F295" s="135">
        <f t="shared" si="8"/>
        <v>-273703.63</v>
      </c>
      <c r="G295" s="23">
        <v>2059762</v>
      </c>
      <c r="H295" s="23">
        <v>1856574.71</v>
      </c>
      <c r="K295" s="135">
        <v>70516.34</v>
      </c>
      <c r="M295" s="23">
        <f t="shared" si="9"/>
        <v>-70516.34</v>
      </c>
      <c r="O295" s="23">
        <f>F295-_xlfn.IFNA(VLOOKUP(A295,'tb adj31.12.2019'!$D$3:$E$1682,2,FALSE),0)</f>
        <v>0.36999999999534339</v>
      </c>
      <c r="R295" s="23" t="e">
        <f>VLOOKUP(A295,#REF!,1,FALSE)</f>
        <v>#REF!</v>
      </c>
      <c r="T295" s="23" t="e">
        <f>+VLOOKUP(A295,#REF!, 1, FALSE)</f>
        <v>#REF!</v>
      </c>
    </row>
    <row r="296" spans="1:20" hidden="1" x14ac:dyDescent="0.2">
      <c r="A296" s="23" t="s">
        <v>645</v>
      </c>
      <c r="B296" s="23" t="s">
        <v>646</v>
      </c>
      <c r="C296" s="135" t="s">
        <v>5</v>
      </c>
      <c r="E296" s="23">
        <v>13631</v>
      </c>
      <c r="F296" s="135">
        <f t="shared" si="8"/>
        <v>-13631</v>
      </c>
      <c r="K296" s="135">
        <v>13631</v>
      </c>
      <c r="M296" s="23">
        <f t="shared" si="9"/>
        <v>-13631</v>
      </c>
      <c r="O296" s="23">
        <f>F296-_xlfn.IFNA(VLOOKUP(A296,'tb adj31.12.2019'!$D$3:$E$1682,2,FALSE),0)</f>
        <v>0</v>
      </c>
      <c r="R296" s="23" t="e">
        <f>VLOOKUP(A296,#REF!,1,FALSE)</f>
        <v>#REF!</v>
      </c>
      <c r="T296" s="23" t="e">
        <f>+VLOOKUP(A296,#REF!, 1, FALSE)</f>
        <v>#REF!</v>
      </c>
    </row>
    <row r="297" spans="1:20" hidden="1" x14ac:dyDescent="0.2">
      <c r="A297" s="23" t="s">
        <v>648</v>
      </c>
      <c r="B297" s="23" t="s">
        <v>649</v>
      </c>
      <c r="C297" s="135" t="s">
        <v>5</v>
      </c>
      <c r="E297" s="23">
        <v>12240.2</v>
      </c>
      <c r="F297" s="135">
        <f t="shared" si="8"/>
        <v>-12240.2</v>
      </c>
      <c r="G297" s="23">
        <v>12240.2</v>
      </c>
      <c r="M297" s="23">
        <f t="shared" si="9"/>
        <v>0</v>
      </c>
      <c r="O297" s="23">
        <f>F297-_xlfn.IFNA(VLOOKUP(A297,'tb adj31.12.2019'!$D$3:$E$1682,2,FALSE),0)</f>
        <v>-0.2000000000007276</v>
      </c>
      <c r="R297" s="23" t="e">
        <f>VLOOKUP(A297,#REF!,1,FALSE)</f>
        <v>#REF!</v>
      </c>
      <c r="T297" s="23" t="e">
        <f>+VLOOKUP(A297,#REF!, 1, FALSE)</f>
        <v>#REF!</v>
      </c>
    </row>
    <row r="298" spans="1:20" hidden="1" x14ac:dyDescent="0.2">
      <c r="A298" s="23" t="s">
        <v>651</v>
      </c>
      <c r="B298" s="23" t="s">
        <v>652</v>
      </c>
      <c r="C298" s="135" t="s">
        <v>5</v>
      </c>
      <c r="D298" s="23">
        <v>4.3999999999999994E-3</v>
      </c>
      <c r="F298" s="135">
        <f t="shared" si="8"/>
        <v>4.3999999999999994E-3</v>
      </c>
      <c r="H298" s="23">
        <v>9800</v>
      </c>
      <c r="K298" s="135">
        <v>9799.9956000000002</v>
      </c>
      <c r="M298" s="23">
        <f t="shared" si="9"/>
        <v>-9799.9956000000002</v>
      </c>
      <c r="O298" s="23">
        <f>F298-_xlfn.IFNA(VLOOKUP(A298,'tb adj31.12.2019'!$D$3:$E$1682,2,FALSE),0)</f>
        <v>4.3999999999999994E-3</v>
      </c>
      <c r="R298" s="23" t="e">
        <f>VLOOKUP(A298,#REF!,1,FALSE)</f>
        <v>#REF!</v>
      </c>
      <c r="T298" s="23" t="e">
        <f>+VLOOKUP(A298,#REF!, 1, FALSE)</f>
        <v>#REF!</v>
      </c>
    </row>
    <row r="299" spans="1:20" hidden="1" x14ac:dyDescent="0.2">
      <c r="A299" s="23" t="s">
        <v>653</v>
      </c>
      <c r="B299" s="23" t="s">
        <v>654</v>
      </c>
      <c r="C299" s="135" t="s">
        <v>5</v>
      </c>
      <c r="D299" s="23">
        <v>1.9990000000000003E-4</v>
      </c>
      <c r="F299" s="135">
        <f t="shared" si="8"/>
        <v>1.9990000000000003E-4</v>
      </c>
      <c r="J299" s="23">
        <v>1.9990000000000003E-4</v>
      </c>
      <c r="M299" s="23">
        <f t="shared" si="9"/>
        <v>1.9990000000000003E-4</v>
      </c>
      <c r="O299" s="23">
        <f>F299-_xlfn.IFNA(VLOOKUP(A299,'tb adj31.12.2019'!$D$3:$E$1682,2,FALSE),0)</f>
        <v>1.9990000000000003E-4</v>
      </c>
      <c r="R299" s="23" t="e">
        <f>VLOOKUP(A299,#REF!,1,FALSE)</f>
        <v>#REF!</v>
      </c>
      <c r="T299" s="23" t="e">
        <f>+VLOOKUP(A299,#REF!, 1, FALSE)</f>
        <v>#REF!</v>
      </c>
    </row>
    <row r="300" spans="1:20" hidden="1" x14ac:dyDescent="0.2">
      <c r="A300" s="23" t="s">
        <v>655</v>
      </c>
      <c r="B300" s="23" t="s">
        <v>656</v>
      </c>
      <c r="C300" s="135" t="s">
        <v>5</v>
      </c>
      <c r="E300" s="23">
        <v>104578.83</v>
      </c>
      <c r="F300" s="135">
        <f t="shared" si="8"/>
        <v>-104578.83</v>
      </c>
      <c r="G300" s="23">
        <v>414028</v>
      </c>
      <c r="H300" s="23">
        <v>309449.17</v>
      </c>
      <c r="M300" s="23">
        <f t="shared" si="9"/>
        <v>0</v>
      </c>
      <c r="O300" s="23">
        <f>F300-_xlfn.IFNA(VLOOKUP(A300,'tb adj31.12.2019'!$D$3:$E$1682,2,FALSE),0)</f>
        <v>0.16999999999825377</v>
      </c>
      <c r="R300" s="23" t="e">
        <f>VLOOKUP(A300,#REF!,1,FALSE)</f>
        <v>#REF!</v>
      </c>
      <c r="T300" s="23" t="e">
        <f>+VLOOKUP(A300,#REF!, 1, FALSE)</f>
        <v>#REF!</v>
      </c>
    </row>
    <row r="301" spans="1:20" hidden="1" x14ac:dyDescent="0.2">
      <c r="A301" s="23" t="s">
        <v>657</v>
      </c>
      <c r="B301" s="23" t="s">
        <v>658</v>
      </c>
      <c r="C301" s="135" t="s">
        <v>5</v>
      </c>
      <c r="E301" s="23">
        <v>9.9999999999999995E-8</v>
      </c>
      <c r="F301" s="135">
        <f t="shared" si="8"/>
        <v>-9.9999999999999995E-8</v>
      </c>
      <c r="K301" s="135">
        <v>9.9999999999999995E-8</v>
      </c>
      <c r="M301" s="23">
        <f t="shared" si="9"/>
        <v>-9.9999999999999995E-8</v>
      </c>
      <c r="O301" s="23">
        <f>F301-_xlfn.IFNA(VLOOKUP(A301,'tb adj31.12.2019'!$D$3:$E$1682,2,FALSE),0)</f>
        <v>-9.9999999999999995E-8</v>
      </c>
      <c r="R301" s="23" t="e">
        <f>VLOOKUP(A301,#REF!,1,FALSE)</f>
        <v>#REF!</v>
      </c>
      <c r="T301" s="23" t="e">
        <f>+VLOOKUP(A301,#REF!, 1, FALSE)</f>
        <v>#REF!</v>
      </c>
    </row>
    <row r="302" spans="1:20" hidden="1" x14ac:dyDescent="0.2">
      <c r="A302" s="23" t="s">
        <v>662</v>
      </c>
      <c r="B302" s="23" t="s">
        <v>663</v>
      </c>
      <c r="C302" s="135" t="s">
        <v>5</v>
      </c>
      <c r="E302" s="23">
        <v>537909.67000000004</v>
      </c>
      <c r="F302" s="135">
        <f t="shared" si="8"/>
        <v>-537909.67000000004</v>
      </c>
      <c r="G302" s="23">
        <v>4677519</v>
      </c>
      <c r="H302" s="23">
        <v>4660644.87</v>
      </c>
      <c r="K302" s="135">
        <v>521035.54</v>
      </c>
      <c r="M302" s="23">
        <f t="shared" si="9"/>
        <v>-521035.54</v>
      </c>
      <c r="O302" s="23">
        <f>F302-_xlfn.IFNA(VLOOKUP(A302,'tb adj31.12.2019'!$D$3:$E$1682,2,FALSE),0)</f>
        <v>0.32999999995809048</v>
      </c>
      <c r="R302" s="23" t="e">
        <f>VLOOKUP(A302,#REF!,1,FALSE)</f>
        <v>#REF!</v>
      </c>
      <c r="T302" s="23" t="e">
        <f>+VLOOKUP(A302,#REF!, 1, FALSE)</f>
        <v>#REF!</v>
      </c>
    </row>
    <row r="303" spans="1:20" hidden="1" x14ac:dyDescent="0.2">
      <c r="A303" s="23" t="s">
        <v>664</v>
      </c>
      <c r="B303" s="23" t="s">
        <v>665</v>
      </c>
      <c r="C303" s="135" t="s">
        <v>5</v>
      </c>
      <c r="D303" s="23">
        <v>10080</v>
      </c>
      <c r="F303" s="135">
        <f t="shared" si="8"/>
        <v>10080</v>
      </c>
      <c r="J303" s="23">
        <v>10080</v>
      </c>
      <c r="M303" s="23">
        <f t="shared" si="9"/>
        <v>10080</v>
      </c>
      <c r="O303" s="23">
        <f>F303-_xlfn.IFNA(VLOOKUP(A303,'tb adj31.12.2019'!$D$3:$E$1682,2,FALSE),0)</f>
        <v>0</v>
      </c>
      <c r="R303" s="23" t="e">
        <f>VLOOKUP(A303,#REF!,1,FALSE)</f>
        <v>#REF!</v>
      </c>
      <c r="T303" s="23" t="e">
        <f>+VLOOKUP(A303,#REF!, 1, FALSE)</f>
        <v>#REF!</v>
      </c>
    </row>
    <row r="304" spans="1:20" hidden="1" x14ac:dyDescent="0.2">
      <c r="A304" s="23" t="s">
        <v>666</v>
      </c>
      <c r="B304" s="23" t="s">
        <v>667</v>
      </c>
      <c r="C304" s="135" t="s">
        <v>5</v>
      </c>
      <c r="E304" s="23">
        <v>702192.68</v>
      </c>
      <c r="F304" s="135">
        <f t="shared" si="8"/>
        <v>-702192.68</v>
      </c>
      <c r="G304" s="23">
        <v>6475413</v>
      </c>
      <c r="H304" s="23">
        <v>6390539.8200000003</v>
      </c>
      <c r="K304" s="135">
        <v>617319.5</v>
      </c>
      <c r="M304" s="23">
        <f t="shared" si="9"/>
        <v>-617319.5</v>
      </c>
      <c r="O304" s="23">
        <f>F304-_xlfn.IFNA(VLOOKUP(A304,'tb adj31.12.2019'!$D$3:$E$1682,2,FALSE),0)</f>
        <v>0.31999999994877726</v>
      </c>
      <c r="R304" s="23" t="e">
        <f>VLOOKUP(A304,#REF!,1,FALSE)</f>
        <v>#REF!</v>
      </c>
      <c r="T304" s="23" t="e">
        <f>+VLOOKUP(A304,#REF!, 1, FALSE)</f>
        <v>#REF!</v>
      </c>
    </row>
    <row r="305" spans="1:20" hidden="1" x14ac:dyDescent="0.2">
      <c r="A305" s="23" t="s">
        <v>668</v>
      </c>
      <c r="B305" s="23" t="s">
        <v>669</v>
      </c>
      <c r="C305" s="135" t="s">
        <v>5</v>
      </c>
      <c r="E305" s="23">
        <v>12750</v>
      </c>
      <c r="F305" s="135">
        <f t="shared" si="8"/>
        <v>-12750</v>
      </c>
      <c r="K305" s="135">
        <v>12750</v>
      </c>
      <c r="M305" s="23">
        <f t="shared" si="9"/>
        <v>-12750</v>
      </c>
      <c r="O305" s="23">
        <f>F305-_xlfn.IFNA(VLOOKUP(A305,'tb adj31.12.2019'!$D$3:$E$1682,2,FALSE),0)</f>
        <v>0</v>
      </c>
      <c r="R305" s="23" t="e">
        <f>VLOOKUP(A305,#REF!,1,FALSE)</f>
        <v>#REF!</v>
      </c>
      <c r="T305" s="23" t="e">
        <f>+VLOOKUP(A305,#REF!, 1, FALSE)</f>
        <v>#REF!</v>
      </c>
    </row>
    <row r="306" spans="1:20" hidden="1" x14ac:dyDescent="0.2">
      <c r="A306" s="23" t="s">
        <v>670</v>
      </c>
      <c r="B306" s="23" t="s">
        <v>671</v>
      </c>
      <c r="C306" s="135" t="s">
        <v>5</v>
      </c>
      <c r="D306" s="23">
        <v>40125.9</v>
      </c>
      <c r="F306" s="135">
        <f t="shared" si="8"/>
        <v>40125.9</v>
      </c>
      <c r="J306" s="23">
        <v>40125.9</v>
      </c>
      <c r="M306" s="23">
        <f t="shared" si="9"/>
        <v>40125.9</v>
      </c>
      <c r="O306" s="23">
        <f>F306-_xlfn.IFNA(VLOOKUP(A306,'tb adj31.12.2019'!$D$3:$E$1682,2,FALSE),0)</f>
        <v>-9.9999999998544808E-2</v>
      </c>
      <c r="R306" s="23" t="e">
        <f>VLOOKUP(A306,#REF!,1,FALSE)</f>
        <v>#REF!</v>
      </c>
      <c r="T306" s="23" t="e">
        <f>+VLOOKUP(A306,#REF!, 1, FALSE)</f>
        <v>#REF!</v>
      </c>
    </row>
    <row r="307" spans="1:20" hidden="1" x14ac:dyDescent="0.2">
      <c r="A307" s="23" t="s">
        <v>672</v>
      </c>
      <c r="B307" s="23" t="s">
        <v>2813</v>
      </c>
      <c r="C307" s="135" t="s">
        <v>5</v>
      </c>
      <c r="D307" s="23">
        <v>150062</v>
      </c>
      <c r="F307" s="135">
        <f t="shared" si="8"/>
        <v>150062</v>
      </c>
      <c r="J307" s="23">
        <v>150062</v>
      </c>
      <c r="M307" s="23">
        <f t="shared" si="9"/>
        <v>150062</v>
      </c>
      <c r="O307" s="23">
        <f>F307-_xlfn.IFNA(VLOOKUP(A307,'tb adj31.12.2019'!$D$3:$E$1682,2,FALSE),0)</f>
        <v>0</v>
      </c>
      <c r="R307" s="23" t="e">
        <f>VLOOKUP(A307,#REF!,1,FALSE)</f>
        <v>#REF!</v>
      </c>
      <c r="T307" s="23" t="e">
        <f>+VLOOKUP(A307,#REF!, 1, FALSE)</f>
        <v>#REF!</v>
      </c>
    </row>
    <row r="308" spans="1:20" hidden="1" x14ac:dyDescent="0.2">
      <c r="A308" s="23" t="s">
        <v>674</v>
      </c>
      <c r="B308" s="23" t="s">
        <v>675</v>
      </c>
      <c r="C308" s="135" t="s">
        <v>5</v>
      </c>
      <c r="D308" s="23">
        <v>3.3712000000000004E-3</v>
      </c>
      <c r="F308" s="135">
        <f t="shared" si="8"/>
        <v>3.3712000000000004E-3</v>
      </c>
      <c r="J308" s="23">
        <v>3.3712000000000004E-3</v>
      </c>
      <c r="M308" s="23">
        <f t="shared" si="9"/>
        <v>3.3712000000000004E-3</v>
      </c>
      <c r="O308" s="23">
        <f>F308-_xlfn.IFNA(VLOOKUP(A308,'tb adj31.12.2019'!$D$3:$E$1682,2,FALSE),0)</f>
        <v>3.3712000000000004E-3</v>
      </c>
      <c r="R308" s="23" t="e">
        <f>VLOOKUP(A308,#REF!,1,FALSE)</f>
        <v>#REF!</v>
      </c>
      <c r="T308" s="23" t="e">
        <f>+VLOOKUP(A308,#REF!, 1, FALSE)</f>
        <v>#REF!</v>
      </c>
    </row>
    <row r="309" spans="1:20" hidden="1" x14ac:dyDescent="0.2">
      <c r="A309" s="23" t="s">
        <v>678</v>
      </c>
      <c r="B309" s="23" t="s">
        <v>679</v>
      </c>
      <c r="C309" s="135" t="s">
        <v>5</v>
      </c>
      <c r="E309" s="23">
        <v>7000</v>
      </c>
      <c r="F309" s="135">
        <f t="shared" si="8"/>
        <v>-7000</v>
      </c>
      <c r="K309" s="135">
        <v>7000</v>
      </c>
      <c r="M309" s="23">
        <f t="shared" si="9"/>
        <v>-7000</v>
      </c>
      <c r="O309" s="23">
        <f>F309-_xlfn.IFNA(VLOOKUP(A309,'tb adj31.12.2019'!$D$3:$E$1682,2,FALSE),0)</f>
        <v>0</v>
      </c>
      <c r="R309" s="23" t="e">
        <f>VLOOKUP(A309,#REF!,1,FALSE)</f>
        <v>#REF!</v>
      </c>
      <c r="T309" s="23" t="e">
        <f>+VLOOKUP(A309,#REF!, 1, FALSE)</f>
        <v>#REF!</v>
      </c>
    </row>
    <row r="310" spans="1:20" hidden="1" x14ac:dyDescent="0.2">
      <c r="A310" s="23" t="s">
        <v>680</v>
      </c>
      <c r="B310" s="23" t="s">
        <v>681</v>
      </c>
      <c r="C310" s="135" t="s">
        <v>5</v>
      </c>
      <c r="E310" s="23">
        <v>68995</v>
      </c>
      <c r="F310" s="135">
        <f t="shared" si="8"/>
        <v>-68995</v>
      </c>
      <c r="K310" s="135">
        <v>68995</v>
      </c>
      <c r="M310" s="23">
        <f t="shared" si="9"/>
        <v>-68995</v>
      </c>
      <c r="O310" s="23">
        <f>F310-_xlfn.IFNA(VLOOKUP(A310,'tb adj31.12.2019'!$D$3:$E$1682,2,FALSE),0)</f>
        <v>0</v>
      </c>
      <c r="R310" s="23" t="e">
        <f>VLOOKUP(A310,#REF!,1,FALSE)</f>
        <v>#REF!</v>
      </c>
      <c r="T310" s="23" t="e">
        <f>+VLOOKUP(A310,#REF!, 1, FALSE)</f>
        <v>#REF!</v>
      </c>
    </row>
    <row r="311" spans="1:20" hidden="1" x14ac:dyDescent="0.2">
      <c r="A311" s="23" t="s">
        <v>2814</v>
      </c>
      <c r="B311" s="23" t="s">
        <v>2815</v>
      </c>
      <c r="C311" s="135" t="s">
        <v>5</v>
      </c>
      <c r="F311" s="135">
        <f t="shared" si="8"/>
        <v>0</v>
      </c>
      <c r="G311" s="23">
        <v>7106</v>
      </c>
      <c r="H311" s="23">
        <v>3523</v>
      </c>
      <c r="J311" s="23">
        <v>3583</v>
      </c>
      <c r="M311" s="23">
        <f t="shared" si="9"/>
        <v>3583</v>
      </c>
      <c r="O311" s="23">
        <f>F311-_xlfn.IFNA(VLOOKUP(A311,'tb adj31.12.2019'!$D$3:$E$1682,2,FALSE),0)</f>
        <v>0</v>
      </c>
      <c r="R311" s="23" t="e">
        <f>VLOOKUP(A311,#REF!,1,FALSE)</f>
        <v>#REF!</v>
      </c>
      <c r="T311" s="23" t="e">
        <f>+VLOOKUP(A311,#REF!, 1, FALSE)</f>
        <v>#REF!</v>
      </c>
    </row>
    <row r="312" spans="1:20" hidden="1" x14ac:dyDescent="0.2">
      <c r="A312" s="23" t="s">
        <v>684</v>
      </c>
      <c r="B312" s="23" t="s">
        <v>685</v>
      </c>
      <c r="C312" s="135" t="s">
        <v>5</v>
      </c>
      <c r="F312" s="135">
        <f t="shared" si="8"/>
        <v>0</v>
      </c>
      <c r="G312" s="23">
        <v>1110778</v>
      </c>
      <c r="H312" s="23">
        <v>1299777.6399999999</v>
      </c>
      <c r="K312" s="135">
        <v>188999.64</v>
      </c>
      <c r="M312" s="23">
        <f t="shared" si="9"/>
        <v>-188999.64</v>
      </c>
      <c r="O312" s="23">
        <f>F312-_xlfn.IFNA(VLOOKUP(A312,'tb adj31.12.2019'!$D$3:$E$1682,2,FALSE),0)</f>
        <v>0</v>
      </c>
      <c r="R312" s="23" t="e">
        <f>VLOOKUP(A312,#REF!,1,FALSE)</f>
        <v>#REF!</v>
      </c>
      <c r="T312" s="23" t="e">
        <f>+VLOOKUP(A312,#REF!, 1, FALSE)</f>
        <v>#REF!</v>
      </c>
    </row>
    <row r="313" spans="1:20" hidden="1" x14ac:dyDescent="0.2">
      <c r="A313" s="23" t="s">
        <v>686</v>
      </c>
      <c r="B313" s="23" t="s">
        <v>687</v>
      </c>
      <c r="C313" s="135" t="s">
        <v>5</v>
      </c>
      <c r="E313" s="23">
        <v>192657.89799989999</v>
      </c>
      <c r="F313" s="135">
        <f t="shared" si="8"/>
        <v>-192657.89799989999</v>
      </c>
      <c r="G313" s="23">
        <v>190003.94</v>
      </c>
      <c r="H313" s="23">
        <v>68254.40707999999</v>
      </c>
      <c r="K313" s="135">
        <v>70908.365079899988</v>
      </c>
      <c r="M313" s="23">
        <f t="shared" si="9"/>
        <v>-70908.365079899988</v>
      </c>
      <c r="O313" s="23">
        <f>F313-_xlfn.IFNA(VLOOKUP(A313,'tb adj31.12.2019'!$D$3:$E$1682,2,FALSE),0)</f>
        <v>0.10200010001426563</v>
      </c>
      <c r="R313" s="23" t="e">
        <f>VLOOKUP(A313,#REF!,1,FALSE)</f>
        <v>#REF!</v>
      </c>
      <c r="T313" s="23" t="e">
        <f>+VLOOKUP(A313,#REF!, 1, FALSE)</f>
        <v>#REF!</v>
      </c>
    </row>
    <row r="314" spans="1:20" hidden="1" x14ac:dyDescent="0.2">
      <c r="A314" s="23" t="s">
        <v>688</v>
      </c>
      <c r="B314" s="23" t="s">
        <v>689</v>
      </c>
      <c r="C314" s="135" t="s">
        <v>5</v>
      </c>
      <c r="F314" s="135">
        <f t="shared" si="8"/>
        <v>0</v>
      </c>
      <c r="G314" s="23">
        <v>9510</v>
      </c>
      <c r="H314" s="23">
        <v>9510</v>
      </c>
      <c r="M314" s="23">
        <f t="shared" si="9"/>
        <v>0</v>
      </c>
      <c r="O314" s="23">
        <f>F314-_xlfn.IFNA(VLOOKUP(A314,'tb adj31.12.2019'!$D$3:$E$1682,2,FALSE),0)</f>
        <v>0</v>
      </c>
      <c r="R314" s="23" t="e">
        <f>VLOOKUP(A314,#REF!,1,FALSE)</f>
        <v>#REF!</v>
      </c>
      <c r="T314" s="23" t="e">
        <f>+VLOOKUP(A314,#REF!, 1, FALSE)</f>
        <v>#REF!</v>
      </c>
    </row>
    <row r="315" spans="1:20" hidden="1" x14ac:dyDescent="0.2">
      <c r="A315" s="23" t="s">
        <v>690</v>
      </c>
      <c r="B315" s="23" t="s">
        <v>691</v>
      </c>
      <c r="C315" s="135" t="s">
        <v>5</v>
      </c>
      <c r="D315" s="23">
        <v>1.7091000000000001E-3</v>
      </c>
      <c r="F315" s="135">
        <f t="shared" si="8"/>
        <v>1.7091000000000001E-3</v>
      </c>
      <c r="J315" s="23">
        <v>1.7091000000000001E-3</v>
      </c>
      <c r="M315" s="23">
        <f t="shared" si="9"/>
        <v>1.7091000000000001E-3</v>
      </c>
      <c r="O315" s="23">
        <f>F315-_xlfn.IFNA(VLOOKUP(A315,'tb adj31.12.2019'!$D$3:$E$1682,2,FALSE),0)</f>
        <v>1.7091000000000001E-3</v>
      </c>
      <c r="R315" s="23" t="e">
        <f>VLOOKUP(A315,#REF!,1,FALSE)</f>
        <v>#REF!</v>
      </c>
      <c r="T315" s="23" t="e">
        <f>+VLOOKUP(A315,#REF!, 1, FALSE)</f>
        <v>#REF!</v>
      </c>
    </row>
    <row r="316" spans="1:20" hidden="1" x14ac:dyDescent="0.2">
      <c r="A316" s="23" t="s">
        <v>693</v>
      </c>
      <c r="B316" s="23" t="s">
        <v>694</v>
      </c>
      <c r="C316" s="135" t="s">
        <v>371</v>
      </c>
      <c r="E316" s="23">
        <v>2.1998000000000005E-3</v>
      </c>
      <c r="F316" s="135">
        <f t="shared" si="8"/>
        <v>-2.1998000000000005E-3</v>
      </c>
      <c r="K316" s="135">
        <v>2.1998000000000005E-3</v>
      </c>
      <c r="M316" s="23">
        <f t="shared" si="9"/>
        <v>-2.1998000000000005E-3</v>
      </c>
      <c r="O316" s="23">
        <f>F316-_xlfn.IFNA(VLOOKUP(A316,'tb adj31.12.2019'!$D$3:$E$1682,2,FALSE),0)</f>
        <v>-2.1998000000000005E-3</v>
      </c>
      <c r="R316" s="23" t="e">
        <f>VLOOKUP(A316,#REF!,1,FALSE)</f>
        <v>#REF!</v>
      </c>
      <c r="T316" s="23" t="e">
        <f>+VLOOKUP(A316,#REF!, 1, FALSE)</f>
        <v>#REF!</v>
      </c>
    </row>
    <row r="317" spans="1:20" hidden="1" x14ac:dyDescent="0.2">
      <c r="A317" s="23" t="s">
        <v>695</v>
      </c>
      <c r="B317" s="23" t="s">
        <v>696</v>
      </c>
      <c r="C317" s="135" t="s">
        <v>5</v>
      </c>
      <c r="E317" s="23">
        <v>872608.8899998999</v>
      </c>
      <c r="F317" s="135">
        <f t="shared" si="8"/>
        <v>-872608.8899998999</v>
      </c>
      <c r="G317" s="23">
        <v>6587084</v>
      </c>
      <c r="H317" s="23">
        <v>6440297.7000000002</v>
      </c>
      <c r="K317" s="135">
        <v>725822.58999989985</v>
      </c>
      <c r="M317" s="23">
        <f t="shared" si="9"/>
        <v>-725822.58999989985</v>
      </c>
      <c r="O317" s="23">
        <f>F317-_xlfn.IFNA(VLOOKUP(A317,'tb adj31.12.2019'!$D$3:$E$1682,2,FALSE),0)</f>
        <v>0.11000010010320693</v>
      </c>
      <c r="R317" s="23" t="e">
        <f>VLOOKUP(A317,#REF!,1,FALSE)</f>
        <v>#REF!</v>
      </c>
      <c r="T317" s="23" t="e">
        <f>+VLOOKUP(A317,#REF!, 1, FALSE)</f>
        <v>#REF!</v>
      </c>
    </row>
    <row r="318" spans="1:20" hidden="1" x14ac:dyDescent="0.2">
      <c r="A318" s="23" t="s">
        <v>697</v>
      </c>
      <c r="B318" s="23" t="s">
        <v>698</v>
      </c>
      <c r="C318" s="135" t="s">
        <v>5</v>
      </c>
      <c r="E318" s="23">
        <v>461914.87999990006</v>
      </c>
      <c r="F318" s="135">
        <f t="shared" si="8"/>
        <v>-461914.87999990006</v>
      </c>
      <c r="K318" s="135">
        <v>461914.87999990006</v>
      </c>
      <c r="M318" s="23">
        <f t="shared" si="9"/>
        <v>-461914.87999990006</v>
      </c>
      <c r="O318" s="23">
        <f>F318-_xlfn.IFNA(VLOOKUP(A318,'tb adj31.12.2019'!$D$3:$E$1682,2,FALSE),0)</f>
        <v>0.12000009993789718</v>
      </c>
      <c r="R318" s="23" t="e">
        <f>VLOOKUP(A318,#REF!,1,FALSE)</f>
        <v>#REF!</v>
      </c>
      <c r="T318" s="23" t="e">
        <f>+VLOOKUP(A318,#REF!, 1, FALSE)</f>
        <v>#REF!</v>
      </c>
    </row>
    <row r="319" spans="1:20" hidden="1" x14ac:dyDescent="0.2">
      <c r="A319" s="23" t="s">
        <v>699</v>
      </c>
      <c r="B319" s="23" t="s">
        <v>700</v>
      </c>
      <c r="C319" s="135" t="s">
        <v>5</v>
      </c>
      <c r="D319" s="23">
        <v>9887.0000999999975</v>
      </c>
      <c r="F319" s="135">
        <f t="shared" si="8"/>
        <v>9887.0000999999975</v>
      </c>
      <c r="J319" s="23">
        <v>9887.0000999999975</v>
      </c>
      <c r="M319" s="23">
        <f t="shared" si="9"/>
        <v>9887.0000999999975</v>
      </c>
      <c r="O319" s="23">
        <f>F319-_xlfn.IFNA(VLOOKUP(A319,'tb adj31.12.2019'!$D$3:$E$1682,2,FALSE),0)</f>
        <v>9.9999997473787516E-5</v>
      </c>
      <c r="R319" s="23" t="e">
        <f>VLOOKUP(A319,#REF!,1,FALSE)</f>
        <v>#REF!</v>
      </c>
      <c r="T319" s="23" t="e">
        <f>+VLOOKUP(A319,#REF!, 1, FALSE)</f>
        <v>#REF!</v>
      </c>
    </row>
    <row r="320" spans="1:20" hidden="1" x14ac:dyDescent="0.2">
      <c r="A320" s="23" t="s">
        <v>701</v>
      </c>
      <c r="B320" s="23" t="s">
        <v>702</v>
      </c>
      <c r="C320" s="135" t="s">
        <v>5</v>
      </c>
      <c r="F320" s="135">
        <f t="shared" si="8"/>
        <v>0</v>
      </c>
      <c r="G320" s="23">
        <v>500760</v>
      </c>
      <c r="H320" s="23">
        <v>561240</v>
      </c>
      <c r="K320" s="135">
        <v>60480</v>
      </c>
      <c r="M320" s="23">
        <f t="shared" si="9"/>
        <v>-60480</v>
      </c>
      <c r="O320" s="23">
        <f>F320-_xlfn.IFNA(VLOOKUP(A320,'tb adj31.12.2019'!$D$3:$E$1682,2,FALSE),0)</f>
        <v>0</v>
      </c>
      <c r="R320" s="23" t="e">
        <f>VLOOKUP(A320,#REF!,1,FALSE)</f>
        <v>#REF!</v>
      </c>
      <c r="T320" s="23" t="e">
        <f>+VLOOKUP(A320,#REF!, 1, FALSE)</f>
        <v>#REF!</v>
      </c>
    </row>
    <row r="321" spans="1:20" hidden="1" x14ac:dyDescent="0.2">
      <c r="A321" s="23" t="s">
        <v>2816</v>
      </c>
      <c r="B321" s="23" t="s">
        <v>1432</v>
      </c>
      <c r="C321" s="135" t="s">
        <v>5</v>
      </c>
      <c r="F321" s="135">
        <f t="shared" si="8"/>
        <v>0</v>
      </c>
      <c r="G321" s="23">
        <v>6694</v>
      </c>
      <c r="H321" s="23">
        <v>6694</v>
      </c>
      <c r="M321" s="23">
        <f t="shared" si="9"/>
        <v>0</v>
      </c>
      <c r="O321" s="23">
        <f>F321-_xlfn.IFNA(VLOOKUP(A321,'tb adj31.12.2019'!$D$3:$E$1682,2,FALSE),0)</f>
        <v>0</v>
      </c>
      <c r="R321" s="23" t="e">
        <f>VLOOKUP(A321,#REF!,1,FALSE)</f>
        <v>#REF!</v>
      </c>
      <c r="T321" s="23" t="e">
        <f>+VLOOKUP(A321,#REF!, 1, FALSE)</f>
        <v>#REF!</v>
      </c>
    </row>
    <row r="322" spans="1:20" hidden="1" x14ac:dyDescent="0.2">
      <c r="A322" s="23" t="s">
        <v>704</v>
      </c>
      <c r="B322" s="23" t="s">
        <v>705</v>
      </c>
      <c r="C322" s="135" t="s">
        <v>371</v>
      </c>
      <c r="E322" s="23">
        <v>1.1598999999999997E-3</v>
      </c>
      <c r="F322" s="135">
        <f t="shared" si="8"/>
        <v>-1.1598999999999997E-3</v>
      </c>
      <c r="K322" s="135">
        <v>1.1598999999999997E-3</v>
      </c>
      <c r="M322" s="23">
        <f t="shared" si="9"/>
        <v>-1.1598999999999997E-3</v>
      </c>
      <c r="O322" s="23">
        <f>F322-_xlfn.IFNA(VLOOKUP(A322,'tb adj31.12.2019'!$D$3:$E$1682,2,FALSE),0)</f>
        <v>-1.1598999999999997E-3</v>
      </c>
      <c r="R322" s="23" t="e">
        <f>VLOOKUP(A322,#REF!,1,FALSE)</f>
        <v>#REF!</v>
      </c>
      <c r="T322" s="23" t="e">
        <f>+VLOOKUP(A322,#REF!, 1, FALSE)</f>
        <v>#REF!</v>
      </c>
    </row>
    <row r="323" spans="1:20" hidden="1" x14ac:dyDescent="0.2">
      <c r="A323" s="23" t="s">
        <v>706</v>
      </c>
      <c r="B323" s="23" t="s">
        <v>707</v>
      </c>
      <c r="C323" s="135" t="s">
        <v>371</v>
      </c>
      <c r="D323" s="23">
        <v>6210.2677501999997</v>
      </c>
      <c r="F323" s="135">
        <f t="shared" si="8"/>
        <v>6210.2677501999997</v>
      </c>
      <c r="G323" s="23">
        <v>103615.9</v>
      </c>
      <c r="H323" s="23">
        <v>109826.174</v>
      </c>
      <c r="K323" s="135">
        <v>6.2497999705374242E-3</v>
      </c>
      <c r="M323" s="23">
        <f t="shared" si="9"/>
        <v>-6.2497999705374242E-3</v>
      </c>
      <c r="O323" s="23">
        <f>F323-_xlfn.IFNA(VLOOKUP(A323,'tb adj31.12.2019'!$D$3:$E$1682,2,FALSE),0)</f>
        <v>0.26775019999968208</v>
      </c>
      <c r="R323" s="23" t="e">
        <f>VLOOKUP(A323,#REF!,1,FALSE)</f>
        <v>#REF!</v>
      </c>
      <c r="T323" s="23" t="e">
        <f>+VLOOKUP(A323,#REF!, 1, FALSE)</f>
        <v>#REF!</v>
      </c>
    </row>
    <row r="324" spans="1:20" hidden="1" x14ac:dyDescent="0.2">
      <c r="A324" s="23" t="s">
        <v>710</v>
      </c>
      <c r="B324" s="23" t="s">
        <v>711</v>
      </c>
      <c r="C324" s="135" t="s">
        <v>5</v>
      </c>
      <c r="E324" s="23">
        <v>2.5000999999999999E-3</v>
      </c>
      <c r="F324" s="135">
        <f t="shared" ref="F324:F387" si="10">+D324-E324</f>
        <v>-2.5000999999999999E-3</v>
      </c>
      <c r="K324" s="135">
        <v>2.5000999999999999E-3</v>
      </c>
      <c r="M324" s="23">
        <f t="shared" ref="M324:M387" si="11">+J324-K324</f>
        <v>-2.5000999999999999E-3</v>
      </c>
      <c r="O324" s="23">
        <f>F324-_xlfn.IFNA(VLOOKUP(A324,'tb adj31.12.2019'!$D$3:$E$1682,2,FALSE),0)</f>
        <v>-2.5000999999999999E-3</v>
      </c>
      <c r="R324" s="23" t="e">
        <f>VLOOKUP(A324,#REF!,1,FALSE)</f>
        <v>#REF!</v>
      </c>
      <c r="T324" s="23" t="e">
        <f>+VLOOKUP(A324,#REF!, 1, FALSE)</f>
        <v>#REF!</v>
      </c>
    </row>
    <row r="325" spans="1:20" hidden="1" x14ac:dyDescent="0.2">
      <c r="A325" s="23" t="s">
        <v>712</v>
      </c>
      <c r="B325" s="23" t="s">
        <v>713</v>
      </c>
      <c r="C325" s="135" t="s">
        <v>371</v>
      </c>
      <c r="E325" s="23">
        <v>3.8400999999999995E-3</v>
      </c>
      <c r="F325" s="135">
        <f t="shared" si="10"/>
        <v>-3.8400999999999995E-3</v>
      </c>
      <c r="K325" s="135">
        <v>3.8400999999999995E-3</v>
      </c>
      <c r="M325" s="23">
        <f t="shared" si="11"/>
        <v>-3.8400999999999995E-3</v>
      </c>
      <c r="O325" s="23">
        <f>F325-_xlfn.IFNA(VLOOKUP(A325,'tb adj31.12.2019'!$D$3:$E$1682,2,FALSE),0)</f>
        <v>-3.8400999999999995E-3</v>
      </c>
      <c r="R325" s="23" t="e">
        <f>VLOOKUP(A325,#REF!,1,FALSE)</f>
        <v>#REF!</v>
      </c>
      <c r="T325" s="23" t="e">
        <f>+VLOOKUP(A325,#REF!, 1, FALSE)</f>
        <v>#REF!</v>
      </c>
    </row>
    <row r="326" spans="1:20" hidden="1" x14ac:dyDescent="0.2">
      <c r="A326" s="23" t="s">
        <v>714</v>
      </c>
      <c r="B326" s="23" t="s">
        <v>715</v>
      </c>
      <c r="C326" s="135" t="s">
        <v>5</v>
      </c>
      <c r="E326" s="23">
        <v>98910</v>
      </c>
      <c r="F326" s="135">
        <f t="shared" si="10"/>
        <v>-98910</v>
      </c>
      <c r="K326" s="135">
        <v>98910</v>
      </c>
      <c r="M326" s="23">
        <f t="shared" si="11"/>
        <v>-98910</v>
      </c>
      <c r="O326" s="23">
        <f>F326-_xlfn.IFNA(VLOOKUP(A326,'tb adj31.12.2019'!$D$3:$E$1682,2,FALSE),0)</f>
        <v>0</v>
      </c>
      <c r="R326" s="23" t="e">
        <f>VLOOKUP(A326,#REF!,1,FALSE)</f>
        <v>#REF!</v>
      </c>
      <c r="T326" s="23" t="e">
        <f>+VLOOKUP(A326,#REF!, 1, FALSE)</f>
        <v>#REF!</v>
      </c>
    </row>
    <row r="327" spans="1:20" hidden="1" x14ac:dyDescent="0.2">
      <c r="A327" s="23" t="s">
        <v>717</v>
      </c>
      <c r="B327" s="23" t="s">
        <v>718</v>
      </c>
      <c r="C327" s="135" t="s">
        <v>5</v>
      </c>
      <c r="E327" s="23">
        <v>137185</v>
      </c>
      <c r="F327" s="135">
        <f t="shared" si="10"/>
        <v>-137185</v>
      </c>
      <c r="K327" s="135">
        <v>137185</v>
      </c>
      <c r="M327" s="23">
        <f t="shared" si="11"/>
        <v>-137185</v>
      </c>
      <c r="O327" s="23">
        <f>F327-_xlfn.IFNA(VLOOKUP(A327,'tb adj31.12.2019'!$D$3:$E$1682,2,FALSE),0)</f>
        <v>0</v>
      </c>
      <c r="R327" s="23" t="e">
        <f>VLOOKUP(A327,#REF!,1,FALSE)</f>
        <v>#REF!</v>
      </c>
      <c r="T327" s="23" t="e">
        <f>+VLOOKUP(A327,#REF!, 1, FALSE)</f>
        <v>#REF!</v>
      </c>
    </row>
    <row r="328" spans="1:20" hidden="1" x14ac:dyDescent="0.2">
      <c r="A328" s="23" t="s">
        <v>719</v>
      </c>
      <c r="B328" s="23" t="s">
        <v>720</v>
      </c>
      <c r="C328" s="135" t="s">
        <v>371</v>
      </c>
      <c r="E328" s="23">
        <v>3.8569999999999994E-4</v>
      </c>
      <c r="F328" s="135">
        <f t="shared" si="10"/>
        <v>-3.8569999999999994E-4</v>
      </c>
      <c r="K328" s="135">
        <v>3.8569999999999994E-4</v>
      </c>
      <c r="M328" s="23">
        <f t="shared" si="11"/>
        <v>-3.8569999999999994E-4</v>
      </c>
      <c r="O328" s="23">
        <f>F328-_xlfn.IFNA(VLOOKUP(A328,'tb adj31.12.2019'!$D$3:$E$1682,2,FALSE),0)</f>
        <v>-3.8569999999999994E-4</v>
      </c>
      <c r="R328" s="23" t="e">
        <f>VLOOKUP(A328,#REF!,1,FALSE)</f>
        <v>#REF!</v>
      </c>
      <c r="T328" s="23" t="e">
        <f>+VLOOKUP(A328,#REF!, 1, FALSE)</f>
        <v>#REF!</v>
      </c>
    </row>
    <row r="329" spans="1:20" hidden="1" x14ac:dyDescent="0.2">
      <c r="A329" s="23" t="s">
        <v>723</v>
      </c>
      <c r="B329" s="23" t="s">
        <v>724</v>
      </c>
      <c r="C329" s="135" t="s">
        <v>5</v>
      </c>
      <c r="D329" s="23">
        <v>9.9999999999999995E-8</v>
      </c>
      <c r="F329" s="135">
        <f t="shared" si="10"/>
        <v>9.9999999999999995E-8</v>
      </c>
      <c r="J329" s="23">
        <v>9.9999999999999995E-8</v>
      </c>
      <c r="M329" s="23">
        <f t="shared" si="11"/>
        <v>9.9999999999999995E-8</v>
      </c>
      <c r="O329" s="23">
        <f>F329-_xlfn.IFNA(VLOOKUP(A329,'tb adj31.12.2019'!$D$3:$E$1682,2,FALSE),0)</f>
        <v>9.9999999999999995E-8</v>
      </c>
      <c r="R329" s="23" t="e">
        <f>VLOOKUP(A329,#REF!,1,FALSE)</f>
        <v>#REF!</v>
      </c>
      <c r="T329" s="23" t="e">
        <f>+VLOOKUP(A329,#REF!, 1, FALSE)</f>
        <v>#REF!</v>
      </c>
    </row>
    <row r="330" spans="1:20" hidden="1" x14ac:dyDescent="0.2">
      <c r="A330" s="23" t="s">
        <v>726</v>
      </c>
      <c r="B330" s="23" t="s">
        <v>727</v>
      </c>
      <c r="C330" s="135" t="s">
        <v>5</v>
      </c>
      <c r="D330" s="23">
        <v>1.9999999999999999E-7</v>
      </c>
      <c r="F330" s="135">
        <f t="shared" si="10"/>
        <v>1.9999999999999999E-7</v>
      </c>
      <c r="J330" s="23">
        <v>1.9999999999999999E-7</v>
      </c>
      <c r="M330" s="23">
        <f t="shared" si="11"/>
        <v>1.9999999999999999E-7</v>
      </c>
      <c r="O330" s="23">
        <f>F330-_xlfn.IFNA(VLOOKUP(A330,'tb adj31.12.2019'!$D$3:$E$1682,2,FALSE),0)</f>
        <v>1.9999999999999999E-7</v>
      </c>
      <c r="R330" s="23" t="e">
        <f>VLOOKUP(A330,#REF!,1,FALSE)</f>
        <v>#REF!</v>
      </c>
      <c r="T330" s="23" t="e">
        <f>+VLOOKUP(A330,#REF!, 1, FALSE)</f>
        <v>#REF!</v>
      </c>
    </row>
    <row r="331" spans="1:20" hidden="1" x14ac:dyDescent="0.2">
      <c r="A331" s="23" t="s">
        <v>728</v>
      </c>
      <c r="B331" s="23" t="s">
        <v>729</v>
      </c>
      <c r="C331" s="135" t="s">
        <v>5</v>
      </c>
      <c r="E331" s="23">
        <v>32843.15</v>
      </c>
      <c r="F331" s="135">
        <f t="shared" si="10"/>
        <v>-32843.15</v>
      </c>
      <c r="G331" s="23">
        <v>220319</v>
      </c>
      <c r="H331" s="23">
        <v>221103.58</v>
      </c>
      <c r="K331" s="135">
        <v>33627.730000000003</v>
      </c>
      <c r="M331" s="23">
        <f t="shared" si="11"/>
        <v>-33627.730000000003</v>
      </c>
      <c r="O331" s="23">
        <f>F331-_xlfn.IFNA(VLOOKUP(A331,'tb adj31.12.2019'!$D$3:$E$1682,2,FALSE),0)</f>
        <v>-0.15000000000145519</v>
      </c>
      <c r="R331" s="23" t="e">
        <f>VLOOKUP(A331,#REF!,1,FALSE)</f>
        <v>#REF!</v>
      </c>
      <c r="T331" s="23" t="e">
        <f>+VLOOKUP(A331,#REF!, 1, FALSE)</f>
        <v>#REF!</v>
      </c>
    </row>
    <row r="332" spans="1:20" hidden="1" x14ac:dyDescent="0.2">
      <c r="A332" s="23" t="s">
        <v>730</v>
      </c>
      <c r="B332" s="23" t="s">
        <v>731</v>
      </c>
      <c r="C332" s="135" t="s">
        <v>371</v>
      </c>
      <c r="E332" s="23">
        <v>1.0999000000000002E-3</v>
      </c>
      <c r="F332" s="135">
        <f t="shared" si="10"/>
        <v>-1.0999000000000002E-3</v>
      </c>
      <c r="G332" s="23">
        <v>6109995.1139999982</v>
      </c>
      <c r="H332" s="23">
        <v>6109995.1100000003</v>
      </c>
      <c r="J332" s="23">
        <v>2.900099754333496E-3</v>
      </c>
      <c r="M332" s="23">
        <f t="shared" si="11"/>
        <v>2.900099754333496E-3</v>
      </c>
      <c r="O332" s="23">
        <f>F332-_xlfn.IFNA(VLOOKUP(A332,'tb adj31.12.2019'!$D$3:$E$1682,2,FALSE),0)</f>
        <v>-1.0999000000000002E-3</v>
      </c>
      <c r="R332" s="23" t="e">
        <f>VLOOKUP(A332,#REF!,1,FALSE)</f>
        <v>#REF!</v>
      </c>
      <c r="T332" s="23" t="e">
        <f>+VLOOKUP(A332,#REF!, 1, FALSE)</f>
        <v>#REF!</v>
      </c>
    </row>
    <row r="333" spans="1:20" hidden="1" x14ac:dyDescent="0.2">
      <c r="A333" s="23" t="s">
        <v>732</v>
      </c>
      <c r="B333" s="23" t="s">
        <v>733</v>
      </c>
      <c r="C333" s="135" t="s">
        <v>5</v>
      </c>
      <c r="E333" s="23">
        <v>193848.6612</v>
      </c>
      <c r="F333" s="135">
        <f t="shared" si="10"/>
        <v>-193848.6612</v>
      </c>
      <c r="G333" s="23">
        <v>1207796</v>
      </c>
      <c r="H333" s="23">
        <v>1048513.2</v>
      </c>
      <c r="K333" s="135">
        <v>34565.86120000005</v>
      </c>
      <c r="M333" s="23">
        <f t="shared" si="11"/>
        <v>-34565.86120000005</v>
      </c>
      <c r="O333" s="23">
        <f>F333-_xlfn.IFNA(VLOOKUP(A333,'tb adj31.12.2019'!$D$3:$E$1682,2,FALSE),0)</f>
        <v>0.33879999999771826</v>
      </c>
      <c r="R333" s="23" t="e">
        <f>VLOOKUP(A333,#REF!,1,FALSE)</f>
        <v>#REF!</v>
      </c>
      <c r="T333" s="23" t="e">
        <f>+VLOOKUP(A333,#REF!, 1, FALSE)</f>
        <v>#REF!</v>
      </c>
    </row>
    <row r="334" spans="1:20" hidden="1" x14ac:dyDescent="0.2">
      <c r="A334" s="23" t="s">
        <v>734</v>
      </c>
      <c r="B334" s="23" t="s">
        <v>735</v>
      </c>
      <c r="C334" s="135" t="s">
        <v>5</v>
      </c>
      <c r="E334" s="23">
        <v>23745</v>
      </c>
      <c r="F334" s="135">
        <f t="shared" si="10"/>
        <v>-23745</v>
      </c>
      <c r="K334" s="135">
        <v>23745</v>
      </c>
      <c r="M334" s="23">
        <f t="shared" si="11"/>
        <v>-23745</v>
      </c>
      <c r="O334" s="23">
        <f>F334-_xlfn.IFNA(VLOOKUP(A334,'tb adj31.12.2019'!$D$3:$E$1682,2,FALSE),0)</f>
        <v>0</v>
      </c>
      <c r="R334" s="23" t="e">
        <f>VLOOKUP(A334,#REF!,1,FALSE)</f>
        <v>#REF!</v>
      </c>
      <c r="T334" s="23" t="e">
        <f>+VLOOKUP(A334,#REF!, 1, FALSE)</f>
        <v>#REF!</v>
      </c>
    </row>
    <row r="335" spans="1:20" hidden="1" x14ac:dyDescent="0.2">
      <c r="A335" s="23" t="s">
        <v>737</v>
      </c>
      <c r="B335" s="23" t="s">
        <v>738</v>
      </c>
      <c r="C335" s="135" t="s">
        <v>5</v>
      </c>
      <c r="E335" s="23">
        <v>368891.59999990009</v>
      </c>
      <c r="F335" s="135">
        <f t="shared" si="10"/>
        <v>-368891.59999990009</v>
      </c>
      <c r="G335" s="23">
        <v>25307485</v>
      </c>
      <c r="H335" s="23">
        <v>25307275.199999999</v>
      </c>
      <c r="K335" s="135">
        <v>368681.79999989987</v>
      </c>
      <c r="M335" s="23">
        <f t="shared" si="11"/>
        <v>-368681.79999989987</v>
      </c>
      <c r="O335" s="23">
        <f>F335-_xlfn.IFNA(VLOOKUP(A335,'tb adj31.12.2019'!$D$3:$E$1682,2,FALSE),0)</f>
        <v>0.40000009990762919</v>
      </c>
      <c r="R335" s="23" t="e">
        <f>VLOOKUP(A335,#REF!,1,FALSE)</f>
        <v>#REF!</v>
      </c>
      <c r="T335" s="23" t="e">
        <f>+VLOOKUP(A335,#REF!, 1, FALSE)</f>
        <v>#REF!</v>
      </c>
    </row>
    <row r="336" spans="1:20" hidden="1" x14ac:dyDescent="0.2">
      <c r="A336" s="23" t="s">
        <v>740</v>
      </c>
      <c r="B336" s="23" t="s">
        <v>741</v>
      </c>
      <c r="C336" s="135" t="s">
        <v>5</v>
      </c>
      <c r="F336" s="135">
        <f t="shared" si="10"/>
        <v>0</v>
      </c>
      <c r="G336" s="23">
        <v>223380</v>
      </c>
      <c r="H336" s="23">
        <v>223380</v>
      </c>
      <c r="M336" s="23">
        <f t="shared" si="11"/>
        <v>0</v>
      </c>
      <c r="O336" s="23">
        <f>F336-_xlfn.IFNA(VLOOKUP(A336,'tb adj31.12.2019'!$D$3:$E$1682,2,FALSE),0)</f>
        <v>0</v>
      </c>
      <c r="R336" s="23" t="e">
        <f>VLOOKUP(A336,#REF!,1,FALSE)</f>
        <v>#REF!</v>
      </c>
      <c r="T336" s="23" t="e">
        <f>+VLOOKUP(A336,#REF!, 1, FALSE)</f>
        <v>#REF!</v>
      </c>
    </row>
    <row r="337" spans="1:20" hidden="1" x14ac:dyDescent="0.2">
      <c r="A337" s="23" t="s">
        <v>744</v>
      </c>
      <c r="B337" s="23" t="s">
        <v>745</v>
      </c>
      <c r="C337" s="135" t="s">
        <v>5</v>
      </c>
      <c r="D337" s="23">
        <v>2.3999999999999998E-3</v>
      </c>
      <c r="F337" s="135">
        <f t="shared" si="10"/>
        <v>2.3999999999999998E-3</v>
      </c>
      <c r="G337" s="23">
        <v>391193</v>
      </c>
      <c r="H337" s="23">
        <v>391193</v>
      </c>
      <c r="J337" s="23">
        <v>2.4000000208616256E-3</v>
      </c>
      <c r="M337" s="23">
        <f t="shared" si="11"/>
        <v>2.4000000208616256E-3</v>
      </c>
      <c r="O337" s="23">
        <f>F337-_xlfn.IFNA(VLOOKUP(A337,'tb adj31.12.2019'!$D$3:$E$1682,2,FALSE),0)</f>
        <v>2.3999999999999998E-3</v>
      </c>
      <c r="R337" s="23" t="e">
        <f>VLOOKUP(A337,#REF!,1,FALSE)</f>
        <v>#REF!</v>
      </c>
      <c r="T337" s="23" t="e">
        <f>+VLOOKUP(A337,#REF!, 1, FALSE)</f>
        <v>#REF!</v>
      </c>
    </row>
    <row r="338" spans="1:20" hidden="1" x14ac:dyDescent="0.2">
      <c r="A338" s="23" t="s">
        <v>746</v>
      </c>
      <c r="B338" s="23" t="s">
        <v>747</v>
      </c>
      <c r="C338" s="135" t="s">
        <v>5</v>
      </c>
      <c r="D338" s="23">
        <v>3.9998999999999998E-3</v>
      </c>
      <c r="F338" s="135">
        <f t="shared" si="10"/>
        <v>3.9998999999999998E-3</v>
      </c>
      <c r="J338" s="23">
        <v>3.9998999999999998E-3</v>
      </c>
      <c r="M338" s="23">
        <f t="shared" si="11"/>
        <v>3.9998999999999998E-3</v>
      </c>
      <c r="O338" s="23">
        <f>F338-_xlfn.IFNA(VLOOKUP(A338,'tb adj31.12.2019'!$D$3:$E$1682,2,FALSE),0)</f>
        <v>3.9998999999999998E-3</v>
      </c>
      <c r="R338" s="23" t="e">
        <f>VLOOKUP(A338,#REF!,1,FALSE)</f>
        <v>#REF!</v>
      </c>
      <c r="T338" s="23" t="e">
        <f>+VLOOKUP(A338,#REF!, 1, FALSE)</f>
        <v>#REF!</v>
      </c>
    </row>
    <row r="339" spans="1:20" hidden="1" x14ac:dyDescent="0.2">
      <c r="A339" s="23" t="s">
        <v>748</v>
      </c>
      <c r="B339" s="23" t="s">
        <v>749</v>
      </c>
      <c r="C339" s="135" t="s">
        <v>371</v>
      </c>
      <c r="D339" s="23">
        <v>22660.185000100002</v>
      </c>
      <c r="F339" s="135">
        <f t="shared" si="10"/>
        <v>22660.185000100002</v>
      </c>
      <c r="G339" s="23">
        <v>359.15</v>
      </c>
      <c r="J339" s="23">
        <v>23019.3350001</v>
      </c>
      <c r="M339" s="23">
        <f t="shared" si="11"/>
        <v>23019.3350001</v>
      </c>
      <c r="O339" s="23">
        <f>F339-_xlfn.IFNA(VLOOKUP(A339,'tb adj31.12.2019'!$D$3:$E$1682,2,FALSE),0)</f>
        <v>0.18500010000207112</v>
      </c>
      <c r="R339" s="23" t="e">
        <f>VLOOKUP(A339,#REF!,1,FALSE)</f>
        <v>#REF!</v>
      </c>
      <c r="T339" s="23" t="e">
        <f>+VLOOKUP(A339,#REF!, 1, FALSE)</f>
        <v>#REF!</v>
      </c>
    </row>
    <row r="340" spans="1:20" hidden="1" x14ac:dyDescent="0.2">
      <c r="A340" s="23" t="s">
        <v>750</v>
      </c>
      <c r="B340" s="23" t="s">
        <v>751</v>
      </c>
      <c r="C340" s="135" t="s">
        <v>371</v>
      </c>
      <c r="E340" s="23">
        <v>7.5979999999999993E-4</v>
      </c>
      <c r="F340" s="135">
        <f t="shared" si="10"/>
        <v>-7.5979999999999993E-4</v>
      </c>
      <c r="K340" s="135">
        <v>7.5979999999999993E-4</v>
      </c>
      <c r="M340" s="23">
        <f t="shared" si="11"/>
        <v>-7.5979999999999993E-4</v>
      </c>
      <c r="O340" s="23">
        <f>F340-_xlfn.IFNA(VLOOKUP(A340,'tb adj31.12.2019'!$D$3:$E$1682,2,FALSE),0)</f>
        <v>-7.5979999999999993E-4</v>
      </c>
      <c r="R340" s="23" t="e">
        <f>VLOOKUP(A340,#REF!,1,FALSE)</f>
        <v>#REF!</v>
      </c>
      <c r="T340" s="23" t="e">
        <f>+VLOOKUP(A340,#REF!, 1, FALSE)</f>
        <v>#REF!</v>
      </c>
    </row>
    <row r="341" spans="1:20" hidden="1" x14ac:dyDescent="0.2">
      <c r="A341" s="23" t="s">
        <v>752</v>
      </c>
      <c r="B341" s="23" t="s">
        <v>753</v>
      </c>
      <c r="C341" s="135" t="s">
        <v>371</v>
      </c>
      <c r="E341" s="23">
        <v>243540.00029990001</v>
      </c>
      <c r="F341" s="135">
        <f t="shared" si="10"/>
        <v>-243540.00029990001</v>
      </c>
      <c r="G341" s="23">
        <v>1985536.4885000002</v>
      </c>
      <c r="H341" s="23">
        <v>1741996.49</v>
      </c>
      <c r="K341" s="135">
        <v>1.7999002337455749E-3</v>
      </c>
      <c r="M341" s="23">
        <f t="shared" si="11"/>
        <v>-1.7999002337455749E-3</v>
      </c>
      <c r="O341" s="23">
        <f>F341-_xlfn.IFNA(VLOOKUP(A341,'tb adj31.12.2019'!$D$3:$E$1682,2,FALSE),0)</f>
        <v>-2.9990001348778605E-4</v>
      </c>
      <c r="R341" s="23" t="e">
        <f>VLOOKUP(A341,#REF!,1,FALSE)</f>
        <v>#REF!</v>
      </c>
      <c r="T341" s="23" t="e">
        <f>+VLOOKUP(A341,#REF!, 1, FALSE)</f>
        <v>#REF!</v>
      </c>
    </row>
    <row r="342" spans="1:20" hidden="1" x14ac:dyDescent="0.2">
      <c r="A342" s="23" t="s">
        <v>754</v>
      </c>
      <c r="B342" s="23" t="s">
        <v>755</v>
      </c>
      <c r="C342" s="135" t="s">
        <v>5</v>
      </c>
      <c r="E342" s="23">
        <v>68966.38</v>
      </c>
      <c r="F342" s="135">
        <f t="shared" si="10"/>
        <v>-68966.38</v>
      </c>
      <c r="G342" s="23">
        <v>668423</v>
      </c>
      <c r="H342" s="23">
        <v>661120.89</v>
      </c>
      <c r="K342" s="135">
        <v>61664.27</v>
      </c>
      <c r="M342" s="23">
        <f t="shared" si="11"/>
        <v>-61664.27</v>
      </c>
      <c r="O342" s="23">
        <f>F342-_xlfn.IFNA(VLOOKUP(A342,'tb adj31.12.2019'!$D$3:$E$1682,2,FALSE),0)</f>
        <v>-0.38000000000465661</v>
      </c>
      <c r="R342" s="23" t="e">
        <f>VLOOKUP(A342,#REF!,1,FALSE)</f>
        <v>#REF!</v>
      </c>
      <c r="T342" s="23" t="e">
        <f>+VLOOKUP(A342,#REF!, 1, FALSE)</f>
        <v>#REF!</v>
      </c>
    </row>
    <row r="343" spans="1:20" hidden="1" x14ac:dyDescent="0.2">
      <c r="A343" s="23" t="s">
        <v>758</v>
      </c>
      <c r="B343" s="23" t="s">
        <v>759</v>
      </c>
      <c r="C343" s="135" t="s">
        <v>5</v>
      </c>
      <c r="E343" s="23">
        <v>682265.19799999997</v>
      </c>
      <c r="F343" s="135">
        <f t="shared" si="10"/>
        <v>-682265.19799999997</v>
      </c>
      <c r="G343" s="23">
        <v>5649040</v>
      </c>
      <c r="H343" s="23">
        <v>6622198.6860000007</v>
      </c>
      <c r="K343" s="135">
        <v>1655423.8839999998</v>
      </c>
      <c r="M343" s="23">
        <f t="shared" si="11"/>
        <v>-1655423.8839999998</v>
      </c>
      <c r="O343" s="23">
        <f>F343-_xlfn.IFNA(VLOOKUP(A343,'tb adj31.12.2019'!$D$3:$E$1682,2,FALSE),0)</f>
        <v>-0.19799999997485429</v>
      </c>
      <c r="R343" s="23" t="e">
        <f>VLOOKUP(A343,#REF!,1,FALSE)</f>
        <v>#REF!</v>
      </c>
      <c r="T343" s="23" t="e">
        <f>+VLOOKUP(A343,#REF!, 1, FALSE)</f>
        <v>#REF!</v>
      </c>
    </row>
    <row r="344" spans="1:20" hidden="1" x14ac:dyDescent="0.2">
      <c r="A344" s="23" t="s">
        <v>761</v>
      </c>
      <c r="B344" s="23" t="s">
        <v>762</v>
      </c>
      <c r="C344" s="135" t="s">
        <v>5</v>
      </c>
      <c r="D344" s="23">
        <v>9.9999999999999995E-8</v>
      </c>
      <c r="F344" s="135">
        <f t="shared" si="10"/>
        <v>9.9999999999999995E-8</v>
      </c>
      <c r="J344" s="23">
        <v>9.9999999999999995E-8</v>
      </c>
      <c r="M344" s="23">
        <f t="shared" si="11"/>
        <v>9.9999999999999995E-8</v>
      </c>
      <c r="O344" s="23">
        <f>F344-_xlfn.IFNA(VLOOKUP(A344,'tb adj31.12.2019'!$D$3:$E$1682,2,FALSE),0)</f>
        <v>9.9999999999999995E-8</v>
      </c>
      <c r="R344" s="23" t="e">
        <f>VLOOKUP(A344,#REF!,1,FALSE)</f>
        <v>#REF!</v>
      </c>
      <c r="T344" s="23" t="e">
        <f>+VLOOKUP(A344,#REF!, 1, FALSE)</f>
        <v>#REF!</v>
      </c>
    </row>
    <row r="345" spans="1:20" hidden="1" x14ac:dyDescent="0.2">
      <c r="A345" s="23" t="s">
        <v>763</v>
      </c>
      <c r="B345" s="23" t="s">
        <v>764</v>
      </c>
      <c r="C345" s="135" t="s">
        <v>5</v>
      </c>
      <c r="E345" s="23">
        <v>49500</v>
      </c>
      <c r="F345" s="135">
        <f t="shared" si="10"/>
        <v>-49500</v>
      </c>
      <c r="G345" s="23">
        <v>56700</v>
      </c>
      <c r="H345" s="23">
        <v>9600</v>
      </c>
      <c r="K345" s="135">
        <v>2400</v>
      </c>
      <c r="M345" s="23">
        <f t="shared" si="11"/>
        <v>-2400</v>
      </c>
      <c r="O345" s="23">
        <f>F345-_xlfn.IFNA(VLOOKUP(A345,'tb adj31.12.2019'!$D$3:$E$1682,2,FALSE),0)</f>
        <v>0</v>
      </c>
      <c r="R345" s="23" t="e">
        <f>VLOOKUP(A345,#REF!,1,FALSE)</f>
        <v>#REF!</v>
      </c>
      <c r="T345" s="23" t="e">
        <f>+VLOOKUP(A345,#REF!, 1, FALSE)</f>
        <v>#REF!</v>
      </c>
    </row>
    <row r="346" spans="1:20" hidden="1" x14ac:dyDescent="0.2">
      <c r="A346" s="23" t="s">
        <v>765</v>
      </c>
      <c r="B346" s="23" t="s">
        <v>766</v>
      </c>
      <c r="C346" s="135" t="s">
        <v>5</v>
      </c>
      <c r="E346" s="23">
        <v>266400</v>
      </c>
      <c r="F346" s="135">
        <f t="shared" si="10"/>
        <v>-266400</v>
      </c>
      <c r="G346" s="23">
        <v>1693200</v>
      </c>
      <c r="H346" s="23">
        <v>1822800</v>
      </c>
      <c r="K346" s="135">
        <v>396000</v>
      </c>
      <c r="M346" s="23">
        <f t="shared" si="11"/>
        <v>-396000</v>
      </c>
      <c r="O346" s="23">
        <f>F346-_xlfn.IFNA(VLOOKUP(A346,'tb adj31.12.2019'!$D$3:$E$1682,2,FALSE),0)</f>
        <v>0</v>
      </c>
      <c r="R346" s="23" t="e">
        <f>VLOOKUP(A346,#REF!,1,FALSE)</f>
        <v>#REF!</v>
      </c>
      <c r="T346" s="23" t="e">
        <f>+VLOOKUP(A346,#REF!, 1, FALSE)</f>
        <v>#REF!</v>
      </c>
    </row>
    <row r="347" spans="1:20" hidden="1" x14ac:dyDescent="0.2">
      <c r="A347" s="23" t="s">
        <v>767</v>
      </c>
      <c r="B347" s="23" t="s">
        <v>768</v>
      </c>
      <c r="C347" s="135" t="s">
        <v>5</v>
      </c>
      <c r="E347" s="23">
        <v>80999.159999900003</v>
      </c>
      <c r="F347" s="135">
        <f t="shared" si="10"/>
        <v>-80999.159999900003</v>
      </c>
      <c r="G347" s="23">
        <v>81000</v>
      </c>
      <c r="H347" s="23">
        <v>0.84</v>
      </c>
      <c r="J347" s="23">
        <v>9.9996104836463932E-8</v>
      </c>
      <c r="M347" s="23">
        <f t="shared" si="11"/>
        <v>9.9996104836463932E-8</v>
      </c>
      <c r="O347" s="23">
        <f>F347-_xlfn.IFNA(VLOOKUP(A347,'tb adj31.12.2019'!$D$3:$E$1682,2,FALSE),0)</f>
        <v>-0.15999990000273101</v>
      </c>
      <c r="R347" s="23" t="e">
        <f>VLOOKUP(A347,#REF!,1,FALSE)</f>
        <v>#REF!</v>
      </c>
      <c r="T347" s="23" t="e">
        <f>+VLOOKUP(A347,#REF!, 1, FALSE)</f>
        <v>#REF!</v>
      </c>
    </row>
    <row r="348" spans="1:20" hidden="1" x14ac:dyDescent="0.2">
      <c r="A348" s="23" t="s">
        <v>769</v>
      </c>
      <c r="B348" s="23" t="s">
        <v>770</v>
      </c>
      <c r="C348" s="135" t="s">
        <v>5</v>
      </c>
      <c r="E348" s="23">
        <v>489249.8</v>
      </c>
      <c r="F348" s="135">
        <f t="shared" si="10"/>
        <v>-489249.8</v>
      </c>
      <c r="G348" s="23">
        <v>5819234</v>
      </c>
      <c r="H348" s="23">
        <v>6750981.9870000007</v>
      </c>
      <c r="K348" s="135">
        <v>1420997.7870000016</v>
      </c>
      <c r="M348" s="23">
        <f t="shared" si="11"/>
        <v>-1420997.7870000016</v>
      </c>
      <c r="O348" s="23">
        <f>F348-_xlfn.IFNA(VLOOKUP(A348,'tb adj31.12.2019'!$D$3:$E$1682,2,FALSE),0)</f>
        <v>0.20000000001164153</v>
      </c>
      <c r="R348" s="23" t="e">
        <f>VLOOKUP(A348,#REF!,1,FALSE)</f>
        <v>#REF!</v>
      </c>
      <c r="T348" s="23" t="e">
        <f>+VLOOKUP(A348,#REF!, 1, FALSE)</f>
        <v>#REF!</v>
      </c>
    </row>
    <row r="349" spans="1:20" hidden="1" x14ac:dyDescent="0.2">
      <c r="A349" s="23" t="s">
        <v>773</v>
      </c>
      <c r="B349" s="23" t="s">
        <v>774</v>
      </c>
      <c r="C349" s="135" t="s">
        <v>5</v>
      </c>
      <c r="D349" s="23">
        <v>9.9999999999999995E-8</v>
      </c>
      <c r="F349" s="135">
        <f t="shared" si="10"/>
        <v>9.9999999999999995E-8</v>
      </c>
      <c r="G349" s="23">
        <v>67000</v>
      </c>
      <c r="H349" s="23">
        <v>67000</v>
      </c>
      <c r="J349" s="23">
        <v>9.9986791610717773E-8</v>
      </c>
      <c r="M349" s="23">
        <f t="shared" si="11"/>
        <v>9.9986791610717773E-8</v>
      </c>
      <c r="O349" s="23">
        <f>F349-_xlfn.IFNA(VLOOKUP(A349,'tb adj31.12.2019'!$D$3:$E$1682,2,FALSE),0)</f>
        <v>9.9999999999999995E-8</v>
      </c>
      <c r="R349" s="23" t="e">
        <f>VLOOKUP(A349,#REF!,1,FALSE)</f>
        <v>#REF!</v>
      </c>
      <c r="T349" s="23" t="e">
        <f>+VLOOKUP(A349,#REF!, 1, FALSE)</f>
        <v>#REF!</v>
      </c>
    </row>
    <row r="350" spans="1:20" hidden="1" x14ac:dyDescent="0.2">
      <c r="A350" s="23" t="s">
        <v>775</v>
      </c>
      <c r="B350" s="23" t="s">
        <v>776</v>
      </c>
      <c r="C350" s="135" t="s">
        <v>371</v>
      </c>
      <c r="D350" s="23">
        <v>4.999899999999999E-3</v>
      </c>
      <c r="F350" s="135">
        <f t="shared" si="10"/>
        <v>4.999899999999999E-3</v>
      </c>
      <c r="G350" s="23">
        <v>8205806.6299999999</v>
      </c>
      <c r="H350" s="23">
        <v>8205806.6299999999</v>
      </c>
      <c r="J350" s="23">
        <v>4.999899864196777E-3</v>
      </c>
      <c r="M350" s="23">
        <f t="shared" si="11"/>
        <v>4.999899864196777E-3</v>
      </c>
      <c r="O350" s="23">
        <f>F350-_xlfn.IFNA(VLOOKUP(A350,'tb adj31.12.2019'!$D$3:$E$1682,2,FALSE),0)</f>
        <v>4.999899999999999E-3</v>
      </c>
      <c r="R350" s="23" t="e">
        <f>VLOOKUP(A350,#REF!,1,FALSE)</f>
        <v>#REF!</v>
      </c>
      <c r="T350" s="23" t="e">
        <f>+VLOOKUP(A350,#REF!, 1, FALSE)</f>
        <v>#REF!</v>
      </c>
    </row>
    <row r="351" spans="1:20" hidden="1" x14ac:dyDescent="0.2">
      <c r="A351" s="23" t="s">
        <v>777</v>
      </c>
      <c r="B351" s="23" t="s">
        <v>778</v>
      </c>
      <c r="C351" s="135" t="s">
        <v>371</v>
      </c>
      <c r="E351" s="23">
        <v>21114.917999900001</v>
      </c>
      <c r="F351" s="135">
        <f t="shared" si="10"/>
        <v>-21114.917999900001</v>
      </c>
      <c r="G351" s="23">
        <v>302370.74199990003</v>
      </c>
      <c r="H351" s="23">
        <v>302705.40000000002</v>
      </c>
      <c r="K351" s="135">
        <v>21449.575999999979</v>
      </c>
      <c r="M351" s="23">
        <f t="shared" si="11"/>
        <v>-21449.575999999979</v>
      </c>
      <c r="O351" s="23">
        <f>F351-_xlfn.IFNA(VLOOKUP(A351,'tb adj31.12.2019'!$D$3:$E$1682,2,FALSE),0)</f>
        <v>8.2000099999277154E-2</v>
      </c>
      <c r="R351" s="23" t="e">
        <f>VLOOKUP(A351,#REF!,1,FALSE)</f>
        <v>#REF!</v>
      </c>
      <c r="T351" s="23" t="e">
        <f>+VLOOKUP(A351,#REF!, 1, FALSE)</f>
        <v>#REF!</v>
      </c>
    </row>
    <row r="352" spans="1:20" hidden="1" x14ac:dyDescent="0.2">
      <c r="A352" s="23" t="s">
        <v>779</v>
      </c>
      <c r="B352" s="23" t="s">
        <v>780</v>
      </c>
      <c r="C352" s="135" t="s">
        <v>371</v>
      </c>
      <c r="E352" s="23">
        <v>10971.477910099999</v>
      </c>
      <c r="F352" s="135">
        <f t="shared" si="10"/>
        <v>-10971.477910099999</v>
      </c>
      <c r="G352" s="23">
        <v>157114.21299989999</v>
      </c>
      <c r="H352" s="23">
        <v>157288.1</v>
      </c>
      <c r="K352" s="135">
        <v>11145.364910200053</v>
      </c>
      <c r="M352" s="23">
        <f t="shared" si="11"/>
        <v>-11145.364910200053</v>
      </c>
      <c r="O352" s="23">
        <f>F352-_xlfn.IFNA(VLOOKUP(A352,'tb adj31.12.2019'!$D$3:$E$1682,2,FALSE),0)</f>
        <v>-0.47791009999855305</v>
      </c>
      <c r="R352" s="23" t="e">
        <f>VLOOKUP(A352,#REF!,1,FALSE)</f>
        <v>#REF!</v>
      </c>
      <c r="T352" s="23" t="e">
        <f>+VLOOKUP(A352,#REF!, 1, FALSE)</f>
        <v>#REF!</v>
      </c>
    </row>
    <row r="353" spans="1:20" hidden="1" x14ac:dyDescent="0.2">
      <c r="A353" s="23" t="s">
        <v>781</v>
      </c>
      <c r="B353" s="23" t="s">
        <v>782</v>
      </c>
      <c r="C353" s="135" t="s">
        <v>371</v>
      </c>
      <c r="E353" s="23">
        <v>220045.70179990004</v>
      </c>
      <c r="F353" s="135">
        <f t="shared" si="10"/>
        <v>-220045.70179990004</v>
      </c>
      <c r="G353" s="23">
        <v>2679331.8880000003</v>
      </c>
      <c r="H353" s="23">
        <v>2739443.1888000006</v>
      </c>
      <c r="K353" s="135">
        <v>280157.00259990065</v>
      </c>
      <c r="M353" s="23">
        <f t="shared" si="11"/>
        <v>-280157.00259990065</v>
      </c>
      <c r="O353" s="23">
        <f>F353-_xlfn.IFNA(VLOOKUP(A353,'tb adj31.12.2019'!$D$3:$E$1682,2,FALSE),0)</f>
        <v>0.29820009996183217</v>
      </c>
      <c r="R353" s="23" t="e">
        <f>VLOOKUP(A353,#REF!,1,FALSE)</f>
        <v>#REF!</v>
      </c>
      <c r="T353" s="23" t="e">
        <f>+VLOOKUP(A353,#REF!, 1, FALSE)</f>
        <v>#REF!</v>
      </c>
    </row>
    <row r="354" spans="1:20" hidden="1" x14ac:dyDescent="0.2">
      <c r="A354" s="23" t="s">
        <v>783</v>
      </c>
      <c r="B354" s="23" t="s">
        <v>784</v>
      </c>
      <c r="C354" s="135" t="s">
        <v>371</v>
      </c>
      <c r="E354" s="23">
        <v>20700.900020000001</v>
      </c>
      <c r="F354" s="135">
        <f t="shared" si="10"/>
        <v>-20700.900020000001</v>
      </c>
      <c r="G354" s="23">
        <v>296441.89999990002</v>
      </c>
      <c r="H354" s="23">
        <v>296770</v>
      </c>
      <c r="K354" s="135">
        <v>21029.000020099989</v>
      </c>
      <c r="M354" s="23">
        <f t="shared" si="11"/>
        <v>-21029.000020099989</v>
      </c>
      <c r="O354" s="23">
        <f>F354-_xlfn.IFNA(VLOOKUP(A354,'tb adj31.12.2019'!$D$3:$E$1682,2,FALSE),0)</f>
        <v>9.9979999999050051E-2</v>
      </c>
      <c r="R354" s="23" t="e">
        <f>VLOOKUP(A354,#REF!,1,FALSE)</f>
        <v>#REF!</v>
      </c>
      <c r="T354" s="23" t="e">
        <f>+VLOOKUP(A354,#REF!, 1, FALSE)</f>
        <v>#REF!</v>
      </c>
    </row>
    <row r="355" spans="1:20" hidden="1" x14ac:dyDescent="0.2">
      <c r="A355" s="23" t="s">
        <v>785</v>
      </c>
      <c r="B355" s="23" t="s">
        <v>786</v>
      </c>
      <c r="C355" s="135" t="s">
        <v>371</v>
      </c>
      <c r="E355" s="23">
        <v>19665.865000000002</v>
      </c>
      <c r="F355" s="135">
        <f t="shared" si="10"/>
        <v>-19665.865000000002</v>
      </c>
      <c r="G355" s="23">
        <v>251659.67</v>
      </c>
      <c r="H355" s="23">
        <v>281937.685</v>
      </c>
      <c r="K355" s="135">
        <v>49943.88</v>
      </c>
      <c r="M355" s="23">
        <f t="shared" si="11"/>
        <v>-49943.88</v>
      </c>
      <c r="O355" s="23">
        <f>F355-_xlfn.IFNA(VLOOKUP(A355,'tb adj31.12.2019'!$D$3:$E$1682,2,FALSE),0)</f>
        <v>0.13499999999839929</v>
      </c>
      <c r="R355" s="23" t="e">
        <f>VLOOKUP(A355,#REF!,1,FALSE)</f>
        <v>#REF!</v>
      </c>
      <c r="T355" s="23" t="e">
        <f>+VLOOKUP(A355,#REF!, 1, FALSE)</f>
        <v>#REF!</v>
      </c>
    </row>
    <row r="356" spans="1:20" hidden="1" x14ac:dyDescent="0.2">
      <c r="A356" s="23" t="s">
        <v>787</v>
      </c>
      <c r="B356" s="23" t="s">
        <v>788</v>
      </c>
      <c r="C356" s="135" t="s">
        <v>371</v>
      </c>
      <c r="F356" s="135">
        <f t="shared" si="10"/>
        <v>0</v>
      </c>
      <c r="G356" s="23">
        <v>1380915</v>
      </c>
      <c r="H356" s="23">
        <v>1486060</v>
      </c>
      <c r="K356" s="135">
        <v>105145</v>
      </c>
      <c r="M356" s="23">
        <f t="shared" si="11"/>
        <v>-105145</v>
      </c>
      <c r="O356" s="23">
        <f>F356-_xlfn.IFNA(VLOOKUP(A356,'tb adj31.12.2019'!$D$3:$E$1682,2,FALSE),0)</f>
        <v>0</v>
      </c>
      <c r="R356" s="23" t="e">
        <f>VLOOKUP(A356,#REF!,1,FALSE)</f>
        <v>#REF!</v>
      </c>
      <c r="T356" s="23" t="e">
        <f>+VLOOKUP(A356,#REF!, 1, FALSE)</f>
        <v>#REF!</v>
      </c>
    </row>
    <row r="357" spans="1:20" hidden="1" x14ac:dyDescent="0.2">
      <c r="A357" s="23" t="s">
        <v>789</v>
      </c>
      <c r="B357" s="23" t="s">
        <v>790</v>
      </c>
      <c r="C357" s="135" t="s">
        <v>371</v>
      </c>
      <c r="F357" s="135">
        <f t="shared" si="10"/>
        <v>0</v>
      </c>
      <c r="G357" s="23">
        <v>4136115</v>
      </c>
      <c r="H357" s="23">
        <v>4451550</v>
      </c>
      <c r="K357" s="135">
        <v>315435</v>
      </c>
      <c r="M357" s="23">
        <f t="shared" si="11"/>
        <v>-315435</v>
      </c>
      <c r="O357" s="23">
        <f>F357-_xlfn.IFNA(VLOOKUP(A357,'tb adj31.12.2019'!$D$3:$E$1682,2,FALSE),0)</f>
        <v>0</v>
      </c>
      <c r="R357" s="23" t="e">
        <f>VLOOKUP(A357,#REF!,1,FALSE)</f>
        <v>#REF!</v>
      </c>
      <c r="T357" s="23" t="e">
        <f>+VLOOKUP(A357,#REF!, 1, FALSE)</f>
        <v>#REF!</v>
      </c>
    </row>
    <row r="358" spans="1:20" hidden="1" x14ac:dyDescent="0.2">
      <c r="A358" s="23" t="s">
        <v>791</v>
      </c>
      <c r="B358" s="23" t="s">
        <v>792</v>
      </c>
      <c r="C358" s="135" t="s">
        <v>5</v>
      </c>
      <c r="E358" s="23">
        <v>1324137.21</v>
      </c>
      <c r="F358" s="135">
        <f t="shared" si="10"/>
        <v>-1324137.21</v>
      </c>
      <c r="G358" s="23">
        <v>7279180</v>
      </c>
      <c r="H358" s="23">
        <v>6568552.2599999998</v>
      </c>
      <c r="K358" s="135">
        <v>613509.47</v>
      </c>
      <c r="M358" s="23">
        <f t="shared" si="11"/>
        <v>-613509.47</v>
      </c>
      <c r="O358" s="23">
        <f>F358-_xlfn.IFNA(VLOOKUP(A358,'tb adj31.12.2019'!$D$3:$E$1682,2,FALSE),0)</f>
        <v>-0.2099999999627471</v>
      </c>
      <c r="R358" s="23" t="e">
        <f>VLOOKUP(A358,#REF!,1,FALSE)</f>
        <v>#REF!</v>
      </c>
      <c r="T358" s="23" t="e">
        <f>+VLOOKUP(A358,#REF!, 1, FALSE)</f>
        <v>#REF!</v>
      </c>
    </row>
    <row r="359" spans="1:20" hidden="1" x14ac:dyDescent="0.2">
      <c r="A359" s="23" t="s">
        <v>793</v>
      </c>
      <c r="B359" s="23" t="s">
        <v>794</v>
      </c>
      <c r="C359" s="135" t="s">
        <v>371</v>
      </c>
      <c r="E359" s="23">
        <v>2988324.762541499</v>
      </c>
      <c r="F359" s="135">
        <f t="shared" si="10"/>
        <v>-2988324.762541499</v>
      </c>
      <c r="G359" s="23">
        <v>19698246.672999997</v>
      </c>
      <c r="H359" s="23">
        <v>18488927.071099896</v>
      </c>
      <c r="K359" s="135">
        <v>1779005.160641396</v>
      </c>
      <c r="M359" s="23">
        <f t="shared" si="11"/>
        <v>-1779005.160641396</v>
      </c>
      <c r="O359" s="23">
        <f>F359-_xlfn.IFNA(VLOOKUP(A359,'tb adj31.12.2019'!$D$3:$E$1682,2,FALSE),0)</f>
        <v>0.23745850101113319</v>
      </c>
      <c r="R359" s="23" t="e">
        <f>VLOOKUP(A359,#REF!,1,FALSE)</f>
        <v>#REF!</v>
      </c>
      <c r="T359" s="23" t="e">
        <f>+VLOOKUP(A359,#REF!, 1, FALSE)</f>
        <v>#REF!</v>
      </c>
    </row>
    <row r="360" spans="1:20" hidden="1" x14ac:dyDescent="0.2">
      <c r="A360" s="23" t="s">
        <v>795</v>
      </c>
      <c r="B360" s="23" t="s">
        <v>796</v>
      </c>
      <c r="C360" s="135" t="s">
        <v>5</v>
      </c>
      <c r="E360" s="23">
        <v>547516.54999990005</v>
      </c>
      <c r="F360" s="135">
        <f t="shared" si="10"/>
        <v>-547516.54999990005</v>
      </c>
      <c r="G360" s="23">
        <v>3470692.76</v>
      </c>
      <c r="H360" s="23">
        <v>3255062.36</v>
      </c>
      <c r="K360" s="135">
        <v>331886.14999989985</v>
      </c>
      <c r="M360" s="23">
        <f t="shared" si="11"/>
        <v>-331886.14999989985</v>
      </c>
      <c r="O360" s="23">
        <f>F360-_xlfn.IFNA(VLOOKUP(A360,'tb adj31.12.2019'!$D$3:$E$1682,2,FALSE),0)</f>
        <v>0.45000009995419532</v>
      </c>
      <c r="R360" s="23" t="e">
        <f>VLOOKUP(A360,#REF!,1,FALSE)</f>
        <v>#REF!</v>
      </c>
      <c r="T360" s="23" t="e">
        <f>+VLOOKUP(A360,#REF!, 1, FALSE)</f>
        <v>#REF!</v>
      </c>
    </row>
    <row r="361" spans="1:20" hidden="1" x14ac:dyDescent="0.2">
      <c r="A361" s="23" t="s">
        <v>797</v>
      </c>
      <c r="B361" s="23" t="s">
        <v>798</v>
      </c>
      <c r="C361" s="135" t="s">
        <v>371</v>
      </c>
      <c r="F361" s="135">
        <f t="shared" si="10"/>
        <v>0</v>
      </c>
      <c r="G361" s="23">
        <v>1212111.1200000001</v>
      </c>
      <c r="H361" s="23">
        <v>1212111.1200000001</v>
      </c>
      <c r="M361" s="23">
        <f t="shared" si="11"/>
        <v>0</v>
      </c>
      <c r="O361" s="23">
        <f>F361-_xlfn.IFNA(VLOOKUP(A361,'tb adj31.12.2019'!$D$3:$E$1682,2,FALSE),0)</f>
        <v>0</v>
      </c>
      <c r="R361" s="23" t="e">
        <f>VLOOKUP(A361,#REF!,1,FALSE)</f>
        <v>#REF!</v>
      </c>
      <c r="T361" s="23" t="e">
        <f>+VLOOKUP(A361,#REF!, 1, FALSE)</f>
        <v>#REF!</v>
      </c>
    </row>
    <row r="362" spans="1:20" hidden="1" x14ac:dyDescent="0.2">
      <c r="A362" s="23" t="s">
        <v>799</v>
      </c>
      <c r="B362" s="23" t="s">
        <v>800</v>
      </c>
      <c r="C362" s="135" t="s">
        <v>5</v>
      </c>
      <c r="E362" s="23">
        <v>18826.84</v>
      </c>
      <c r="F362" s="135">
        <f t="shared" si="10"/>
        <v>-18826.84</v>
      </c>
      <c r="G362" s="23">
        <v>18827</v>
      </c>
      <c r="H362" s="23">
        <v>0.16</v>
      </c>
      <c r="M362" s="23">
        <f t="shared" si="11"/>
        <v>0</v>
      </c>
      <c r="O362" s="23">
        <f>F362-_xlfn.IFNA(VLOOKUP(A362,'tb adj31.12.2019'!$D$3:$E$1682,2,FALSE),0)</f>
        <v>0.15999999999985448</v>
      </c>
      <c r="R362" s="23" t="e">
        <f>VLOOKUP(A362,#REF!,1,FALSE)</f>
        <v>#REF!</v>
      </c>
      <c r="T362" s="23" t="e">
        <f>+VLOOKUP(A362,#REF!, 1, FALSE)</f>
        <v>#REF!</v>
      </c>
    </row>
    <row r="363" spans="1:20" hidden="1" x14ac:dyDescent="0.2">
      <c r="A363" s="23" t="s">
        <v>801</v>
      </c>
      <c r="B363" s="23" t="s">
        <v>802</v>
      </c>
      <c r="C363" s="135" t="s">
        <v>5</v>
      </c>
      <c r="E363" s="23">
        <v>50400</v>
      </c>
      <c r="F363" s="135">
        <f t="shared" si="10"/>
        <v>-50400</v>
      </c>
      <c r="G363" s="23">
        <v>746400</v>
      </c>
      <c r="H363" s="23">
        <v>726300</v>
      </c>
      <c r="K363" s="135">
        <v>30300</v>
      </c>
      <c r="M363" s="23">
        <f t="shared" si="11"/>
        <v>-30300</v>
      </c>
      <c r="O363" s="23">
        <f>F363-_xlfn.IFNA(VLOOKUP(A363,'tb adj31.12.2019'!$D$3:$E$1682,2,FALSE),0)</f>
        <v>0</v>
      </c>
      <c r="R363" s="23" t="e">
        <f>VLOOKUP(A363,#REF!,1,FALSE)</f>
        <v>#REF!</v>
      </c>
      <c r="T363" s="23" t="e">
        <f>+VLOOKUP(A363,#REF!, 1, FALSE)</f>
        <v>#REF!</v>
      </c>
    </row>
    <row r="364" spans="1:20" hidden="1" x14ac:dyDescent="0.2">
      <c r="A364" s="23" t="s">
        <v>803</v>
      </c>
      <c r="B364" s="23" t="s">
        <v>804</v>
      </c>
      <c r="C364" s="135" t="s">
        <v>5</v>
      </c>
      <c r="E364" s="23">
        <v>387373.73</v>
      </c>
      <c r="F364" s="135">
        <f t="shared" si="10"/>
        <v>-387373.73</v>
      </c>
      <c r="G364" s="23">
        <v>2875259</v>
      </c>
      <c r="H364" s="23">
        <v>3168073.36</v>
      </c>
      <c r="K364" s="135">
        <v>680188.09</v>
      </c>
      <c r="M364" s="23">
        <f t="shared" si="11"/>
        <v>-680188.09</v>
      </c>
      <c r="O364" s="23">
        <f>F364-_xlfn.IFNA(VLOOKUP(A364,'tb adj31.12.2019'!$D$3:$E$1682,2,FALSE),0)</f>
        <v>0.27000000001862645</v>
      </c>
      <c r="R364" s="23" t="e">
        <f>VLOOKUP(A364,#REF!,1,FALSE)</f>
        <v>#REF!</v>
      </c>
      <c r="T364" s="23" t="e">
        <f>+VLOOKUP(A364,#REF!, 1, FALSE)</f>
        <v>#REF!</v>
      </c>
    </row>
    <row r="365" spans="1:20" hidden="1" x14ac:dyDescent="0.2">
      <c r="A365" s="23" t="s">
        <v>805</v>
      </c>
      <c r="B365" s="23" t="s">
        <v>806</v>
      </c>
      <c r="C365" s="135" t="s">
        <v>371</v>
      </c>
      <c r="E365" s="23">
        <v>10284.6944</v>
      </c>
      <c r="F365" s="135">
        <f t="shared" si="10"/>
        <v>-10284.6944</v>
      </c>
      <c r="G365" s="23">
        <v>103614.04920000002</v>
      </c>
      <c r="H365" s="23">
        <v>103720.15999989999</v>
      </c>
      <c r="K365" s="135">
        <v>10390.805199899971</v>
      </c>
      <c r="M365" s="23">
        <f t="shared" si="11"/>
        <v>-10390.805199899971</v>
      </c>
      <c r="O365" s="23">
        <f>F365-_xlfn.IFNA(VLOOKUP(A365,'tb adj31.12.2019'!$D$3:$E$1682,2,FALSE),0)</f>
        <v>0.30559999999968568</v>
      </c>
      <c r="R365" s="23" t="e">
        <f>VLOOKUP(A365,#REF!,1,FALSE)</f>
        <v>#REF!</v>
      </c>
      <c r="T365" s="23" t="e">
        <f>+VLOOKUP(A365,#REF!, 1, FALSE)</f>
        <v>#REF!</v>
      </c>
    </row>
    <row r="366" spans="1:20" hidden="1" x14ac:dyDescent="0.2">
      <c r="A366" s="23" t="s">
        <v>807</v>
      </c>
      <c r="B366" s="23" t="s">
        <v>808</v>
      </c>
      <c r="C366" s="135" t="s">
        <v>5</v>
      </c>
      <c r="E366" s="23">
        <v>492381.04999979993</v>
      </c>
      <c r="F366" s="135">
        <f t="shared" si="10"/>
        <v>-492381.04999979993</v>
      </c>
      <c r="G366" s="23">
        <v>18581668</v>
      </c>
      <c r="H366" s="23">
        <v>20179106.600000001</v>
      </c>
      <c r="K366" s="135">
        <v>2089819.6499997997</v>
      </c>
      <c r="M366" s="23">
        <f t="shared" si="11"/>
        <v>-2089819.6499997997</v>
      </c>
      <c r="O366" s="23">
        <f>F366-_xlfn.IFNA(VLOOKUP(A366,'tb adj31.12.2019'!$D$3:$E$1682,2,FALSE),0)</f>
        <v>-4.9999799928627908E-2</v>
      </c>
      <c r="R366" s="23" t="e">
        <f>VLOOKUP(A366,#REF!,1,FALSE)</f>
        <v>#REF!</v>
      </c>
      <c r="T366" s="23" t="e">
        <f>+VLOOKUP(A366,#REF!, 1, FALSE)</f>
        <v>#REF!</v>
      </c>
    </row>
    <row r="367" spans="1:20" hidden="1" x14ac:dyDescent="0.2">
      <c r="A367" s="23" t="s">
        <v>809</v>
      </c>
      <c r="B367" s="23" t="s">
        <v>810</v>
      </c>
      <c r="C367" s="135" t="s">
        <v>5</v>
      </c>
      <c r="F367" s="135">
        <f t="shared" si="10"/>
        <v>0</v>
      </c>
      <c r="G367" s="23">
        <v>357183</v>
      </c>
      <c r="H367" s="23">
        <v>357183</v>
      </c>
      <c r="M367" s="23">
        <f t="shared" si="11"/>
        <v>0</v>
      </c>
      <c r="O367" s="23">
        <f>F367-_xlfn.IFNA(VLOOKUP(A367,'tb adj31.12.2019'!$D$3:$E$1682,2,FALSE),0)</f>
        <v>0</v>
      </c>
      <c r="R367" s="23" t="e">
        <f>VLOOKUP(A367,#REF!,1,FALSE)</f>
        <v>#REF!</v>
      </c>
      <c r="T367" s="23" t="e">
        <f>+VLOOKUP(A367,#REF!, 1, FALSE)</f>
        <v>#REF!</v>
      </c>
    </row>
    <row r="368" spans="1:20" hidden="1" x14ac:dyDescent="0.2">
      <c r="A368" s="23" t="s">
        <v>811</v>
      </c>
      <c r="B368" s="23" t="s">
        <v>812</v>
      </c>
      <c r="C368" s="135" t="s">
        <v>5</v>
      </c>
      <c r="E368" s="23">
        <v>47940</v>
      </c>
      <c r="F368" s="135">
        <f t="shared" si="10"/>
        <v>-47940</v>
      </c>
      <c r="G368" s="23">
        <v>572328</v>
      </c>
      <c r="H368" s="23">
        <v>571788</v>
      </c>
      <c r="K368" s="135">
        <v>47400</v>
      </c>
      <c r="M368" s="23">
        <f t="shared" si="11"/>
        <v>-47400</v>
      </c>
      <c r="O368" s="23">
        <f>F368-_xlfn.IFNA(VLOOKUP(A368,'tb adj31.12.2019'!$D$3:$E$1682,2,FALSE),0)</f>
        <v>0</v>
      </c>
      <c r="R368" s="23" t="e">
        <f>VLOOKUP(A368,#REF!,1,FALSE)</f>
        <v>#REF!</v>
      </c>
      <c r="T368" s="23" t="e">
        <f>+VLOOKUP(A368,#REF!, 1, FALSE)</f>
        <v>#REF!</v>
      </c>
    </row>
    <row r="369" spans="1:20" hidden="1" x14ac:dyDescent="0.2">
      <c r="A369" s="23" t="s">
        <v>813</v>
      </c>
      <c r="B369" s="23" t="s">
        <v>814</v>
      </c>
      <c r="C369" s="135" t="s">
        <v>371</v>
      </c>
      <c r="E369" s="23">
        <v>5.9990000000000011E-4</v>
      </c>
      <c r="F369" s="135">
        <f t="shared" si="10"/>
        <v>-5.9990000000000011E-4</v>
      </c>
      <c r="K369" s="135">
        <v>5.9990000000000011E-4</v>
      </c>
      <c r="M369" s="23">
        <f t="shared" si="11"/>
        <v>-5.9990000000000011E-4</v>
      </c>
      <c r="O369" s="23">
        <f>F369-_xlfn.IFNA(VLOOKUP(A369,'tb adj31.12.2019'!$D$3:$E$1682,2,FALSE),0)</f>
        <v>-5.9990000000000011E-4</v>
      </c>
      <c r="R369" s="23" t="e">
        <f>VLOOKUP(A369,#REF!,1,FALSE)</f>
        <v>#REF!</v>
      </c>
      <c r="T369" s="23" t="e">
        <f>+VLOOKUP(A369,#REF!, 1, FALSE)</f>
        <v>#REF!</v>
      </c>
    </row>
    <row r="370" spans="1:20" hidden="1" x14ac:dyDescent="0.2">
      <c r="A370" s="23" t="s">
        <v>815</v>
      </c>
      <c r="B370" s="23" t="s">
        <v>816</v>
      </c>
      <c r="C370" s="135" t="s">
        <v>5</v>
      </c>
      <c r="E370" s="23">
        <v>1129414.6599999999</v>
      </c>
      <c r="F370" s="135">
        <f t="shared" si="10"/>
        <v>-1129414.6599999999</v>
      </c>
      <c r="G370" s="23">
        <v>4886284</v>
      </c>
      <c r="H370" s="23">
        <v>4868192.01</v>
      </c>
      <c r="K370" s="135">
        <v>1111322.67</v>
      </c>
      <c r="M370" s="23">
        <f t="shared" si="11"/>
        <v>-1111322.67</v>
      </c>
      <c r="O370" s="23">
        <f>F370-_xlfn.IFNA(VLOOKUP(A370,'tb adj31.12.2019'!$D$3:$E$1682,2,FALSE),0)</f>
        <v>0.34000000008381903</v>
      </c>
      <c r="R370" s="23" t="e">
        <f>VLOOKUP(A370,#REF!,1,FALSE)</f>
        <v>#REF!</v>
      </c>
      <c r="T370" s="23" t="e">
        <f>+VLOOKUP(A370,#REF!, 1, FALSE)</f>
        <v>#REF!</v>
      </c>
    </row>
    <row r="371" spans="1:20" hidden="1" x14ac:dyDescent="0.2">
      <c r="A371" s="23" t="s">
        <v>817</v>
      </c>
      <c r="B371" s="23" t="s">
        <v>818</v>
      </c>
      <c r="C371" s="135" t="s">
        <v>5</v>
      </c>
      <c r="F371" s="135">
        <f t="shared" si="10"/>
        <v>0</v>
      </c>
      <c r="G371" s="23">
        <v>2937000</v>
      </c>
      <c r="H371" s="23">
        <v>2937000</v>
      </c>
      <c r="M371" s="23">
        <f t="shared" si="11"/>
        <v>0</v>
      </c>
      <c r="O371" s="23">
        <f>F371-_xlfn.IFNA(VLOOKUP(A371,'tb adj31.12.2019'!$D$3:$E$1682,2,FALSE),0)</f>
        <v>0</v>
      </c>
      <c r="R371" s="23" t="e">
        <f>VLOOKUP(A371,#REF!,1,FALSE)</f>
        <v>#REF!</v>
      </c>
      <c r="T371" s="23" t="e">
        <f>+VLOOKUP(A371,#REF!, 1, FALSE)</f>
        <v>#REF!</v>
      </c>
    </row>
    <row r="372" spans="1:20" hidden="1" x14ac:dyDescent="0.2">
      <c r="A372" s="23" t="s">
        <v>819</v>
      </c>
      <c r="B372" s="23" t="s">
        <v>820</v>
      </c>
      <c r="C372" s="135" t="s">
        <v>5</v>
      </c>
      <c r="E372" s="23">
        <v>1075204.71</v>
      </c>
      <c r="F372" s="135">
        <f t="shared" si="10"/>
        <v>-1075204.71</v>
      </c>
      <c r="G372" s="23">
        <v>18547175</v>
      </c>
      <c r="H372" s="23">
        <v>18566055.039999999</v>
      </c>
      <c r="K372" s="135">
        <v>1094084.75</v>
      </c>
      <c r="M372" s="23">
        <f t="shared" si="11"/>
        <v>-1094084.75</v>
      </c>
      <c r="O372" s="23">
        <f>F372-_xlfn.IFNA(VLOOKUP(A372,'tb adj31.12.2019'!$D$3:$E$1682,2,FALSE),0)</f>
        <v>0.2900000000372529</v>
      </c>
      <c r="R372" s="23" t="e">
        <f>VLOOKUP(A372,#REF!,1,FALSE)</f>
        <v>#REF!</v>
      </c>
      <c r="T372" s="23" t="e">
        <f>+VLOOKUP(A372,#REF!, 1, FALSE)</f>
        <v>#REF!</v>
      </c>
    </row>
    <row r="373" spans="1:20" hidden="1" x14ac:dyDescent="0.2">
      <c r="A373" s="23" t="s">
        <v>821</v>
      </c>
      <c r="B373" s="23" t="s">
        <v>822</v>
      </c>
      <c r="C373" s="135" t="s">
        <v>5</v>
      </c>
      <c r="E373" s="23">
        <v>90000</v>
      </c>
      <c r="F373" s="135">
        <f t="shared" si="10"/>
        <v>-90000</v>
      </c>
      <c r="G373" s="23">
        <v>591900</v>
      </c>
      <c r="H373" s="23">
        <v>549900</v>
      </c>
      <c r="K373" s="135">
        <v>48000</v>
      </c>
      <c r="M373" s="23">
        <f t="shared" si="11"/>
        <v>-48000</v>
      </c>
      <c r="O373" s="23">
        <f>F373-_xlfn.IFNA(VLOOKUP(A373,'tb adj31.12.2019'!$D$3:$E$1682,2,FALSE),0)</f>
        <v>0</v>
      </c>
      <c r="R373" s="23" t="e">
        <f>VLOOKUP(A373,#REF!,1,FALSE)</f>
        <v>#REF!</v>
      </c>
      <c r="T373" s="23" t="e">
        <f>+VLOOKUP(A373,#REF!, 1, FALSE)</f>
        <v>#REF!</v>
      </c>
    </row>
    <row r="374" spans="1:20" hidden="1" x14ac:dyDescent="0.2">
      <c r="A374" s="23" t="s">
        <v>824</v>
      </c>
      <c r="B374" s="23" t="s">
        <v>825</v>
      </c>
      <c r="C374" s="135" t="s">
        <v>5</v>
      </c>
      <c r="E374" s="23">
        <v>111600</v>
      </c>
      <c r="F374" s="135">
        <f t="shared" si="10"/>
        <v>-111600</v>
      </c>
      <c r="G374" s="23">
        <v>470100</v>
      </c>
      <c r="H374" s="23">
        <v>423300</v>
      </c>
      <c r="K374" s="135">
        <v>64800</v>
      </c>
      <c r="M374" s="23">
        <f t="shared" si="11"/>
        <v>-64800</v>
      </c>
      <c r="O374" s="23">
        <f>F374-_xlfn.IFNA(VLOOKUP(A374,'tb adj31.12.2019'!$D$3:$E$1682,2,FALSE),0)</f>
        <v>0</v>
      </c>
      <c r="R374" s="23" t="e">
        <f>VLOOKUP(A374,#REF!,1,FALSE)</f>
        <v>#REF!</v>
      </c>
      <c r="T374" s="23" t="e">
        <f>+VLOOKUP(A374,#REF!, 1, FALSE)</f>
        <v>#REF!</v>
      </c>
    </row>
    <row r="375" spans="1:20" hidden="1" x14ac:dyDescent="0.2">
      <c r="A375" s="23" t="s">
        <v>826</v>
      </c>
      <c r="B375" s="23" t="s">
        <v>827</v>
      </c>
      <c r="C375" s="135" t="s">
        <v>371</v>
      </c>
      <c r="E375" s="23">
        <v>2834577.8875000002</v>
      </c>
      <c r="F375" s="135">
        <f t="shared" si="10"/>
        <v>-2834577.8875000002</v>
      </c>
      <c r="G375" s="23">
        <v>15199143.902300002</v>
      </c>
      <c r="H375" s="23">
        <v>13489718.946199998</v>
      </c>
      <c r="K375" s="135">
        <v>1125152.9313999964</v>
      </c>
      <c r="M375" s="23">
        <f t="shared" si="11"/>
        <v>-1125152.9313999964</v>
      </c>
      <c r="O375" s="23">
        <f>F375-_xlfn.IFNA(VLOOKUP(A375,'tb adj31.12.2019'!$D$3:$E$1682,2,FALSE),0)</f>
        <v>0.11249999981373549</v>
      </c>
      <c r="R375" s="23" t="e">
        <f>VLOOKUP(A375,#REF!,1,FALSE)</f>
        <v>#REF!</v>
      </c>
      <c r="T375" s="23" t="e">
        <f>+VLOOKUP(A375,#REF!, 1, FALSE)</f>
        <v>#REF!</v>
      </c>
    </row>
    <row r="376" spans="1:20" hidden="1" x14ac:dyDescent="0.2">
      <c r="A376" s="23" t="s">
        <v>828</v>
      </c>
      <c r="B376" s="23" t="s">
        <v>829</v>
      </c>
      <c r="C376" s="135" t="s">
        <v>5</v>
      </c>
      <c r="E376" s="23">
        <v>1334487.8</v>
      </c>
      <c r="F376" s="135">
        <f t="shared" si="10"/>
        <v>-1334487.8</v>
      </c>
      <c r="G376" s="23">
        <v>14117026</v>
      </c>
      <c r="H376" s="23">
        <v>13408665.92</v>
      </c>
      <c r="K376" s="135">
        <v>626127.72</v>
      </c>
      <c r="M376" s="23">
        <f t="shared" si="11"/>
        <v>-626127.72</v>
      </c>
      <c r="O376" s="23">
        <f>F376-_xlfn.IFNA(VLOOKUP(A376,'tb adj31.12.2019'!$D$3:$E$1682,2,FALSE),0)</f>
        <v>0.19999999995343387</v>
      </c>
      <c r="R376" s="23" t="e">
        <f>VLOOKUP(A376,#REF!,1,FALSE)</f>
        <v>#REF!</v>
      </c>
      <c r="T376" s="23" t="e">
        <f>+VLOOKUP(A376,#REF!, 1, FALSE)</f>
        <v>#REF!</v>
      </c>
    </row>
    <row r="377" spans="1:20" hidden="1" x14ac:dyDescent="0.2">
      <c r="A377" s="23" t="s">
        <v>830</v>
      </c>
      <c r="B377" s="23" t="s">
        <v>831</v>
      </c>
      <c r="C377" s="135" t="s">
        <v>5</v>
      </c>
      <c r="F377" s="135">
        <f t="shared" si="10"/>
        <v>0</v>
      </c>
      <c r="G377" s="23">
        <v>5627293</v>
      </c>
      <c r="H377" s="23">
        <v>5627293</v>
      </c>
      <c r="M377" s="23">
        <f t="shared" si="11"/>
        <v>0</v>
      </c>
      <c r="O377" s="23">
        <f>F377-_xlfn.IFNA(VLOOKUP(A377,'tb adj31.12.2019'!$D$3:$E$1682,2,FALSE),0)</f>
        <v>0</v>
      </c>
      <c r="R377" s="23" t="e">
        <f>VLOOKUP(A377,#REF!,1,FALSE)</f>
        <v>#REF!</v>
      </c>
      <c r="T377" s="23" t="e">
        <f>+VLOOKUP(A377,#REF!, 1, FALSE)</f>
        <v>#REF!</v>
      </c>
    </row>
    <row r="378" spans="1:20" hidden="1" x14ac:dyDescent="0.2">
      <c r="A378" s="23" t="s">
        <v>832</v>
      </c>
      <c r="B378" s="23" t="s">
        <v>833</v>
      </c>
      <c r="C378" s="135" t="s">
        <v>5</v>
      </c>
      <c r="E378" s="23">
        <v>15172</v>
      </c>
      <c r="F378" s="135">
        <f t="shared" si="10"/>
        <v>-15172</v>
      </c>
      <c r="G378" s="23">
        <v>52406</v>
      </c>
      <c r="H378" s="23">
        <v>37234</v>
      </c>
      <c r="M378" s="23">
        <f t="shared" si="11"/>
        <v>0</v>
      </c>
      <c r="O378" s="23">
        <f>F378-_xlfn.IFNA(VLOOKUP(A378,'tb adj31.12.2019'!$D$3:$E$1682,2,FALSE),0)</f>
        <v>0</v>
      </c>
      <c r="R378" s="23" t="e">
        <f>VLOOKUP(A378,#REF!,1,FALSE)</f>
        <v>#REF!</v>
      </c>
      <c r="T378" s="23" t="e">
        <f>+VLOOKUP(A378,#REF!, 1, FALSE)</f>
        <v>#REF!</v>
      </c>
    </row>
    <row r="379" spans="1:20" hidden="1" x14ac:dyDescent="0.2">
      <c r="A379" s="23" t="s">
        <v>2750</v>
      </c>
      <c r="B379" s="23" t="s">
        <v>2817</v>
      </c>
      <c r="C379" s="135" t="s">
        <v>5</v>
      </c>
      <c r="F379" s="135">
        <f t="shared" si="10"/>
        <v>0</v>
      </c>
      <c r="G379" s="23">
        <v>33896</v>
      </c>
      <c r="H379" s="23">
        <v>37926.97</v>
      </c>
      <c r="K379" s="135">
        <v>4030.97</v>
      </c>
      <c r="M379" s="23">
        <f t="shared" si="11"/>
        <v>-4030.97</v>
      </c>
      <c r="O379" s="23">
        <f>F379-_xlfn.IFNA(VLOOKUP(A379,'tb adj31.12.2019'!$D$3:$E$1682,2,FALSE),0)</f>
        <v>0</v>
      </c>
      <c r="R379" s="23" t="e">
        <f>VLOOKUP(A379,#REF!,1,FALSE)</f>
        <v>#REF!</v>
      </c>
      <c r="T379" s="23" t="e">
        <f>+VLOOKUP(A379,#REF!, 1, FALSE)</f>
        <v>#REF!</v>
      </c>
    </row>
    <row r="380" spans="1:20" hidden="1" x14ac:dyDescent="0.2">
      <c r="A380" s="23" t="s">
        <v>834</v>
      </c>
      <c r="B380" s="23" t="s">
        <v>835</v>
      </c>
      <c r="C380" s="135" t="s">
        <v>5</v>
      </c>
      <c r="E380" s="23">
        <v>1001427.6</v>
      </c>
      <c r="F380" s="135">
        <f t="shared" si="10"/>
        <v>-1001427.6</v>
      </c>
      <c r="G380" s="23">
        <v>1001428</v>
      </c>
      <c r="H380" s="23">
        <v>85901.28</v>
      </c>
      <c r="K380" s="135">
        <v>85900.88</v>
      </c>
      <c r="M380" s="23">
        <f t="shared" si="11"/>
        <v>-85900.88</v>
      </c>
      <c r="O380" s="23">
        <f>F380-_xlfn.IFNA(VLOOKUP(A380,'tb adj31.12.2019'!$D$3:$E$1682,2,FALSE),0)</f>
        <v>0.40000000002328306</v>
      </c>
      <c r="R380" s="23" t="e">
        <f>VLOOKUP(A380,#REF!,1,FALSE)</f>
        <v>#REF!</v>
      </c>
      <c r="T380" s="23" t="e">
        <f>+VLOOKUP(A380,#REF!, 1, FALSE)</f>
        <v>#REF!</v>
      </c>
    </row>
    <row r="381" spans="1:20" hidden="1" x14ac:dyDescent="0.2">
      <c r="A381" s="23" t="s">
        <v>837</v>
      </c>
      <c r="B381" s="23" t="s">
        <v>838</v>
      </c>
      <c r="C381" s="135" t="s">
        <v>5</v>
      </c>
      <c r="F381" s="135">
        <f t="shared" si="10"/>
        <v>0</v>
      </c>
      <c r="G381" s="23">
        <v>441540</v>
      </c>
      <c r="H381" s="23">
        <v>460140</v>
      </c>
      <c r="K381" s="135">
        <v>18600</v>
      </c>
      <c r="M381" s="23">
        <f t="shared" si="11"/>
        <v>-18600</v>
      </c>
      <c r="O381" s="23">
        <f>F381-_xlfn.IFNA(VLOOKUP(A381,'tb adj31.12.2019'!$D$3:$E$1682,2,FALSE),0)</f>
        <v>0</v>
      </c>
      <c r="R381" s="23" t="e">
        <f>VLOOKUP(A381,#REF!,1,FALSE)</f>
        <v>#REF!</v>
      </c>
      <c r="T381" s="23" t="e">
        <f>+VLOOKUP(A381,#REF!, 1, FALSE)</f>
        <v>#REF!</v>
      </c>
    </row>
    <row r="382" spans="1:20" hidden="1" x14ac:dyDescent="0.2">
      <c r="A382" s="23" t="s">
        <v>843</v>
      </c>
      <c r="B382" s="23" t="s">
        <v>844</v>
      </c>
      <c r="C382" s="135" t="s">
        <v>5</v>
      </c>
      <c r="E382" s="23">
        <v>9708</v>
      </c>
      <c r="F382" s="135">
        <f t="shared" si="10"/>
        <v>-9708</v>
      </c>
      <c r="K382" s="135">
        <v>9708</v>
      </c>
      <c r="M382" s="23">
        <f t="shared" si="11"/>
        <v>-9708</v>
      </c>
      <c r="O382" s="23">
        <f>F382-_xlfn.IFNA(VLOOKUP(A382,'tb adj31.12.2019'!$D$3:$E$1682,2,FALSE),0)</f>
        <v>0</v>
      </c>
      <c r="R382" s="23" t="e">
        <f>VLOOKUP(A382,#REF!,1,FALSE)</f>
        <v>#REF!</v>
      </c>
      <c r="T382" s="23" t="e">
        <f>+VLOOKUP(A382,#REF!, 1, FALSE)</f>
        <v>#REF!</v>
      </c>
    </row>
    <row r="383" spans="1:20" hidden="1" x14ac:dyDescent="0.2">
      <c r="A383" s="23" t="s">
        <v>846</v>
      </c>
      <c r="B383" s="23" t="s">
        <v>847</v>
      </c>
      <c r="C383" s="135" t="s">
        <v>5</v>
      </c>
      <c r="F383" s="135">
        <f t="shared" si="10"/>
        <v>0</v>
      </c>
      <c r="G383" s="23">
        <v>21000</v>
      </c>
      <c r="H383" s="23">
        <v>21000</v>
      </c>
      <c r="M383" s="23">
        <f t="shared" si="11"/>
        <v>0</v>
      </c>
      <c r="O383" s="23">
        <f>F383-_xlfn.IFNA(VLOOKUP(A383,'tb adj31.12.2019'!$D$3:$E$1682,2,FALSE),0)</f>
        <v>0</v>
      </c>
      <c r="R383" s="23" t="e">
        <f>VLOOKUP(A383,#REF!,1,FALSE)</f>
        <v>#REF!</v>
      </c>
      <c r="T383" s="23" t="e">
        <f>+VLOOKUP(A383,#REF!, 1, FALSE)</f>
        <v>#REF!</v>
      </c>
    </row>
    <row r="384" spans="1:20" hidden="1" x14ac:dyDescent="0.2">
      <c r="A384" s="23" t="s">
        <v>850</v>
      </c>
      <c r="B384" s="23" t="s">
        <v>851</v>
      </c>
      <c r="C384" s="135" t="s">
        <v>5</v>
      </c>
      <c r="E384" s="23">
        <v>396338.03039999993</v>
      </c>
      <c r="F384" s="135">
        <f t="shared" si="10"/>
        <v>-396338.03039999993</v>
      </c>
      <c r="G384" s="23">
        <v>2594624.0144000002</v>
      </c>
      <c r="H384" s="23">
        <v>2198285.9808</v>
      </c>
      <c r="J384" s="23">
        <v>3.2000002264976502E-3</v>
      </c>
      <c r="M384" s="23">
        <f t="shared" si="11"/>
        <v>3.2000002264976502E-3</v>
      </c>
      <c r="O384" s="23">
        <f>F384-_xlfn.IFNA(VLOOKUP(A384,'tb adj31.12.2019'!$D$3:$E$1682,2,FALSE),0)</f>
        <v>-3.0399999930523336E-2</v>
      </c>
      <c r="R384" s="23" t="e">
        <f>VLOOKUP(A384,#REF!,1,FALSE)</f>
        <v>#REF!</v>
      </c>
      <c r="T384" s="23" t="e">
        <f>+VLOOKUP(A384,#REF!, 1, FALSE)</f>
        <v>#REF!</v>
      </c>
    </row>
    <row r="385" spans="1:20" hidden="1" x14ac:dyDescent="0.2">
      <c r="A385" s="23" t="s">
        <v>855</v>
      </c>
      <c r="B385" s="23" t="s">
        <v>856</v>
      </c>
      <c r="C385" s="135" t="s">
        <v>5</v>
      </c>
      <c r="E385" s="23">
        <v>732195</v>
      </c>
      <c r="F385" s="135">
        <f t="shared" si="10"/>
        <v>-732195</v>
      </c>
      <c r="G385" s="23">
        <v>14826588</v>
      </c>
      <c r="H385" s="23">
        <v>14713692</v>
      </c>
      <c r="K385" s="135">
        <v>619299</v>
      </c>
      <c r="M385" s="23">
        <f t="shared" si="11"/>
        <v>-619299</v>
      </c>
      <c r="O385" s="23">
        <f>F385-_xlfn.IFNA(VLOOKUP(A385,'tb adj31.12.2019'!$D$3:$E$1682,2,FALSE),0)</f>
        <v>0</v>
      </c>
      <c r="R385" s="23" t="e">
        <f>VLOOKUP(A385,#REF!,1,FALSE)</f>
        <v>#REF!</v>
      </c>
      <c r="T385" s="23" t="e">
        <f>+VLOOKUP(A385,#REF!, 1, FALSE)</f>
        <v>#REF!</v>
      </c>
    </row>
    <row r="386" spans="1:20" hidden="1" x14ac:dyDescent="0.2">
      <c r="A386" s="23" t="s">
        <v>859</v>
      </c>
      <c r="B386" s="23" t="s">
        <v>860</v>
      </c>
      <c r="C386" s="135" t="s">
        <v>5</v>
      </c>
      <c r="E386" s="23">
        <v>2103337.2000000002</v>
      </c>
      <c r="F386" s="135">
        <f t="shared" si="10"/>
        <v>-2103337.2000000002</v>
      </c>
      <c r="G386" s="23">
        <v>9443515</v>
      </c>
      <c r="H386" s="23">
        <v>8143291</v>
      </c>
      <c r="K386" s="135">
        <v>803113.2</v>
      </c>
      <c r="M386" s="23">
        <f t="shared" si="11"/>
        <v>-803113.2</v>
      </c>
      <c r="O386" s="23">
        <f>F386-_xlfn.IFNA(VLOOKUP(A386,'tb adj31.12.2019'!$D$3:$E$1682,2,FALSE),0)</f>
        <v>-0.20000000018626451</v>
      </c>
      <c r="R386" s="23" t="e">
        <f>VLOOKUP(A386,#REF!,1,FALSE)</f>
        <v>#REF!</v>
      </c>
      <c r="T386" s="23" t="e">
        <f>+VLOOKUP(A386,#REF!, 1, FALSE)</f>
        <v>#REF!</v>
      </c>
    </row>
    <row r="387" spans="1:20" hidden="1" x14ac:dyDescent="0.2">
      <c r="A387" s="23" t="s">
        <v>862</v>
      </c>
      <c r="B387" s="23" t="s">
        <v>863</v>
      </c>
      <c r="C387" s="135" t="s">
        <v>5</v>
      </c>
      <c r="F387" s="135">
        <f t="shared" si="10"/>
        <v>0</v>
      </c>
      <c r="G387" s="23">
        <v>90240</v>
      </c>
      <c r="H387" s="23">
        <v>90240</v>
      </c>
      <c r="M387" s="23">
        <f t="shared" si="11"/>
        <v>0</v>
      </c>
      <c r="O387" s="23">
        <f>F387-_xlfn.IFNA(VLOOKUP(A387,'tb adj31.12.2019'!$D$3:$E$1682,2,FALSE),0)</f>
        <v>0</v>
      </c>
      <c r="R387" s="23" t="e">
        <f>VLOOKUP(A387,#REF!,1,FALSE)</f>
        <v>#REF!</v>
      </c>
      <c r="T387" s="23" t="e">
        <f>+VLOOKUP(A387,#REF!, 1, FALSE)</f>
        <v>#REF!</v>
      </c>
    </row>
    <row r="388" spans="1:20" hidden="1" x14ac:dyDescent="0.2">
      <c r="A388" s="23" t="s">
        <v>865</v>
      </c>
      <c r="B388" s="23" t="s">
        <v>866</v>
      </c>
      <c r="C388" s="135" t="s">
        <v>5</v>
      </c>
      <c r="E388" s="23">
        <v>547410</v>
      </c>
      <c r="F388" s="135">
        <f t="shared" ref="F388:F451" si="12">+D388-E388</f>
        <v>-547410</v>
      </c>
      <c r="G388" s="23">
        <v>3284446</v>
      </c>
      <c r="H388" s="23">
        <v>3284452.4</v>
      </c>
      <c r="K388" s="135">
        <v>547416.4</v>
      </c>
      <c r="M388" s="23">
        <f t="shared" ref="M388:M451" si="13">+J388-K388</f>
        <v>-547416.4</v>
      </c>
      <c r="O388" s="23">
        <f>F388-_xlfn.IFNA(VLOOKUP(A388,'tb adj31.12.2019'!$D$3:$E$1682,2,FALSE),0)</f>
        <v>0</v>
      </c>
      <c r="R388" s="23" t="e">
        <f>VLOOKUP(A388,#REF!,1,FALSE)</f>
        <v>#REF!</v>
      </c>
      <c r="T388" s="23" t="e">
        <f>+VLOOKUP(A388,#REF!, 1, FALSE)</f>
        <v>#REF!</v>
      </c>
    </row>
    <row r="389" spans="1:20" hidden="1" x14ac:dyDescent="0.2">
      <c r="A389" s="23" t="s">
        <v>867</v>
      </c>
      <c r="B389" s="23" t="s">
        <v>868</v>
      </c>
      <c r="C389" s="135" t="s">
        <v>5</v>
      </c>
      <c r="F389" s="135">
        <f t="shared" si="12"/>
        <v>0</v>
      </c>
      <c r="G389" s="23">
        <v>8000</v>
      </c>
      <c r="H389" s="23">
        <v>8000</v>
      </c>
      <c r="M389" s="23">
        <f t="shared" si="13"/>
        <v>0</v>
      </c>
      <c r="O389" s="23">
        <f>F389-_xlfn.IFNA(VLOOKUP(A389,'tb adj31.12.2019'!$D$3:$E$1682,2,FALSE),0)</f>
        <v>0</v>
      </c>
      <c r="R389" s="23" t="e">
        <f>VLOOKUP(A389,#REF!,1,FALSE)</f>
        <v>#REF!</v>
      </c>
      <c r="T389" s="23" t="e">
        <f>+VLOOKUP(A389,#REF!, 1, FALSE)</f>
        <v>#REF!</v>
      </c>
    </row>
    <row r="390" spans="1:20" hidden="1" x14ac:dyDescent="0.2">
      <c r="A390" s="23" t="s">
        <v>871</v>
      </c>
      <c r="B390" s="23" t="s">
        <v>872</v>
      </c>
      <c r="C390" s="135" t="s">
        <v>5</v>
      </c>
      <c r="F390" s="135">
        <f t="shared" si="12"/>
        <v>0</v>
      </c>
      <c r="G390" s="23">
        <v>28535</v>
      </c>
      <c r="H390" s="23">
        <v>28535</v>
      </c>
      <c r="M390" s="23">
        <f t="shared" si="13"/>
        <v>0</v>
      </c>
      <c r="O390" s="23">
        <f>F390-_xlfn.IFNA(VLOOKUP(A390,'tb adj31.12.2019'!$D$3:$E$1682,2,FALSE),0)</f>
        <v>0</v>
      </c>
      <c r="R390" s="23" t="e">
        <f>VLOOKUP(A390,#REF!,1,FALSE)</f>
        <v>#REF!</v>
      </c>
      <c r="T390" s="23" t="e">
        <f>+VLOOKUP(A390,#REF!, 1, FALSE)</f>
        <v>#REF!</v>
      </c>
    </row>
    <row r="391" spans="1:20" hidden="1" x14ac:dyDescent="0.2">
      <c r="A391" s="23" t="s">
        <v>873</v>
      </c>
      <c r="B391" s="23" t="s">
        <v>874</v>
      </c>
      <c r="C391" s="135" t="s">
        <v>5</v>
      </c>
      <c r="F391" s="135">
        <f t="shared" si="12"/>
        <v>0</v>
      </c>
      <c r="G391" s="23">
        <v>165240</v>
      </c>
      <c r="H391" s="23">
        <v>165240</v>
      </c>
      <c r="M391" s="23">
        <f t="shared" si="13"/>
        <v>0</v>
      </c>
      <c r="O391" s="23">
        <f>F391-_xlfn.IFNA(VLOOKUP(A391,'tb adj31.12.2019'!$D$3:$E$1682,2,FALSE),0)</f>
        <v>0</v>
      </c>
      <c r="R391" s="23" t="e">
        <f>VLOOKUP(A391,#REF!,1,FALSE)</f>
        <v>#REF!</v>
      </c>
      <c r="T391" s="23" t="e">
        <f>+VLOOKUP(A391,#REF!, 1, FALSE)</f>
        <v>#REF!</v>
      </c>
    </row>
    <row r="392" spans="1:20" hidden="1" x14ac:dyDescent="0.2">
      <c r="A392" s="23" t="s">
        <v>876</v>
      </c>
      <c r="B392" s="23" t="s">
        <v>877</v>
      </c>
      <c r="C392" s="135" t="s">
        <v>5</v>
      </c>
      <c r="E392" s="23">
        <v>7859.93</v>
      </c>
      <c r="F392" s="135">
        <f t="shared" si="12"/>
        <v>-7859.93</v>
      </c>
      <c r="G392" s="23">
        <v>74460</v>
      </c>
      <c r="H392" s="23">
        <v>159454.85</v>
      </c>
      <c r="K392" s="135">
        <v>92854.78</v>
      </c>
      <c r="M392" s="23">
        <f t="shared" si="13"/>
        <v>-92854.78</v>
      </c>
      <c r="O392" s="23">
        <f>F392-_xlfn.IFNA(VLOOKUP(A392,'tb adj31.12.2019'!$D$3:$E$1682,2,FALSE),0)</f>
        <v>6.9999999999708962E-2</v>
      </c>
      <c r="R392" s="23" t="e">
        <f>VLOOKUP(A392,#REF!,1,FALSE)</f>
        <v>#REF!</v>
      </c>
      <c r="T392" s="23" t="e">
        <f>+VLOOKUP(A392,#REF!, 1, FALSE)</f>
        <v>#REF!</v>
      </c>
    </row>
    <row r="393" spans="1:20" hidden="1" x14ac:dyDescent="0.2">
      <c r="A393" s="23" t="s">
        <v>879</v>
      </c>
      <c r="B393" s="23" t="s">
        <v>880</v>
      </c>
      <c r="C393" s="135" t="s">
        <v>5</v>
      </c>
      <c r="F393" s="135">
        <f t="shared" si="12"/>
        <v>0</v>
      </c>
      <c r="G393" s="23">
        <v>4800</v>
      </c>
      <c r="H393" s="23">
        <v>4800</v>
      </c>
      <c r="M393" s="23">
        <f t="shared" si="13"/>
        <v>0</v>
      </c>
      <c r="O393" s="23">
        <f>F393-_xlfn.IFNA(VLOOKUP(A393,'tb adj31.12.2019'!$D$3:$E$1682,2,FALSE),0)</f>
        <v>0</v>
      </c>
      <c r="R393" s="23" t="e">
        <f>VLOOKUP(A393,#REF!,1,FALSE)</f>
        <v>#REF!</v>
      </c>
      <c r="T393" s="23" t="e">
        <f>+VLOOKUP(A393,#REF!, 1, FALSE)</f>
        <v>#REF!</v>
      </c>
    </row>
    <row r="394" spans="1:20" hidden="1" x14ac:dyDescent="0.2">
      <c r="A394" s="23" t="s">
        <v>887</v>
      </c>
      <c r="B394" s="23" t="s">
        <v>888</v>
      </c>
      <c r="C394" s="135" t="s">
        <v>5</v>
      </c>
      <c r="E394" s="23">
        <v>229867.1</v>
      </c>
      <c r="F394" s="135">
        <f t="shared" si="12"/>
        <v>-229867.1</v>
      </c>
      <c r="G394" s="23">
        <v>391584</v>
      </c>
      <c r="H394" s="23">
        <v>161716.9</v>
      </c>
      <c r="M394" s="23">
        <f t="shared" si="13"/>
        <v>0</v>
      </c>
      <c r="O394" s="23">
        <f>F394-_xlfn.IFNA(VLOOKUP(A394,'tb adj31.12.2019'!$D$3:$E$1682,2,FALSE),0)</f>
        <v>-0.10000000000582077</v>
      </c>
      <c r="R394" s="23" t="e">
        <f>VLOOKUP(A394,#REF!,1,FALSE)</f>
        <v>#REF!</v>
      </c>
      <c r="T394" s="23" t="e">
        <f>+VLOOKUP(A394,#REF!, 1, FALSE)</f>
        <v>#REF!</v>
      </c>
    </row>
    <row r="395" spans="1:20" hidden="1" x14ac:dyDescent="0.2">
      <c r="A395" s="23" t="s">
        <v>889</v>
      </c>
      <c r="B395" s="23" t="s">
        <v>890</v>
      </c>
      <c r="C395" s="135" t="s">
        <v>5</v>
      </c>
      <c r="E395" s="23">
        <v>886098.42</v>
      </c>
      <c r="F395" s="135">
        <f t="shared" si="12"/>
        <v>-886098.42</v>
      </c>
      <c r="G395" s="23">
        <v>9988396</v>
      </c>
      <c r="H395" s="23">
        <v>9237727.4499999993</v>
      </c>
      <c r="K395" s="135">
        <v>135429.87</v>
      </c>
      <c r="M395" s="23">
        <f t="shared" si="13"/>
        <v>-135429.87</v>
      </c>
      <c r="O395" s="23">
        <f>F395-_xlfn.IFNA(VLOOKUP(A395,'tb adj31.12.2019'!$D$3:$E$1682,2,FALSE),0)</f>
        <v>-0.42000000004190952</v>
      </c>
      <c r="R395" s="23" t="e">
        <f>VLOOKUP(A395,#REF!,1,FALSE)</f>
        <v>#REF!</v>
      </c>
      <c r="T395" s="23" t="e">
        <f>+VLOOKUP(A395,#REF!, 1, FALSE)</f>
        <v>#REF!</v>
      </c>
    </row>
    <row r="396" spans="1:20" hidden="1" x14ac:dyDescent="0.2">
      <c r="A396" s="23" t="s">
        <v>892</v>
      </c>
      <c r="B396" s="23" t="s">
        <v>893</v>
      </c>
      <c r="C396" s="135" t="s">
        <v>5</v>
      </c>
      <c r="E396" s="23">
        <v>175200</v>
      </c>
      <c r="F396" s="135">
        <f t="shared" si="12"/>
        <v>-175200</v>
      </c>
      <c r="G396" s="23">
        <v>968340</v>
      </c>
      <c r="H396" s="23">
        <v>986399.58</v>
      </c>
      <c r="K396" s="135">
        <v>193259.58</v>
      </c>
      <c r="M396" s="23">
        <f t="shared" si="13"/>
        <v>-193259.58</v>
      </c>
      <c r="O396" s="23">
        <f>F396-_xlfn.IFNA(VLOOKUP(A396,'tb adj31.12.2019'!$D$3:$E$1682,2,FALSE),0)</f>
        <v>0</v>
      </c>
      <c r="R396" s="23" t="e">
        <f>VLOOKUP(A396,#REF!,1,FALSE)</f>
        <v>#REF!</v>
      </c>
      <c r="T396" s="23" t="e">
        <f>+VLOOKUP(A396,#REF!, 1, FALSE)</f>
        <v>#REF!</v>
      </c>
    </row>
    <row r="397" spans="1:20" hidden="1" x14ac:dyDescent="0.2">
      <c r="A397" s="23" t="s">
        <v>894</v>
      </c>
      <c r="B397" s="23" t="s">
        <v>895</v>
      </c>
      <c r="C397" s="135" t="s">
        <v>5</v>
      </c>
      <c r="E397" s="23">
        <v>27598</v>
      </c>
      <c r="F397" s="135">
        <f t="shared" si="12"/>
        <v>-27598</v>
      </c>
      <c r="G397" s="23">
        <v>381772</v>
      </c>
      <c r="H397" s="23">
        <v>396477.56</v>
      </c>
      <c r="K397" s="135">
        <v>42303.56</v>
      </c>
      <c r="M397" s="23">
        <f t="shared" si="13"/>
        <v>-42303.56</v>
      </c>
      <c r="O397" s="23">
        <f>F397-_xlfn.IFNA(VLOOKUP(A397,'tb adj31.12.2019'!$D$3:$E$1682,2,FALSE),0)</f>
        <v>0</v>
      </c>
      <c r="R397" s="23" t="e">
        <f>VLOOKUP(A397,#REF!,1,FALSE)</f>
        <v>#REF!</v>
      </c>
      <c r="T397" s="23" t="e">
        <f>+VLOOKUP(A397,#REF!, 1, FALSE)</f>
        <v>#REF!</v>
      </c>
    </row>
    <row r="398" spans="1:20" hidden="1" x14ac:dyDescent="0.2">
      <c r="A398" s="23" t="s">
        <v>896</v>
      </c>
      <c r="B398" s="23" t="s">
        <v>897</v>
      </c>
      <c r="C398" s="135" t="s">
        <v>5</v>
      </c>
      <c r="E398" s="23">
        <v>175489.03</v>
      </c>
      <c r="F398" s="135">
        <f t="shared" si="12"/>
        <v>-175489.03</v>
      </c>
      <c r="G398" s="23">
        <v>1066180</v>
      </c>
      <c r="H398" s="23">
        <v>994941.76</v>
      </c>
      <c r="K398" s="135">
        <v>104250.79</v>
      </c>
      <c r="M398" s="23">
        <f t="shared" si="13"/>
        <v>-104250.79</v>
      </c>
      <c r="O398" s="23">
        <f>F398-_xlfn.IFNA(VLOOKUP(A398,'tb adj31.12.2019'!$D$3:$E$1682,2,FALSE),0)</f>
        <v>-2.9999999998835847E-2</v>
      </c>
      <c r="R398" s="23" t="e">
        <f>VLOOKUP(A398,#REF!,1,FALSE)</f>
        <v>#REF!</v>
      </c>
      <c r="T398" s="23" t="e">
        <f>+VLOOKUP(A398,#REF!, 1, FALSE)</f>
        <v>#REF!</v>
      </c>
    </row>
    <row r="399" spans="1:20" hidden="1" x14ac:dyDescent="0.2">
      <c r="A399" s="23" t="s">
        <v>898</v>
      </c>
      <c r="B399" s="23" t="s">
        <v>899</v>
      </c>
      <c r="C399" s="135" t="s">
        <v>5</v>
      </c>
      <c r="E399" s="23">
        <v>124199.84</v>
      </c>
      <c r="F399" s="135">
        <f t="shared" si="12"/>
        <v>-124199.84</v>
      </c>
      <c r="G399" s="23">
        <v>1432952</v>
      </c>
      <c r="H399" s="23">
        <v>1410311.66</v>
      </c>
      <c r="K399" s="135">
        <v>101559.5</v>
      </c>
      <c r="M399" s="23">
        <f t="shared" si="13"/>
        <v>-101559.5</v>
      </c>
      <c r="O399" s="23">
        <f>F399-_xlfn.IFNA(VLOOKUP(A399,'tb adj31.12.2019'!$D$3:$E$1682,2,FALSE),0)</f>
        <v>0.16000000000349246</v>
      </c>
      <c r="R399" s="23" t="e">
        <f>VLOOKUP(A399,#REF!,1,FALSE)</f>
        <v>#REF!</v>
      </c>
      <c r="T399" s="23" t="e">
        <f>+VLOOKUP(A399,#REF!, 1, FALSE)</f>
        <v>#REF!</v>
      </c>
    </row>
    <row r="400" spans="1:20" hidden="1" x14ac:dyDescent="0.2">
      <c r="A400" s="23" t="s">
        <v>901</v>
      </c>
      <c r="B400" s="23" t="s">
        <v>902</v>
      </c>
      <c r="C400" s="135" t="s">
        <v>371</v>
      </c>
      <c r="F400" s="135">
        <f t="shared" si="12"/>
        <v>0</v>
      </c>
      <c r="M400" s="23">
        <f t="shared" si="13"/>
        <v>0</v>
      </c>
      <c r="O400" s="23">
        <f>F400-_xlfn.IFNA(VLOOKUP(A400,'tb adj31.12.2019'!$D$3:$E$1682,2,FALSE),0)</f>
        <v>0</v>
      </c>
      <c r="R400" s="23" t="e">
        <f>VLOOKUP(A400,#REF!,1,FALSE)</f>
        <v>#REF!</v>
      </c>
      <c r="T400" s="23" t="e">
        <f>+VLOOKUP(A400,#REF!, 1, FALSE)</f>
        <v>#REF!</v>
      </c>
    </row>
    <row r="401" spans="1:20" hidden="1" x14ac:dyDescent="0.2">
      <c r="A401" s="23" t="s">
        <v>904</v>
      </c>
      <c r="B401" s="23" t="s">
        <v>905</v>
      </c>
      <c r="C401" s="135" t="s">
        <v>5</v>
      </c>
      <c r="F401" s="135">
        <f t="shared" si="12"/>
        <v>0</v>
      </c>
      <c r="G401" s="23">
        <v>3000</v>
      </c>
      <c r="H401" s="23">
        <v>3000</v>
      </c>
      <c r="M401" s="23">
        <f t="shared" si="13"/>
        <v>0</v>
      </c>
      <c r="O401" s="23">
        <f>F401-_xlfn.IFNA(VLOOKUP(A401,'tb adj31.12.2019'!$D$3:$E$1682,2,FALSE),0)</f>
        <v>0</v>
      </c>
      <c r="R401" s="23" t="e">
        <f>VLOOKUP(A401,#REF!,1,FALSE)</f>
        <v>#REF!</v>
      </c>
      <c r="T401" s="23" t="e">
        <f>+VLOOKUP(A401,#REF!, 1, FALSE)</f>
        <v>#REF!</v>
      </c>
    </row>
    <row r="402" spans="1:20" hidden="1" x14ac:dyDescent="0.2">
      <c r="A402" s="23" t="s">
        <v>906</v>
      </c>
      <c r="B402" s="23" t="s">
        <v>907</v>
      </c>
      <c r="C402" s="135" t="s">
        <v>5</v>
      </c>
      <c r="E402" s="23">
        <v>103934.76</v>
      </c>
      <c r="F402" s="135">
        <f t="shared" si="12"/>
        <v>-103934.76</v>
      </c>
      <c r="G402" s="23">
        <v>648803</v>
      </c>
      <c r="H402" s="23">
        <v>554405.89</v>
      </c>
      <c r="K402" s="135">
        <v>9537.65</v>
      </c>
      <c r="M402" s="23">
        <f t="shared" si="13"/>
        <v>-9537.65</v>
      </c>
      <c r="O402" s="23">
        <f>F402-_xlfn.IFNA(VLOOKUP(A402,'tb adj31.12.2019'!$D$3:$E$1682,2,FALSE),0)</f>
        <v>0.24000000000523869</v>
      </c>
      <c r="R402" s="23" t="e">
        <f>VLOOKUP(A402,#REF!,1,FALSE)</f>
        <v>#REF!</v>
      </c>
      <c r="T402" s="23" t="e">
        <f>+VLOOKUP(A402,#REF!, 1, FALSE)</f>
        <v>#REF!</v>
      </c>
    </row>
    <row r="403" spans="1:20" hidden="1" x14ac:dyDescent="0.2">
      <c r="A403" s="23" t="s">
        <v>908</v>
      </c>
      <c r="B403" s="23" t="s">
        <v>909</v>
      </c>
      <c r="C403" s="135" t="s">
        <v>5</v>
      </c>
      <c r="F403" s="135">
        <f t="shared" si="12"/>
        <v>0</v>
      </c>
      <c r="G403" s="23">
        <v>1054764</v>
      </c>
      <c r="H403" s="23">
        <v>1054764</v>
      </c>
      <c r="M403" s="23">
        <f t="shared" si="13"/>
        <v>0</v>
      </c>
      <c r="O403" s="23">
        <f>F403-_xlfn.IFNA(VLOOKUP(A403,'tb adj31.12.2019'!$D$3:$E$1682,2,FALSE),0)</f>
        <v>0</v>
      </c>
      <c r="R403" s="23" t="e">
        <f>VLOOKUP(A403,#REF!,1,FALSE)</f>
        <v>#REF!</v>
      </c>
      <c r="T403" s="23" t="e">
        <f>+VLOOKUP(A403,#REF!, 1, FALSE)</f>
        <v>#REF!</v>
      </c>
    </row>
    <row r="404" spans="1:20" hidden="1" x14ac:dyDescent="0.2">
      <c r="A404" s="23" t="s">
        <v>911</v>
      </c>
      <c r="B404" s="23" t="s">
        <v>2818</v>
      </c>
      <c r="C404" s="135" t="s">
        <v>5</v>
      </c>
      <c r="F404" s="135">
        <f t="shared" si="12"/>
        <v>0</v>
      </c>
      <c r="G404" s="23">
        <v>1867200</v>
      </c>
      <c r="H404" s="23">
        <v>1867200</v>
      </c>
      <c r="M404" s="23">
        <f t="shared" si="13"/>
        <v>0</v>
      </c>
      <c r="O404" s="23">
        <f>F404-_xlfn.IFNA(VLOOKUP(A404,'tb adj31.12.2019'!$D$3:$E$1682,2,FALSE),0)</f>
        <v>0</v>
      </c>
      <c r="R404" s="23" t="e">
        <f>VLOOKUP(A404,#REF!,1,FALSE)</f>
        <v>#REF!</v>
      </c>
      <c r="T404" s="23" t="e">
        <f>+VLOOKUP(A404,#REF!, 1, FALSE)</f>
        <v>#REF!</v>
      </c>
    </row>
    <row r="405" spans="1:20" hidden="1" x14ac:dyDescent="0.2">
      <c r="A405" s="23" t="s">
        <v>913</v>
      </c>
      <c r="B405" s="23" t="s">
        <v>914</v>
      </c>
      <c r="C405" s="135" t="s">
        <v>5</v>
      </c>
      <c r="E405" s="23">
        <v>63497.73</v>
      </c>
      <c r="F405" s="135">
        <f t="shared" si="12"/>
        <v>-63497.73</v>
      </c>
      <c r="G405" s="23">
        <v>1101997</v>
      </c>
      <c r="H405" s="23">
        <v>1116588.2</v>
      </c>
      <c r="K405" s="135">
        <v>78088.929999999993</v>
      </c>
      <c r="M405" s="23">
        <f t="shared" si="13"/>
        <v>-78088.929999999993</v>
      </c>
      <c r="O405" s="23">
        <f>F405-_xlfn.IFNA(VLOOKUP(A405,'tb adj31.12.2019'!$D$3:$E$1682,2,FALSE),0)</f>
        <v>0.26999999999679858</v>
      </c>
      <c r="R405" s="23" t="e">
        <f>VLOOKUP(A405,#REF!,1,FALSE)</f>
        <v>#REF!</v>
      </c>
      <c r="T405" s="23" t="e">
        <f>+VLOOKUP(A405,#REF!, 1, FALSE)</f>
        <v>#REF!</v>
      </c>
    </row>
    <row r="406" spans="1:20" hidden="1" x14ac:dyDescent="0.2">
      <c r="A406" s="23" t="s">
        <v>915</v>
      </c>
      <c r="B406" s="23" t="s">
        <v>916</v>
      </c>
      <c r="C406" s="135" t="s">
        <v>5</v>
      </c>
      <c r="E406" s="23">
        <v>99795.74</v>
      </c>
      <c r="F406" s="135">
        <f t="shared" si="12"/>
        <v>-99795.74</v>
      </c>
      <c r="G406" s="23">
        <v>1010705</v>
      </c>
      <c r="H406" s="23">
        <v>942958.8</v>
      </c>
      <c r="K406" s="135">
        <v>32049.54</v>
      </c>
      <c r="M406" s="23">
        <f t="shared" si="13"/>
        <v>-32049.54</v>
      </c>
      <c r="O406" s="23">
        <f>F406-_xlfn.IFNA(VLOOKUP(A406,'tb adj31.12.2019'!$D$3:$E$1682,2,FALSE),0)</f>
        <v>0.25999999999476131</v>
      </c>
      <c r="R406" s="23" t="e">
        <f>VLOOKUP(A406,#REF!,1,FALSE)</f>
        <v>#REF!</v>
      </c>
      <c r="T406" s="23" t="e">
        <f>+VLOOKUP(A406,#REF!, 1, FALSE)</f>
        <v>#REF!</v>
      </c>
    </row>
    <row r="407" spans="1:20" hidden="1" x14ac:dyDescent="0.2">
      <c r="A407" s="23" t="s">
        <v>917</v>
      </c>
      <c r="B407" s="23" t="s">
        <v>918</v>
      </c>
      <c r="C407" s="135" t="s">
        <v>5</v>
      </c>
      <c r="E407" s="23">
        <v>19641.98</v>
      </c>
      <c r="F407" s="135">
        <f t="shared" si="12"/>
        <v>-19641.98</v>
      </c>
      <c r="G407" s="23">
        <v>824783</v>
      </c>
      <c r="H407" s="23">
        <v>914411.36</v>
      </c>
      <c r="K407" s="135">
        <v>109270.34</v>
      </c>
      <c r="M407" s="23">
        <f t="shared" si="13"/>
        <v>-109270.34</v>
      </c>
      <c r="O407" s="23">
        <f>F407-_xlfn.IFNA(VLOOKUP(A407,'tb adj31.12.2019'!$D$3:$E$1682,2,FALSE),0)</f>
        <v>2.0000000000436557E-2</v>
      </c>
      <c r="R407" s="23" t="e">
        <f>VLOOKUP(A407,#REF!,1,FALSE)</f>
        <v>#REF!</v>
      </c>
      <c r="T407" s="23" t="e">
        <f>+VLOOKUP(A407,#REF!, 1, FALSE)</f>
        <v>#REF!</v>
      </c>
    </row>
    <row r="408" spans="1:20" hidden="1" x14ac:dyDescent="0.2">
      <c r="A408" s="23" t="s">
        <v>923</v>
      </c>
      <c r="B408" s="23" t="s">
        <v>924</v>
      </c>
      <c r="C408" s="135" t="s">
        <v>5</v>
      </c>
      <c r="E408" s="23">
        <v>757000</v>
      </c>
      <c r="F408" s="135">
        <f t="shared" si="12"/>
        <v>-757000</v>
      </c>
      <c r="G408" s="23">
        <v>2209000</v>
      </c>
      <c r="H408" s="23">
        <v>1584000</v>
      </c>
      <c r="K408" s="135">
        <v>132000</v>
      </c>
      <c r="M408" s="23">
        <f t="shared" si="13"/>
        <v>-132000</v>
      </c>
      <c r="O408" s="23">
        <f>F408-_xlfn.IFNA(VLOOKUP(A408,'tb adj31.12.2019'!$D$3:$E$1682,2,FALSE),0)</f>
        <v>0</v>
      </c>
      <c r="R408" s="23" t="e">
        <f>VLOOKUP(A408,#REF!,1,FALSE)</f>
        <v>#REF!</v>
      </c>
      <c r="T408" s="23" t="e">
        <f>+VLOOKUP(A408,#REF!, 1, FALSE)</f>
        <v>#REF!</v>
      </c>
    </row>
    <row r="409" spans="1:20" hidden="1" x14ac:dyDescent="0.2">
      <c r="A409" s="23" t="s">
        <v>2819</v>
      </c>
      <c r="B409" s="23" t="s">
        <v>2820</v>
      </c>
      <c r="C409" s="135" t="s">
        <v>5</v>
      </c>
      <c r="F409" s="135">
        <f t="shared" si="12"/>
        <v>0</v>
      </c>
      <c r="G409" s="23">
        <v>126119</v>
      </c>
      <c r="H409" s="23">
        <v>126119</v>
      </c>
      <c r="M409" s="23">
        <f t="shared" si="13"/>
        <v>0</v>
      </c>
      <c r="O409" s="23">
        <f>F409-_xlfn.IFNA(VLOOKUP(A409,'tb adj31.12.2019'!$D$3:$E$1682,2,FALSE),0)</f>
        <v>0</v>
      </c>
      <c r="R409" s="23" t="e">
        <f>VLOOKUP(A409,#REF!,1,FALSE)</f>
        <v>#REF!</v>
      </c>
      <c r="T409" s="23" t="e">
        <f>+VLOOKUP(A409,#REF!, 1, FALSE)</f>
        <v>#REF!</v>
      </c>
    </row>
    <row r="410" spans="1:20" hidden="1" x14ac:dyDescent="0.2">
      <c r="A410" s="23" t="s">
        <v>2821</v>
      </c>
      <c r="B410" s="23" t="s">
        <v>2822</v>
      </c>
      <c r="C410" s="135" t="s">
        <v>5</v>
      </c>
      <c r="F410" s="135">
        <f t="shared" si="12"/>
        <v>0</v>
      </c>
      <c r="G410" s="23">
        <v>843897</v>
      </c>
      <c r="H410" s="23">
        <v>942337.7</v>
      </c>
      <c r="K410" s="135">
        <v>98440.7</v>
      </c>
      <c r="M410" s="23">
        <f t="shared" si="13"/>
        <v>-98440.7</v>
      </c>
      <c r="O410" s="23">
        <f>F410-_xlfn.IFNA(VLOOKUP(A410,'tb adj31.12.2019'!$D$3:$E$1682,2,FALSE),0)</f>
        <v>0</v>
      </c>
      <c r="R410" s="23" t="e">
        <f>VLOOKUP(A410,#REF!,1,FALSE)</f>
        <v>#REF!</v>
      </c>
      <c r="T410" s="23" t="e">
        <f>+VLOOKUP(A410,#REF!, 1, FALSE)</f>
        <v>#REF!</v>
      </c>
    </row>
    <row r="411" spans="1:20" hidden="1" x14ac:dyDescent="0.2">
      <c r="A411" s="23" t="s">
        <v>2823</v>
      </c>
      <c r="B411" s="23" t="s">
        <v>2824</v>
      </c>
      <c r="C411" s="135" t="s">
        <v>5</v>
      </c>
      <c r="F411" s="135">
        <f t="shared" si="12"/>
        <v>0</v>
      </c>
      <c r="G411" s="23">
        <v>2793355</v>
      </c>
      <c r="H411" s="23">
        <v>3078848.12</v>
      </c>
      <c r="K411" s="135">
        <v>285493.12</v>
      </c>
      <c r="M411" s="23">
        <f t="shared" si="13"/>
        <v>-285493.12</v>
      </c>
      <c r="O411" s="23">
        <f>F411-_xlfn.IFNA(VLOOKUP(A411,'tb adj31.12.2019'!$D$3:$E$1682,2,FALSE),0)</f>
        <v>0</v>
      </c>
      <c r="R411" s="23" t="e">
        <f>VLOOKUP(A411,#REF!,1,FALSE)</f>
        <v>#REF!</v>
      </c>
      <c r="T411" s="23" t="e">
        <f>+VLOOKUP(A411,#REF!, 1, FALSE)</f>
        <v>#REF!</v>
      </c>
    </row>
    <row r="412" spans="1:20" hidden="1" x14ac:dyDescent="0.2">
      <c r="A412" s="23" t="s">
        <v>2825</v>
      </c>
      <c r="B412" s="23" t="s">
        <v>2826</v>
      </c>
      <c r="C412" s="135" t="s">
        <v>5</v>
      </c>
      <c r="F412" s="135">
        <f t="shared" si="12"/>
        <v>0</v>
      </c>
      <c r="G412" s="23">
        <v>2500</v>
      </c>
      <c r="H412" s="23">
        <v>2500</v>
      </c>
      <c r="M412" s="23">
        <f t="shared" si="13"/>
        <v>0</v>
      </c>
      <c r="O412" s="23">
        <f>F412-_xlfn.IFNA(VLOOKUP(A412,'tb adj31.12.2019'!$D$3:$E$1682,2,FALSE),0)</f>
        <v>0</v>
      </c>
      <c r="R412" s="23" t="e">
        <f>VLOOKUP(A412,#REF!,1,FALSE)</f>
        <v>#REF!</v>
      </c>
      <c r="T412" s="23" t="e">
        <f>+VLOOKUP(A412,#REF!, 1, FALSE)</f>
        <v>#REF!</v>
      </c>
    </row>
    <row r="413" spans="1:20" hidden="1" x14ac:dyDescent="0.2">
      <c r="A413" s="23" t="s">
        <v>2827</v>
      </c>
      <c r="B413" s="23" t="s">
        <v>2828</v>
      </c>
      <c r="C413" s="135" t="s">
        <v>5</v>
      </c>
      <c r="F413" s="135">
        <f t="shared" si="12"/>
        <v>0</v>
      </c>
      <c r="G413" s="23">
        <v>25013</v>
      </c>
      <c r="H413" s="23">
        <v>25013</v>
      </c>
      <c r="M413" s="23">
        <f t="shared" si="13"/>
        <v>0</v>
      </c>
      <c r="O413" s="23">
        <f>F413-_xlfn.IFNA(VLOOKUP(A413,'tb adj31.12.2019'!$D$3:$E$1682,2,FALSE),0)</f>
        <v>0</v>
      </c>
      <c r="R413" s="23" t="e">
        <f>VLOOKUP(A413,#REF!,1,FALSE)</f>
        <v>#REF!</v>
      </c>
      <c r="T413" s="23" t="e">
        <f>+VLOOKUP(A413,#REF!, 1, FALSE)</f>
        <v>#REF!</v>
      </c>
    </row>
    <row r="414" spans="1:20" hidden="1" x14ac:dyDescent="0.2">
      <c r="A414" s="23" t="s">
        <v>2829</v>
      </c>
      <c r="B414" s="23" t="s">
        <v>2830</v>
      </c>
      <c r="C414" s="135" t="s">
        <v>5</v>
      </c>
      <c r="F414" s="135">
        <f t="shared" si="12"/>
        <v>0</v>
      </c>
      <c r="G414" s="23">
        <v>523036</v>
      </c>
      <c r="H414" s="23">
        <v>600378.15</v>
      </c>
      <c r="K414" s="135">
        <v>77342.149999999994</v>
      </c>
      <c r="M414" s="23">
        <f t="shared" si="13"/>
        <v>-77342.149999999994</v>
      </c>
      <c r="O414" s="23">
        <f>F414-_xlfn.IFNA(VLOOKUP(A414,'tb adj31.12.2019'!$D$3:$E$1682,2,FALSE),0)</f>
        <v>0</v>
      </c>
      <c r="R414" s="23" t="e">
        <f>VLOOKUP(A414,#REF!,1,FALSE)</f>
        <v>#REF!</v>
      </c>
      <c r="T414" s="23" t="e">
        <f>+VLOOKUP(A414,#REF!, 1, FALSE)</f>
        <v>#REF!</v>
      </c>
    </row>
    <row r="415" spans="1:20" hidden="1" x14ac:dyDescent="0.2">
      <c r="A415" s="23" t="s">
        <v>2831</v>
      </c>
      <c r="B415" s="23" t="s">
        <v>2832</v>
      </c>
      <c r="C415" s="135" t="s">
        <v>5</v>
      </c>
      <c r="F415" s="135">
        <f t="shared" si="12"/>
        <v>0</v>
      </c>
      <c r="G415" s="23">
        <v>76800</v>
      </c>
      <c r="H415" s="23">
        <v>76800</v>
      </c>
      <c r="M415" s="23">
        <f t="shared" si="13"/>
        <v>0</v>
      </c>
      <c r="O415" s="23">
        <f>F415-_xlfn.IFNA(VLOOKUP(A415,'tb adj31.12.2019'!$D$3:$E$1682,2,FALSE),0)</f>
        <v>0</v>
      </c>
      <c r="R415" s="23" t="e">
        <f>VLOOKUP(A415,#REF!,1,FALSE)</f>
        <v>#REF!</v>
      </c>
      <c r="T415" s="23" t="e">
        <f>+VLOOKUP(A415,#REF!, 1, FALSE)</f>
        <v>#REF!</v>
      </c>
    </row>
    <row r="416" spans="1:20" hidden="1" x14ac:dyDescent="0.2">
      <c r="A416" s="23" t="s">
        <v>2833</v>
      </c>
      <c r="B416" s="23" t="s">
        <v>2834</v>
      </c>
      <c r="C416" s="135" t="s">
        <v>5</v>
      </c>
      <c r="F416" s="135">
        <f t="shared" si="12"/>
        <v>0</v>
      </c>
      <c r="G416" s="23">
        <v>27000</v>
      </c>
      <c r="H416" s="23">
        <v>27000</v>
      </c>
      <c r="M416" s="23">
        <f t="shared" si="13"/>
        <v>0</v>
      </c>
      <c r="O416" s="23">
        <f>F416-_xlfn.IFNA(VLOOKUP(A416,'tb adj31.12.2019'!$D$3:$E$1682,2,FALSE),0)</f>
        <v>0</v>
      </c>
      <c r="R416" s="23" t="e">
        <f>VLOOKUP(A416,#REF!,1,FALSE)</f>
        <v>#REF!</v>
      </c>
      <c r="T416" s="23" t="e">
        <f>+VLOOKUP(A416,#REF!, 1, FALSE)</f>
        <v>#REF!</v>
      </c>
    </row>
    <row r="417" spans="1:20" hidden="1" x14ac:dyDescent="0.2">
      <c r="A417" s="23" t="s">
        <v>2835</v>
      </c>
      <c r="B417" s="23" t="s">
        <v>2836</v>
      </c>
      <c r="C417" s="135" t="s">
        <v>5</v>
      </c>
      <c r="F417" s="135">
        <f t="shared" si="12"/>
        <v>0</v>
      </c>
      <c r="G417" s="23">
        <v>35413366.520000003</v>
      </c>
      <c r="H417" s="23">
        <v>35164568.549999997</v>
      </c>
      <c r="J417" s="23">
        <v>248797.97</v>
      </c>
      <c r="M417" s="23">
        <f t="shared" si="13"/>
        <v>248797.97</v>
      </c>
      <c r="O417" s="23">
        <f>F417-_xlfn.IFNA(VLOOKUP(A417,'tb adj31.12.2019'!$D$3:$E$1682,2,FALSE),0)</f>
        <v>0</v>
      </c>
      <c r="R417" s="23" t="e">
        <f>VLOOKUP(A417,#REF!,1,FALSE)</f>
        <v>#REF!</v>
      </c>
      <c r="T417" s="23" t="e">
        <f>+VLOOKUP(A417,#REF!, 1, FALSE)</f>
        <v>#REF!</v>
      </c>
    </row>
    <row r="418" spans="1:20" hidden="1" x14ac:dyDescent="0.2">
      <c r="A418" s="23" t="s">
        <v>2837</v>
      </c>
      <c r="B418" s="23" t="s">
        <v>2838</v>
      </c>
      <c r="C418" s="135" t="s">
        <v>5</v>
      </c>
      <c r="F418" s="135">
        <f t="shared" si="12"/>
        <v>0</v>
      </c>
      <c r="G418" s="23">
        <v>226000</v>
      </c>
      <c r="H418" s="23">
        <v>226000</v>
      </c>
      <c r="M418" s="23">
        <f t="shared" si="13"/>
        <v>0</v>
      </c>
      <c r="O418" s="23">
        <f>F418-_xlfn.IFNA(VLOOKUP(A418,'tb adj31.12.2019'!$D$3:$E$1682,2,FALSE),0)</f>
        <v>0</v>
      </c>
      <c r="R418" s="23" t="e">
        <f>VLOOKUP(A418,#REF!,1,FALSE)</f>
        <v>#REF!</v>
      </c>
      <c r="T418" s="23" t="e">
        <f>+VLOOKUP(A418,#REF!, 1, FALSE)</f>
        <v>#REF!</v>
      </c>
    </row>
    <row r="419" spans="1:20" hidden="1" x14ac:dyDescent="0.2">
      <c r="A419" s="23" t="s">
        <v>2839</v>
      </c>
      <c r="B419" s="23" t="s">
        <v>2840</v>
      </c>
      <c r="C419" s="135" t="s">
        <v>5</v>
      </c>
      <c r="F419" s="135">
        <f t="shared" si="12"/>
        <v>0</v>
      </c>
      <c r="G419" s="23">
        <v>2112</v>
      </c>
      <c r="H419" s="23">
        <v>2112</v>
      </c>
      <c r="M419" s="23">
        <f t="shared" si="13"/>
        <v>0</v>
      </c>
      <c r="O419" s="23">
        <f>F419-_xlfn.IFNA(VLOOKUP(A419,'tb adj31.12.2019'!$D$3:$E$1682,2,FALSE),0)</f>
        <v>0</v>
      </c>
      <c r="R419" s="23" t="e">
        <f>VLOOKUP(A419,#REF!,1,FALSE)</f>
        <v>#REF!</v>
      </c>
      <c r="T419" s="23" t="e">
        <f>+VLOOKUP(A419,#REF!, 1, FALSE)</f>
        <v>#REF!</v>
      </c>
    </row>
    <row r="420" spans="1:20" hidden="1" x14ac:dyDescent="0.2">
      <c r="A420" s="23" t="s">
        <v>2841</v>
      </c>
      <c r="B420" s="23" t="s">
        <v>2842</v>
      </c>
      <c r="C420" s="135" t="s">
        <v>5</v>
      </c>
      <c r="F420" s="135">
        <f t="shared" si="12"/>
        <v>0</v>
      </c>
      <c r="G420" s="23">
        <v>4200</v>
      </c>
      <c r="H420" s="23">
        <v>4200</v>
      </c>
      <c r="M420" s="23">
        <f t="shared" si="13"/>
        <v>0</v>
      </c>
      <c r="O420" s="23">
        <f>F420-_xlfn.IFNA(VLOOKUP(A420,'tb adj31.12.2019'!$D$3:$E$1682,2,FALSE),0)</f>
        <v>0</v>
      </c>
      <c r="R420" s="23" t="e">
        <f>VLOOKUP(A420,#REF!,1,FALSE)</f>
        <v>#REF!</v>
      </c>
      <c r="T420" s="23" t="e">
        <f>+VLOOKUP(A420,#REF!, 1, FALSE)</f>
        <v>#REF!</v>
      </c>
    </row>
    <row r="421" spans="1:20" hidden="1" x14ac:dyDescent="0.2">
      <c r="A421" s="23" t="s">
        <v>2843</v>
      </c>
      <c r="B421" s="23" t="s">
        <v>1823</v>
      </c>
      <c r="C421" s="135" t="s">
        <v>5</v>
      </c>
      <c r="F421" s="135">
        <f t="shared" si="12"/>
        <v>0</v>
      </c>
      <c r="G421" s="23">
        <v>37314</v>
      </c>
      <c r="H421" s="23">
        <v>37314</v>
      </c>
      <c r="M421" s="23">
        <f t="shared" si="13"/>
        <v>0</v>
      </c>
      <c r="O421" s="23">
        <f>F421-_xlfn.IFNA(VLOOKUP(A421,'tb adj31.12.2019'!$D$3:$E$1682,2,FALSE),0)</f>
        <v>0</v>
      </c>
      <c r="R421" s="23" t="e">
        <f>VLOOKUP(A421,#REF!,1,FALSE)</f>
        <v>#REF!</v>
      </c>
      <c r="T421" s="23" t="e">
        <f>+VLOOKUP(A421,#REF!, 1, FALSE)</f>
        <v>#REF!</v>
      </c>
    </row>
    <row r="422" spans="1:20" hidden="1" x14ac:dyDescent="0.2">
      <c r="A422" s="23" t="s">
        <v>2844</v>
      </c>
      <c r="B422" s="23" t="s">
        <v>1527</v>
      </c>
      <c r="C422" s="135" t="s">
        <v>5</v>
      </c>
      <c r="F422" s="135">
        <f t="shared" si="12"/>
        <v>0</v>
      </c>
      <c r="G422" s="23">
        <v>1119600</v>
      </c>
      <c r="H422" s="23">
        <v>1119600</v>
      </c>
      <c r="M422" s="23">
        <f t="shared" si="13"/>
        <v>0</v>
      </c>
      <c r="O422" s="23">
        <f>F422-_xlfn.IFNA(VLOOKUP(A422,'tb adj31.12.2019'!$D$3:$E$1682,2,FALSE),0)</f>
        <v>0</v>
      </c>
      <c r="R422" s="23" t="e">
        <f>VLOOKUP(A422,#REF!,1,FALSE)</f>
        <v>#REF!</v>
      </c>
      <c r="T422" s="23" t="e">
        <f>+VLOOKUP(A422,#REF!, 1, FALSE)</f>
        <v>#REF!</v>
      </c>
    </row>
    <row r="423" spans="1:20" hidden="1" x14ac:dyDescent="0.2">
      <c r="A423" s="23" t="s">
        <v>2845</v>
      </c>
      <c r="B423" s="23" t="s">
        <v>2846</v>
      </c>
      <c r="C423" s="135" t="s">
        <v>5</v>
      </c>
      <c r="F423" s="135">
        <f t="shared" si="12"/>
        <v>0</v>
      </c>
      <c r="G423" s="23">
        <v>108108</v>
      </c>
      <c r="H423" s="23">
        <v>108108</v>
      </c>
      <c r="M423" s="23">
        <f t="shared" si="13"/>
        <v>0</v>
      </c>
      <c r="O423" s="23">
        <f>F423-_xlfn.IFNA(VLOOKUP(A423,'tb adj31.12.2019'!$D$3:$E$1682,2,FALSE),0)</f>
        <v>0</v>
      </c>
      <c r="R423" s="23" t="e">
        <f>VLOOKUP(A423,#REF!,1,FALSE)</f>
        <v>#REF!</v>
      </c>
      <c r="T423" s="23" t="e">
        <f>+VLOOKUP(A423,#REF!, 1, FALSE)</f>
        <v>#REF!</v>
      </c>
    </row>
    <row r="424" spans="1:20" hidden="1" x14ac:dyDescent="0.2">
      <c r="A424" s="23" t="s">
        <v>2847</v>
      </c>
      <c r="B424" s="23" t="s">
        <v>1607</v>
      </c>
      <c r="C424" s="135" t="s">
        <v>5</v>
      </c>
      <c r="F424" s="135">
        <f t="shared" si="12"/>
        <v>0</v>
      </c>
      <c r="G424" s="23">
        <v>139372</v>
      </c>
      <c r="H424" s="23">
        <v>143240.59999999998</v>
      </c>
      <c r="K424" s="135">
        <v>3868.5999999999813</v>
      </c>
      <c r="M424" s="23">
        <f t="shared" si="13"/>
        <v>-3868.5999999999813</v>
      </c>
      <c r="O424" s="23">
        <f>F424-_xlfn.IFNA(VLOOKUP(A424,'tb adj31.12.2019'!$D$3:$E$1682,2,FALSE),0)</f>
        <v>0</v>
      </c>
      <c r="R424" s="23" t="e">
        <f>VLOOKUP(A424,#REF!,1,FALSE)</f>
        <v>#REF!</v>
      </c>
      <c r="T424" s="23" t="e">
        <f>+VLOOKUP(A424,#REF!, 1, FALSE)</f>
        <v>#REF!</v>
      </c>
    </row>
    <row r="425" spans="1:20" hidden="1" x14ac:dyDescent="0.2">
      <c r="A425" s="23" t="s">
        <v>2848</v>
      </c>
      <c r="B425" s="23" t="s">
        <v>2849</v>
      </c>
      <c r="C425" s="135" t="s">
        <v>5</v>
      </c>
      <c r="F425" s="135">
        <f t="shared" si="12"/>
        <v>0</v>
      </c>
      <c r="G425" s="23">
        <v>10080</v>
      </c>
      <c r="H425" s="23">
        <v>10080</v>
      </c>
      <c r="M425" s="23">
        <f t="shared" si="13"/>
        <v>0</v>
      </c>
      <c r="O425" s="23">
        <f>F425-_xlfn.IFNA(VLOOKUP(A425,'tb adj31.12.2019'!$D$3:$E$1682,2,FALSE),0)</f>
        <v>0</v>
      </c>
      <c r="R425" s="23" t="e">
        <f>VLOOKUP(A425,#REF!,1,FALSE)</f>
        <v>#REF!</v>
      </c>
      <c r="T425" s="23" t="e">
        <f>+VLOOKUP(A425,#REF!, 1, FALSE)</f>
        <v>#REF!</v>
      </c>
    </row>
    <row r="426" spans="1:20" hidden="1" x14ac:dyDescent="0.2">
      <c r="A426" s="23" t="s">
        <v>2850</v>
      </c>
      <c r="B426" s="23" t="s">
        <v>2851</v>
      </c>
      <c r="C426" s="135" t="s">
        <v>5</v>
      </c>
      <c r="F426" s="135">
        <f t="shared" si="12"/>
        <v>0</v>
      </c>
      <c r="G426" s="23">
        <v>158823</v>
      </c>
      <c r="H426" s="23">
        <v>158823</v>
      </c>
      <c r="M426" s="23">
        <f t="shared" si="13"/>
        <v>0</v>
      </c>
      <c r="O426" s="23">
        <f>F426-_xlfn.IFNA(VLOOKUP(A426,'tb adj31.12.2019'!$D$3:$E$1682,2,FALSE),0)</f>
        <v>0</v>
      </c>
      <c r="R426" s="23" t="e">
        <f>VLOOKUP(A426,#REF!,1,FALSE)</f>
        <v>#REF!</v>
      </c>
      <c r="T426" s="23" t="e">
        <f>+VLOOKUP(A426,#REF!, 1, FALSE)</f>
        <v>#REF!</v>
      </c>
    </row>
    <row r="427" spans="1:20" hidden="1" x14ac:dyDescent="0.2">
      <c r="A427" s="23" t="s">
        <v>2852</v>
      </c>
      <c r="B427" s="23" t="s">
        <v>2853</v>
      </c>
      <c r="C427" s="135" t="s">
        <v>371</v>
      </c>
      <c r="F427" s="135">
        <f t="shared" si="12"/>
        <v>0</v>
      </c>
      <c r="G427" s="23">
        <v>2038249</v>
      </c>
      <c r="H427" s="23">
        <v>2038249</v>
      </c>
      <c r="M427" s="23">
        <f t="shared" si="13"/>
        <v>0</v>
      </c>
      <c r="O427" s="23">
        <f>F427-_xlfn.IFNA(VLOOKUP(A427,'tb adj31.12.2019'!$D$3:$E$1682,2,FALSE),0)</f>
        <v>0</v>
      </c>
      <c r="R427" s="23" t="e">
        <f>VLOOKUP(A427,#REF!,1,FALSE)</f>
        <v>#REF!</v>
      </c>
      <c r="T427" s="23" t="e">
        <f>+VLOOKUP(A427,#REF!, 1, FALSE)</f>
        <v>#REF!</v>
      </c>
    </row>
    <row r="428" spans="1:20" hidden="1" x14ac:dyDescent="0.2">
      <c r="A428" s="23" t="s">
        <v>2854</v>
      </c>
      <c r="B428" s="23" t="s">
        <v>2855</v>
      </c>
      <c r="C428" s="135" t="s">
        <v>5</v>
      </c>
      <c r="F428" s="135">
        <f t="shared" si="12"/>
        <v>0</v>
      </c>
      <c r="G428" s="23">
        <v>1600</v>
      </c>
      <c r="H428" s="23">
        <v>1600</v>
      </c>
      <c r="M428" s="23">
        <f t="shared" si="13"/>
        <v>0</v>
      </c>
      <c r="O428" s="23">
        <f>F428-_xlfn.IFNA(VLOOKUP(A428,'tb adj31.12.2019'!$D$3:$E$1682,2,FALSE),0)</f>
        <v>0</v>
      </c>
      <c r="R428" s="23" t="e">
        <f>VLOOKUP(A428,#REF!,1,FALSE)</f>
        <v>#REF!</v>
      </c>
      <c r="T428" s="23" t="e">
        <f>+VLOOKUP(A428,#REF!, 1, FALSE)</f>
        <v>#REF!</v>
      </c>
    </row>
    <row r="429" spans="1:20" hidden="1" x14ac:dyDescent="0.2">
      <c r="A429" s="23" t="s">
        <v>2856</v>
      </c>
      <c r="B429" s="23" t="s">
        <v>2857</v>
      </c>
      <c r="C429" s="135" t="s">
        <v>5</v>
      </c>
      <c r="F429" s="135">
        <f t="shared" si="12"/>
        <v>0</v>
      </c>
      <c r="G429" s="23">
        <v>18000</v>
      </c>
      <c r="H429" s="23">
        <v>18000</v>
      </c>
      <c r="M429" s="23">
        <f t="shared" si="13"/>
        <v>0</v>
      </c>
      <c r="O429" s="23">
        <f>F429-_xlfn.IFNA(VLOOKUP(A429,'tb adj31.12.2019'!$D$3:$E$1682,2,FALSE),0)</f>
        <v>0</v>
      </c>
      <c r="R429" s="23" t="e">
        <f>VLOOKUP(A429,#REF!,1,FALSE)</f>
        <v>#REF!</v>
      </c>
      <c r="T429" s="23" t="e">
        <f>+VLOOKUP(A429,#REF!, 1, FALSE)</f>
        <v>#REF!</v>
      </c>
    </row>
    <row r="430" spans="1:20" hidden="1" x14ac:dyDescent="0.2">
      <c r="A430" s="23" t="s">
        <v>2858</v>
      </c>
      <c r="B430" s="23" t="s">
        <v>2859</v>
      </c>
      <c r="C430" s="135" t="s">
        <v>5</v>
      </c>
      <c r="F430" s="135">
        <f t="shared" si="12"/>
        <v>0</v>
      </c>
      <c r="G430" s="23">
        <v>10200</v>
      </c>
      <c r="H430" s="23">
        <v>10200</v>
      </c>
      <c r="M430" s="23">
        <f t="shared" si="13"/>
        <v>0</v>
      </c>
      <c r="O430" s="23">
        <f>F430-_xlfn.IFNA(VLOOKUP(A430,'tb adj31.12.2019'!$D$3:$E$1682,2,FALSE),0)</f>
        <v>0</v>
      </c>
      <c r="R430" s="23" t="e">
        <f>VLOOKUP(A430,#REF!,1,FALSE)</f>
        <v>#REF!</v>
      </c>
      <c r="T430" s="23" t="e">
        <f>+VLOOKUP(A430,#REF!, 1, FALSE)</f>
        <v>#REF!</v>
      </c>
    </row>
    <row r="431" spans="1:20" hidden="1" x14ac:dyDescent="0.2">
      <c r="A431" s="23" t="s">
        <v>2860</v>
      </c>
      <c r="B431" s="23" t="s">
        <v>2861</v>
      </c>
      <c r="C431" s="135" t="s">
        <v>5</v>
      </c>
      <c r="F431" s="135">
        <f t="shared" si="12"/>
        <v>0</v>
      </c>
      <c r="G431" s="23">
        <v>208800</v>
      </c>
      <c r="H431" s="23">
        <v>270100</v>
      </c>
      <c r="K431" s="135">
        <v>61300</v>
      </c>
      <c r="M431" s="23">
        <f t="shared" si="13"/>
        <v>-61300</v>
      </c>
      <c r="O431" s="23">
        <f>F431-_xlfn.IFNA(VLOOKUP(A431,'tb adj31.12.2019'!$D$3:$E$1682,2,FALSE),0)</f>
        <v>0</v>
      </c>
      <c r="R431" s="23" t="e">
        <f>VLOOKUP(A431,#REF!,1,FALSE)</f>
        <v>#REF!</v>
      </c>
      <c r="T431" s="23" t="e">
        <f>+VLOOKUP(A431,#REF!, 1, FALSE)</f>
        <v>#REF!</v>
      </c>
    </row>
    <row r="432" spans="1:20" hidden="1" x14ac:dyDescent="0.2">
      <c r="A432" s="23" t="s">
        <v>2862</v>
      </c>
      <c r="B432" s="23" t="s">
        <v>2863</v>
      </c>
      <c r="C432" s="135" t="s">
        <v>5</v>
      </c>
      <c r="F432" s="135">
        <f t="shared" si="12"/>
        <v>0</v>
      </c>
      <c r="G432" s="23">
        <v>443400</v>
      </c>
      <c r="H432" s="23">
        <v>443400</v>
      </c>
      <c r="M432" s="23">
        <f t="shared" si="13"/>
        <v>0</v>
      </c>
      <c r="O432" s="23">
        <f>F432-_xlfn.IFNA(VLOOKUP(A432,'tb adj31.12.2019'!$D$3:$E$1682,2,FALSE),0)</f>
        <v>0</v>
      </c>
      <c r="R432" s="23" t="e">
        <f>VLOOKUP(A432,#REF!,1,FALSE)</f>
        <v>#REF!</v>
      </c>
      <c r="T432" s="23" t="e">
        <f>+VLOOKUP(A432,#REF!, 1, FALSE)</f>
        <v>#REF!</v>
      </c>
    </row>
    <row r="433" spans="1:20" hidden="1" x14ac:dyDescent="0.2">
      <c r="A433" s="23" t="s">
        <v>2864</v>
      </c>
      <c r="B433" s="23" t="s">
        <v>2865</v>
      </c>
      <c r="C433" s="135" t="s">
        <v>5</v>
      </c>
      <c r="F433" s="135">
        <f t="shared" si="12"/>
        <v>0</v>
      </c>
      <c r="H433" s="23">
        <v>26286</v>
      </c>
      <c r="K433" s="135">
        <v>26286</v>
      </c>
      <c r="M433" s="23">
        <f t="shared" si="13"/>
        <v>-26286</v>
      </c>
      <c r="O433" s="23">
        <f>F433-_xlfn.IFNA(VLOOKUP(A433,'tb adj31.12.2019'!$D$3:$E$1682,2,FALSE),0)</f>
        <v>0</v>
      </c>
      <c r="R433" s="23" t="e">
        <f>VLOOKUP(A433,#REF!,1,FALSE)</f>
        <v>#REF!</v>
      </c>
      <c r="T433" s="23" t="e">
        <f>+VLOOKUP(A433,#REF!, 1, FALSE)</f>
        <v>#REF!</v>
      </c>
    </row>
    <row r="434" spans="1:20" hidden="1" x14ac:dyDescent="0.2">
      <c r="A434" s="23" t="s">
        <v>2866</v>
      </c>
      <c r="B434" s="23" t="s">
        <v>2867</v>
      </c>
      <c r="C434" s="135" t="s">
        <v>5</v>
      </c>
      <c r="F434" s="135">
        <f t="shared" si="12"/>
        <v>0</v>
      </c>
      <c r="G434" s="23">
        <v>140300</v>
      </c>
      <c r="H434" s="23">
        <v>140300</v>
      </c>
      <c r="M434" s="23">
        <f t="shared" si="13"/>
        <v>0</v>
      </c>
      <c r="O434" s="23">
        <f>F434-_xlfn.IFNA(VLOOKUP(A434,'tb adj31.12.2019'!$D$3:$E$1682,2,FALSE),0)</f>
        <v>0</v>
      </c>
      <c r="R434" s="23" t="e">
        <f>VLOOKUP(A434,#REF!,1,FALSE)</f>
        <v>#REF!</v>
      </c>
      <c r="T434" s="23" t="e">
        <f>+VLOOKUP(A434,#REF!, 1, FALSE)</f>
        <v>#REF!</v>
      </c>
    </row>
    <row r="435" spans="1:20" hidden="1" x14ac:dyDescent="0.2">
      <c r="A435" s="23" t="s">
        <v>2868</v>
      </c>
      <c r="B435" s="23" t="s">
        <v>2869</v>
      </c>
      <c r="C435" s="135" t="s">
        <v>5</v>
      </c>
      <c r="F435" s="135">
        <f t="shared" si="12"/>
        <v>0</v>
      </c>
      <c r="G435" s="23">
        <v>2303688</v>
      </c>
      <c r="H435" s="23">
        <v>2303688</v>
      </c>
      <c r="M435" s="23">
        <f t="shared" si="13"/>
        <v>0</v>
      </c>
      <c r="O435" s="23">
        <f>F435-_xlfn.IFNA(VLOOKUP(A435,'tb adj31.12.2019'!$D$3:$E$1682,2,FALSE),0)</f>
        <v>0</v>
      </c>
      <c r="R435" s="23" t="e">
        <f>VLOOKUP(A435,#REF!,1,FALSE)</f>
        <v>#REF!</v>
      </c>
      <c r="T435" s="23" t="e">
        <f>+VLOOKUP(A435,#REF!, 1, FALSE)</f>
        <v>#REF!</v>
      </c>
    </row>
    <row r="436" spans="1:20" hidden="1" x14ac:dyDescent="0.2">
      <c r="A436" s="23" t="s">
        <v>2870</v>
      </c>
      <c r="B436" s="23" t="s">
        <v>2871</v>
      </c>
      <c r="C436" s="135" t="s">
        <v>5</v>
      </c>
      <c r="F436" s="135">
        <f t="shared" si="12"/>
        <v>0</v>
      </c>
      <c r="G436" s="23">
        <v>1050</v>
      </c>
      <c r="H436" s="23">
        <v>1050</v>
      </c>
      <c r="M436" s="23">
        <f t="shared" si="13"/>
        <v>0</v>
      </c>
      <c r="O436" s="23">
        <f>F436-_xlfn.IFNA(VLOOKUP(A436,'tb adj31.12.2019'!$D$3:$E$1682,2,FALSE),0)</f>
        <v>0</v>
      </c>
      <c r="R436" s="23" t="e">
        <f>VLOOKUP(A436,#REF!,1,FALSE)</f>
        <v>#REF!</v>
      </c>
      <c r="T436" s="23" t="e">
        <f>+VLOOKUP(A436,#REF!, 1, FALSE)</f>
        <v>#REF!</v>
      </c>
    </row>
    <row r="437" spans="1:20" hidden="1" x14ac:dyDescent="0.2">
      <c r="A437" s="23" t="s">
        <v>2872</v>
      </c>
      <c r="B437" s="23" t="s">
        <v>2873</v>
      </c>
      <c r="C437" s="135" t="s">
        <v>5</v>
      </c>
      <c r="F437" s="135">
        <f t="shared" si="12"/>
        <v>0</v>
      </c>
      <c r="G437" s="23">
        <v>56000</v>
      </c>
      <c r="H437" s="23">
        <v>112000</v>
      </c>
      <c r="K437" s="135">
        <v>56000</v>
      </c>
      <c r="M437" s="23">
        <f t="shared" si="13"/>
        <v>-56000</v>
      </c>
      <c r="O437" s="23">
        <f>F437-_xlfn.IFNA(VLOOKUP(A437,'tb adj31.12.2019'!$D$3:$E$1682,2,FALSE),0)</f>
        <v>0</v>
      </c>
      <c r="R437" s="23" t="e">
        <f>VLOOKUP(A437,#REF!,1,FALSE)</f>
        <v>#REF!</v>
      </c>
      <c r="T437" s="23" t="e">
        <f>+VLOOKUP(A437,#REF!, 1, FALSE)</f>
        <v>#REF!</v>
      </c>
    </row>
    <row r="438" spans="1:20" hidden="1" x14ac:dyDescent="0.2">
      <c r="A438" s="23" t="s">
        <v>2874</v>
      </c>
      <c r="B438" s="23" t="s">
        <v>2875</v>
      </c>
      <c r="C438" s="135" t="s">
        <v>5</v>
      </c>
      <c r="F438" s="135">
        <f t="shared" si="12"/>
        <v>0</v>
      </c>
      <c r="G438" s="23">
        <v>18000</v>
      </c>
      <c r="H438" s="23">
        <v>18000</v>
      </c>
      <c r="M438" s="23">
        <f t="shared" si="13"/>
        <v>0</v>
      </c>
      <c r="O438" s="23">
        <f>F438-_xlfn.IFNA(VLOOKUP(A438,'tb adj31.12.2019'!$D$3:$E$1682,2,FALSE),0)</f>
        <v>0</v>
      </c>
      <c r="R438" s="23" t="e">
        <f>VLOOKUP(A438,#REF!,1,FALSE)</f>
        <v>#REF!</v>
      </c>
      <c r="T438" s="23" t="e">
        <f>+VLOOKUP(A438,#REF!, 1, FALSE)</f>
        <v>#REF!</v>
      </c>
    </row>
    <row r="439" spans="1:20" hidden="1" x14ac:dyDescent="0.2">
      <c r="A439" s="23" t="s">
        <v>2876</v>
      </c>
      <c r="B439" s="23" t="s">
        <v>2877</v>
      </c>
      <c r="C439" s="135" t="s">
        <v>5</v>
      </c>
      <c r="F439" s="135">
        <f t="shared" si="12"/>
        <v>0</v>
      </c>
      <c r="G439" s="23">
        <v>35040</v>
      </c>
      <c r="J439" s="23">
        <v>35040</v>
      </c>
      <c r="M439" s="23">
        <f t="shared" si="13"/>
        <v>35040</v>
      </c>
      <c r="O439" s="23">
        <f>F439-_xlfn.IFNA(VLOOKUP(A439,'tb adj31.12.2019'!$D$3:$E$1682,2,FALSE),0)</f>
        <v>0</v>
      </c>
      <c r="R439" s="23" t="e">
        <f>VLOOKUP(A439,#REF!,1,FALSE)</f>
        <v>#REF!</v>
      </c>
      <c r="T439" s="23" t="e">
        <f>+VLOOKUP(A439,#REF!, 1, FALSE)</f>
        <v>#REF!</v>
      </c>
    </row>
    <row r="440" spans="1:20" hidden="1" x14ac:dyDescent="0.2">
      <c r="A440" s="23" t="s">
        <v>925</v>
      </c>
      <c r="B440" s="23" t="s">
        <v>926</v>
      </c>
      <c r="C440" s="135" t="s">
        <v>5</v>
      </c>
      <c r="E440" s="23">
        <v>1108503.9899999003</v>
      </c>
      <c r="F440" s="135">
        <f t="shared" si="12"/>
        <v>-1108503.9899999003</v>
      </c>
      <c r="G440" s="23">
        <v>9050688</v>
      </c>
      <c r="H440" s="23">
        <v>9084644.7200000007</v>
      </c>
      <c r="K440" s="135">
        <v>1142460.7099998998</v>
      </c>
      <c r="M440" s="23">
        <f t="shared" si="13"/>
        <v>-1142460.7099998998</v>
      </c>
      <c r="O440" s="23">
        <f>F440-_xlfn.IFNA(VLOOKUP(A440,'tb adj31.12.2019'!$D$3:$E$1682,2,FALSE),0)</f>
        <v>1.000009966082871E-2</v>
      </c>
      <c r="R440" s="23" t="e">
        <f>VLOOKUP(A440,#REF!,1,FALSE)</f>
        <v>#REF!</v>
      </c>
      <c r="T440" s="23" t="e">
        <f>+VLOOKUP(A440,#REF!, 1, FALSE)</f>
        <v>#REF!</v>
      </c>
    </row>
    <row r="441" spans="1:20" hidden="1" x14ac:dyDescent="0.2">
      <c r="A441" s="23" t="s">
        <v>930</v>
      </c>
      <c r="B441" s="23" t="s">
        <v>931</v>
      </c>
      <c r="C441" s="135" t="s">
        <v>5</v>
      </c>
      <c r="D441" s="23">
        <v>1.5997999999999997E-3</v>
      </c>
      <c r="F441" s="135">
        <f t="shared" si="12"/>
        <v>1.5997999999999997E-3</v>
      </c>
      <c r="G441" s="23">
        <v>115887.14</v>
      </c>
      <c r="H441" s="23">
        <v>115887.144</v>
      </c>
      <c r="K441" s="135">
        <v>2.4001999944448472E-3</v>
      </c>
      <c r="M441" s="23">
        <f t="shared" si="13"/>
        <v>-2.4001999944448472E-3</v>
      </c>
      <c r="O441" s="23">
        <f>F441-_xlfn.IFNA(VLOOKUP(A441,'tb adj31.12.2019'!$D$3:$E$1682,2,FALSE),0)</f>
        <v>1.5997999999999997E-3</v>
      </c>
      <c r="R441" s="23" t="e">
        <f>VLOOKUP(A441,#REF!,1,FALSE)</f>
        <v>#REF!</v>
      </c>
      <c r="T441" s="23" t="e">
        <f>+VLOOKUP(A441,#REF!, 1, FALSE)</f>
        <v>#REF!</v>
      </c>
    </row>
    <row r="442" spans="1:20" hidden="1" x14ac:dyDescent="0.2">
      <c r="A442" s="23" t="s">
        <v>932</v>
      </c>
      <c r="B442" s="23" t="s">
        <v>933</v>
      </c>
      <c r="C442" s="135" t="s">
        <v>5</v>
      </c>
      <c r="E442" s="23">
        <v>3.1998999999999999E-3</v>
      </c>
      <c r="F442" s="135">
        <f t="shared" si="12"/>
        <v>-3.1998999999999999E-3</v>
      </c>
      <c r="G442" s="23">
        <v>5232896</v>
      </c>
      <c r="H442" s="23">
        <v>5535596</v>
      </c>
      <c r="K442" s="135">
        <v>302700.00319990038</v>
      </c>
      <c r="M442" s="23">
        <f t="shared" si="13"/>
        <v>-302700.00319990038</v>
      </c>
      <c r="O442" s="23">
        <f>F442-_xlfn.IFNA(VLOOKUP(A442,'tb adj31.12.2019'!$D$3:$E$1682,2,FALSE),0)</f>
        <v>-3.1998999999999999E-3</v>
      </c>
      <c r="R442" s="23" t="e">
        <f>VLOOKUP(A442,#REF!,1,FALSE)</f>
        <v>#REF!</v>
      </c>
      <c r="T442" s="23" t="e">
        <f>+VLOOKUP(A442,#REF!, 1, FALSE)</f>
        <v>#REF!</v>
      </c>
    </row>
    <row r="443" spans="1:20" hidden="1" x14ac:dyDescent="0.2">
      <c r="A443" s="23" t="s">
        <v>935</v>
      </c>
      <c r="B443" s="23" t="s">
        <v>936</v>
      </c>
      <c r="C443" s="135" t="s">
        <v>5</v>
      </c>
      <c r="E443" s="23">
        <v>141476.00419899999</v>
      </c>
      <c r="F443" s="135">
        <f t="shared" si="12"/>
        <v>-141476.00419899999</v>
      </c>
      <c r="G443" s="23">
        <v>3518114</v>
      </c>
      <c r="H443" s="23">
        <v>3376638</v>
      </c>
      <c r="K443" s="135">
        <v>4.1989994049072268E-3</v>
      </c>
      <c r="M443" s="23">
        <f t="shared" si="13"/>
        <v>-4.1989994049072268E-3</v>
      </c>
      <c r="O443" s="23">
        <f>F443-_xlfn.IFNA(VLOOKUP(A443,'tb adj31.12.2019'!$D$3:$E$1682,2,FALSE),0)</f>
        <v>-4.1989999881479889E-3</v>
      </c>
      <c r="R443" s="23" t="e">
        <f>VLOOKUP(A443,#REF!,1,FALSE)</f>
        <v>#REF!</v>
      </c>
      <c r="T443" s="23" t="e">
        <f>+VLOOKUP(A443,#REF!, 1, FALSE)</f>
        <v>#REF!</v>
      </c>
    </row>
    <row r="444" spans="1:20" hidden="1" x14ac:dyDescent="0.2">
      <c r="A444" s="23" t="s">
        <v>2710</v>
      </c>
      <c r="B444" s="23" t="s">
        <v>2878</v>
      </c>
      <c r="C444" s="135" t="s">
        <v>5</v>
      </c>
      <c r="F444" s="135">
        <f t="shared" si="12"/>
        <v>0</v>
      </c>
      <c r="G444" s="23">
        <v>2000</v>
      </c>
      <c r="H444" s="23">
        <v>2000</v>
      </c>
      <c r="M444" s="23">
        <f t="shared" si="13"/>
        <v>0</v>
      </c>
      <c r="O444" s="23">
        <f>F444-_xlfn.IFNA(VLOOKUP(A444,'tb adj31.12.2019'!$D$3:$E$1682,2,FALSE),0)</f>
        <v>0</v>
      </c>
      <c r="R444" s="23" t="e">
        <f>VLOOKUP(A444,#REF!,1,FALSE)</f>
        <v>#REF!</v>
      </c>
      <c r="T444" s="23" t="e">
        <f>+VLOOKUP(A444,#REF!, 1, FALSE)</f>
        <v>#REF!</v>
      </c>
    </row>
    <row r="445" spans="1:20" hidden="1" x14ac:dyDescent="0.2">
      <c r="A445" s="23" t="s">
        <v>937</v>
      </c>
      <c r="B445" s="23" t="s">
        <v>938</v>
      </c>
      <c r="C445" s="135" t="s">
        <v>5</v>
      </c>
      <c r="F445" s="135">
        <f t="shared" si="12"/>
        <v>0</v>
      </c>
      <c r="G445" s="23">
        <v>1390</v>
      </c>
      <c r="H445" s="23">
        <v>1390</v>
      </c>
      <c r="M445" s="23">
        <f t="shared" si="13"/>
        <v>0</v>
      </c>
      <c r="O445" s="23">
        <f>F445-_xlfn.IFNA(VLOOKUP(A445,'tb adj31.12.2019'!$D$3:$E$1682,2,FALSE),0)</f>
        <v>0</v>
      </c>
      <c r="R445" s="23" t="e">
        <f>VLOOKUP(A445,#REF!,1,FALSE)</f>
        <v>#REF!</v>
      </c>
      <c r="T445" s="23" t="e">
        <f>+VLOOKUP(A445,#REF!, 1, FALSE)</f>
        <v>#REF!</v>
      </c>
    </row>
    <row r="446" spans="1:20" hidden="1" x14ac:dyDescent="0.2">
      <c r="A446" s="23" t="s">
        <v>939</v>
      </c>
      <c r="B446" s="23" t="s">
        <v>940</v>
      </c>
      <c r="C446" s="135" t="s">
        <v>5</v>
      </c>
      <c r="E446" s="23">
        <v>507938.05259999988</v>
      </c>
      <c r="F446" s="135">
        <f t="shared" si="12"/>
        <v>-507938.05259999988</v>
      </c>
      <c r="K446" s="135">
        <v>507938.05259999988</v>
      </c>
      <c r="M446" s="23">
        <f t="shared" si="13"/>
        <v>-507938.05259999988</v>
      </c>
      <c r="O446" s="23">
        <f>F446-_xlfn.IFNA(VLOOKUP(A446,'tb adj31.12.2019'!$D$3:$E$1682,2,FALSE),0)</f>
        <v>-5.2599999879021198E-2</v>
      </c>
      <c r="R446" s="23" t="e">
        <f>VLOOKUP(A446,#REF!,1,FALSE)</f>
        <v>#REF!</v>
      </c>
      <c r="T446" s="23" t="e">
        <f>+VLOOKUP(A446,#REF!, 1, FALSE)</f>
        <v>#REF!</v>
      </c>
    </row>
    <row r="447" spans="1:20" hidden="1" x14ac:dyDescent="0.2">
      <c r="A447" s="23" t="s">
        <v>2707</v>
      </c>
      <c r="B447" s="23" t="s">
        <v>2879</v>
      </c>
      <c r="C447" s="135" t="s">
        <v>5</v>
      </c>
      <c r="F447" s="135">
        <f t="shared" si="12"/>
        <v>0</v>
      </c>
      <c r="G447" s="23">
        <v>7750</v>
      </c>
      <c r="H447" s="23">
        <v>7750</v>
      </c>
      <c r="M447" s="23">
        <f t="shared" si="13"/>
        <v>0</v>
      </c>
      <c r="O447" s="23">
        <f>F447-_xlfn.IFNA(VLOOKUP(A447,'tb adj31.12.2019'!$D$3:$E$1682,2,FALSE),0)</f>
        <v>0</v>
      </c>
      <c r="R447" s="23" t="e">
        <f>VLOOKUP(A447,#REF!,1,FALSE)</f>
        <v>#REF!</v>
      </c>
      <c r="T447" s="23" t="e">
        <f>+VLOOKUP(A447,#REF!, 1, FALSE)</f>
        <v>#REF!</v>
      </c>
    </row>
    <row r="448" spans="1:20" hidden="1" x14ac:dyDescent="0.2">
      <c r="A448" s="23" t="s">
        <v>941</v>
      </c>
      <c r="B448" s="23" t="s">
        <v>942</v>
      </c>
      <c r="C448" s="135" t="s">
        <v>5</v>
      </c>
      <c r="E448" s="23">
        <v>350704</v>
      </c>
      <c r="F448" s="135">
        <f t="shared" si="12"/>
        <v>-350704</v>
      </c>
      <c r="K448" s="135">
        <v>350704</v>
      </c>
      <c r="M448" s="23">
        <f t="shared" si="13"/>
        <v>-350704</v>
      </c>
      <c r="O448" s="23">
        <f>F448-_xlfn.IFNA(VLOOKUP(A448,'tb adj31.12.2019'!$D$3:$E$1682,2,FALSE),0)</f>
        <v>0</v>
      </c>
      <c r="R448" s="23" t="e">
        <f>VLOOKUP(A448,#REF!,1,FALSE)</f>
        <v>#REF!</v>
      </c>
      <c r="T448" s="23" t="e">
        <f>+VLOOKUP(A448,#REF!, 1, FALSE)</f>
        <v>#REF!</v>
      </c>
    </row>
    <row r="449" spans="1:20" hidden="1" x14ac:dyDescent="0.2">
      <c r="A449" s="23" t="s">
        <v>943</v>
      </c>
      <c r="B449" s="23" t="s">
        <v>944</v>
      </c>
      <c r="C449" s="135" t="s">
        <v>5</v>
      </c>
      <c r="F449" s="135">
        <f t="shared" si="12"/>
        <v>0</v>
      </c>
      <c r="G449" s="23">
        <v>949000</v>
      </c>
      <c r="H449" s="23">
        <v>949000</v>
      </c>
      <c r="M449" s="23">
        <f t="shared" si="13"/>
        <v>0</v>
      </c>
      <c r="O449" s="23">
        <f>F449-_xlfn.IFNA(VLOOKUP(A449,'tb adj31.12.2019'!$D$3:$E$1682,2,FALSE),0)</f>
        <v>0</v>
      </c>
      <c r="R449" s="23" t="e">
        <f>VLOOKUP(A449,#REF!,1,FALSE)</f>
        <v>#REF!</v>
      </c>
      <c r="T449" s="23" t="e">
        <f>+VLOOKUP(A449,#REF!, 1, FALSE)</f>
        <v>#REF!</v>
      </c>
    </row>
    <row r="450" spans="1:20" hidden="1" x14ac:dyDescent="0.2">
      <c r="A450" s="23" t="s">
        <v>947</v>
      </c>
      <c r="B450" s="23" t="s">
        <v>948</v>
      </c>
      <c r="C450" s="135" t="s">
        <v>5</v>
      </c>
      <c r="E450" s="23">
        <v>5703320.4453999996</v>
      </c>
      <c r="F450" s="135">
        <f t="shared" si="12"/>
        <v>-5703320.4453999996</v>
      </c>
      <c r="G450" s="23">
        <v>5703320.4500000002</v>
      </c>
      <c r="H450" s="23">
        <v>8414044.9776000008</v>
      </c>
      <c r="K450" s="135">
        <v>8414044.9730000012</v>
      </c>
      <c r="M450" s="23">
        <f t="shared" si="13"/>
        <v>-8414044.9730000012</v>
      </c>
      <c r="O450" s="23">
        <f>F450-_xlfn.IFNA(VLOOKUP(A450,'tb adj31.12.2019'!$D$3:$E$1682,2,FALSE),0)</f>
        <v>-0.44539999961853027</v>
      </c>
      <c r="R450" s="23" t="e">
        <f>VLOOKUP(A450,#REF!,1,FALSE)</f>
        <v>#REF!</v>
      </c>
      <c r="T450" s="23" t="e">
        <f>+VLOOKUP(A450,#REF!, 1, FALSE)</f>
        <v>#REF!</v>
      </c>
    </row>
    <row r="451" spans="1:20" hidden="1" x14ac:dyDescent="0.2">
      <c r="A451" s="23" t="s">
        <v>949</v>
      </c>
      <c r="B451" s="23" t="s">
        <v>950</v>
      </c>
      <c r="C451" s="135" t="s">
        <v>5</v>
      </c>
      <c r="D451" s="23">
        <v>1821330</v>
      </c>
      <c r="F451" s="135">
        <f t="shared" si="12"/>
        <v>1821330</v>
      </c>
      <c r="J451" s="23">
        <v>1821330</v>
      </c>
      <c r="M451" s="23">
        <f t="shared" si="13"/>
        <v>1821330</v>
      </c>
      <c r="O451" s="23">
        <f>F451-_xlfn.IFNA(VLOOKUP(A451,'tb adj31.12.2019'!$D$3:$E$1682,2,FALSE),0)</f>
        <v>0</v>
      </c>
      <c r="R451" s="23" t="e">
        <f>VLOOKUP(A451,#REF!,1,FALSE)</f>
        <v>#REF!</v>
      </c>
      <c r="T451" s="23" t="e">
        <f>+VLOOKUP(A451,#REF!, 1, FALSE)</f>
        <v>#REF!</v>
      </c>
    </row>
    <row r="452" spans="1:20" hidden="1" x14ac:dyDescent="0.2">
      <c r="A452" s="23" t="s">
        <v>951</v>
      </c>
      <c r="B452" s="23" t="s">
        <v>952</v>
      </c>
      <c r="C452" s="135" t="s">
        <v>5</v>
      </c>
      <c r="D452" s="23">
        <v>1235490</v>
      </c>
      <c r="F452" s="135">
        <f t="shared" ref="F452:F515" si="14">+D452-E452</f>
        <v>1235490</v>
      </c>
      <c r="J452" s="23">
        <v>1235490</v>
      </c>
      <c r="M452" s="23">
        <f t="shared" ref="M452:M515" si="15">+J452-K452</f>
        <v>1235490</v>
      </c>
      <c r="O452" s="23">
        <f>F452-_xlfn.IFNA(VLOOKUP(A452,'tb adj31.12.2019'!$D$3:$E$1682,2,FALSE),0)</f>
        <v>0</v>
      </c>
      <c r="R452" s="23" t="e">
        <f>VLOOKUP(A452,#REF!,1,FALSE)</f>
        <v>#REF!</v>
      </c>
      <c r="T452" s="23" t="e">
        <f>+VLOOKUP(A452,#REF!, 1, FALSE)</f>
        <v>#REF!</v>
      </c>
    </row>
    <row r="453" spans="1:20" hidden="1" x14ac:dyDescent="0.2">
      <c r="A453" s="23" t="s">
        <v>953</v>
      </c>
      <c r="B453" s="23" t="s">
        <v>954</v>
      </c>
      <c r="C453" s="135" t="s">
        <v>371</v>
      </c>
      <c r="D453" s="23">
        <v>507869</v>
      </c>
      <c r="F453" s="135">
        <f t="shared" si="14"/>
        <v>507869</v>
      </c>
      <c r="J453" s="23">
        <v>507869</v>
      </c>
      <c r="M453" s="23">
        <f t="shared" si="15"/>
        <v>507869</v>
      </c>
      <c r="O453" s="23">
        <f>F453-_xlfn.IFNA(VLOOKUP(A453,'tb adj31.12.2019'!$D$3:$E$1682,2,FALSE),0)</f>
        <v>0</v>
      </c>
      <c r="R453" s="23" t="e">
        <f>VLOOKUP(A453,#REF!,1,FALSE)</f>
        <v>#REF!</v>
      </c>
      <c r="T453" s="23" t="e">
        <f>+VLOOKUP(A453,#REF!, 1, FALSE)</f>
        <v>#REF!</v>
      </c>
    </row>
    <row r="454" spans="1:20" hidden="1" x14ac:dyDescent="0.2">
      <c r="A454" s="23" t="s">
        <v>955</v>
      </c>
      <c r="B454" s="23" t="s">
        <v>956</v>
      </c>
      <c r="C454" s="135" t="s">
        <v>371</v>
      </c>
      <c r="D454" s="23">
        <v>1672511</v>
      </c>
      <c r="F454" s="135">
        <f t="shared" si="14"/>
        <v>1672511</v>
      </c>
      <c r="J454" s="23">
        <v>1672511</v>
      </c>
      <c r="M454" s="23">
        <f t="shared" si="15"/>
        <v>1672511</v>
      </c>
      <c r="O454" s="23">
        <f>F454-_xlfn.IFNA(VLOOKUP(A454,'tb adj31.12.2019'!$D$3:$E$1682,2,FALSE),0)</f>
        <v>0</v>
      </c>
      <c r="R454" s="23" t="e">
        <f>VLOOKUP(A454,#REF!,1,FALSE)</f>
        <v>#REF!</v>
      </c>
      <c r="T454" s="23" t="e">
        <f>+VLOOKUP(A454,#REF!, 1, FALSE)</f>
        <v>#REF!</v>
      </c>
    </row>
    <row r="455" spans="1:20" hidden="1" x14ac:dyDescent="0.2">
      <c r="A455" s="23" t="s">
        <v>957</v>
      </c>
      <c r="B455" s="23" t="s">
        <v>958</v>
      </c>
      <c r="C455" s="135" t="s">
        <v>5</v>
      </c>
      <c r="E455" s="23">
        <v>9.9999999999999995E-8</v>
      </c>
      <c r="F455" s="135">
        <f t="shared" si="14"/>
        <v>-9.9999999999999995E-8</v>
      </c>
      <c r="K455" s="135">
        <v>9.9999999999999995E-8</v>
      </c>
      <c r="M455" s="23">
        <f t="shared" si="15"/>
        <v>-9.9999999999999995E-8</v>
      </c>
      <c r="O455" s="23">
        <f>F455-_xlfn.IFNA(VLOOKUP(A455,'tb adj31.12.2019'!$D$3:$E$1682,2,FALSE),0)</f>
        <v>-9.9999999999999995E-8</v>
      </c>
      <c r="R455" s="23" t="e">
        <f>VLOOKUP(A455,#REF!,1,FALSE)</f>
        <v>#REF!</v>
      </c>
      <c r="T455" s="23" t="e">
        <f>+VLOOKUP(A455,#REF!, 1, FALSE)</f>
        <v>#REF!</v>
      </c>
    </row>
    <row r="456" spans="1:20" hidden="1" x14ac:dyDescent="0.2">
      <c r="A456" s="23" t="s">
        <v>959</v>
      </c>
      <c r="B456" s="23" t="s">
        <v>960</v>
      </c>
      <c r="C456" s="135" t="s">
        <v>5</v>
      </c>
      <c r="E456" s="23">
        <v>26250</v>
      </c>
      <c r="F456" s="135">
        <f t="shared" si="14"/>
        <v>-26250</v>
      </c>
      <c r="H456" s="23">
        <v>208417</v>
      </c>
      <c r="K456" s="135">
        <v>234667</v>
      </c>
      <c r="M456" s="23">
        <f t="shared" si="15"/>
        <v>-234667</v>
      </c>
      <c r="O456" s="23">
        <f>F456-_xlfn.IFNA(VLOOKUP(A456,'tb adj31.12.2019'!$D$3:$E$1682,2,FALSE),0)</f>
        <v>0</v>
      </c>
      <c r="R456" s="23" t="e">
        <f>VLOOKUP(A456,#REF!,1,FALSE)</f>
        <v>#REF!</v>
      </c>
      <c r="T456" s="23" t="e">
        <f>+VLOOKUP(A456,#REF!, 1, FALSE)</f>
        <v>#REF!</v>
      </c>
    </row>
    <row r="457" spans="1:20" hidden="1" x14ac:dyDescent="0.2">
      <c r="A457" s="23" t="s">
        <v>961</v>
      </c>
      <c r="B457" s="23" t="s">
        <v>962</v>
      </c>
      <c r="C457" s="135" t="s">
        <v>5</v>
      </c>
      <c r="D457" s="23">
        <v>1.9999999999999999E-7</v>
      </c>
      <c r="F457" s="135">
        <f t="shared" si="14"/>
        <v>1.9999999999999999E-7</v>
      </c>
      <c r="J457" s="23">
        <v>1.9999999999999999E-7</v>
      </c>
      <c r="M457" s="23">
        <f t="shared" si="15"/>
        <v>1.9999999999999999E-7</v>
      </c>
      <c r="O457" s="23">
        <f>F457-_xlfn.IFNA(VLOOKUP(A457,'tb adj31.12.2019'!$D$3:$E$1682,2,FALSE),0)</f>
        <v>1.9999999999999999E-7</v>
      </c>
      <c r="R457" s="23" t="e">
        <f>VLOOKUP(A457,#REF!,1,FALSE)</f>
        <v>#REF!</v>
      </c>
      <c r="T457" s="23" t="e">
        <f>+VLOOKUP(A457,#REF!, 1, FALSE)</f>
        <v>#REF!</v>
      </c>
    </row>
    <row r="458" spans="1:20" hidden="1" x14ac:dyDescent="0.2">
      <c r="A458" s="23" t="s">
        <v>963</v>
      </c>
      <c r="B458" s="23" t="s">
        <v>964</v>
      </c>
      <c r="C458" s="135" t="s">
        <v>5</v>
      </c>
      <c r="E458" s="23">
        <v>5000</v>
      </c>
      <c r="F458" s="135">
        <f t="shared" si="14"/>
        <v>-5000</v>
      </c>
      <c r="H458" s="23">
        <v>-5000</v>
      </c>
      <c r="M458" s="23">
        <f t="shared" si="15"/>
        <v>0</v>
      </c>
      <c r="O458" s="23">
        <f>F458-_xlfn.IFNA(VLOOKUP(A458,'tb adj31.12.2019'!$D$3:$E$1682,2,FALSE),0)</f>
        <v>0</v>
      </c>
      <c r="R458" s="23" t="e">
        <f>VLOOKUP(A458,#REF!,1,FALSE)</f>
        <v>#REF!</v>
      </c>
      <c r="T458" s="23" t="e">
        <f>+VLOOKUP(A458,#REF!, 1, FALSE)</f>
        <v>#REF!</v>
      </c>
    </row>
    <row r="459" spans="1:20" hidden="1" x14ac:dyDescent="0.2">
      <c r="A459" s="23" t="s">
        <v>2758</v>
      </c>
      <c r="B459" s="23" t="s">
        <v>2880</v>
      </c>
      <c r="C459" s="135" t="s">
        <v>5</v>
      </c>
      <c r="F459" s="135">
        <f t="shared" si="14"/>
        <v>0</v>
      </c>
      <c r="M459" s="23">
        <f t="shared" si="15"/>
        <v>0</v>
      </c>
      <c r="O459" s="23">
        <f>F459-_xlfn.IFNA(VLOOKUP(A459,'tb adj31.12.2019'!$D$3:$E$1682,2,FALSE),0)</f>
        <v>0</v>
      </c>
      <c r="R459" s="23" t="e">
        <f>VLOOKUP(A459,#REF!,1,FALSE)</f>
        <v>#REF!</v>
      </c>
      <c r="T459" s="23" t="e">
        <f>+VLOOKUP(A459,#REF!, 1, FALSE)</f>
        <v>#REF!</v>
      </c>
    </row>
    <row r="460" spans="1:20" hidden="1" x14ac:dyDescent="0.2">
      <c r="A460" s="23" t="s">
        <v>2881</v>
      </c>
      <c r="B460" s="23" t="s">
        <v>2882</v>
      </c>
      <c r="C460" s="135" t="s">
        <v>5</v>
      </c>
      <c r="F460" s="135">
        <f t="shared" si="14"/>
        <v>0</v>
      </c>
      <c r="M460" s="23">
        <f t="shared" si="15"/>
        <v>0</v>
      </c>
      <c r="O460" s="23">
        <f>F460-_xlfn.IFNA(VLOOKUP(A460,'tb adj31.12.2019'!$D$3:$E$1682,2,FALSE),0)</f>
        <v>0</v>
      </c>
      <c r="R460" s="23" t="e">
        <f>VLOOKUP(A460,#REF!,1,FALSE)</f>
        <v>#REF!</v>
      </c>
      <c r="T460" s="23" t="e">
        <f>+VLOOKUP(A460,#REF!, 1, FALSE)</f>
        <v>#REF!</v>
      </c>
    </row>
    <row r="461" spans="1:20" hidden="1" x14ac:dyDescent="0.2">
      <c r="A461" s="23" t="s">
        <v>2883</v>
      </c>
      <c r="B461" s="23" t="s">
        <v>2884</v>
      </c>
      <c r="C461" s="135" t="s">
        <v>5</v>
      </c>
      <c r="F461" s="135">
        <f t="shared" si="14"/>
        <v>0</v>
      </c>
      <c r="M461" s="23">
        <f t="shared" si="15"/>
        <v>0</v>
      </c>
      <c r="O461" s="23">
        <f>F461-_xlfn.IFNA(VLOOKUP(A461,'tb adj31.12.2019'!$D$3:$E$1682,2,FALSE),0)</f>
        <v>0</v>
      </c>
      <c r="R461" s="23" t="e">
        <f>VLOOKUP(A461,#REF!,1,FALSE)</f>
        <v>#REF!</v>
      </c>
      <c r="T461" s="23" t="e">
        <f>+VLOOKUP(A461,#REF!, 1, FALSE)</f>
        <v>#REF!</v>
      </c>
    </row>
    <row r="462" spans="1:20" hidden="1" x14ac:dyDescent="0.2">
      <c r="A462" s="23" t="s">
        <v>2885</v>
      </c>
      <c r="B462" s="23" t="s">
        <v>2886</v>
      </c>
      <c r="C462" s="135" t="s">
        <v>5</v>
      </c>
      <c r="F462" s="135">
        <f t="shared" si="14"/>
        <v>0</v>
      </c>
      <c r="H462" s="23">
        <v>284779</v>
      </c>
      <c r="K462" s="135">
        <v>284779</v>
      </c>
      <c r="M462" s="23">
        <f t="shared" si="15"/>
        <v>-284779</v>
      </c>
      <c r="O462" s="23">
        <f>F462-_xlfn.IFNA(VLOOKUP(A462,'tb adj31.12.2019'!$D$3:$E$1682,2,FALSE),0)</f>
        <v>0</v>
      </c>
      <c r="R462" s="23" t="e">
        <f>VLOOKUP(A462,#REF!,1,FALSE)</f>
        <v>#REF!</v>
      </c>
      <c r="T462" s="23" t="e">
        <f>+VLOOKUP(A462,#REF!, 1, FALSE)</f>
        <v>#REF!</v>
      </c>
    </row>
    <row r="463" spans="1:20" hidden="1" x14ac:dyDescent="0.2">
      <c r="A463" s="23" t="s">
        <v>966</v>
      </c>
      <c r="B463" s="23" t="s">
        <v>967</v>
      </c>
      <c r="C463" s="135" t="s">
        <v>5</v>
      </c>
      <c r="D463" s="23">
        <v>27762.320000599997</v>
      </c>
      <c r="F463" s="135">
        <f t="shared" si="14"/>
        <v>27762.320000599997</v>
      </c>
      <c r="G463" s="23">
        <v>3523228973</v>
      </c>
      <c r="H463" s="23">
        <v>3523256531.1799998</v>
      </c>
      <c r="J463" s="23">
        <v>204.14</v>
      </c>
      <c r="M463" s="23">
        <f t="shared" si="15"/>
        <v>204.14</v>
      </c>
      <c r="O463" s="23">
        <f>F463-_xlfn.IFNA(VLOOKUP(A463,'tb adj31.12.2019'!$D$3:$E$1682,2,FALSE),0)</f>
        <v>0.3200005999970017</v>
      </c>
      <c r="R463" s="23" t="e">
        <f>VLOOKUP(A463,#REF!,1,FALSE)</f>
        <v>#REF!</v>
      </c>
      <c r="T463" s="23" t="e">
        <f>+VLOOKUP(A463,#REF!, 1, FALSE)</f>
        <v>#REF!</v>
      </c>
    </row>
    <row r="464" spans="1:20" hidden="1" x14ac:dyDescent="0.2">
      <c r="A464" s="23" t="s">
        <v>968</v>
      </c>
      <c r="B464" s="23" t="s">
        <v>969</v>
      </c>
      <c r="C464" s="135" t="s">
        <v>5</v>
      </c>
      <c r="E464" s="23">
        <v>21047</v>
      </c>
      <c r="F464" s="135">
        <f t="shared" si="14"/>
        <v>-21047</v>
      </c>
      <c r="K464" s="135">
        <v>21047</v>
      </c>
      <c r="M464" s="23">
        <f t="shared" si="15"/>
        <v>-21047</v>
      </c>
      <c r="O464" s="23">
        <f>F464-_xlfn.IFNA(VLOOKUP(A464,'tb adj31.12.2019'!$D$3:$E$1682,2,FALSE),0)</f>
        <v>0</v>
      </c>
      <c r="R464" s="23" t="e">
        <f>VLOOKUP(A464,#REF!,1,FALSE)</f>
        <v>#REF!</v>
      </c>
      <c r="T464" s="23" t="e">
        <f>+VLOOKUP(A464,#REF!, 1, FALSE)</f>
        <v>#REF!</v>
      </c>
    </row>
    <row r="465" spans="1:20" hidden="1" x14ac:dyDescent="0.2">
      <c r="A465" s="23" t="s">
        <v>970</v>
      </c>
      <c r="B465" s="23" t="s">
        <v>971</v>
      </c>
      <c r="C465" s="135" t="s">
        <v>5</v>
      </c>
      <c r="F465" s="135">
        <f t="shared" si="14"/>
        <v>0</v>
      </c>
      <c r="G465" s="23">
        <v>371896</v>
      </c>
      <c r="H465" s="23">
        <v>371896</v>
      </c>
      <c r="M465" s="23">
        <f t="shared" si="15"/>
        <v>0</v>
      </c>
      <c r="O465" s="23">
        <f>F465-_xlfn.IFNA(VLOOKUP(A465,'tb adj31.12.2019'!$D$3:$E$1682,2,FALSE),0)</f>
        <v>0</v>
      </c>
      <c r="R465" s="23" t="e">
        <f>VLOOKUP(A465,#REF!,1,FALSE)</f>
        <v>#REF!</v>
      </c>
      <c r="T465" s="23" t="e">
        <f>+VLOOKUP(A465,#REF!, 1, FALSE)</f>
        <v>#REF!</v>
      </c>
    </row>
    <row r="466" spans="1:20" hidden="1" x14ac:dyDescent="0.2">
      <c r="A466" s="23" t="s">
        <v>972</v>
      </c>
      <c r="B466" s="23" t="s">
        <v>455</v>
      </c>
      <c r="C466" s="135" t="s">
        <v>5</v>
      </c>
      <c r="F466" s="135">
        <f t="shared" si="14"/>
        <v>0</v>
      </c>
      <c r="G466" s="23">
        <v>5077969</v>
      </c>
      <c r="H466" s="23">
        <v>5077969</v>
      </c>
      <c r="M466" s="23">
        <f t="shared" si="15"/>
        <v>0</v>
      </c>
      <c r="O466" s="23">
        <f>F466-_xlfn.IFNA(VLOOKUP(A466,'tb adj31.12.2019'!$D$3:$E$1682,2,FALSE),0)</f>
        <v>0</v>
      </c>
      <c r="R466" s="23" t="e">
        <f>VLOOKUP(A466,#REF!,1,FALSE)</f>
        <v>#REF!</v>
      </c>
      <c r="T466" s="23" t="e">
        <f>+VLOOKUP(A466,#REF!, 1, FALSE)</f>
        <v>#REF!</v>
      </c>
    </row>
    <row r="467" spans="1:20" hidden="1" x14ac:dyDescent="0.2">
      <c r="A467" s="23" t="s">
        <v>974</v>
      </c>
      <c r="B467" s="23" t="s">
        <v>849</v>
      </c>
      <c r="C467" s="135" t="s">
        <v>5</v>
      </c>
      <c r="D467" s="23">
        <v>66569.249999899999</v>
      </c>
      <c r="F467" s="135">
        <f t="shared" si="14"/>
        <v>66569.249999899999</v>
      </c>
      <c r="G467" s="23">
        <v>295003</v>
      </c>
      <c r="H467" s="23">
        <v>337862</v>
      </c>
      <c r="J467" s="23">
        <v>23710.249999900087</v>
      </c>
      <c r="M467" s="23">
        <f t="shared" si="15"/>
        <v>23710.249999900087</v>
      </c>
      <c r="O467" s="23">
        <f>F467-_xlfn.IFNA(VLOOKUP(A467,'tb adj31.12.2019'!$D$3:$E$1682,2,FALSE),0)</f>
        <v>0.24999989999923855</v>
      </c>
      <c r="R467" s="23" t="e">
        <f>VLOOKUP(A467,#REF!,1,FALSE)</f>
        <v>#REF!</v>
      </c>
      <c r="T467" s="23" t="e">
        <f>+VLOOKUP(A467,#REF!, 1, FALSE)</f>
        <v>#REF!</v>
      </c>
    </row>
    <row r="468" spans="1:20" hidden="1" x14ac:dyDescent="0.2">
      <c r="A468" s="23" t="s">
        <v>977</v>
      </c>
      <c r="B468" s="23" t="s">
        <v>978</v>
      </c>
      <c r="C468" s="135" t="s">
        <v>5</v>
      </c>
      <c r="F468" s="135">
        <f t="shared" si="14"/>
        <v>0</v>
      </c>
      <c r="G468" s="23">
        <v>1174152</v>
      </c>
      <c r="H468" s="23">
        <v>1174152</v>
      </c>
      <c r="M468" s="23">
        <f t="shared" si="15"/>
        <v>0</v>
      </c>
      <c r="O468" s="23">
        <f>F468-_xlfn.IFNA(VLOOKUP(A468,'tb adj31.12.2019'!$D$3:$E$1682,2,FALSE),0)</f>
        <v>0</v>
      </c>
      <c r="R468" s="23" t="e">
        <f>VLOOKUP(A468,#REF!,1,FALSE)</f>
        <v>#REF!</v>
      </c>
      <c r="T468" s="23" t="e">
        <f>+VLOOKUP(A468,#REF!, 1, FALSE)</f>
        <v>#REF!</v>
      </c>
    </row>
    <row r="469" spans="1:20" hidden="1" x14ac:dyDescent="0.2">
      <c r="A469" s="23" t="s">
        <v>979</v>
      </c>
      <c r="B469" s="23" t="s">
        <v>980</v>
      </c>
      <c r="C469" s="135" t="s">
        <v>5</v>
      </c>
      <c r="E469" s="23">
        <v>13581</v>
      </c>
      <c r="F469" s="135">
        <f t="shared" si="14"/>
        <v>-13581</v>
      </c>
      <c r="G469" s="23">
        <v>92606</v>
      </c>
      <c r="H469" s="23">
        <v>76156</v>
      </c>
      <c r="J469" s="23">
        <v>2869</v>
      </c>
      <c r="M469" s="23">
        <f t="shared" si="15"/>
        <v>2869</v>
      </c>
      <c r="O469" s="23">
        <f>F469-_xlfn.IFNA(VLOOKUP(A469,'tb adj31.12.2019'!$D$3:$E$1682,2,FALSE),0)</f>
        <v>0</v>
      </c>
      <c r="R469" s="23" t="e">
        <f>VLOOKUP(A469,#REF!,1,FALSE)</f>
        <v>#REF!</v>
      </c>
      <c r="T469" s="23" t="e">
        <f>+VLOOKUP(A469,#REF!, 1, FALSE)</f>
        <v>#REF!</v>
      </c>
    </row>
    <row r="470" spans="1:20" hidden="1" x14ac:dyDescent="0.2">
      <c r="A470" s="23" t="s">
        <v>981</v>
      </c>
      <c r="B470" s="23" t="s">
        <v>982</v>
      </c>
      <c r="C470" s="135" t="s">
        <v>5</v>
      </c>
      <c r="F470" s="135">
        <f t="shared" si="14"/>
        <v>0</v>
      </c>
      <c r="G470" s="23">
        <v>545599</v>
      </c>
      <c r="H470" s="23">
        <v>316800</v>
      </c>
      <c r="J470" s="23">
        <v>228799</v>
      </c>
      <c r="M470" s="23">
        <f t="shared" si="15"/>
        <v>228799</v>
      </c>
      <c r="O470" s="23">
        <f>F470-_xlfn.IFNA(VLOOKUP(A470,'tb adj31.12.2019'!$D$3:$E$1682,2,FALSE),0)</f>
        <v>0</v>
      </c>
      <c r="R470" s="23" t="e">
        <f>VLOOKUP(A470,#REF!,1,FALSE)</f>
        <v>#REF!</v>
      </c>
      <c r="T470" s="23" t="e">
        <f>+VLOOKUP(A470,#REF!, 1, FALSE)</f>
        <v>#REF!</v>
      </c>
    </row>
    <row r="471" spans="1:20" hidden="1" x14ac:dyDescent="0.2">
      <c r="A471" s="23" t="s">
        <v>983</v>
      </c>
      <c r="B471" s="23" t="s">
        <v>984</v>
      </c>
      <c r="C471" s="135" t="s">
        <v>5</v>
      </c>
      <c r="D471" s="23">
        <v>20231</v>
      </c>
      <c r="F471" s="135">
        <f t="shared" si="14"/>
        <v>20231</v>
      </c>
      <c r="J471" s="23">
        <v>20231</v>
      </c>
      <c r="M471" s="23">
        <f t="shared" si="15"/>
        <v>20231</v>
      </c>
      <c r="O471" s="23">
        <f>F471-_xlfn.IFNA(VLOOKUP(A471,'tb adj31.12.2019'!$D$3:$E$1682,2,FALSE),0)</f>
        <v>0</v>
      </c>
      <c r="R471" s="23" t="e">
        <f>VLOOKUP(A471,#REF!,1,FALSE)</f>
        <v>#REF!</v>
      </c>
      <c r="T471" s="23" t="e">
        <f>+VLOOKUP(A471,#REF!, 1, FALSE)</f>
        <v>#REF!</v>
      </c>
    </row>
    <row r="472" spans="1:20" hidden="1" x14ac:dyDescent="0.2">
      <c r="A472" s="23" t="s">
        <v>985</v>
      </c>
      <c r="B472" s="23" t="s">
        <v>986</v>
      </c>
      <c r="C472" s="135" t="s">
        <v>5</v>
      </c>
      <c r="E472" s="23">
        <v>1388</v>
      </c>
      <c r="F472" s="135">
        <f t="shared" si="14"/>
        <v>-1388</v>
      </c>
      <c r="K472" s="135">
        <v>1388</v>
      </c>
      <c r="M472" s="23">
        <f t="shared" si="15"/>
        <v>-1388</v>
      </c>
      <c r="O472" s="23">
        <f>F472-_xlfn.IFNA(VLOOKUP(A472,'tb adj31.12.2019'!$D$3:$E$1682,2,FALSE),0)</f>
        <v>0</v>
      </c>
      <c r="R472" s="23" t="e">
        <f>VLOOKUP(A472,#REF!,1,FALSE)</f>
        <v>#REF!</v>
      </c>
      <c r="T472" s="23" t="e">
        <f>+VLOOKUP(A472,#REF!, 1, FALSE)</f>
        <v>#REF!</v>
      </c>
    </row>
    <row r="473" spans="1:20" hidden="1" x14ac:dyDescent="0.2">
      <c r="A473" s="23" t="s">
        <v>987</v>
      </c>
      <c r="B473" s="23" t="s">
        <v>988</v>
      </c>
      <c r="C473" s="135" t="s">
        <v>5</v>
      </c>
      <c r="F473" s="135">
        <f t="shared" si="14"/>
        <v>0</v>
      </c>
      <c r="G473" s="23">
        <v>1086957</v>
      </c>
      <c r="H473" s="23">
        <v>1086957</v>
      </c>
      <c r="M473" s="23">
        <f t="shared" si="15"/>
        <v>0</v>
      </c>
      <c r="O473" s="23">
        <f>F473-_xlfn.IFNA(VLOOKUP(A473,'tb adj31.12.2019'!$D$3:$E$1682,2,FALSE),0)</f>
        <v>0</v>
      </c>
      <c r="R473" s="23" t="e">
        <f>VLOOKUP(A473,#REF!,1,FALSE)</f>
        <v>#REF!</v>
      </c>
      <c r="T473" s="23" t="e">
        <f>+VLOOKUP(A473,#REF!, 1, FALSE)</f>
        <v>#REF!</v>
      </c>
    </row>
    <row r="474" spans="1:20" hidden="1" x14ac:dyDescent="0.2">
      <c r="A474" s="23" t="s">
        <v>989</v>
      </c>
      <c r="B474" s="23" t="s">
        <v>990</v>
      </c>
      <c r="C474" s="135" t="s">
        <v>5</v>
      </c>
      <c r="F474" s="135">
        <f t="shared" si="14"/>
        <v>0</v>
      </c>
      <c r="G474" s="23">
        <v>3592</v>
      </c>
      <c r="H474" s="23">
        <v>3592</v>
      </c>
      <c r="M474" s="23">
        <f t="shared" si="15"/>
        <v>0</v>
      </c>
      <c r="O474" s="23">
        <f>F474-_xlfn.IFNA(VLOOKUP(A474,'tb adj31.12.2019'!$D$3:$E$1682,2,FALSE),0)</f>
        <v>0</v>
      </c>
      <c r="R474" s="23" t="e">
        <f>VLOOKUP(A474,#REF!,1,FALSE)</f>
        <v>#REF!</v>
      </c>
      <c r="T474" s="23" t="e">
        <f>+VLOOKUP(A474,#REF!, 1, FALSE)</f>
        <v>#REF!</v>
      </c>
    </row>
    <row r="475" spans="1:20" hidden="1" x14ac:dyDescent="0.2">
      <c r="A475" s="23" t="s">
        <v>991</v>
      </c>
      <c r="B475" s="23" t="s">
        <v>992</v>
      </c>
      <c r="C475" s="135" t="s">
        <v>5</v>
      </c>
      <c r="D475" s="23">
        <v>3.2000000000000002E-3</v>
      </c>
      <c r="F475" s="135">
        <f t="shared" si="14"/>
        <v>3.2000000000000002E-3</v>
      </c>
      <c r="G475" s="23">
        <v>5936520</v>
      </c>
      <c r="H475" s="23">
        <v>5441160</v>
      </c>
      <c r="J475" s="23">
        <v>495360.0032000005</v>
      </c>
      <c r="M475" s="23">
        <f t="shared" si="15"/>
        <v>495360.0032000005</v>
      </c>
      <c r="O475" s="23">
        <f>F475-_xlfn.IFNA(VLOOKUP(A475,'tb adj31.12.2019'!$D$3:$E$1682,2,FALSE),0)</f>
        <v>3.2000000000000002E-3</v>
      </c>
      <c r="R475" s="23" t="e">
        <f>VLOOKUP(A475,#REF!,1,FALSE)</f>
        <v>#REF!</v>
      </c>
      <c r="T475" s="23" t="e">
        <f>+VLOOKUP(A475,#REF!, 1, FALSE)</f>
        <v>#REF!</v>
      </c>
    </row>
    <row r="476" spans="1:20" hidden="1" x14ac:dyDescent="0.2">
      <c r="A476" s="23" t="s">
        <v>993</v>
      </c>
      <c r="B476" s="23" t="s">
        <v>2805</v>
      </c>
      <c r="C476" s="135" t="s">
        <v>5</v>
      </c>
      <c r="D476" s="23">
        <v>858</v>
      </c>
      <c r="F476" s="135">
        <f t="shared" si="14"/>
        <v>858</v>
      </c>
      <c r="G476" s="23">
        <v>377430</v>
      </c>
      <c r="J476" s="23">
        <v>378288</v>
      </c>
      <c r="M476" s="23">
        <f t="shared" si="15"/>
        <v>378288</v>
      </c>
      <c r="O476" s="23">
        <f>F476-_xlfn.IFNA(VLOOKUP(A476,'tb adj31.12.2019'!$D$3:$E$1682,2,FALSE),0)</f>
        <v>0</v>
      </c>
      <c r="R476" s="23" t="e">
        <f>VLOOKUP(A476,#REF!,1,FALSE)</f>
        <v>#REF!</v>
      </c>
      <c r="T476" s="23" t="e">
        <f>+VLOOKUP(A476,#REF!, 1, FALSE)</f>
        <v>#REF!</v>
      </c>
    </row>
    <row r="477" spans="1:20" hidden="1" x14ac:dyDescent="0.2">
      <c r="A477" s="23" t="s">
        <v>996</v>
      </c>
      <c r="B477" s="23" t="s">
        <v>997</v>
      </c>
      <c r="C477" s="135" t="s">
        <v>5</v>
      </c>
      <c r="F477" s="135">
        <f t="shared" si="14"/>
        <v>0</v>
      </c>
      <c r="G477" s="23">
        <v>37184</v>
      </c>
      <c r="H477" s="23">
        <v>37184</v>
      </c>
      <c r="M477" s="23">
        <f t="shared" si="15"/>
        <v>0</v>
      </c>
      <c r="O477" s="23">
        <f>F477-_xlfn.IFNA(VLOOKUP(A477,'tb adj31.12.2019'!$D$3:$E$1682,2,FALSE),0)</f>
        <v>0</v>
      </c>
      <c r="R477" s="23" t="e">
        <f>VLOOKUP(A477,#REF!,1,FALSE)</f>
        <v>#REF!</v>
      </c>
      <c r="T477" s="23" t="e">
        <f>+VLOOKUP(A477,#REF!, 1, FALSE)</f>
        <v>#REF!</v>
      </c>
    </row>
    <row r="478" spans="1:20" hidden="1" x14ac:dyDescent="0.2">
      <c r="A478" s="23" t="s">
        <v>998</v>
      </c>
      <c r="B478" s="23" t="s">
        <v>444</v>
      </c>
      <c r="C478" s="135" t="s">
        <v>5</v>
      </c>
      <c r="F478" s="135">
        <f t="shared" si="14"/>
        <v>0</v>
      </c>
      <c r="G478" s="23">
        <v>22927</v>
      </c>
      <c r="H478" s="23">
        <v>22927</v>
      </c>
      <c r="M478" s="23">
        <f t="shared" si="15"/>
        <v>0</v>
      </c>
      <c r="O478" s="23">
        <f>F478-_xlfn.IFNA(VLOOKUP(A478,'tb adj31.12.2019'!$D$3:$E$1682,2,FALSE),0)</f>
        <v>0</v>
      </c>
      <c r="R478" s="23" t="e">
        <f>VLOOKUP(A478,#REF!,1,FALSE)</f>
        <v>#REF!</v>
      </c>
      <c r="T478" s="23" t="e">
        <f>+VLOOKUP(A478,#REF!, 1, FALSE)</f>
        <v>#REF!</v>
      </c>
    </row>
    <row r="479" spans="1:20" hidden="1" x14ac:dyDescent="0.2">
      <c r="A479" s="23" t="s">
        <v>999</v>
      </c>
      <c r="B479" s="23" t="s">
        <v>1000</v>
      </c>
      <c r="C479" s="135" t="s">
        <v>5</v>
      </c>
      <c r="E479" s="23">
        <v>28248</v>
      </c>
      <c r="F479" s="135">
        <f t="shared" si="14"/>
        <v>-28248</v>
      </c>
      <c r="G479" s="23">
        <v>229446</v>
      </c>
      <c r="H479" s="23">
        <v>229446</v>
      </c>
      <c r="K479" s="135">
        <v>28248</v>
      </c>
      <c r="M479" s="23">
        <f t="shared" si="15"/>
        <v>-28248</v>
      </c>
      <c r="O479" s="23">
        <f>F479-_xlfn.IFNA(VLOOKUP(A479,'tb adj31.12.2019'!$D$3:$E$1682,2,FALSE),0)</f>
        <v>0</v>
      </c>
      <c r="R479" s="23" t="e">
        <f>VLOOKUP(A479,#REF!,1,FALSE)</f>
        <v>#REF!</v>
      </c>
      <c r="T479" s="23" t="e">
        <f>+VLOOKUP(A479,#REF!, 1, FALSE)</f>
        <v>#REF!</v>
      </c>
    </row>
    <row r="480" spans="1:20" hidden="1" x14ac:dyDescent="0.2">
      <c r="A480" s="23" t="s">
        <v>1003</v>
      </c>
      <c r="B480" s="23" t="s">
        <v>1004</v>
      </c>
      <c r="C480" s="135" t="s">
        <v>5</v>
      </c>
      <c r="F480" s="135">
        <f t="shared" si="14"/>
        <v>0</v>
      </c>
      <c r="G480" s="23">
        <v>1600</v>
      </c>
      <c r="H480" s="23">
        <v>1600</v>
      </c>
      <c r="M480" s="23">
        <f t="shared" si="15"/>
        <v>0</v>
      </c>
      <c r="O480" s="23">
        <f>F480-_xlfn.IFNA(VLOOKUP(A480,'tb adj31.12.2019'!$D$3:$E$1682,2,FALSE),0)</f>
        <v>0</v>
      </c>
      <c r="R480" s="23" t="e">
        <f>VLOOKUP(A480,#REF!,1,FALSE)</f>
        <v>#REF!</v>
      </c>
      <c r="T480" s="23" t="e">
        <f>+VLOOKUP(A480,#REF!, 1, FALSE)</f>
        <v>#REF!</v>
      </c>
    </row>
    <row r="481" spans="1:20" hidden="1" x14ac:dyDescent="0.2">
      <c r="A481" s="23" t="s">
        <v>1005</v>
      </c>
      <c r="B481" s="23" t="s">
        <v>1006</v>
      </c>
      <c r="C481" s="135" t="s">
        <v>5</v>
      </c>
      <c r="F481" s="135">
        <f t="shared" si="14"/>
        <v>0</v>
      </c>
      <c r="G481" s="23">
        <v>58979</v>
      </c>
      <c r="H481" s="23">
        <v>58979</v>
      </c>
      <c r="M481" s="23">
        <f t="shared" si="15"/>
        <v>0</v>
      </c>
      <c r="O481" s="23">
        <f>F481-_xlfn.IFNA(VLOOKUP(A481,'tb adj31.12.2019'!$D$3:$E$1682,2,FALSE),0)</f>
        <v>0</v>
      </c>
      <c r="R481" s="23" t="e">
        <f>VLOOKUP(A481,#REF!,1,FALSE)</f>
        <v>#REF!</v>
      </c>
      <c r="T481" s="23" t="e">
        <f>+VLOOKUP(A481,#REF!, 1, FALSE)</f>
        <v>#REF!</v>
      </c>
    </row>
    <row r="482" spans="1:20" hidden="1" x14ac:dyDescent="0.2">
      <c r="A482" s="23" t="s">
        <v>1007</v>
      </c>
      <c r="B482" s="23" t="s">
        <v>1008</v>
      </c>
      <c r="C482" s="135" t="s">
        <v>5</v>
      </c>
      <c r="F482" s="135">
        <f t="shared" si="14"/>
        <v>0</v>
      </c>
      <c r="G482" s="23">
        <v>219147</v>
      </c>
      <c r="H482" s="23">
        <v>219147</v>
      </c>
      <c r="M482" s="23">
        <f t="shared" si="15"/>
        <v>0</v>
      </c>
      <c r="O482" s="23">
        <f>F482-_xlfn.IFNA(VLOOKUP(A482,'tb adj31.12.2019'!$D$3:$E$1682,2,FALSE),0)</f>
        <v>0</v>
      </c>
      <c r="R482" s="23" t="e">
        <f>VLOOKUP(A482,#REF!,1,FALSE)</f>
        <v>#REF!</v>
      </c>
      <c r="T482" s="23" t="e">
        <f>+VLOOKUP(A482,#REF!, 1, FALSE)</f>
        <v>#REF!</v>
      </c>
    </row>
    <row r="483" spans="1:20" hidden="1" x14ac:dyDescent="0.2">
      <c r="A483" s="23" t="s">
        <v>1009</v>
      </c>
      <c r="B483" s="23" t="s">
        <v>1010</v>
      </c>
      <c r="C483" s="135" t="s">
        <v>5</v>
      </c>
      <c r="F483" s="135">
        <f t="shared" si="14"/>
        <v>0</v>
      </c>
      <c r="G483" s="23">
        <v>8228400</v>
      </c>
      <c r="H483" s="23">
        <v>4110000</v>
      </c>
      <c r="J483" s="23">
        <v>4118400</v>
      </c>
      <c r="M483" s="23">
        <f t="shared" si="15"/>
        <v>4118400</v>
      </c>
      <c r="O483" s="23">
        <f>F483-_xlfn.IFNA(VLOOKUP(A483,'tb adj31.12.2019'!$D$3:$E$1682,2,FALSE),0)</f>
        <v>0</v>
      </c>
      <c r="R483" s="23" t="e">
        <f>VLOOKUP(A483,#REF!,1,FALSE)</f>
        <v>#REF!</v>
      </c>
      <c r="T483" s="23" t="e">
        <f>+VLOOKUP(A483,#REF!, 1, FALSE)</f>
        <v>#REF!</v>
      </c>
    </row>
    <row r="484" spans="1:20" hidden="1" x14ac:dyDescent="0.2">
      <c r="A484" s="23" t="s">
        <v>1012</v>
      </c>
      <c r="B484" s="23" t="s">
        <v>1013</v>
      </c>
      <c r="C484" s="135" t="s">
        <v>5</v>
      </c>
      <c r="F484" s="135">
        <f t="shared" si="14"/>
        <v>0</v>
      </c>
      <c r="G484" s="23">
        <v>2305656</v>
      </c>
      <c r="H484" s="23">
        <v>2305656</v>
      </c>
      <c r="M484" s="23">
        <f t="shared" si="15"/>
        <v>0</v>
      </c>
      <c r="O484" s="23">
        <f>F484-_xlfn.IFNA(VLOOKUP(A484,'tb adj31.12.2019'!$D$3:$E$1682,2,FALSE),0)</f>
        <v>0</v>
      </c>
      <c r="R484" s="23" t="e">
        <f>VLOOKUP(A484,#REF!,1,FALSE)</f>
        <v>#REF!</v>
      </c>
      <c r="T484" s="23" t="e">
        <f>+VLOOKUP(A484,#REF!, 1, FALSE)</f>
        <v>#REF!</v>
      </c>
    </row>
    <row r="485" spans="1:20" hidden="1" x14ac:dyDescent="0.2">
      <c r="A485" s="23" t="s">
        <v>1014</v>
      </c>
      <c r="B485" s="23" t="s">
        <v>1015</v>
      </c>
      <c r="C485" s="135" t="s">
        <v>5</v>
      </c>
      <c r="F485" s="135">
        <f t="shared" si="14"/>
        <v>0</v>
      </c>
      <c r="G485" s="23">
        <v>635078</v>
      </c>
      <c r="H485" s="23">
        <v>635078</v>
      </c>
      <c r="M485" s="23">
        <f t="shared" si="15"/>
        <v>0</v>
      </c>
      <c r="O485" s="23">
        <f>F485-_xlfn.IFNA(VLOOKUP(A485,'tb adj31.12.2019'!$D$3:$E$1682,2,FALSE),0)</f>
        <v>0</v>
      </c>
      <c r="R485" s="23" t="e">
        <f>VLOOKUP(A485,#REF!,1,FALSE)</f>
        <v>#REF!</v>
      </c>
      <c r="T485" s="23" t="e">
        <f>+VLOOKUP(A485,#REF!, 1, FALSE)</f>
        <v>#REF!</v>
      </c>
    </row>
    <row r="486" spans="1:20" hidden="1" x14ac:dyDescent="0.2">
      <c r="A486" s="23" t="s">
        <v>1016</v>
      </c>
      <c r="B486" s="23" t="s">
        <v>1017</v>
      </c>
      <c r="C486" s="135" t="s">
        <v>5</v>
      </c>
      <c r="D486" s="23">
        <v>77529</v>
      </c>
      <c r="F486" s="135">
        <f t="shared" si="14"/>
        <v>77529</v>
      </c>
      <c r="J486" s="23">
        <v>77529</v>
      </c>
      <c r="M486" s="23">
        <f t="shared" si="15"/>
        <v>77529</v>
      </c>
      <c r="O486" s="23">
        <f>F486-_xlfn.IFNA(VLOOKUP(A486,'tb adj31.12.2019'!$D$3:$E$1682,2,FALSE),0)</f>
        <v>0</v>
      </c>
      <c r="R486" s="23" t="e">
        <f>VLOOKUP(A486,#REF!,1,FALSE)</f>
        <v>#REF!</v>
      </c>
      <c r="T486" s="23" t="e">
        <f>+VLOOKUP(A486,#REF!, 1, FALSE)</f>
        <v>#REF!</v>
      </c>
    </row>
    <row r="487" spans="1:20" hidden="1" x14ac:dyDescent="0.2">
      <c r="A487" s="23" t="s">
        <v>1018</v>
      </c>
      <c r="B487" s="23" t="s">
        <v>1019</v>
      </c>
      <c r="C487" s="135" t="s">
        <v>5</v>
      </c>
      <c r="F487" s="135">
        <f t="shared" si="14"/>
        <v>0</v>
      </c>
      <c r="G487" s="23">
        <v>19154</v>
      </c>
      <c r="H487" s="23">
        <v>19154</v>
      </c>
      <c r="M487" s="23">
        <f t="shared" si="15"/>
        <v>0</v>
      </c>
      <c r="O487" s="23">
        <f>F487-_xlfn.IFNA(VLOOKUP(A487,'tb adj31.12.2019'!$D$3:$E$1682,2,FALSE),0)</f>
        <v>0</v>
      </c>
      <c r="R487" s="23" t="e">
        <f>VLOOKUP(A487,#REF!,1,FALSE)</f>
        <v>#REF!</v>
      </c>
      <c r="T487" s="23" t="e">
        <f>+VLOOKUP(A487,#REF!, 1, FALSE)</f>
        <v>#REF!</v>
      </c>
    </row>
    <row r="488" spans="1:20" hidden="1" x14ac:dyDescent="0.2">
      <c r="A488" s="23" t="s">
        <v>1020</v>
      </c>
      <c r="B488" s="23" t="s">
        <v>1021</v>
      </c>
      <c r="C488" s="135" t="s">
        <v>5</v>
      </c>
      <c r="D488" s="23">
        <v>104237</v>
      </c>
      <c r="F488" s="135">
        <f t="shared" si="14"/>
        <v>104237</v>
      </c>
      <c r="J488" s="23">
        <v>104237</v>
      </c>
      <c r="M488" s="23">
        <f t="shared" si="15"/>
        <v>104237</v>
      </c>
      <c r="O488" s="23">
        <f>F488-_xlfn.IFNA(VLOOKUP(A488,'tb adj31.12.2019'!$D$3:$E$1682,2,FALSE),0)</f>
        <v>0</v>
      </c>
      <c r="R488" s="23" t="e">
        <f>VLOOKUP(A488,#REF!,1,FALSE)</f>
        <v>#REF!</v>
      </c>
      <c r="T488" s="23" t="e">
        <f>+VLOOKUP(A488,#REF!, 1, FALSE)</f>
        <v>#REF!</v>
      </c>
    </row>
    <row r="489" spans="1:20" hidden="1" x14ac:dyDescent="0.2">
      <c r="A489" s="23" t="s">
        <v>1022</v>
      </c>
      <c r="B489" s="23" t="s">
        <v>1023</v>
      </c>
      <c r="C489" s="135" t="s">
        <v>5</v>
      </c>
      <c r="D489" s="23">
        <v>9884</v>
      </c>
      <c r="F489" s="135">
        <f t="shared" si="14"/>
        <v>9884</v>
      </c>
      <c r="J489" s="23">
        <v>9884</v>
      </c>
      <c r="M489" s="23">
        <f t="shared" si="15"/>
        <v>9884</v>
      </c>
      <c r="O489" s="23">
        <f>F489-_xlfn.IFNA(VLOOKUP(A489,'tb adj31.12.2019'!$D$3:$E$1682,2,FALSE),0)</f>
        <v>0</v>
      </c>
      <c r="R489" s="23" t="e">
        <f>VLOOKUP(A489,#REF!,1,FALSE)</f>
        <v>#REF!</v>
      </c>
      <c r="T489" s="23" t="e">
        <f>+VLOOKUP(A489,#REF!, 1, FALSE)</f>
        <v>#REF!</v>
      </c>
    </row>
    <row r="490" spans="1:20" hidden="1" x14ac:dyDescent="0.2">
      <c r="A490" s="23" t="s">
        <v>1024</v>
      </c>
      <c r="B490" s="23" t="s">
        <v>1025</v>
      </c>
      <c r="C490" s="135" t="s">
        <v>5</v>
      </c>
      <c r="E490" s="23">
        <v>1279</v>
      </c>
      <c r="F490" s="135">
        <f t="shared" si="14"/>
        <v>-1279</v>
      </c>
      <c r="G490" s="23">
        <v>34556</v>
      </c>
      <c r="H490" s="23">
        <v>34556</v>
      </c>
      <c r="K490" s="135">
        <v>1279</v>
      </c>
      <c r="M490" s="23">
        <f t="shared" si="15"/>
        <v>-1279</v>
      </c>
      <c r="O490" s="23">
        <f>F490-_xlfn.IFNA(VLOOKUP(A490,'tb adj31.12.2019'!$D$3:$E$1682,2,FALSE),0)</f>
        <v>0</v>
      </c>
      <c r="R490" s="23" t="e">
        <f>VLOOKUP(A490,#REF!,1,FALSE)</f>
        <v>#REF!</v>
      </c>
      <c r="T490" s="23" t="e">
        <f>+VLOOKUP(A490,#REF!, 1, FALSE)</f>
        <v>#REF!</v>
      </c>
    </row>
    <row r="491" spans="1:20" hidden="1" x14ac:dyDescent="0.2">
      <c r="A491" s="23" t="s">
        <v>1027</v>
      </c>
      <c r="B491" s="23" t="s">
        <v>1028</v>
      </c>
      <c r="C491" s="135" t="s">
        <v>5</v>
      </c>
      <c r="D491" s="23">
        <v>9.9999999999999995E-8</v>
      </c>
      <c r="F491" s="135">
        <f t="shared" si="14"/>
        <v>9.9999999999999995E-8</v>
      </c>
      <c r="J491" s="23">
        <v>9.9999999999999995E-8</v>
      </c>
      <c r="M491" s="23">
        <f t="shared" si="15"/>
        <v>9.9999999999999995E-8</v>
      </c>
      <c r="O491" s="23">
        <f>F491-_xlfn.IFNA(VLOOKUP(A491,'tb adj31.12.2019'!$D$3:$E$1682,2,FALSE),0)</f>
        <v>9.9999999999999995E-8</v>
      </c>
      <c r="R491" s="23" t="e">
        <f>VLOOKUP(A491,#REF!,1,FALSE)</f>
        <v>#REF!</v>
      </c>
      <c r="T491" s="23" t="e">
        <f>+VLOOKUP(A491,#REF!, 1, FALSE)</f>
        <v>#REF!</v>
      </c>
    </row>
    <row r="492" spans="1:20" hidden="1" x14ac:dyDescent="0.2">
      <c r="A492" s="23" t="s">
        <v>1029</v>
      </c>
      <c r="B492" s="23" t="s">
        <v>459</v>
      </c>
      <c r="C492" s="135" t="s">
        <v>5</v>
      </c>
      <c r="D492" s="23">
        <v>456633</v>
      </c>
      <c r="F492" s="135">
        <f t="shared" si="14"/>
        <v>456633</v>
      </c>
      <c r="G492" s="23">
        <v>447101</v>
      </c>
      <c r="H492" s="23">
        <v>903733</v>
      </c>
      <c r="J492" s="23">
        <v>1</v>
      </c>
      <c r="M492" s="23">
        <f t="shared" si="15"/>
        <v>1</v>
      </c>
      <c r="O492" s="23">
        <f>F492-_xlfn.IFNA(VLOOKUP(A492,'tb adj31.12.2019'!$D$3:$E$1682,2,FALSE),0)</f>
        <v>0</v>
      </c>
      <c r="R492" s="23" t="e">
        <f>VLOOKUP(A492,#REF!,1,FALSE)</f>
        <v>#REF!</v>
      </c>
      <c r="T492" s="23" t="e">
        <f>+VLOOKUP(A492,#REF!, 1, FALSE)</f>
        <v>#REF!</v>
      </c>
    </row>
    <row r="493" spans="1:20" hidden="1" x14ac:dyDescent="0.2">
      <c r="A493" s="23" t="s">
        <v>2887</v>
      </c>
      <c r="B493" s="23" t="s">
        <v>2888</v>
      </c>
      <c r="C493" s="135" t="s">
        <v>5</v>
      </c>
      <c r="F493" s="135">
        <f t="shared" si="14"/>
        <v>0</v>
      </c>
      <c r="G493" s="23">
        <v>34366</v>
      </c>
      <c r="H493" s="23">
        <v>34366</v>
      </c>
      <c r="M493" s="23">
        <f t="shared" si="15"/>
        <v>0</v>
      </c>
      <c r="O493" s="23">
        <f>F493-_xlfn.IFNA(VLOOKUP(A493,'tb adj31.12.2019'!$D$3:$E$1682,2,FALSE),0)</f>
        <v>0</v>
      </c>
      <c r="R493" s="23" t="e">
        <f>VLOOKUP(A493,#REF!,1,FALSE)</f>
        <v>#REF!</v>
      </c>
      <c r="T493" s="23" t="e">
        <f>+VLOOKUP(A493,#REF!, 1, FALSE)</f>
        <v>#REF!</v>
      </c>
    </row>
    <row r="494" spans="1:20" hidden="1" x14ac:dyDescent="0.2">
      <c r="A494" s="23" t="s">
        <v>1030</v>
      </c>
      <c r="B494" s="23" t="s">
        <v>1031</v>
      </c>
      <c r="C494" s="135" t="s">
        <v>5</v>
      </c>
      <c r="F494" s="135">
        <f t="shared" si="14"/>
        <v>0</v>
      </c>
      <c r="G494" s="23">
        <v>12954</v>
      </c>
      <c r="H494" s="23">
        <v>12954</v>
      </c>
      <c r="M494" s="23">
        <f t="shared" si="15"/>
        <v>0</v>
      </c>
      <c r="O494" s="23">
        <f>F494-_xlfn.IFNA(VLOOKUP(A494,'tb adj31.12.2019'!$D$3:$E$1682,2,FALSE),0)</f>
        <v>0</v>
      </c>
      <c r="R494" s="23" t="e">
        <f>VLOOKUP(A494,#REF!,1,FALSE)</f>
        <v>#REF!</v>
      </c>
      <c r="T494" s="23" t="e">
        <f>+VLOOKUP(A494,#REF!, 1, FALSE)</f>
        <v>#REF!</v>
      </c>
    </row>
    <row r="495" spans="1:20" hidden="1" x14ac:dyDescent="0.2">
      <c r="A495" s="23" t="s">
        <v>2889</v>
      </c>
      <c r="B495" s="23" t="s">
        <v>2890</v>
      </c>
      <c r="C495" s="135" t="s">
        <v>5</v>
      </c>
      <c r="F495" s="135">
        <f t="shared" si="14"/>
        <v>0</v>
      </c>
      <c r="G495" s="23">
        <v>3040</v>
      </c>
      <c r="H495" s="23">
        <v>3040</v>
      </c>
      <c r="M495" s="23">
        <f t="shared" si="15"/>
        <v>0</v>
      </c>
      <c r="O495" s="23">
        <f>F495-_xlfn.IFNA(VLOOKUP(A495,'tb adj31.12.2019'!$D$3:$E$1682,2,FALSE),0)</f>
        <v>0</v>
      </c>
      <c r="R495" s="23" t="e">
        <f>VLOOKUP(A495,#REF!,1,FALSE)</f>
        <v>#REF!</v>
      </c>
      <c r="T495" s="23" t="e">
        <f>+VLOOKUP(A495,#REF!, 1, FALSE)</f>
        <v>#REF!</v>
      </c>
    </row>
    <row r="496" spans="1:20" hidden="1" x14ac:dyDescent="0.2">
      <c r="A496" s="23" t="s">
        <v>1032</v>
      </c>
      <c r="B496" s="23" t="s">
        <v>1033</v>
      </c>
      <c r="C496" s="135" t="s">
        <v>5</v>
      </c>
      <c r="F496" s="135">
        <f t="shared" si="14"/>
        <v>0</v>
      </c>
      <c r="G496" s="23">
        <v>4590</v>
      </c>
      <c r="H496" s="23">
        <v>4590</v>
      </c>
      <c r="M496" s="23">
        <f t="shared" si="15"/>
        <v>0</v>
      </c>
      <c r="O496" s="23">
        <f>F496-_xlfn.IFNA(VLOOKUP(A496,'tb adj31.12.2019'!$D$3:$E$1682,2,FALSE),0)</f>
        <v>0</v>
      </c>
      <c r="R496" s="23" t="e">
        <f>VLOOKUP(A496,#REF!,1,FALSE)</f>
        <v>#REF!</v>
      </c>
      <c r="T496" s="23" t="e">
        <f>+VLOOKUP(A496,#REF!, 1, FALSE)</f>
        <v>#REF!</v>
      </c>
    </row>
    <row r="497" spans="1:20" hidden="1" x14ac:dyDescent="0.2">
      <c r="A497" s="23" t="s">
        <v>1034</v>
      </c>
      <c r="B497" s="23" t="s">
        <v>1035</v>
      </c>
      <c r="C497" s="135" t="s">
        <v>5</v>
      </c>
      <c r="F497" s="135">
        <f t="shared" si="14"/>
        <v>0</v>
      </c>
      <c r="G497" s="23">
        <v>2557</v>
      </c>
      <c r="H497" s="23">
        <v>2557</v>
      </c>
      <c r="M497" s="23">
        <f t="shared" si="15"/>
        <v>0</v>
      </c>
      <c r="O497" s="23">
        <f>F497-_xlfn.IFNA(VLOOKUP(A497,'tb adj31.12.2019'!$D$3:$E$1682,2,FALSE),0)</f>
        <v>0</v>
      </c>
      <c r="R497" s="23" t="e">
        <f>VLOOKUP(A497,#REF!,1,FALSE)</f>
        <v>#REF!</v>
      </c>
      <c r="T497" s="23" t="e">
        <f>+VLOOKUP(A497,#REF!, 1, FALSE)</f>
        <v>#REF!</v>
      </c>
    </row>
    <row r="498" spans="1:20" hidden="1" x14ac:dyDescent="0.2">
      <c r="A498" s="23" t="s">
        <v>1036</v>
      </c>
      <c r="B498" s="23" t="s">
        <v>1037</v>
      </c>
      <c r="C498" s="135" t="s">
        <v>5</v>
      </c>
      <c r="F498" s="135">
        <f t="shared" si="14"/>
        <v>0</v>
      </c>
      <c r="G498" s="23">
        <v>7147</v>
      </c>
      <c r="H498" s="23">
        <v>7147</v>
      </c>
      <c r="M498" s="23">
        <f t="shared" si="15"/>
        <v>0</v>
      </c>
      <c r="O498" s="23">
        <f>F498-_xlfn.IFNA(VLOOKUP(A498,'tb adj31.12.2019'!$D$3:$E$1682,2,FALSE),0)</f>
        <v>0</v>
      </c>
      <c r="R498" s="23" t="e">
        <f>VLOOKUP(A498,#REF!,1,FALSE)</f>
        <v>#REF!</v>
      </c>
      <c r="T498" s="23" t="e">
        <f>+VLOOKUP(A498,#REF!, 1, FALSE)</f>
        <v>#REF!</v>
      </c>
    </row>
    <row r="499" spans="1:20" hidden="1" x14ac:dyDescent="0.2">
      <c r="A499" s="23" t="s">
        <v>1038</v>
      </c>
      <c r="B499" s="23" t="s">
        <v>1039</v>
      </c>
      <c r="C499" s="135" t="s">
        <v>5</v>
      </c>
      <c r="F499" s="135">
        <f t="shared" si="14"/>
        <v>0</v>
      </c>
      <c r="G499" s="23">
        <v>39736</v>
      </c>
      <c r="H499" s="23">
        <v>39736</v>
      </c>
      <c r="M499" s="23">
        <f t="shared" si="15"/>
        <v>0</v>
      </c>
      <c r="O499" s="23">
        <f>F499-_xlfn.IFNA(VLOOKUP(A499,'tb adj31.12.2019'!$D$3:$E$1682,2,FALSE),0)</f>
        <v>0</v>
      </c>
      <c r="R499" s="23" t="e">
        <f>VLOOKUP(A499,#REF!,1,FALSE)</f>
        <v>#REF!</v>
      </c>
      <c r="T499" s="23" t="e">
        <f>+VLOOKUP(A499,#REF!, 1, FALSE)</f>
        <v>#REF!</v>
      </c>
    </row>
    <row r="500" spans="1:20" hidden="1" x14ac:dyDescent="0.2">
      <c r="A500" s="23" t="s">
        <v>1040</v>
      </c>
      <c r="B500" s="23" t="s">
        <v>1041</v>
      </c>
      <c r="C500" s="135" t="s">
        <v>5</v>
      </c>
      <c r="F500" s="135">
        <f t="shared" si="14"/>
        <v>0</v>
      </c>
      <c r="G500" s="23">
        <v>58600</v>
      </c>
      <c r="H500" s="23">
        <v>58600</v>
      </c>
      <c r="M500" s="23">
        <f t="shared" si="15"/>
        <v>0</v>
      </c>
      <c r="O500" s="23">
        <f>F500-_xlfn.IFNA(VLOOKUP(A500,'tb adj31.12.2019'!$D$3:$E$1682,2,FALSE),0)</f>
        <v>0</v>
      </c>
      <c r="R500" s="23" t="e">
        <f>VLOOKUP(A500,#REF!,1,FALSE)</f>
        <v>#REF!</v>
      </c>
      <c r="T500" s="23" t="e">
        <f>+VLOOKUP(A500,#REF!, 1, FALSE)</f>
        <v>#REF!</v>
      </c>
    </row>
    <row r="501" spans="1:20" hidden="1" x14ac:dyDescent="0.2">
      <c r="A501" s="23" t="s">
        <v>1042</v>
      </c>
      <c r="B501" s="23" t="s">
        <v>567</v>
      </c>
      <c r="C501" s="135" t="s">
        <v>5</v>
      </c>
      <c r="D501" s="23">
        <v>1147426</v>
      </c>
      <c r="F501" s="135">
        <f t="shared" si="14"/>
        <v>1147426</v>
      </c>
      <c r="G501" s="23">
        <v>202689</v>
      </c>
      <c r="J501" s="23">
        <v>1350115</v>
      </c>
      <c r="M501" s="23">
        <f t="shared" si="15"/>
        <v>1350115</v>
      </c>
      <c r="O501" s="23">
        <f>F501-_xlfn.IFNA(VLOOKUP(A501,'tb adj31.12.2019'!$D$3:$E$1682,2,FALSE),0)</f>
        <v>0</v>
      </c>
      <c r="R501" s="23" t="e">
        <f>VLOOKUP(A501,#REF!,1,FALSE)</f>
        <v>#REF!</v>
      </c>
      <c r="T501" s="23" t="e">
        <f>+VLOOKUP(A501,#REF!, 1, FALSE)</f>
        <v>#REF!</v>
      </c>
    </row>
    <row r="502" spans="1:20" hidden="1" x14ac:dyDescent="0.2">
      <c r="A502" s="23" t="s">
        <v>2713</v>
      </c>
      <c r="B502" s="23" t="s">
        <v>2891</v>
      </c>
      <c r="C502" s="135" t="s">
        <v>5</v>
      </c>
      <c r="F502" s="135">
        <f t="shared" si="14"/>
        <v>0</v>
      </c>
      <c r="G502" s="23">
        <v>16826</v>
      </c>
      <c r="H502" s="23">
        <v>16826</v>
      </c>
      <c r="M502" s="23">
        <f t="shared" si="15"/>
        <v>0</v>
      </c>
      <c r="O502" s="23">
        <f>F502-_xlfn.IFNA(VLOOKUP(A502,'tb adj31.12.2019'!$D$3:$E$1682,2,FALSE),0)</f>
        <v>0</v>
      </c>
      <c r="R502" s="23" t="e">
        <f>VLOOKUP(A502,#REF!,1,FALSE)</f>
        <v>#REF!</v>
      </c>
      <c r="T502" s="23" t="e">
        <f>+VLOOKUP(A502,#REF!, 1, FALSE)</f>
        <v>#REF!</v>
      </c>
    </row>
    <row r="503" spans="1:20" hidden="1" x14ac:dyDescent="0.2">
      <c r="A503" s="23" t="s">
        <v>1044</v>
      </c>
      <c r="B503" s="23" t="s">
        <v>1045</v>
      </c>
      <c r="C503" s="135" t="s">
        <v>5</v>
      </c>
      <c r="F503" s="135">
        <f t="shared" si="14"/>
        <v>0</v>
      </c>
      <c r="G503" s="23">
        <v>19594</v>
      </c>
      <c r="H503" s="23">
        <v>19594</v>
      </c>
      <c r="M503" s="23">
        <f t="shared" si="15"/>
        <v>0</v>
      </c>
      <c r="O503" s="23">
        <f>F503-_xlfn.IFNA(VLOOKUP(A503,'tb adj31.12.2019'!$D$3:$E$1682,2,FALSE),0)</f>
        <v>0</v>
      </c>
      <c r="R503" s="23" t="e">
        <f>VLOOKUP(A503,#REF!,1,FALSE)</f>
        <v>#REF!</v>
      </c>
      <c r="T503" s="23" t="e">
        <f>+VLOOKUP(A503,#REF!, 1, FALSE)</f>
        <v>#REF!</v>
      </c>
    </row>
    <row r="504" spans="1:20" hidden="1" x14ac:dyDescent="0.2">
      <c r="A504" s="23" t="s">
        <v>2892</v>
      </c>
      <c r="B504" s="23" t="s">
        <v>391</v>
      </c>
      <c r="C504" s="135" t="s">
        <v>5</v>
      </c>
      <c r="F504" s="135">
        <f t="shared" si="14"/>
        <v>0</v>
      </c>
      <c r="G504" s="23">
        <v>127680</v>
      </c>
      <c r="H504" s="23">
        <v>127680</v>
      </c>
      <c r="M504" s="23">
        <f t="shared" si="15"/>
        <v>0</v>
      </c>
      <c r="O504" s="23">
        <f>F504-_xlfn.IFNA(VLOOKUP(A504,'tb adj31.12.2019'!$D$3:$E$1682,2,FALSE),0)</f>
        <v>0</v>
      </c>
      <c r="R504" s="23" t="e">
        <f>VLOOKUP(A504,#REF!,1,FALSE)</f>
        <v>#REF!</v>
      </c>
      <c r="T504" s="23" t="e">
        <f>+VLOOKUP(A504,#REF!, 1, FALSE)</f>
        <v>#REF!</v>
      </c>
    </row>
    <row r="505" spans="1:20" hidden="1" x14ac:dyDescent="0.2">
      <c r="A505" s="23" t="s">
        <v>1046</v>
      </c>
      <c r="B505" s="23" t="s">
        <v>483</v>
      </c>
      <c r="C505" s="135" t="s">
        <v>5</v>
      </c>
      <c r="F505" s="135">
        <f t="shared" si="14"/>
        <v>0</v>
      </c>
      <c r="G505" s="23">
        <v>376180</v>
      </c>
      <c r="H505" s="23">
        <v>2264</v>
      </c>
      <c r="J505" s="23">
        <v>373916</v>
      </c>
      <c r="M505" s="23">
        <f t="shared" si="15"/>
        <v>373916</v>
      </c>
      <c r="O505" s="23">
        <f>F505-_xlfn.IFNA(VLOOKUP(A505,'tb adj31.12.2019'!$D$3:$E$1682,2,FALSE),0)</f>
        <v>0</v>
      </c>
      <c r="R505" s="23" t="e">
        <f>VLOOKUP(A505,#REF!,1,FALSE)</f>
        <v>#REF!</v>
      </c>
      <c r="T505" s="23" t="e">
        <f>+VLOOKUP(A505,#REF!, 1, FALSE)</f>
        <v>#REF!</v>
      </c>
    </row>
    <row r="506" spans="1:20" hidden="1" x14ac:dyDescent="0.2">
      <c r="A506" s="23" t="s">
        <v>1047</v>
      </c>
      <c r="B506" s="23" t="s">
        <v>1048</v>
      </c>
      <c r="C506" s="135" t="s">
        <v>5</v>
      </c>
      <c r="F506" s="135">
        <f t="shared" si="14"/>
        <v>0</v>
      </c>
      <c r="G506" s="23">
        <v>103317</v>
      </c>
      <c r="H506" s="23">
        <v>81254</v>
      </c>
      <c r="J506" s="23">
        <v>22063</v>
      </c>
      <c r="M506" s="23">
        <f t="shared" si="15"/>
        <v>22063</v>
      </c>
      <c r="O506" s="23">
        <f>F506-_xlfn.IFNA(VLOOKUP(A506,'tb adj31.12.2019'!$D$3:$E$1682,2,FALSE),0)</f>
        <v>0</v>
      </c>
      <c r="R506" s="23" t="e">
        <f>VLOOKUP(A506,#REF!,1,FALSE)</f>
        <v>#REF!</v>
      </c>
      <c r="T506" s="23" t="e">
        <f>+VLOOKUP(A506,#REF!, 1, FALSE)</f>
        <v>#REF!</v>
      </c>
    </row>
    <row r="507" spans="1:20" hidden="1" x14ac:dyDescent="0.2">
      <c r="A507" s="23" t="s">
        <v>1049</v>
      </c>
      <c r="B507" s="23" t="s">
        <v>1050</v>
      </c>
      <c r="C507" s="135" t="s">
        <v>5</v>
      </c>
      <c r="D507" s="23">
        <v>9204</v>
      </c>
      <c r="F507" s="135">
        <f t="shared" si="14"/>
        <v>9204</v>
      </c>
      <c r="J507" s="23">
        <v>9204</v>
      </c>
      <c r="M507" s="23">
        <f t="shared" si="15"/>
        <v>9204</v>
      </c>
      <c r="O507" s="23">
        <f>F507-_xlfn.IFNA(VLOOKUP(A507,'tb adj31.12.2019'!$D$3:$E$1682,2,FALSE),0)</f>
        <v>0</v>
      </c>
      <c r="R507" s="23" t="e">
        <f>VLOOKUP(A507,#REF!,1,FALSE)</f>
        <v>#REF!</v>
      </c>
      <c r="T507" s="23" t="e">
        <f>+VLOOKUP(A507,#REF!, 1, FALSE)</f>
        <v>#REF!</v>
      </c>
    </row>
    <row r="508" spans="1:20" hidden="1" x14ac:dyDescent="0.2">
      <c r="A508" s="23" t="s">
        <v>1051</v>
      </c>
      <c r="B508" s="23" t="s">
        <v>1052</v>
      </c>
      <c r="C508" s="135" t="s">
        <v>5</v>
      </c>
      <c r="D508" s="23">
        <v>83265</v>
      </c>
      <c r="F508" s="135">
        <f t="shared" si="14"/>
        <v>83265</v>
      </c>
      <c r="J508" s="23">
        <v>83265</v>
      </c>
      <c r="M508" s="23">
        <f t="shared" si="15"/>
        <v>83265</v>
      </c>
      <c r="O508" s="23">
        <f>F508-_xlfn.IFNA(VLOOKUP(A508,'tb adj31.12.2019'!$D$3:$E$1682,2,FALSE),0)</f>
        <v>0</v>
      </c>
      <c r="R508" s="23" t="e">
        <f>VLOOKUP(A508,#REF!,1,FALSE)</f>
        <v>#REF!</v>
      </c>
      <c r="T508" s="23" t="e">
        <f>+VLOOKUP(A508,#REF!, 1, FALSE)</f>
        <v>#REF!</v>
      </c>
    </row>
    <row r="509" spans="1:20" hidden="1" x14ac:dyDescent="0.2">
      <c r="A509" s="23" t="s">
        <v>1053</v>
      </c>
      <c r="B509" s="23" t="s">
        <v>1054</v>
      </c>
      <c r="C509" s="135" t="s">
        <v>5</v>
      </c>
      <c r="D509" s="23">
        <v>403.79999979999991</v>
      </c>
      <c r="F509" s="135">
        <f t="shared" si="14"/>
        <v>403.79999979999991</v>
      </c>
      <c r="J509" s="23">
        <v>403.79999979999991</v>
      </c>
      <c r="M509" s="23">
        <f t="shared" si="15"/>
        <v>403.79999979999991</v>
      </c>
      <c r="O509" s="23">
        <f>F509-_xlfn.IFNA(VLOOKUP(A509,'tb adj31.12.2019'!$D$3:$E$1682,2,FALSE),0)</f>
        <v>-0.20000020000009044</v>
      </c>
      <c r="R509" s="23" t="e">
        <f>VLOOKUP(A509,#REF!,1,FALSE)</f>
        <v>#REF!</v>
      </c>
      <c r="T509" s="23" t="e">
        <f>+VLOOKUP(A509,#REF!, 1, FALSE)</f>
        <v>#REF!</v>
      </c>
    </row>
    <row r="510" spans="1:20" hidden="1" x14ac:dyDescent="0.2">
      <c r="A510" s="23" t="s">
        <v>1055</v>
      </c>
      <c r="B510" s="23" t="s">
        <v>1056</v>
      </c>
      <c r="C510" s="135" t="s">
        <v>5</v>
      </c>
      <c r="D510" s="23">
        <v>39808</v>
      </c>
      <c r="F510" s="135">
        <f t="shared" si="14"/>
        <v>39808</v>
      </c>
      <c r="G510" s="23">
        <v>898</v>
      </c>
      <c r="H510" s="23">
        <v>898</v>
      </c>
      <c r="J510" s="23">
        <v>39808</v>
      </c>
      <c r="M510" s="23">
        <f t="shared" si="15"/>
        <v>39808</v>
      </c>
      <c r="O510" s="23">
        <f>F510-_xlfn.IFNA(VLOOKUP(A510,'tb adj31.12.2019'!$D$3:$E$1682,2,FALSE),0)</f>
        <v>0</v>
      </c>
      <c r="R510" s="23" t="e">
        <f>VLOOKUP(A510,#REF!,1,FALSE)</f>
        <v>#REF!</v>
      </c>
      <c r="T510" s="23" t="e">
        <f>+VLOOKUP(A510,#REF!, 1, FALSE)</f>
        <v>#REF!</v>
      </c>
    </row>
    <row r="511" spans="1:20" hidden="1" x14ac:dyDescent="0.2">
      <c r="A511" s="23" t="s">
        <v>1057</v>
      </c>
      <c r="B511" s="23" t="s">
        <v>1058</v>
      </c>
      <c r="C511" s="135" t="s">
        <v>5</v>
      </c>
      <c r="F511" s="135">
        <f t="shared" si="14"/>
        <v>0</v>
      </c>
      <c r="G511" s="23">
        <v>50532</v>
      </c>
      <c r="H511" s="23">
        <v>50532</v>
      </c>
      <c r="M511" s="23">
        <f t="shared" si="15"/>
        <v>0</v>
      </c>
      <c r="O511" s="23">
        <f>F511-_xlfn.IFNA(VLOOKUP(A511,'tb adj31.12.2019'!$D$3:$E$1682,2,FALSE),0)</f>
        <v>0</v>
      </c>
      <c r="R511" s="23" t="e">
        <f>VLOOKUP(A511,#REF!,1,FALSE)</f>
        <v>#REF!</v>
      </c>
      <c r="T511" s="23" t="e">
        <f>+VLOOKUP(A511,#REF!, 1, FALSE)</f>
        <v>#REF!</v>
      </c>
    </row>
    <row r="512" spans="1:20" hidden="1" x14ac:dyDescent="0.2">
      <c r="A512" s="23" t="s">
        <v>1059</v>
      </c>
      <c r="B512" s="23" t="s">
        <v>1060</v>
      </c>
      <c r="C512" s="135" t="s">
        <v>5</v>
      </c>
      <c r="F512" s="135">
        <f t="shared" si="14"/>
        <v>0</v>
      </c>
      <c r="G512" s="23">
        <v>107888</v>
      </c>
      <c r="H512" s="23">
        <v>107888</v>
      </c>
      <c r="M512" s="23">
        <f t="shared" si="15"/>
        <v>0</v>
      </c>
      <c r="O512" s="23">
        <f>F512-_xlfn.IFNA(VLOOKUP(A512,'tb adj31.12.2019'!$D$3:$E$1682,2,FALSE),0)</f>
        <v>0</v>
      </c>
      <c r="R512" s="23" t="e">
        <f>VLOOKUP(A512,#REF!,1,FALSE)</f>
        <v>#REF!</v>
      </c>
      <c r="T512" s="23" t="e">
        <f>+VLOOKUP(A512,#REF!, 1, FALSE)</f>
        <v>#REF!</v>
      </c>
    </row>
    <row r="513" spans="1:20" hidden="1" x14ac:dyDescent="0.2">
      <c r="A513" s="23" t="s">
        <v>1061</v>
      </c>
      <c r="B513" s="23" t="s">
        <v>1062</v>
      </c>
      <c r="C513" s="135" t="s">
        <v>5</v>
      </c>
      <c r="F513" s="135">
        <f t="shared" si="14"/>
        <v>0</v>
      </c>
      <c r="G513" s="23">
        <v>428697</v>
      </c>
      <c r="H513" s="23">
        <v>428696</v>
      </c>
      <c r="J513" s="23">
        <v>1</v>
      </c>
      <c r="M513" s="23">
        <f t="shared" si="15"/>
        <v>1</v>
      </c>
      <c r="O513" s="23">
        <f>F513-_xlfn.IFNA(VLOOKUP(A513,'tb adj31.12.2019'!$D$3:$E$1682,2,FALSE),0)</f>
        <v>0</v>
      </c>
      <c r="R513" s="23" t="e">
        <f>VLOOKUP(A513,#REF!,1,FALSE)</f>
        <v>#REF!</v>
      </c>
      <c r="T513" s="23" t="e">
        <f>+VLOOKUP(A513,#REF!, 1, FALSE)</f>
        <v>#REF!</v>
      </c>
    </row>
    <row r="514" spans="1:20" hidden="1" x14ac:dyDescent="0.2">
      <c r="A514" s="23" t="s">
        <v>1063</v>
      </c>
      <c r="B514" s="23" t="s">
        <v>389</v>
      </c>
      <c r="C514" s="135" t="s">
        <v>5</v>
      </c>
      <c r="F514" s="135">
        <f t="shared" si="14"/>
        <v>0</v>
      </c>
      <c r="G514" s="23">
        <v>2053130</v>
      </c>
      <c r="H514" s="23">
        <v>2053133</v>
      </c>
      <c r="K514" s="135">
        <v>3</v>
      </c>
      <c r="M514" s="23">
        <f t="shared" si="15"/>
        <v>-3</v>
      </c>
      <c r="O514" s="23">
        <f>F514-_xlfn.IFNA(VLOOKUP(A514,'tb adj31.12.2019'!$D$3:$E$1682,2,FALSE),0)</f>
        <v>0</v>
      </c>
      <c r="R514" s="23" t="e">
        <f>VLOOKUP(A514,#REF!,1,FALSE)</f>
        <v>#REF!</v>
      </c>
      <c r="T514" s="23" t="e">
        <f>+VLOOKUP(A514,#REF!, 1, FALSE)</f>
        <v>#REF!</v>
      </c>
    </row>
    <row r="515" spans="1:20" hidden="1" x14ac:dyDescent="0.2">
      <c r="A515" s="23" t="s">
        <v>1064</v>
      </c>
      <c r="B515" s="23" t="s">
        <v>1065</v>
      </c>
      <c r="C515" s="135" t="s">
        <v>5</v>
      </c>
      <c r="F515" s="135">
        <f t="shared" si="14"/>
        <v>0</v>
      </c>
      <c r="G515" s="23">
        <v>80645</v>
      </c>
      <c r="H515" s="23">
        <v>80645</v>
      </c>
      <c r="M515" s="23">
        <f t="shared" si="15"/>
        <v>0</v>
      </c>
      <c r="O515" s="23">
        <f>F515-_xlfn.IFNA(VLOOKUP(A515,'tb adj31.12.2019'!$D$3:$E$1682,2,FALSE),0)</f>
        <v>0</v>
      </c>
      <c r="R515" s="23" t="e">
        <f>VLOOKUP(A515,#REF!,1,FALSE)</f>
        <v>#REF!</v>
      </c>
      <c r="T515" s="23" t="e">
        <f>+VLOOKUP(A515,#REF!, 1, FALSE)</f>
        <v>#REF!</v>
      </c>
    </row>
    <row r="516" spans="1:20" hidden="1" x14ac:dyDescent="0.2">
      <c r="A516" s="23" t="s">
        <v>1067</v>
      </c>
      <c r="B516" s="23" t="s">
        <v>1068</v>
      </c>
      <c r="C516" s="135" t="s">
        <v>5</v>
      </c>
      <c r="F516" s="135">
        <f t="shared" ref="F516:F579" si="16">+D516-E516</f>
        <v>0</v>
      </c>
      <c r="G516" s="23">
        <v>39438</v>
      </c>
      <c r="J516" s="23">
        <v>39438</v>
      </c>
      <c r="M516" s="23">
        <f t="shared" ref="M516:M579" si="17">+J516-K516</f>
        <v>39438</v>
      </c>
      <c r="O516" s="23">
        <f>F516-_xlfn.IFNA(VLOOKUP(A516,'tb adj31.12.2019'!$D$3:$E$1682,2,FALSE),0)</f>
        <v>0</v>
      </c>
      <c r="R516" s="23" t="e">
        <f>VLOOKUP(A516,#REF!,1,FALSE)</f>
        <v>#REF!</v>
      </c>
      <c r="T516" s="23" t="e">
        <f>+VLOOKUP(A516,#REF!, 1, FALSE)</f>
        <v>#REF!</v>
      </c>
    </row>
    <row r="517" spans="1:20" hidden="1" x14ac:dyDescent="0.2">
      <c r="A517" s="23" t="s">
        <v>1069</v>
      </c>
      <c r="B517" s="23" t="s">
        <v>2893</v>
      </c>
      <c r="C517" s="135" t="s">
        <v>5</v>
      </c>
      <c r="F517" s="135">
        <f t="shared" si="16"/>
        <v>0</v>
      </c>
      <c r="G517" s="23">
        <v>165000</v>
      </c>
      <c r="H517" s="23">
        <v>165000</v>
      </c>
      <c r="M517" s="23">
        <f t="shared" si="17"/>
        <v>0</v>
      </c>
      <c r="O517" s="23">
        <f>F517-_xlfn.IFNA(VLOOKUP(A517,'tb adj31.12.2019'!$D$3:$E$1682,2,FALSE),0)</f>
        <v>0</v>
      </c>
      <c r="R517" s="23" t="e">
        <f>VLOOKUP(A517,#REF!,1,FALSE)</f>
        <v>#REF!</v>
      </c>
      <c r="T517" s="23" t="e">
        <f>+VLOOKUP(A517,#REF!, 1, FALSE)</f>
        <v>#REF!</v>
      </c>
    </row>
    <row r="518" spans="1:20" hidden="1" x14ac:dyDescent="0.2">
      <c r="A518" s="23" t="s">
        <v>2894</v>
      </c>
      <c r="B518" s="23" t="s">
        <v>2895</v>
      </c>
      <c r="C518" s="135" t="s">
        <v>5</v>
      </c>
      <c r="F518" s="135">
        <f t="shared" si="16"/>
        <v>0</v>
      </c>
      <c r="G518" s="23">
        <v>2638</v>
      </c>
      <c r="H518" s="23">
        <v>2638</v>
      </c>
      <c r="M518" s="23">
        <f t="shared" si="17"/>
        <v>0</v>
      </c>
      <c r="O518" s="23">
        <f>F518-_xlfn.IFNA(VLOOKUP(A518,'tb adj31.12.2019'!$D$3:$E$1682,2,FALSE),0)</f>
        <v>0</v>
      </c>
      <c r="R518" s="23" t="e">
        <f>VLOOKUP(A518,#REF!,1,FALSE)</f>
        <v>#REF!</v>
      </c>
      <c r="T518" s="23" t="e">
        <f>+VLOOKUP(A518,#REF!, 1, FALSE)</f>
        <v>#REF!</v>
      </c>
    </row>
    <row r="519" spans="1:20" hidden="1" x14ac:dyDescent="0.2">
      <c r="A519" s="23" t="s">
        <v>1071</v>
      </c>
      <c r="B519" s="23" t="s">
        <v>1072</v>
      </c>
      <c r="C519" s="135" t="s">
        <v>5</v>
      </c>
      <c r="F519" s="135">
        <f t="shared" si="16"/>
        <v>0</v>
      </c>
      <c r="G519" s="23">
        <v>62900</v>
      </c>
      <c r="H519" s="23">
        <v>62900</v>
      </c>
      <c r="M519" s="23">
        <f t="shared" si="17"/>
        <v>0</v>
      </c>
      <c r="O519" s="23">
        <f>F519-_xlfn.IFNA(VLOOKUP(A519,'tb adj31.12.2019'!$D$3:$E$1682,2,FALSE),0)</f>
        <v>0</v>
      </c>
      <c r="R519" s="23" t="e">
        <f>VLOOKUP(A519,#REF!,1,FALSE)</f>
        <v>#REF!</v>
      </c>
      <c r="T519" s="23" t="e">
        <f>+VLOOKUP(A519,#REF!, 1, FALSE)</f>
        <v>#REF!</v>
      </c>
    </row>
    <row r="520" spans="1:20" hidden="1" x14ac:dyDescent="0.2">
      <c r="A520" s="23" t="s">
        <v>1074</v>
      </c>
      <c r="B520" s="23" t="s">
        <v>1075</v>
      </c>
      <c r="C520" s="135" t="s">
        <v>5</v>
      </c>
      <c r="F520" s="135">
        <f t="shared" si="16"/>
        <v>0</v>
      </c>
      <c r="G520" s="23">
        <v>219058</v>
      </c>
      <c r="H520" s="23">
        <v>219058</v>
      </c>
      <c r="M520" s="23">
        <f t="shared" si="17"/>
        <v>0</v>
      </c>
      <c r="O520" s="23">
        <f>F520-_xlfn.IFNA(VLOOKUP(A520,'tb adj31.12.2019'!$D$3:$E$1682,2,FALSE),0)</f>
        <v>0</v>
      </c>
      <c r="R520" s="23" t="e">
        <f>VLOOKUP(A520,#REF!,1,FALSE)</f>
        <v>#REF!</v>
      </c>
      <c r="T520" s="23" t="e">
        <f>+VLOOKUP(A520,#REF!, 1, FALSE)</f>
        <v>#REF!</v>
      </c>
    </row>
    <row r="521" spans="1:20" hidden="1" x14ac:dyDescent="0.2">
      <c r="A521" s="23" t="s">
        <v>1076</v>
      </c>
      <c r="B521" s="23" t="s">
        <v>1077</v>
      </c>
      <c r="C521" s="135" t="s">
        <v>5</v>
      </c>
      <c r="D521" s="23">
        <v>97822</v>
      </c>
      <c r="F521" s="135">
        <f t="shared" si="16"/>
        <v>97822</v>
      </c>
      <c r="J521" s="23">
        <v>97822</v>
      </c>
      <c r="M521" s="23">
        <f t="shared" si="17"/>
        <v>97822</v>
      </c>
      <c r="O521" s="23">
        <f>F521-_xlfn.IFNA(VLOOKUP(A521,'tb adj31.12.2019'!$D$3:$E$1682,2,FALSE),0)</f>
        <v>0</v>
      </c>
      <c r="R521" s="23" t="e">
        <f>VLOOKUP(A521,#REF!,1,FALSE)</f>
        <v>#REF!</v>
      </c>
      <c r="T521" s="23" t="e">
        <f>+VLOOKUP(A521,#REF!, 1, FALSE)</f>
        <v>#REF!</v>
      </c>
    </row>
    <row r="522" spans="1:20" hidden="1" x14ac:dyDescent="0.2">
      <c r="A522" s="23" t="s">
        <v>1078</v>
      </c>
      <c r="B522" s="23" t="s">
        <v>1079</v>
      </c>
      <c r="C522" s="135" t="s">
        <v>5</v>
      </c>
      <c r="F522" s="135">
        <f t="shared" si="16"/>
        <v>0</v>
      </c>
      <c r="G522" s="23">
        <v>131517</v>
      </c>
      <c r="H522" s="23">
        <v>131517</v>
      </c>
      <c r="M522" s="23">
        <f t="shared" si="17"/>
        <v>0</v>
      </c>
      <c r="O522" s="23">
        <f>F522-_xlfn.IFNA(VLOOKUP(A522,'tb adj31.12.2019'!$D$3:$E$1682,2,FALSE),0)</f>
        <v>0</v>
      </c>
      <c r="R522" s="23" t="e">
        <f>VLOOKUP(A522,#REF!,1,FALSE)</f>
        <v>#REF!</v>
      </c>
      <c r="T522" s="23" t="e">
        <f>+VLOOKUP(A522,#REF!, 1, FALSE)</f>
        <v>#REF!</v>
      </c>
    </row>
    <row r="523" spans="1:20" hidden="1" x14ac:dyDescent="0.2">
      <c r="A523" s="23" t="s">
        <v>1080</v>
      </c>
      <c r="B523" s="23" t="s">
        <v>770</v>
      </c>
      <c r="C523" s="135" t="s">
        <v>5</v>
      </c>
      <c r="E523" s="23">
        <v>7352</v>
      </c>
      <c r="F523" s="135">
        <f t="shared" si="16"/>
        <v>-7352</v>
      </c>
      <c r="G523" s="23">
        <v>317222</v>
      </c>
      <c r="H523" s="23">
        <v>303477.40000000002</v>
      </c>
      <c r="J523" s="23">
        <v>6392.6</v>
      </c>
      <c r="M523" s="23">
        <f t="shared" si="17"/>
        <v>6392.6</v>
      </c>
      <c r="O523" s="23">
        <f>F523-_xlfn.IFNA(VLOOKUP(A523,'tb adj31.12.2019'!$D$3:$E$1682,2,FALSE),0)</f>
        <v>0</v>
      </c>
      <c r="R523" s="23" t="e">
        <f>VLOOKUP(A523,#REF!,1,FALSE)</f>
        <v>#REF!</v>
      </c>
      <c r="T523" s="23" t="e">
        <f>+VLOOKUP(A523,#REF!, 1, FALSE)</f>
        <v>#REF!</v>
      </c>
    </row>
    <row r="524" spans="1:20" hidden="1" x14ac:dyDescent="0.2">
      <c r="A524" s="23" t="s">
        <v>1081</v>
      </c>
      <c r="B524" s="23" t="s">
        <v>1082</v>
      </c>
      <c r="C524" s="135" t="s">
        <v>5</v>
      </c>
      <c r="F524" s="135">
        <f t="shared" si="16"/>
        <v>0</v>
      </c>
      <c r="G524" s="23">
        <v>17725</v>
      </c>
      <c r="H524" s="23">
        <v>17725</v>
      </c>
      <c r="M524" s="23">
        <f t="shared" si="17"/>
        <v>0</v>
      </c>
      <c r="O524" s="23">
        <f>F524-_xlfn.IFNA(VLOOKUP(A524,'tb adj31.12.2019'!$D$3:$E$1682,2,FALSE),0)</f>
        <v>0</v>
      </c>
      <c r="R524" s="23" t="e">
        <f>VLOOKUP(A524,#REF!,1,FALSE)</f>
        <v>#REF!</v>
      </c>
      <c r="T524" s="23" t="e">
        <f>+VLOOKUP(A524,#REF!, 1, FALSE)</f>
        <v>#REF!</v>
      </c>
    </row>
    <row r="525" spans="1:20" hidden="1" x14ac:dyDescent="0.2">
      <c r="A525" s="23" t="s">
        <v>1084</v>
      </c>
      <c r="B525" s="23" t="s">
        <v>1085</v>
      </c>
      <c r="C525" s="135" t="s">
        <v>5</v>
      </c>
      <c r="F525" s="135">
        <f t="shared" si="16"/>
        <v>0</v>
      </c>
      <c r="G525" s="23">
        <v>5379</v>
      </c>
      <c r="H525" s="23">
        <v>5379</v>
      </c>
      <c r="M525" s="23">
        <f t="shared" si="17"/>
        <v>0</v>
      </c>
      <c r="O525" s="23">
        <f>F525-_xlfn.IFNA(VLOOKUP(A525,'tb adj31.12.2019'!$D$3:$E$1682,2,FALSE),0)</f>
        <v>0</v>
      </c>
      <c r="R525" s="23" t="e">
        <f>VLOOKUP(A525,#REF!,1,FALSE)</f>
        <v>#REF!</v>
      </c>
      <c r="T525" s="23" t="e">
        <f>+VLOOKUP(A525,#REF!, 1, FALSE)</f>
        <v>#REF!</v>
      </c>
    </row>
    <row r="526" spans="1:20" hidden="1" x14ac:dyDescent="0.2">
      <c r="A526" s="23" t="s">
        <v>1086</v>
      </c>
      <c r="B526" s="23" t="s">
        <v>1087</v>
      </c>
      <c r="C526" s="135" t="s">
        <v>5</v>
      </c>
      <c r="F526" s="135">
        <f t="shared" si="16"/>
        <v>0</v>
      </c>
      <c r="G526" s="23">
        <v>5718</v>
      </c>
      <c r="H526" s="23">
        <v>5718</v>
      </c>
      <c r="M526" s="23">
        <f t="shared" si="17"/>
        <v>0</v>
      </c>
      <c r="O526" s="23">
        <f>F526-_xlfn.IFNA(VLOOKUP(A526,'tb adj31.12.2019'!$D$3:$E$1682,2,FALSE),0)</f>
        <v>0</v>
      </c>
      <c r="R526" s="23" t="e">
        <f>VLOOKUP(A526,#REF!,1,FALSE)</f>
        <v>#REF!</v>
      </c>
      <c r="T526" s="23" t="e">
        <f>+VLOOKUP(A526,#REF!, 1, FALSE)</f>
        <v>#REF!</v>
      </c>
    </row>
    <row r="527" spans="1:20" hidden="1" x14ac:dyDescent="0.2">
      <c r="A527" s="23" t="s">
        <v>1089</v>
      </c>
      <c r="B527" s="23" t="s">
        <v>1090</v>
      </c>
      <c r="C527" s="135" t="s">
        <v>5</v>
      </c>
      <c r="F527" s="135">
        <f t="shared" si="16"/>
        <v>0</v>
      </c>
      <c r="G527" s="23">
        <v>73046</v>
      </c>
      <c r="H527" s="23">
        <v>73046</v>
      </c>
      <c r="M527" s="23">
        <f t="shared" si="17"/>
        <v>0</v>
      </c>
      <c r="O527" s="23">
        <f>F527-_xlfn.IFNA(VLOOKUP(A527,'tb adj31.12.2019'!$D$3:$E$1682,2,FALSE),0)</f>
        <v>0</v>
      </c>
      <c r="R527" s="23" t="e">
        <f>VLOOKUP(A527,#REF!,1,FALSE)</f>
        <v>#REF!</v>
      </c>
      <c r="T527" s="23" t="e">
        <f>+VLOOKUP(A527,#REF!, 1, FALSE)</f>
        <v>#REF!</v>
      </c>
    </row>
    <row r="528" spans="1:20" hidden="1" x14ac:dyDescent="0.2">
      <c r="A528" s="23" t="s">
        <v>1091</v>
      </c>
      <c r="B528" s="23" t="s">
        <v>1092</v>
      </c>
      <c r="C528" s="135" t="s">
        <v>5</v>
      </c>
      <c r="F528" s="135">
        <f t="shared" si="16"/>
        <v>0</v>
      </c>
      <c r="G528" s="23">
        <v>130985</v>
      </c>
      <c r="H528" s="23">
        <v>130985</v>
      </c>
      <c r="M528" s="23">
        <f t="shared" si="17"/>
        <v>0</v>
      </c>
      <c r="O528" s="23">
        <f>F528-_xlfn.IFNA(VLOOKUP(A528,'tb adj31.12.2019'!$D$3:$E$1682,2,FALSE),0)</f>
        <v>0</v>
      </c>
      <c r="R528" s="23" t="e">
        <f>VLOOKUP(A528,#REF!,1,FALSE)</f>
        <v>#REF!</v>
      </c>
      <c r="T528" s="23" t="e">
        <f>+VLOOKUP(A528,#REF!, 1, FALSE)</f>
        <v>#REF!</v>
      </c>
    </row>
    <row r="529" spans="1:20" hidden="1" x14ac:dyDescent="0.2">
      <c r="A529" s="23" t="s">
        <v>2896</v>
      </c>
      <c r="B529" s="23" t="s">
        <v>2897</v>
      </c>
      <c r="C529" s="135" t="s">
        <v>5</v>
      </c>
      <c r="F529" s="135">
        <f t="shared" si="16"/>
        <v>0</v>
      </c>
      <c r="G529" s="23">
        <v>2182</v>
      </c>
      <c r="H529" s="23">
        <v>2182</v>
      </c>
      <c r="M529" s="23">
        <f t="shared" si="17"/>
        <v>0</v>
      </c>
      <c r="O529" s="23">
        <f>F529-_xlfn.IFNA(VLOOKUP(A529,'tb adj31.12.2019'!$D$3:$E$1682,2,FALSE),0)</f>
        <v>0</v>
      </c>
      <c r="R529" s="23" t="e">
        <f>VLOOKUP(A529,#REF!,1,FALSE)</f>
        <v>#REF!</v>
      </c>
      <c r="T529" s="23" t="e">
        <f>+VLOOKUP(A529,#REF!, 1, FALSE)</f>
        <v>#REF!</v>
      </c>
    </row>
    <row r="530" spans="1:20" hidden="1" x14ac:dyDescent="0.2">
      <c r="A530" s="23" t="s">
        <v>1094</v>
      </c>
      <c r="B530" s="23" t="s">
        <v>1095</v>
      </c>
      <c r="C530" s="135" t="s">
        <v>5</v>
      </c>
      <c r="F530" s="135">
        <f t="shared" si="16"/>
        <v>0</v>
      </c>
      <c r="G530" s="23">
        <v>350978</v>
      </c>
      <c r="H530" s="23">
        <v>350978</v>
      </c>
      <c r="M530" s="23">
        <f t="shared" si="17"/>
        <v>0</v>
      </c>
      <c r="O530" s="23">
        <f>F530-_xlfn.IFNA(VLOOKUP(A530,'tb adj31.12.2019'!$D$3:$E$1682,2,FALSE),0)</f>
        <v>0</v>
      </c>
      <c r="R530" s="23" t="e">
        <f>VLOOKUP(A530,#REF!,1,FALSE)</f>
        <v>#REF!</v>
      </c>
      <c r="T530" s="23" t="e">
        <f>+VLOOKUP(A530,#REF!, 1, FALSE)</f>
        <v>#REF!</v>
      </c>
    </row>
    <row r="531" spans="1:20" hidden="1" x14ac:dyDescent="0.2">
      <c r="A531" s="23" t="s">
        <v>2898</v>
      </c>
      <c r="B531" s="23" t="s">
        <v>2899</v>
      </c>
      <c r="C531" s="135" t="s">
        <v>5</v>
      </c>
      <c r="F531" s="135">
        <f t="shared" si="16"/>
        <v>0</v>
      </c>
      <c r="G531" s="23">
        <v>2610</v>
      </c>
      <c r="H531" s="23">
        <v>2610</v>
      </c>
      <c r="M531" s="23">
        <f t="shared" si="17"/>
        <v>0</v>
      </c>
      <c r="O531" s="23">
        <f>F531-_xlfn.IFNA(VLOOKUP(A531,'tb adj31.12.2019'!$D$3:$E$1682,2,FALSE),0)</f>
        <v>0</v>
      </c>
      <c r="R531" s="23" t="e">
        <f>VLOOKUP(A531,#REF!,1,FALSE)</f>
        <v>#REF!</v>
      </c>
      <c r="T531" s="23" t="e">
        <f>+VLOOKUP(A531,#REF!, 1, FALSE)</f>
        <v>#REF!</v>
      </c>
    </row>
    <row r="532" spans="1:20" hidden="1" x14ac:dyDescent="0.2">
      <c r="A532" s="23" t="s">
        <v>1096</v>
      </c>
      <c r="B532" s="23" t="s">
        <v>1097</v>
      </c>
      <c r="C532" s="135" t="s">
        <v>5</v>
      </c>
      <c r="F532" s="135">
        <f t="shared" si="16"/>
        <v>0</v>
      </c>
      <c r="G532" s="23">
        <v>379440</v>
      </c>
      <c r="H532" s="23">
        <v>379440</v>
      </c>
      <c r="M532" s="23">
        <f t="shared" si="17"/>
        <v>0</v>
      </c>
      <c r="O532" s="23">
        <f>F532-_xlfn.IFNA(VLOOKUP(A532,'tb adj31.12.2019'!$D$3:$E$1682,2,FALSE),0)</f>
        <v>0</v>
      </c>
      <c r="R532" s="23" t="e">
        <f>VLOOKUP(A532,#REF!,1,FALSE)</f>
        <v>#REF!</v>
      </c>
      <c r="T532" s="23" t="e">
        <f>+VLOOKUP(A532,#REF!, 1, FALSE)</f>
        <v>#REF!</v>
      </c>
    </row>
    <row r="533" spans="1:20" hidden="1" x14ac:dyDescent="0.2">
      <c r="A533" s="23" t="s">
        <v>2900</v>
      </c>
      <c r="B533" s="23" t="s">
        <v>2901</v>
      </c>
      <c r="C533" s="135" t="s">
        <v>5</v>
      </c>
      <c r="F533" s="135">
        <f t="shared" si="16"/>
        <v>0</v>
      </c>
      <c r="G533" s="23">
        <v>8075</v>
      </c>
      <c r="H533" s="23">
        <v>8075</v>
      </c>
      <c r="M533" s="23">
        <f t="shared" si="17"/>
        <v>0</v>
      </c>
      <c r="O533" s="23">
        <f>F533-_xlfn.IFNA(VLOOKUP(A533,'tb adj31.12.2019'!$D$3:$E$1682,2,FALSE),0)</f>
        <v>0</v>
      </c>
      <c r="R533" s="23" t="e">
        <f>VLOOKUP(A533,#REF!,1,FALSE)</f>
        <v>#REF!</v>
      </c>
      <c r="T533" s="23" t="e">
        <f>+VLOOKUP(A533,#REF!, 1, FALSE)</f>
        <v>#REF!</v>
      </c>
    </row>
    <row r="534" spans="1:20" hidden="1" x14ac:dyDescent="0.2">
      <c r="A534" s="23" t="s">
        <v>1100</v>
      </c>
      <c r="B534" s="23" t="s">
        <v>1101</v>
      </c>
      <c r="C534" s="135" t="s">
        <v>5</v>
      </c>
      <c r="F534" s="135">
        <f t="shared" si="16"/>
        <v>0</v>
      </c>
      <c r="G534" s="23">
        <v>11902</v>
      </c>
      <c r="H534" s="23">
        <v>11902</v>
      </c>
      <c r="M534" s="23">
        <f t="shared" si="17"/>
        <v>0</v>
      </c>
      <c r="O534" s="23">
        <f>F534-_xlfn.IFNA(VLOOKUP(A534,'tb adj31.12.2019'!$D$3:$E$1682,2,FALSE),0)</f>
        <v>0</v>
      </c>
      <c r="R534" s="23" t="e">
        <f>VLOOKUP(A534,#REF!,1,FALSE)</f>
        <v>#REF!</v>
      </c>
      <c r="T534" s="23" t="e">
        <f>+VLOOKUP(A534,#REF!, 1, FALSE)</f>
        <v>#REF!</v>
      </c>
    </row>
    <row r="535" spans="1:20" hidden="1" x14ac:dyDescent="0.2">
      <c r="A535" s="23" t="s">
        <v>1103</v>
      </c>
      <c r="B535" s="23" t="s">
        <v>1104</v>
      </c>
      <c r="C535" s="135" t="s">
        <v>5</v>
      </c>
      <c r="F535" s="135">
        <f t="shared" si="16"/>
        <v>0</v>
      </c>
      <c r="G535" s="23">
        <v>1660</v>
      </c>
      <c r="H535" s="23">
        <v>1660</v>
      </c>
      <c r="M535" s="23">
        <f t="shared" si="17"/>
        <v>0</v>
      </c>
      <c r="O535" s="23">
        <f>F535-_xlfn.IFNA(VLOOKUP(A535,'tb adj31.12.2019'!$D$3:$E$1682,2,FALSE),0)</f>
        <v>0</v>
      </c>
      <c r="R535" s="23" t="e">
        <f>VLOOKUP(A535,#REF!,1,FALSE)</f>
        <v>#REF!</v>
      </c>
      <c r="T535" s="23" t="e">
        <f>+VLOOKUP(A535,#REF!, 1, FALSE)</f>
        <v>#REF!</v>
      </c>
    </row>
    <row r="536" spans="1:20" hidden="1" x14ac:dyDescent="0.2">
      <c r="A536" s="23" t="s">
        <v>1105</v>
      </c>
      <c r="B536" s="23" t="s">
        <v>1106</v>
      </c>
      <c r="C536" s="135" t="s">
        <v>5</v>
      </c>
      <c r="F536" s="135">
        <f t="shared" si="16"/>
        <v>0</v>
      </c>
      <c r="G536" s="23">
        <v>17609</v>
      </c>
      <c r="H536" s="23">
        <v>17609</v>
      </c>
      <c r="M536" s="23">
        <f t="shared" si="17"/>
        <v>0</v>
      </c>
      <c r="O536" s="23">
        <f>F536-_xlfn.IFNA(VLOOKUP(A536,'tb adj31.12.2019'!$D$3:$E$1682,2,FALSE),0)</f>
        <v>0</v>
      </c>
      <c r="R536" s="23" t="e">
        <f>VLOOKUP(A536,#REF!,1,FALSE)</f>
        <v>#REF!</v>
      </c>
      <c r="T536" s="23" t="e">
        <f>+VLOOKUP(A536,#REF!, 1, FALSE)</f>
        <v>#REF!</v>
      </c>
    </row>
    <row r="537" spans="1:20" hidden="1" x14ac:dyDescent="0.2">
      <c r="A537" s="23" t="s">
        <v>1107</v>
      </c>
      <c r="B537" s="23" t="s">
        <v>1108</v>
      </c>
      <c r="C537" s="135" t="s">
        <v>5</v>
      </c>
      <c r="D537" s="23">
        <v>9.9999999999999995E-8</v>
      </c>
      <c r="F537" s="135">
        <f t="shared" si="16"/>
        <v>9.9999999999999995E-8</v>
      </c>
      <c r="J537" s="23">
        <v>9.9999999999999995E-8</v>
      </c>
      <c r="M537" s="23">
        <f t="shared" si="17"/>
        <v>9.9999999999999995E-8</v>
      </c>
      <c r="O537" s="23">
        <f>F537-_xlfn.IFNA(VLOOKUP(A537,'tb adj31.12.2019'!$D$3:$E$1682,2,FALSE),0)</f>
        <v>9.9999999999999995E-8</v>
      </c>
      <c r="R537" s="23" t="e">
        <f>VLOOKUP(A537,#REF!,1,FALSE)</f>
        <v>#REF!</v>
      </c>
      <c r="T537" s="23" t="e">
        <f>+VLOOKUP(A537,#REF!, 1, FALSE)</f>
        <v>#REF!</v>
      </c>
    </row>
    <row r="538" spans="1:20" hidden="1" x14ac:dyDescent="0.2">
      <c r="A538" s="23" t="s">
        <v>1109</v>
      </c>
      <c r="B538" s="23" t="s">
        <v>1110</v>
      </c>
      <c r="C538" s="135" t="s">
        <v>5</v>
      </c>
      <c r="F538" s="135">
        <f t="shared" si="16"/>
        <v>0</v>
      </c>
      <c r="G538" s="23">
        <v>13641</v>
      </c>
      <c r="H538" s="23">
        <v>13641</v>
      </c>
      <c r="M538" s="23">
        <f t="shared" si="17"/>
        <v>0</v>
      </c>
      <c r="O538" s="23">
        <f>F538-_xlfn.IFNA(VLOOKUP(A538,'tb adj31.12.2019'!$D$3:$E$1682,2,FALSE),0)</f>
        <v>0</v>
      </c>
      <c r="R538" s="23" t="e">
        <f>VLOOKUP(A538,#REF!,1,FALSE)</f>
        <v>#REF!</v>
      </c>
      <c r="T538" s="23" t="e">
        <f>+VLOOKUP(A538,#REF!, 1, FALSE)</f>
        <v>#REF!</v>
      </c>
    </row>
    <row r="539" spans="1:20" hidden="1" x14ac:dyDescent="0.2">
      <c r="A539" s="23" t="s">
        <v>2902</v>
      </c>
      <c r="B539" s="23" t="s">
        <v>2903</v>
      </c>
      <c r="C539" s="135" t="s">
        <v>5</v>
      </c>
      <c r="F539" s="135">
        <f t="shared" si="16"/>
        <v>0</v>
      </c>
      <c r="G539" s="23">
        <v>8662</v>
      </c>
      <c r="H539" s="23">
        <v>8662</v>
      </c>
      <c r="M539" s="23">
        <f t="shared" si="17"/>
        <v>0</v>
      </c>
      <c r="O539" s="23">
        <f>F539-_xlfn.IFNA(VLOOKUP(A539,'tb adj31.12.2019'!$D$3:$E$1682,2,FALSE),0)</f>
        <v>0</v>
      </c>
      <c r="R539" s="23" t="e">
        <f>VLOOKUP(A539,#REF!,1,FALSE)</f>
        <v>#REF!</v>
      </c>
      <c r="T539" s="23" t="e">
        <f>+VLOOKUP(A539,#REF!, 1, FALSE)</f>
        <v>#REF!</v>
      </c>
    </row>
    <row r="540" spans="1:20" hidden="1" x14ac:dyDescent="0.2">
      <c r="A540" s="23" t="s">
        <v>2904</v>
      </c>
      <c r="B540" s="23" t="s">
        <v>2905</v>
      </c>
      <c r="C540" s="135" t="s">
        <v>5</v>
      </c>
      <c r="F540" s="135">
        <f t="shared" si="16"/>
        <v>0</v>
      </c>
      <c r="G540" s="23">
        <v>2720</v>
      </c>
      <c r="H540" s="23">
        <v>2720</v>
      </c>
      <c r="M540" s="23">
        <f t="shared" si="17"/>
        <v>0</v>
      </c>
      <c r="O540" s="23">
        <f>F540-_xlfn.IFNA(VLOOKUP(A540,'tb adj31.12.2019'!$D$3:$E$1682,2,FALSE),0)</f>
        <v>0</v>
      </c>
      <c r="R540" s="23" t="e">
        <f>VLOOKUP(A540,#REF!,1,FALSE)</f>
        <v>#REF!</v>
      </c>
      <c r="T540" s="23" t="e">
        <f>+VLOOKUP(A540,#REF!, 1, FALSE)</f>
        <v>#REF!</v>
      </c>
    </row>
    <row r="541" spans="1:20" hidden="1" x14ac:dyDescent="0.2">
      <c r="A541" s="23" t="s">
        <v>1111</v>
      </c>
      <c r="B541" s="23" t="s">
        <v>512</v>
      </c>
      <c r="C541" s="135" t="s">
        <v>5</v>
      </c>
      <c r="F541" s="135">
        <f t="shared" si="16"/>
        <v>0</v>
      </c>
      <c r="G541" s="23">
        <v>2521141</v>
      </c>
      <c r="H541" s="23">
        <v>2521149.6</v>
      </c>
      <c r="K541" s="135">
        <v>8.6</v>
      </c>
      <c r="M541" s="23">
        <f t="shared" si="17"/>
        <v>-8.6</v>
      </c>
      <c r="O541" s="23">
        <f>F541-_xlfn.IFNA(VLOOKUP(A541,'tb adj31.12.2019'!$D$3:$E$1682,2,FALSE),0)</f>
        <v>0</v>
      </c>
      <c r="R541" s="23" t="e">
        <f>VLOOKUP(A541,#REF!,1,FALSE)</f>
        <v>#REF!</v>
      </c>
      <c r="T541" s="23" t="e">
        <f>+VLOOKUP(A541,#REF!, 1, FALSE)</f>
        <v>#REF!</v>
      </c>
    </row>
    <row r="542" spans="1:20" hidden="1" x14ac:dyDescent="0.2">
      <c r="A542" s="23" t="s">
        <v>1112</v>
      </c>
      <c r="B542" s="23" t="s">
        <v>509</v>
      </c>
      <c r="C542" s="135" t="s">
        <v>5</v>
      </c>
      <c r="D542" s="23">
        <v>50854</v>
      </c>
      <c r="F542" s="135">
        <f t="shared" si="16"/>
        <v>50854</v>
      </c>
      <c r="J542" s="23">
        <v>50854</v>
      </c>
      <c r="M542" s="23">
        <f t="shared" si="17"/>
        <v>50854</v>
      </c>
      <c r="O542" s="23">
        <f>F542-_xlfn.IFNA(VLOOKUP(A542,'tb adj31.12.2019'!$D$3:$E$1682,2,FALSE),0)</f>
        <v>0</v>
      </c>
      <c r="R542" s="23" t="e">
        <f>VLOOKUP(A542,#REF!,1,FALSE)</f>
        <v>#REF!</v>
      </c>
      <c r="T542" s="23" t="e">
        <f>+VLOOKUP(A542,#REF!, 1, FALSE)</f>
        <v>#REF!</v>
      </c>
    </row>
    <row r="543" spans="1:20" hidden="1" x14ac:dyDescent="0.2">
      <c r="A543" s="23" t="s">
        <v>2906</v>
      </c>
      <c r="B543" s="23" t="s">
        <v>2907</v>
      </c>
      <c r="C543" s="135" t="s">
        <v>5</v>
      </c>
      <c r="F543" s="135">
        <f t="shared" si="16"/>
        <v>0</v>
      </c>
      <c r="G543" s="23">
        <v>21502</v>
      </c>
      <c r="H543" s="23">
        <v>21502</v>
      </c>
      <c r="M543" s="23">
        <f t="shared" si="17"/>
        <v>0</v>
      </c>
      <c r="O543" s="23">
        <f>F543-_xlfn.IFNA(VLOOKUP(A543,'tb adj31.12.2019'!$D$3:$E$1682,2,FALSE),0)</f>
        <v>0</v>
      </c>
      <c r="R543" s="23" t="e">
        <f>VLOOKUP(A543,#REF!,1,FALSE)</f>
        <v>#REF!</v>
      </c>
      <c r="T543" s="23" t="e">
        <f>+VLOOKUP(A543,#REF!, 1, FALSE)</f>
        <v>#REF!</v>
      </c>
    </row>
    <row r="544" spans="1:20" hidden="1" x14ac:dyDescent="0.2">
      <c r="A544" s="23" t="s">
        <v>1113</v>
      </c>
      <c r="B544" s="23" t="s">
        <v>1114</v>
      </c>
      <c r="C544" s="135" t="s">
        <v>5</v>
      </c>
      <c r="F544" s="135">
        <f t="shared" si="16"/>
        <v>0</v>
      </c>
      <c r="G544" s="23">
        <v>135030</v>
      </c>
      <c r="H544" s="23">
        <v>135030</v>
      </c>
      <c r="M544" s="23">
        <f t="shared" si="17"/>
        <v>0</v>
      </c>
      <c r="O544" s="23">
        <f>F544-_xlfn.IFNA(VLOOKUP(A544,'tb adj31.12.2019'!$D$3:$E$1682,2,FALSE),0)</f>
        <v>0</v>
      </c>
      <c r="R544" s="23" t="e">
        <f>VLOOKUP(A544,#REF!,1,FALSE)</f>
        <v>#REF!</v>
      </c>
      <c r="T544" s="23" t="e">
        <f>+VLOOKUP(A544,#REF!, 1, FALSE)</f>
        <v>#REF!</v>
      </c>
    </row>
    <row r="545" spans="1:20" hidden="1" x14ac:dyDescent="0.2">
      <c r="A545" s="23" t="s">
        <v>2908</v>
      </c>
      <c r="B545" s="23" t="s">
        <v>2909</v>
      </c>
      <c r="C545" s="135" t="s">
        <v>5</v>
      </c>
      <c r="F545" s="135">
        <f t="shared" si="16"/>
        <v>0</v>
      </c>
      <c r="G545" s="23">
        <v>1806</v>
      </c>
      <c r="H545" s="23">
        <v>1806</v>
      </c>
      <c r="M545" s="23">
        <f t="shared" si="17"/>
        <v>0</v>
      </c>
      <c r="O545" s="23">
        <f>F545-_xlfn.IFNA(VLOOKUP(A545,'tb adj31.12.2019'!$D$3:$E$1682,2,FALSE),0)</f>
        <v>0</v>
      </c>
      <c r="R545" s="23" t="e">
        <f>VLOOKUP(A545,#REF!,1,FALSE)</f>
        <v>#REF!</v>
      </c>
      <c r="T545" s="23" t="e">
        <f>+VLOOKUP(A545,#REF!, 1, FALSE)</f>
        <v>#REF!</v>
      </c>
    </row>
    <row r="546" spans="1:20" hidden="1" x14ac:dyDescent="0.2">
      <c r="A546" s="23" t="s">
        <v>2910</v>
      </c>
      <c r="B546" s="23" t="s">
        <v>2911</v>
      </c>
      <c r="C546" s="135" t="s">
        <v>5</v>
      </c>
      <c r="F546" s="135">
        <f t="shared" si="16"/>
        <v>0</v>
      </c>
      <c r="G546" s="23">
        <v>46688</v>
      </c>
      <c r="H546" s="23">
        <v>46688</v>
      </c>
      <c r="M546" s="23">
        <f t="shared" si="17"/>
        <v>0</v>
      </c>
      <c r="O546" s="23">
        <f>F546-_xlfn.IFNA(VLOOKUP(A546,'tb adj31.12.2019'!$D$3:$E$1682,2,FALSE),0)</f>
        <v>0</v>
      </c>
      <c r="R546" s="23" t="e">
        <f>VLOOKUP(A546,#REF!,1,FALSE)</f>
        <v>#REF!</v>
      </c>
      <c r="T546" s="23" t="e">
        <f>+VLOOKUP(A546,#REF!, 1, FALSE)</f>
        <v>#REF!</v>
      </c>
    </row>
    <row r="547" spans="1:20" hidden="1" x14ac:dyDescent="0.2">
      <c r="A547" s="23" t="s">
        <v>1116</v>
      </c>
      <c r="B547" s="23" t="s">
        <v>1117</v>
      </c>
      <c r="C547" s="135" t="s">
        <v>5</v>
      </c>
      <c r="F547" s="135">
        <f t="shared" si="16"/>
        <v>0</v>
      </c>
      <c r="G547" s="23">
        <v>3746</v>
      </c>
      <c r="H547" s="23">
        <v>3746</v>
      </c>
      <c r="M547" s="23">
        <f t="shared" si="17"/>
        <v>0</v>
      </c>
      <c r="O547" s="23">
        <f>F547-_xlfn.IFNA(VLOOKUP(A547,'tb adj31.12.2019'!$D$3:$E$1682,2,FALSE),0)</f>
        <v>0</v>
      </c>
      <c r="R547" s="23" t="e">
        <f>VLOOKUP(A547,#REF!,1,FALSE)</f>
        <v>#REF!</v>
      </c>
      <c r="T547" s="23" t="e">
        <f>+VLOOKUP(A547,#REF!, 1, FALSE)</f>
        <v>#REF!</v>
      </c>
    </row>
    <row r="548" spans="1:20" hidden="1" x14ac:dyDescent="0.2">
      <c r="A548" s="23" t="s">
        <v>1118</v>
      </c>
      <c r="B548" s="23" t="s">
        <v>1119</v>
      </c>
      <c r="C548" s="135" t="s">
        <v>5</v>
      </c>
      <c r="F548" s="135">
        <f t="shared" si="16"/>
        <v>0</v>
      </c>
      <c r="G548" s="23">
        <v>66354</v>
      </c>
      <c r="H548" s="23">
        <v>66354</v>
      </c>
      <c r="M548" s="23">
        <f t="shared" si="17"/>
        <v>0</v>
      </c>
      <c r="O548" s="23">
        <f>F548-_xlfn.IFNA(VLOOKUP(A548,'tb adj31.12.2019'!$D$3:$E$1682,2,FALSE),0)</f>
        <v>0</v>
      </c>
      <c r="R548" s="23" t="e">
        <f>VLOOKUP(A548,#REF!,1,FALSE)</f>
        <v>#REF!</v>
      </c>
      <c r="T548" s="23" t="e">
        <f>+VLOOKUP(A548,#REF!, 1, FALSE)</f>
        <v>#REF!</v>
      </c>
    </row>
    <row r="549" spans="1:20" hidden="1" x14ac:dyDescent="0.2">
      <c r="A549" s="23" t="s">
        <v>1120</v>
      </c>
      <c r="B549" s="23" t="s">
        <v>1121</v>
      </c>
      <c r="C549" s="135" t="s">
        <v>5</v>
      </c>
      <c r="F549" s="135">
        <f t="shared" si="16"/>
        <v>0</v>
      </c>
      <c r="G549" s="23">
        <v>91974</v>
      </c>
      <c r="J549" s="23">
        <v>91974</v>
      </c>
      <c r="M549" s="23">
        <f t="shared" si="17"/>
        <v>91974</v>
      </c>
      <c r="O549" s="23">
        <f>F549-_xlfn.IFNA(VLOOKUP(A549,'tb adj31.12.2019'!$D$3:$E$1682,2,FALSE),0)</f>
        <v>0</v>
      </c>
      <c r="R549" s="23" t="e">
        <f>VLOOKUP(A549,#REF!,1,FALSE)</f>
        <v>#REF!</v>
      </c>
      <c r="T549" s="23" t="e">
        <f>+VLOOKUP(A549,#REF!, 1, FALSE)</f>
        <v>#REF!</v>
      </c>
    </row>
    <row r="550" spans="1:20" hidden="1" x14ac:dyDescent="0.2">
      <c r="A550" s="23" t="s">
        <v>1122</v>
      </c>
      <c r="B550" s="23" t="s">
        <v>1123</v>
      </c>
      <c r="C550" s="135" t="s">
        <v>5</v>
      </c>
      <c r="F550" s="135">
        <f t="shared" si="16"/>
        <v>0</v>
      </c>
      <c r="G550" s="23">
        <v>75153</v>
      </c>
      <c r="H550" s="23">
        <v>75153</v>
      </c>
      <c r="M550" s="23">
        <f t="shared" si="17"/>
        <v>0</v>
      </c>
      <c r="O550" s="23">
        <f>F550-_xlfn.IFNA(VLOOKUP(A550,'tb adj31.12.2019'!$D$3:$E$1682,2,FALSE),0)</f>
        <v>0</v>
      </c>
      <c r="R550" s="23" t="e">
        <f>VLOOKUP(A550,#REF!,1,FALSE)</f>
        <v>#REF!</v>
      </c>
      <c r="T550" s="23" t="e">
        <f>+VLOOKUP(A550,#REF!, 1, FALSE)</f>
        <v>#REF!</v>
      </c>
    </row>
    <row r="551" spans="1:20" hidden="1" x14ac:dyDescent="0.2">
      <c r="A551" s="23" t="s">
        <v>1124</v>
      </c>
      <c r="B551" s="23" t="s">
        <v>1125</v>
      </c>
      <c r="C551" s="135" t="s">
        <v>5</v>
      </c>
      <c r="F551" s="135">
        <f t="shared" si="16"/>
        <v>0</v>
      </c>
      <c r="G551" s="23">
        <v>656710</v>
      </c>
      <c r="H551" s="23">
        <v>656710</v>
      </c>
      <c r="M551" s="23">
        <f t="shared" si="17"/>
        <v>0</v>
      </c>
      <c r="O551" s="23">
        <f>F551-_xlfn.IFNA(VLOOKUP(A551,'tb adj31.12.2019'!$D$3:$E$1682,2,FALSE),0)</f>
        <v>0</v>
      </c>
      <c r="R551" s="23" t="e">
        <f>VLOOKUP(A551,#REF!,1,FALSE)</f>
        <v>#REF!</v>
      </c>
      <c r="T551" s="23" t="e">
        <f>+VLOOKUP(A551,#REF!, 1, FALSE)</f>
        <v>#REF!</v>
      </c>
    </row>
    <row r="552" spans="1:20" hidden="1" x14ac:dyDescent="0.2">
      <c r="A552" s="23" t="s">
        <v>2912</v>
      </c>
      <c r="B552" s="23" t="s">
        <v>2913</v>
      </c>
      <c r="C552" s="135" t="s">
        <v>5</v>
      </c>
      <c r="F552" s="135">
        <f t="shared" si="16"/>
        <v>0</v>
      </c>
      <c r="G552" s="23">
        <v>267676</v>
      </c>
      <c r="H552" s="23">
        <v>267676</v>
      </c>
      <c r="M552" s="23">
        <f t="shared" si="17"/>
        <v>0</v>
      </c>
      <c r="O552" s="23">
        <f>F552-_xlfn.IFNA(VLOOKUP(A552,'tb adj31.12.2019'!$D$3:$E$1682,2,FALSE),0)</f>
        <v>0</v>
      </c>
      <c r="R552" s="23" t="e">
        <f>VLOOKUP(A552,#REF!,1,FALSE)</f>
        <v>#REF!</v>
      </c>
      <c r="T552" s="23" t="e">
        <f>+VLOOKUP(A552,#REF!, 1, FALSE)</f>
        <v>#REF!</v>
      </c>
    </row>
    <row r="553" spans="1:20" hidden="1" x14ac:dyDescent="0.2">
      <c r="A553" s="23" t="s">
        <v>1127</v>
      </c>
      <c r="B553" s="23" t="s">
        <v>1128</v>
      </c>
      <c r="C553" s="135" t="s">
        <v>5</v>
      </c>
      <c r="F553" s="135">
        <f t="shared" si="16"/>
        <v>0</v>
      </c>
      <c r="G553" s="23">
        <v>14350</v>
      </c>
      <c r="H553" s="23">
        <v>14350</v>
      </c>
      <c r="M553" s="23">
        <f t="shared" si="17"/>
        <v>0</v>
      </c>
      <c r="O553" s="23">
        <f>F553-_xlfn.IFNA(VLOOKUP(A553,'tb adj31.12.2019'!$D$3:$E$1682,2,FALSE),0)</f>
        <v>0</v>
      </c>
      <c r="R553" s="23" t="e">
        <f>VLOOKUP(A553,#REF!,1,FALSE)</f>
        <v>#REF!</v>
      </c>
      <c r="T553" s="23" t="e">
        <f>+VLOOKUP(A553,#REF!, 1, FALSE)</f>
        <v>#REF!</v>
      </c>
    </row>
    <row r="554" spans="1:20" hidden="1" x14ac:dyDescent="0.2">
      <c r="A554" s="23" t="s">
        <v>1129</v>
      </c>
      <c r="B554" s="23" t="s">
        <v>1130</v>
      </c>
      <c r="C554" s="135" t="s">
        <v>5</v>
      </c>
      <c r="F554" s="135">
        <f t="shared" si="16"/>
        <v>0</v>
      </c>
      <c r="G554" s="23">
        <v>62679</v>
      </c>
      <c r="H554" s="23">
        <v>62679</v>
      </c>
      <c r="M554" s="23">
        <f t="shared" si="17"/>
        <v>0</v>
      </c>
      <c r="O554" s="23">
        <f>F554-_xlfn.IFNA(VLOOKUP(A554,'tb adj31.12.2019'!$D$3:$E$1682,2,FALSE),0)</f>
        <v>0</v>
      </c>
      <c r="R554" s="23" t="e">
        <f>VLOOKUP(A554,#REF!,1,FALSE)</f>
        <v>#REF!</v>
      </c>
      <c r="T554" s="23" t="e">
        <f>+VLOOKUP(A554,#REF!, 1, FALSE)</f>
        <v>#REF!</v>
      </c>
    </row>
    <row r="555" spans="1:20" hidden="1" x14ac:dyDescent="0.2">
      <c r="A555" s="23" t="s">
        <v>1132</v>
      </c>
      <c r="B555" s="23" t="s">
        <v>1133</v>
      </c>
      <c r="C555" s="135" t="s">
        <v>5</v>
      </c>
      <c r="F555" s="135">
        <f t="shared" si="16"/>
        <v>0</v>
      </c>
      <c r="G555" s="23">
        <v>475076</v>
      </c>
      <c r="H555" s="23">
        <v>475076</v>
      </c>
      <c r="M555" s="23">
        <f t="shared" si="17"/>
        <v>0</v>
      </c>
      <c r="O555" s="23">
        <f>F555-_xlfn.IFNA(VLOOKUP(A555,'tb adj31.12.2019'!$D$3:$E$1682,2,FALSE),0)</f>
        <v>0</v>
      </c>
      <c r="R555" s="23" t="e">
        <f>VLOOKUP(A555,#REF!,1,FALSE)</f>
        <v>#REF!</v>
      </c>
      <c r="T555" s="23" t="e">
        <f>+VLOOKUP(A555,#REF!, 1, FALSE)</f>
        <v>#REF!</v>
      </c>
    </row>
    <row r="556" spans="1:20" hidden="1" x14ac:dyDescent="0.2">
      <c r="A556" s="23" t="s">
        <v>1134</v>
      </c>
      <c r="B556" s="23" t="s">
        <v>1135</v>
      </c>
      <c r="C556" s="135" t="s">
        <v>5</v>
      </c>
      <c r="F556" s="135">
        <f t="shared" si="16"/>
        <v>0</v>
      </c>
      <c r="G556" s="23">
        <v>169728</v>
      </c>
      <c r="H556" s="23">
        <v>169728</v>
      </c>
      <c r="M556" s="23">
        <f t="shared" si="17"/>
        <v>0</v>
      </c>
      <c r="O556" s="23">
        <f>F556-_xlfn.IFNA(VLOOKUP(A556,'tb adj31.12.2019'!$D$3:$E$1682,2,FALSE),0)</f>
        <v>0</v>
      </c>
      <c r="R556" s="23" t="e">
        <f>VLOOKUP(A556,#REF!,1,FALSE)</f>
        <v>#REF!</v>
      </c>
      <c r="T556" s="23" t="e">
        <f>+VLOOKUP(A556,#REF!, 1, FALSE)</f>
        <v>#REF!</v>
      </c>
    </row>
    <row r="557" spans="1:20" hidden="1" x14ac:dyDescent="0.2">
      <c r="A557" s="23" t="s">
        <v>2914</v>
      </c>
      <c r="B557" s="23" t="s">
        <v>2915</v>
      </c>
      <c r="C557" s="135" t="s">
        <v>5</v>
      </c>
      <c r="F557" s="135">
        <f t="shared" si="16"/>
        <v>0</v>
      </c>
      <c r="G557" s="23">
        <v>13424</v>
      </c>
      <c r="H557" s="23">
        <v>13424</v>
      </c>
      <c r="M557" s="23">
        <f t="shared" si="17"/>
        <v>0</v>
      </c>
      <c r="O557" s="23">
        <f>F557-_xlfn.IFNA(VLOOKUP(A557,'tb adj31.12.2019'!$D$3:$E$1682,2,FALSE),0)</f>
        <v>0</v>
      </c>
      <c r="R557" s="23" t="e">
        <f>VLOOKUP(A557,#REF!,1,FALSE)</f>
        <v>#REF!</v>
      </c>
      <c r="T557" s="23" t="e">
        <f>+VLOOKUP(A557,#REF!, 1, FALSE)</f>
        <v>#REF!</v>
      </c>
    </row>
    <row r="558" spans="1:20" hidden="1" x14ac:dyDescent="0.2">
      <c r="A558" s="23" t="s">
        <v>1138</v>
      </c>
      <c r="B558" s="23" t="s">
        <v>1139</v>
      </c>
      <c r="C558" s="135" t="s">
        <v>5</v>
      </c>
      <c r="D558" s="23">
        <v>100340</v>
      </c>
      <c r="F558" s="135">
        <f t="shared" si="16"/>
        <v>100340</v>
      </c>
      <c r="H558" s="23">
        <v>100340</v>
      </c>
      <c r="M558" s="23">
        <f t="shared" si="17"/>
        <v>0</v>
      </c>
      <c r="O558" s="23">
        <f>F558-_xlfn.IFNA(VLOOKUP(A558,'tb adj31.12.2019'!$D$3:$E$1682,2,FALSE),0)</f>
        <v>0</v>
      </c>
      <c r="R558" s="23" t="e">
        <f>VLOOKUP(A558,#REF!,1,FALSE)</f>
        <v>#REF!</v>
      </c>
      <c r="T558" s="23" t="e">
        <f>+VLOOKUP(A558,#REF!, 1, FALSE)</f>
        <v>#REF!</v>
      </c>
    </row>
    <row r="559" spans="1:20" hidden="1" x14ac:dyDescent="0.2">
      <c r="A559" s="23" t="s">
        <v>1140</v>
      </c>
      <c r="B559" s="23" t="s">
        <v>866</v>
      </c>
      <c r="C559" s="135" t="s">
        <v>5</v>
      </c>
      <c r="F559" s="135">
        <f t="shared" si="16"/>
        <v>0</v>
      </c>
      <c r="G559" s="23">
        <v>7976</v>
      </c>
      <c r="H559" s="23">
        <v>7976</v>
      </c>
      <c r="M559" s="23">
        <f t="shared" si="17"/>
        <v>0</v>
      </c>
      <c r="O559" s="23">
        <f>F559-_xlfn.IFNA(VLOOKUP(A559,'tb adj31.12.2019'!$D$3:$E$1682,2,FALSE),0)</f>
        <v>0</v>
      </c>
      <c r="R559" s="23" t="e">
        <f>VLOOKUP(A559,#REF!,1,FALSE)</f>
        <v>#REF!</v>
      </c>
      <c r="T559" s="23" t="e">
        <f>+VLOOKUP(A559,#REF!, 1, FALSE)</f>
        <v>#REF!</v>
      </c>
    </row>
    <row r="560" spans="1:20" hidden="1" x14ac:dyDescent="0.2">
      <c r="A560" s="23" t="s">
        <v>1142</v>
      </c>
      <c r="B560" s="23" t="s">
        <v>1143</v>
      </c>
      <c r="C560" s="135" t="s">
        <v>5</v>
      </c>
      <c r="F560" s="135">
        <f t="shared" si="16"/>
        <v>0</v>
      </c>
      <c r="G560" s="23">
        <v>66236</v>
      </c>
      <c r="H560" s="23">
        <v>66236</v>
      </c>
      <c r="M560" s="23">
        <f t="shared" si="17"/>
        <v>0</v>
      </c>
      <c r="O560" s="23">
        <f>F560-_xlfn.IFNA(VLOOKUP(A560,'tb adj31.12.2019'!$D$3:$E$1682,2,FALSE),0)</f>
        <v>0</v>
      </c>
      <c r="R560" s="23" t="e">
        <f>VLOOKUP(A560,#REF!,1,FALSE)</f>
        <v>#REF!</v>
      </c>
      <c r="T560" s="23" t="e">
        <f>+VLOOKUP(A560,#REF!, 1, FALSE)</f>
        <v>#REF!</v>
      </c>
    </row>
    <row r="561" spans="1:20" hidden="1" x14ac:dyDescent="0.2">
      <c r="A561" s="23" t="s">
        <v>2916</v>
      </c>
      <c r="B561" s="23" t="s">
        <v>2917</v>
      </c>
      <c r="C561" s="135" t="s">
        <v>5</v>
      </c>
      <c r="F561" s="135">
        <f t="shared" si="16"/>
        <v>0</v>
      </c>
      <c r="G561" s="23">
        <v>11053</v>
      </c>
      <c r="H561" s="23">
        <v>11053</v>
      </c>
      <c r="M561" s="23">
        <f t="shared" si="17"/>
        <v>0</v>
      </c>
      <c r="O561" s="23">
        <f>F561-_xlfn.IFNA(VLOOKUP(A561,'tb adj31.12.2019'!$D$3:$E$1682,2,FALSE),0)</f>
        <v>0</v>
      </c>
      <c r="R561" s="23" t="e">
        <f>VLOOKUP(A561,#REF!,1,FALSE)</f>
        <v>#REF!</v>
      </c>
      <c r="T561" s="23" t="e">
        <f>+VLOOKUP(A561,#REF!, 1, FALSE)</f>
        <v>#REF!</v>
      </c>
    </row>
    <row r="562" spans="1:20" hidden="1" x14ac:dyDescent="0.2">
      <c r="A562" s="23" t="s">
        <v>1146</v>
      </c>
      <c r="B562" s="23" t="s">
        <v>1147</v>
      </c>
      <c r="C562" s="135" t="s">
        <v>5</v>
      </c>
      <c r="F562" s="135">
        <f t="shared" si="16"/>
        <v>0</v>
      </c>
      <c r="G562" s="23">
        <v>181170</v>
      </c>
      <c r="H562" s="23">
        <v>181170</v>
      </c>
      <c r="M562" s="23">
        <f t="shared" si="17"/>
        <v>0</v>
      </c>
      <c r="O562" s="23">
        <f>F562-_xlfn.IFNA(VLOOKUP(A562,'tb adj31.12.2019'!$D$3:$E$1682,2,FALSE),0)</f>
        <v>0</v>
      </c>
      <c r="R562" s="23" t="e">
        <f>VLOOKUP(A562,#REF!,1,FALSE)</f>
        <v>#REF!</v>
      </c>
      <c r="T562" s="23" t="e">
        <f>+VLOOKUP(A562,#REF!, 1, FALSE)</f>
        <v>#REF!</v>
      </c>
    </row>
    <row r="563" spans="1:20" hidden="1" x14ac:dyDescent="0.2">
      <c r="A563" s="23" t="s">
        <v>1148</v>
      </c>
      <c r="B563" s="23" t="s">
        <v>1149</v>
      </c>
      <c r="C563" s="135" t="s">
        <v>5</v>
      </c>
      <c r="F563" s="135">
        <f t="shared" si="16"/>
        <v>0</v>
      </c>
      <c r="G563" s="23">
        <v>71939</v>
      </c>
      <c r="H563" s="23">
        <v>71939</v>
      </c>
      <c r="M563" s="23">
        <f t="shared" si="17"/>
        <v>0</v>
      </c>
      <c r="O563" s="23">
        <f>F563-_xlfn.IFNA(VLOOKUP(A563,'tb adj31.12.2019'!$D$3:$E$1682,2,FALSE),0)</f>
        <v>0</v>
      </c>
      <c r="R563" s="23" t="e">
        <f>VLOOKUP(A563,#REF!,1,FALSE)</f>
        <v>#REF!</v>
      </c>
      <c r="T563" s="23" t="e">
        <f>+VLOOKUP(A563,#REF!, 1, FALSE)</f>
        <v>#REF!</v>
      </c>
    </row>
    <row r="564" spans="1:20" hidden="1" x14ac:dyDescent="0.2">
      <c r="A564" s="23" t="s">
        <v>1150</v>
      </c>
      <c r="B564" s="23" t="s">
        <v>1151</v>
      </c>
      <c r="C564" s="135" t="s">
        <v>5</v>
      </c>
      <c r="F564" s="135">
        <f t="shared" si="16"/>
        <v>0</v>
      </c>
      <c r="G564" s="23">
        <v>34671</v>
      </c>
      <c r="H564" s="23">
        <v>34671</v>
      </c>
      <c r="M564" s="23">
        <f t="shared" si="17"/>
        <v>0</v>
      </c>
      <c r="O564" s="23">
        <f>F564-_xlfn.IFNA(VLOOKUP(A564,'tb adj31.12.2019'!$D$3:$E$1682,2,FALSE),0)</f>
        <v>0</v>
      </c>
      <c r="R564" s="23" t="e">
        <f>VLOOKUP(A564,#REF!,1,FALSE)</f>
        <v>#REF!</v>
      </c>
      <c r="T564" s="23" t="e">
        <f>+VLOOKUP(A564,#REF!, 1, FALSE)</f>
        <v>#REF!</v>
      </c>
    </row>
    <row r="565" spans="1:20" hidden="1" x14ac:dyDescent="0.2">
      <c r="A565" s="23" t="s">
        <v>1153</v>
      </c>
      <c r="B565" s="23" t="s">
        <v>1154</v>
      </c>
      <c r="C565" s="135" t="s">
        <v>5</v>
      </c>
      <c r="F565" s="135">
        <f t="shared" si="16"/>
        <v>0</v>
      </c>
      <c r="G565" s="23">
        <v>84696</v>
      </c>
      <c r="H565" s="23">
        <v>84696</v>
      </c>
      <c r="M565" s="23">
        <f t="shared" si="17"/>
        <v>0</v>
      </c>
      <c r="O565" s="23">
        <f>F565-_xlfn.IFNA(VLOOKUP(A565,'tb adj31.12.2019'!$D$3:$E$1682,2,FALSE),0)</f>
        <v>0</v>
      </c>
      <c r="R565" s="23" t="e">
        <f>VLOOKUP(A565,#REF!,1,FALSE)</f>
        <v>#REF!</v>
      </c>
      <c r="T565" s="23" t="e">
        <f>+VLOOKUP(A565,#REF!, 1, FALSE)</f>
        <v>#REF!</v>
      </c>
    </row>
    <row r="566" spans="1:20" hidden="1" x14ac:dyDescent="0.2">
      <c r="A566" s="23" t="s">
        <v>2918</v>
      </c>
      <c r="B566" s="23" t="s">
        <v>2919</v>
      </c>
      <c r="C566" s="135" t="s">
        <v>5</v>
      </c>
      <c r="F566" s="135">
        <f t="shared" si="16"/>
        <v>0</v>
      </c>
      <c r="G566" s="23">
        <v>21918</v>
      </c>
      <c r="H566" s="23">
        <v>21918</v>
      </c>
      <c r="M566" s="23">
        <f t="shared" si="17"/>
        <v>0</v>
      </c>
      <c r="O566" s="23">
        <f>F566-_xlfn.IFNA(VLOOKUP(A566,'tb adj31.12.2019'!$D$3:$E$1682,2,FALSE),0)</f>
        <v>0</v>
      </c>
      <c r="R566" s="23" t="e">
        <f>VLOOKUP(A566,#REF!,1,FALSE)</f>
        <v>#REF!</v>
      </c>
      <c r="T566" s="23" t="e">
        <f>+VLOOKUP(A566,#REF!, 1, FALSE)</f>
        <v>#REF!</v>
      </c>
    </row>
    <row r="567" spans="1:20" hidden="1" x14ac:dyDescent="0.2">
      <c r="A567" s="23" t="s">
        <v>2920</v>
      </c>
      <c r="B567" s="23" t="s">
        <v>2921</v>
      </c>
      <c r="C567" s="135" t="s">
        <v>5</v>
      </c>
      <c r="F567" s="135">
        <f t="shared" si="16"/>
        <v>0</v>
      </c>
      <c r="G567" s="23">
        <v>3100</v>
      </c>
      <c r="H567" s="23">
        <v>3100</v>
      </c>
      <c r="M567" s="23">
        <f t="shared" si="17"/>
        <v>0</v>
      </c>
      <c r="O567" s="23">
        <f>F567-_xlfn.IFNA(VLOOKUP(A567,'tb adj31.12.2019'!$D$3:$E$1682,2,FALSE),0)</f>
        <v>0</v>
      </c>
      <c r="R567" s="23" t="e">
        <f>VLOOKUP(A567,#REF!,1,FALSE)</f>
        <v>#REF!</v>
      </c>
      <c r="T567" s="23" t="e">
        <f>+VLOOKUP(A567,#REF!, 1, FALSE)</f>
        <v>#REF!</v>
      </c>
    </row>
    <row r="568" spans="1:20" hidden="1" x14ac:dyDescent="0.2">
      <c r="A568" s="23" t="s">
        <v>1155</v>
      </c>
      <c r="B568" s="23" t="s">
        <v>1156</v>
      </c>
      <c r="C568" s="135" t="s">
        <v>5</v>
      </c>
      <c r="F568" s="135">
        <f t="shared" si="16"/>
        <v>0</v>
      </c>
      <c r="G568" s="23">
        <v>18623</v>
      </c>
      <c r="H568" s="23">
        <v>18623</v>
      </c>
      <c r="M568" s="23">
        <f t="shared" si="17"/>
        <v>0</v>
      </c>
      <c r="O568" s="23">
        <f>F568-_xlfn.IFNA(VLOOKUP(A568,'tb adj31.12.2019'!$D$3:$E$1682,2,FALSE),0)</f>
        <v>0</v>
      </c>
      <c r="R568" s="23" t="e">
        <f>VLOOKUP(A568,#REF!,1,FALSE)</f>
        <v>#REF!</v>
      </c>
      <c r="T568" s="23" t="e">
        <f>+VLOOKUP(A568,#REF!, 1, FALSE)</f>
        <v>#REF!</v>
      </c>
    </row>
    <row r="569" spans="1:20" hidden="1" x14ac:dyDescent="0.2">
      <c r="A569" s="23" t="s">
        <v>1157</v>
      </c>
      <c r="B569" s="23" t="s">
        <v>1158</v>
      </c>
      <c r="C569" s="135" t="s">
        <v>5</v>
      </c>
      <c r="F569" s="135">
        <f t="shared" si="16"/>
        <v>0</v>
      </c>
      <c r="G569" s="23">
        <v>22980</v>
      </c>
      <c r="H569" s="23">
        <v>22980</v>
      </c>
      <c r="M569" s="23">
        <f t="shared" si="17"/>
        <v>0</v>
      </c>
      <c r="O569" s="23">
        <f>F569-_xlfn.IFNA(VLOOKUP(A569,'tb adj31.12.2019'!$D$3:$E$1682,2,FALSE),0)</f>
        <v>0</v>
      </c>
      <c r="R569" s="23" t="e">
        <f>VLOOKUP(A569,#REF!,1,FALSE)</f>
        <v>#REF!</v>
      </c>
      <c r="T569" s="23" t="e">
        <f>+VLOOKUP(A569,#REF!, 1, FALSE)</f>
        <v>#REF!</v>
      </c>
    </row>
    <row r="570" spans="1:20" hidden="1" x14ac:dyDescent="0.2">
      <c r="A570" s="23" t="s">
        <v>1159</v>
      </c>
      <c r="B570" s="23" t="s">
        <v>1160</v>
      </c>
      <c r="C570" s="135" t="s">
        <v>5</v>
      </c>
      <c r="F570" s="135">
        <f t="shared" si="16"/>
        <v>0</v>
      </c>
      <c r="G570" s="23">
        <v>11508</v>
      </c>
      <c r="H570" s="23">
        <v>11508</v>
      </c>
      <c r="M570" s="23">
        <f t="shared" si="17"/>
        <v>0</v>
      </c>
      <c r="O570" s="23">
        <f>F570-_xlfn.IFNA(VLOOKUP(A570,'tb adj31.12.2019'!$D$3:$E$1682,2,FALSE),0)</f>
        <v>0</v>
      </c>
      <c r="R570" s="23" t="e">
        <f>VLOOKUP(A570,#REF!,1,FALSE)</f>
        <v>#REF!</v>
      </c>
      <c r="T570" s="23" t="e">
        <f>+VLOOKUP(A570,#REF!, 1, FALSE)</f>
        <v>#REF!</v>
      </c>
    </row>
    <row r="571" spans="1:20" hidden="1" x14ac:dyDescent="0.2">
      <c r="A571" s="23" t="s">
        <v>2922</v>
      </c>
      <c r="B571" s="23" t="s">
        <v>2923</v>
      </c>
      <c r="C571" s="135" t="s">
        <v>5</v>
      </c>
      <c r="F571" s="135">
        <f t="shared" si="16"/>
        <v>0</v>
      </c>
      <c r="G571" s="23">
        <v>20959</v>
      </c>
      <c r="H571" s="23">
        <v>20959</v>
      </c>
      <c r="M571" s="23">
        <f t="shared" si="17"/>
        <v>0</v>
      </c>
      <c r="O571" s="23">
        <f>F571-_xlfn.IFNA(VLOOKUP(A571,'tb adj31.12.2019'!$D$3:$E$1682,2,FALSE),0)</f>
        <v>0</v>
      </c>
      <c r="R571" s="23" t="e">
        <f>VLOOKUP(A571,#REF!,1,FALSE)</f>
        <v>#REF!</v>
      </c>
      <c r="T571" s="23" t="e">
        <f>+VLOOKUP(A571,#REF!, 1, FALSE)</f>
        <v>#REF!</v>
      </c>
    </row>
    <row r="572" spans="1:20" hidden="1" x14ac:dyDescent="0.2">
      <c r="A572" s="23" t="s">
        <v>1162</v>
      </c>
      <c r="B572" s="23" t="s">
        <v>893</v>
      </c>
      <c r="C572" s="135" t="s">
        <v>5</v>
      </c>
      <c r="F572" s="135">
        <f t="shared" si="16"/>
        <v>0</v>
      </c>
      <c r="G572" s="23">
        <v>44558</v>
      </c>
      <c r="H572" s="23">
        <v>44558</v>
      </c>
      <c r="M572" s="23">
        <f t="shared" si="17"/>
        <v>0</v>
      </c>
      <c r="O572" s="23">
        <f>F572-_xlfn.IFNA(VLOOKUP(A572,'tb adj31.12.2019'!$D$3:$E$1682,2,FALSE),0)</f>
        <v>0</v>
      </c>
      <c r="R572" s="23" t="e">
        <f>VLOOKUP(A572,#REF!,1,FALSE)</f>
        <v>#REF!</v>
      </c>
      <c r="T572" s="23" t="e">
        <f>+VLOOKUP(A572,#REF!, 1, FALSE)</f>
        <v>#REF!</v>
      </c>
    </row>
    <row r="573" spans="1:20" hidden="1" x14ac:dyDescent="0.2">
      <c r="A573" s="23" t="s">
        <v>1165</v>
      </c>
      <c r="B573" s="23" t="s">
        <v>1166</v>
      </c>
      <c r="C573" s="135" t="s">
        <v>5</v>
      </c>
      <c r="F573" s="135">
        <f t="shared" si="16"/>
        <v>0</v>
      </c>
      <c r="G573" s="23">
        <v>7355</v>
      </c>
      <c r="H573" s="23">
        <v>7355</v>
      </c>
      <c r="M573" s="23">
        <f t="shared" si="17"/>
        <v>0</v>
      </c>
      <c r="O573" s="23">
        <f>F573-_xlfn.IFNA(VLOOKUP(A573,'tb adj31.12.2019'!$D$3:$E$1682,2,FALSE),0)</f>
        <v>0</v>
      </c>
      <c r="R573" s="23" t="e">
        <f>VLOOKUP(A573,#REF!,1,FALSE)</f>
        <v>#REF!</v>
      </c>
      <c r="T573" s="23" t="e">
        <f>+VLOOKUP(A573,#REF!, 1, FALSE)</f>
        <v>#REF!</v>
      </c>
    </row>
    <row r="574" spans="1:20" hidden="1" x14ac:dyDescent="0.2">
      <c r="A574" s="23" t="s">
        <v>1168</v>
      </c>
      <c r="B574" s="23" t="s">
        <v>1169</v>
      </c>
      <c r="C574" s="135" t="s">
        <v>5</v>
      </c>
      <c r="F574" s="135">
        <f t="shared" si="16"/>
        <v>0</v>
      </c>
      <c r="G574" s="23">
        <v>37558</v>
      </c>
      <c r="H574" s="23">
        <v>37558</v>
      </c>
      <c r="M574" s="23">
        <f t="shared" si="17"/>
        <v>0</v>
      </c>
      <c r="O574" s="23">
        <f>F574-_xlfn.IFNA(VLOOKUP(A574,'tb adj31.12.2019'!$D$3:$E$1682,2,FALSE),0)</f>
        <v>0</v>
      </c>
      <c r="R574" s="23" t="e">
        <f>VLOOKUP(A574,#REF!,1,FALSE)</f>
        <v>#REF!</v>
      </c>
      <c r="T574" s="23" t="e">
        <f>+VLOOKUP(A574,#REF!, 1, FALSE)</f>
        <v>#REF!</v>
      </c>
    </row>
    <row r="575" spans="1:20" hidden="1" x14ac:dyDescent="0.2">
      <c r="A575" s="23" t="s">
        <v>2924</v>
      </c>
      <c r="B575" s="23" t="s">
        <v>2925</v>
      </c>
      <c r="C575" s="135" t="s">
        <v>5</v>
      </c>
      <c r="F575" s="135">
        <f t="shared" si="16"/>
        <v>0</v>
      </c>
      <c r="G575" s="23">
        <v>7702</v>
      </c>
      <c r="H575" s="23">
        <v>7702</v>
      </c>
      <c r="M575" s="23">
        <f t="shared" si="17"/>
        <v>0</v>
      </c>
      <c r="O575" s="23">
        <f>F575-_xlfn.IFNA(VLOOKUP(A575,'tb adj31.12.2019'!$D$3:$E$1682,2,FALSE),0)</f>
        <v>0</v>
      </c>
      <c r="R575" s="23" t="e">
        <f>VLOOKUP(A575,#REF!,1,FALSE)</f>
        <v>#REF!</v>
      </c>
      <c r="T575" s="23" t="e">
        <f>+VLOOKUP(A575,#REF!, 1, FALSE)</f>
        <v>#REF!</v>
      </c>
    </row>
    <row r="576" spans="1:20" hidden="1" x14ac:dyDescent="0.2">
      <c r="A576" s="23" t="s">
        <v>1170</v>
      </c>
      <c r="B576" s="23" t="s">
        <v>1171</v>
      </c>
      <c r="C576" s="135" t="s">
        <v>5</v>
      </c>
      <c r="F576" s="135">
        <f t="shared" si="16"/>
        <v>0</v>
      </c>
      <c r="G576" s="23">
        <v>138794</v>
      </c>
      <c r="H576" s="23">
        <v>138794</v>
      </c>
      <c r="M576" s="23">
        <f t="shared" si="17"/>
        <v>0</v>
      </c>
      <c r="O576" s="23">
        <f>F576-_xlfn.IFNA(VLOOKUP(A576,'tb adj31.12.2019'!$D$3:$E$1682,2,FALSE),0)</f>
        <v>0</v>
      </c>
      <c r="R576" s="23" t="e">
        <f>VLOOKUP(A576,#REF!,1,FALSE)</f>
        <v>#REF!</v>
      </c>
      <c r="T576" s="23" t="e">
        <f>+VLOOKUP(A576,#REF!, 1, FALSE)</f>
        <v>#REF!</v>
      </c>
    </row>
    <row r="577" spans="1:20" hidden="1" x14ac:dyDescent="0.2">
      <c r="A577" s="23" t="s">
        <v>1172</v>
      </c>
      <c r="B577" s="23" t="s">
        <v>1173</v>
      </c>
      <c r="C577" s="135" t="s">
        <v>5</v>
      </c>
      <c r="F577" s="135">
        <f t="shared" si="16"/>
        <v>0</v>
      </c>
      <c r="G577" s="23">
        <v>401770</v>
      </c>
      <c r="H577" s="23">
        <v>401770</v>
      </c>
      <c r="M577" s="23">
        <f t="shared" si="17"/>
        <v>0</v>
      </c>
      <c r="O577" s="23">
        <f>F577-_xlfn.IFNA(VLOOKUP(A577,'tb adj31.12.2019'!$D$3:$E$1682,2,FALSE),0)</f>
        <v>0</v>
      </c>
      <c r="R577" s="23" t="e">
        <f>VLOOKUP(A577,#REF!,1,FALSE)</f>
        <v>#REF!</v>
      </c>
      <c r="T577" s="23" t="e">
        <f>+VLOOKUP(A577,#REF!, 1, FALSE)</f>
        <v>#REF!</v>
      </c>
    </row>
    <row r="578" spans="1:20" hidden="1" x14ac:dyDescent="0.2">
      <c r="A578" s="23" t="s">
        <v>1175</v>
      </c>
      <c r="B578" s="23" t="s">
        <v>1176</v>
      </c>
      <c r="C578" s="135" t="s">
        <v>5</v>
      </c>
      <c r="F578" s="135">
        <f t="shared" si="16"/>
        <v>0</v>
      </c>
      <c r="G578" s="23">
        <v>1015</v>
      </c>
      <c r="H578" s="23">
        <v>1015</v>
      </c>
      <c r="M578" s="23">
        <f t="shared" si="17"/>
        <v>0</v>
      </c>
      <c r="O578" s="23">
        <f>F578-_xlfn.IFNA(VLOOKUP(A578,'tb adj31.12.2019'!$D$3:$E$1682,2,FALSE),0)</f>
        <v>0</v>
      </c>
      <c r="R578" s="23" t="e">
        <f>VLOOKUP(A578,#REF!,1,FALSE)</f>
        <v>#REF!</v>
      </c>
      <c r="T578" s="23" t="e">
        <f>+VLOOKUP(A578,#REF!, 1, FALSE)</f>
        <v>#REF!</v>
      </c>
    </row>
    <row r="579" spans="1:20" hidden="1" x14ac:dyDescent="0.2">
      <c r="A579" s="23" t="s">
        <v>1177</v>
      </c>
      <c r="B579" s="23" t="s">
        <v>1178</v>
      </c>
      <c r="C579" s="135" t="s">
        <v>5</v>
      </c>
      <c r="F579" s="135">
        <f t="shared" si="16"/>
        <v>0</v>
      </c>
      <c r="G579" s="23">
        <v>350059</v>
      </c>
      <c r="H579" s="23">
        <v>350059</v>
      </c>
      <c r="M579" s="23">
        <f t="shared" si="17"/>
        <v>0</v>
      </c>
      <c r="O579" s="23">
        <f>F579-_xlfn.IFNA(VLOOKUP(A579,'tb adj31.12.2019'!$D$3:$E$1682,2,FALSE),0)</f>
        <v>0</v>
      </c>
      <c r="R579" s="23" t="e">
        <f>VLOOKUP(A579,#REF!,1,FALSE)</f>
        <v>#REF!</v>
      </c>
      <c r="T579" s="23" t="e">
        <f>+VLOOKUP(A579,#REF!, 1, FALSE)</f>
        <v>#REF!</v>
      </c>
    </row>
    <row r="580" spans="1:20" hidden="1" x14ac:dyDescent="0.2">
      <c r="A580" s="23" t="s">
        <v>1179</v>
      </c>
      <c r="B580" s="23" t="s">
        <v>1180</v>
      </c>
      <c r="C580" s="135" t="s">
        <v>5</v>
      </c>
      <c r="F580" s="135">
        <f t="shared" ref="F580:F643" si="18">+D580-E580</f>
        <v>0</v>
      </c>
      <c r="G580" s="23">
        <v>42184</v>
      </c>
      <c r="H580" s="23">
        <v>42184</v>
      </c>
      <c r="M580" s="23">
        <f t="shared" ref="M580:M643" si="19">+J580-K580</f>
        <v>0</v>
      </c>
      <c r="O580" s="23">
        <f>F580-_xlfn.IFNA(VLOOKUP(A580,'tb adj31.12.2019'!$D$3:$E$1682,2,FALSE),0)</f>
        <v>0</v>
      </c>
      <c r="R580" s="23" t="e">
        <f>VLOOKUP(A580,#REF!,1,FALSE)</f>
        <v>#REF!</v>
      </c>
      <c r="T580" s="23" t="e">
        <f>+VLOOKUP(A580,#REF!, 1, FALSE)</f>
        <v>#REF!</v>
      </c>
    </row>
    <row r="581" spans="1:20" hidden="1" x14ac:dyDescent="0.2">
      <c r="A581" s="23" t="s">
        <v>1184</v>
      </c>
      <c r="B581" s="23" t="s">
        <v>585</v>
      </c>
      <c r="C581" s="135" t="s">
        <v>5</v>
      </c>
      <c r="D581" s="23">
        <v>40493135.995799996</v>
      </c>
      <c r="F581" s="135">
        <f t="shared" si="18"/>
        <v>40493135.995799996</v>
      </c>
      <c r="G581" s="23">
        <v>100420936.7</v>
      </c>
      <c r="H581" s="23">
        <v>53529781.562600002</v>
      </c>
      <c r="J581" s="23">
        <v>87384291.13319999</v>
      </c>
      <c r="M581" s="23">
        <f t="shared" si="19"/>
        <v>87384291.13319999</v>
      </c>
      <c r="O581" s="23">
        <f>F581-_xlfn.IFNA(VLOOKUP(A581,'tb adj31.12.2019'!$D$3:$E$1682,2,FALSE),0)</f>
        <v>-4.2000040411949158E-3</v>
      </c>
      <c r="R581" s="23" t="e">
        <f>VLOOKUP(A581,#REF!,1,FALSE)</f>
        <v>#REF!</v>
      </c>
      <c r="T581" s="23" t="e">
        <f>+VLOOKUP(A581,#REF!, 1, FALSE)</f>
        <v>#REF!</v>
      </c>
    </row>
    <row r="582" spans="1:20" hidden="1" x14ac:dyDescent="0.2">
      <c r="A582" s="23" t="s">
        <v>1185</v>
      </c>
      <c r="B582" s="23" t="s">
        <v>1186</v>
      </c>
      <c r="C582" s="135" t="s">
        <v>5</v>
      </c>
      <c r="D582" s="23">
        <v>7672</v>
      </c>
      <c r="F582" s="135">
        <f t="shared" si="18"/>
        <v>7672</v>
      </c>
      <c r="J582" s="23">
        <v>7672</v>
      </c>
      <c r="M582" s="23">
        <f t="shared" si="19"/>
        <v>7672</v>
      </c>
      <c r="O582" s="23">
        <f>F582-_xlfn.IFNA(VLOOKUP(A582,'tb adj31.12.2019'!$D$3:$E$1682,2,FALSE),0)</f>
        <v>0</v>
      </c>
      <c r="R582" s="23" t="e">
        <f>VLOOKUP(A582,#REF!,1,FALSE)</f>
        <v>#REF!</v>
      </c>
      <c r="T582" s="23" t="e">
        <f>+VLOOKUP(A582,#REF!, 1, FALSE)</f>
        <v>#REF!</v>
      </c>
    </row>
    <row r="583" spans="1:20" hidden="1" x14ac:dyDescent="0.2">
      <c r="A583" s="23" t="s">
        <v>1187</v>
      </c>
      <c r="B583" s="23" t="s">
        <v>1188</v>
      </c>
      <c r="C583" s="135" t="s">
        <v>5</v>
      </c>
      <c r="F583" s="135">
        <f t="shared" si="18"/>
        <v>0</v>
      </c>
      <c r="G583" s="23">
        <v>500340</v>
      </c>
      <c r="H583" s="23">
        <v>500340.65399999998</v>
      </c>
      <c r="K583" s="135">
        <v>0.65399999998509883</v>
      </c>
      <c r="M583" s="23">
        <f t="shared" si="19"/>
        <v>-0.65399999998509883</v>
      </c>
      <c r="O583" s="23">
        <f>F583-_xlfn.IFNA(VLOOKUP(A583,'tb adj31.12.2019'!$D$3:$E$1682,2,FALSE),0)</f>
        <v>0</v>
      </c>
      <c r="R583" s="23" t="e">
        <f>VLOOKUP(A583,#REF!,1,FALSE)</f>
        <v>#REF!</v>
      </c>
      <c r="T583" s="23" t="e">
        <f>+VLOOKUP(A583,#REF!, 1, FALSE)</f>
        <v>#REF!</v>
      </c>
    </row>
    <row r="584" spans="1:20" hidden="1" x14ac:dyDescent="0.2">
      <c r="A584" s="23" t="s">
        <v>2926</v>
      </c>
      <c r="B584" s="23" t="s">
        <v>2927</v>
      </c>
      <c r="C584" s="135" t="s">
        <v>5</v>
      </c>
      <c r="F584" s="135">
        <f t="shared" si="18"/>
        <v>0</v>
      </c>
      <c r="G584" s="23">
        <v>1675</v>
      </c>
      <c r="H584" s="23">
        <v>1675</v>
      </c>
      <c r="M584" s="23">
        <f t="shared" si="19"/>
        <v>0</v>
      </c>
      <c r="O584" s="23">
        <f>F584-_xlfn.IFNA(VLOOKUP(A584,'tb adj31.12.2019'!$D$3:$E$1682,2,FALSE),0)</f>
        <v>0</v>
      </c>
      <c r="R584" s="23" t="e">
        <f>VLOOKUP(A584,#REF!,1,FALSE)</f>
        <v>#REF!</v>
      </c>
      <c r="T584" s="23" t="e">
        <f>+VLOOKUP(A584,#REF!, 1, FALSE)</f>
        <v>#REF!</v>
      </c>
    </row>
    <row r="585" spans="1:20" hidden="1" x14ac:dyDescent="0.2">
      <c r="A585" s="23" t="s">
        <v>2928</v>
      </c>
      <c r="B585" s="23" t="s">
        <v>2929</v>
      </c>
      <c r="C585" s="135" t="s">
        <v>5</v>
      </c>
      <c r="F585" s="135">
        <f t="shared" si="18"/>
        <v>0</v>
      </c>
      <c r="G585" s="23">
        <v>18524</v>
      </c>
      <c r="H585" s="23">
        <v>18524</v>
      </c>
      <c r="M585" s="23">
        <f t="shared" si="19"/>
        <v>0</v>
      </c>
      <c r="O585" s="23">
        <f>F585-_xlfn.IFNA(VLOOKUP(A585,'tb adj31.12.2019'!$D$3:$E$1682,2,FALSE),0)</f>
        <v>0</v>
      </c>
      <c r="R585" s="23" t="e">
        <f>VLOOKUP(A585,#REF!,1,FALSE)</f>
        <v>#REF!</v>
      </c>
      <c r="T585" s="23" t="e">
        <f>+VLOOKUP(A585,#REF!, 1, FALSE)</f>
        <v>#REF!</v>
      </c>
    </row>
    <row r="586" spans="1:20" hidden="1" x14ac:dyDescent="0.2">
      <c r="A586" s="23" t="s">
        <v>1192</v>
      </c>
      <c r="B586" s="23" t="s">
        <v>1193</v>
      </c>
      <c r="C586" s="135" t="s">
        <v>5</v>
      </c>
      <c r="F586" s="135">
        <f t="shared" si="18"/>
        <v>0</v>
      </c>
      <c r="G586" s="23">
        <v>121814</v>
      </c>
      <c r="H586" s="23">
        <v>121813</v>
      </c>
      <c r="J586" s="23">
        <v>1</v>
      </c>
      <c r="M586" s="23">
        <f t="shared" si="19"/>
        <v>1</v>
      </c>
      <c r="O586" s="23">
        <f>F586-_xlfn.IFNA(VLOOKUP(A586,'tb adj31.12.2019'!$D$3:$E$1682,2,FALSE),0)</f>
        <v>0</v>
      </c>
      <c r="R586" s="23" t="e">
        <f>VLOOKUP(A586,#REF!,1,FALSE)</f>
        <v>#REF!</v>
      </c>
      <c r="T586" s="23" t="e">
        <f>+VLOOKUP(A586,#REF!, 1, FALSE)</f>
        <v>#REF!</v>
      </c>
    </row>
    <row r="587" spans="1:20" hidden="1" x14ac:dyDescent="0.2">
      <c r="A587" s="23" t="s">
        <v>1194</v>
      </c>
      <c r="B587" s="23" t="s">
        <v>1195</v>
      </c>
      <c r="C587" s="135" t="s">
        <v>5</v>
      </c>
      <c r="F587" s="135">
        <f t="shared" si="18"/>
        <v>0</v>
      </c>
      <c r="G587" s="23">
        <v>3894</v>
      </c>
      <c r="H587" s="23">
        <v>3894</v>
      </c>
      <c r="M587" s="23">
        <f t="shared" si="19"/>
        <v>0</v>
      </c>
      <c r="O587" s="23">
        <f>F587-_xlfn.IFNA(VLOOKUP(A587,'tb adj31.12.2019'!$D$3:$E$1682,2,FALSE),0)</f>
        <v>0</v>
      </c>
      <c r="R587" s="23" t="e">
        <f>VLOOKUP(A587,#REF!,1,FALSE)</f>
        <v>#REF!</v>
      </c>
      <c r="T587" s="23" t="e">
        <f>+VLOOKUP(A587,#REF!, 1, FALSE)</f>
        <v>#REF!</v>
      </c>
    </row>
    <row r="588" spans="1:20" hidden="1" x14ac:dyDescent="0.2">
      <c r="A588" s="23" t="s">
        <v>1196</v>
      </c>
      <c r="B588" s="23" t="s">
        <v>1197</v>
      </c>
      <c r="C588" s="135" t="s">
        <v>5</v>
      </c>
      <c r="F588" s="135">
        <f t="shared" si="18"/>
        <v>0</v>
      </c>
      <c r="G588" s="23">
        <v>15487</v>
      </c>
      <c r="H588" s="23">
        <v>15487</v>
      </c>
      <c r="M588" s="23">
        <f t="shared" si="19"/>
        <v>0</v>
      </c>
      <c r="O588" s="23">
        <f>F588-_xlfn.IFNA(VLOOKUP(A588,'tb adj31.12.2019'!$D$3:$E$1682,2,FALSE),0)</f>
        <v>0</v>
      </c>
      <c r="R588" s="23" t="e">
        <f>VLOOKUP(A588,#REF!,1,FALSE)</f>
        <v>#REF!</v>
      </c>
      <c r="T588" s="23" t="e">
        <f>+VLOOKUP(A588,#REF!, 1, FALSE)</f>
        <v>#REF!</v>
      </c>
    </row>
    <row r="589" spans="1:20" hidden="1" x14ac:dyDescent="0.2">
      <c r="A589" s="23" t="s">
        <v>1199</v>
      </c>
      <c r="B589" s="23" t="s">
        <v>1200</v>
      </c>
      <c r="C589" s="135" t="s">
        <v>5</v>
      </c>
      <c r="F589" s="135">
        <f t="shared" si="18"/>
        <v>0</v>
      </c>
      <c r="G589" s="23">
        <v>649794</v>
      </c>
      <c r="H589" s="23">
        <v>649793</v>
      </c>
      <c r="J589" s="23">
        <v>1</v>
      </c>
      <c r="M589" s="23">
        <f t="shared" si="19"/>
        <v>1</v>
      </c>
      <c r="O589" s="23">
        <f>F589-_xlfn.IFNA(VLOOKUP(A589,'tb adj31.12.2019'!$D$3:$E$1682,2,FALSE),0)</f>
        <v>0</v>
      </c>
      <c r="R589" s="23" t="e">
        <f>VLOOKUP(A589,#REF!,1,FALSE)</f>
        <v>#REF!</v>
      </c>
      <c r="T589" s="23" t="e">
        <f>+VLOOKUP(A589,#REF!, 1, FALSE)</f>
        <v>#REF!</v>
      </c>
    </row>
    <row r="590" spans="1:20" hidden="1" x14ac:dyDescent="0.2">
      <c r="A590" s="23" t="s">
        <v>1201</v>
      </c>
      <c r="B590" s="23" t="s">
        <v>677</v>
      </c>
      <c r="C590" s="135" t="s">
        <v>5</v>
      </c>
      <c r="F590" s="135">
        <f t="shared" si="18"/>
        <v>0</v>
      </c>
      <c r="G590" s="23">
        <v>674901</v>
      </c>
      <c r="H590" s="23">
        <v>674900</v>
      </c>
      <c r="J590" s="23">
        <v>1</v>
      </c>
      <c r="M590" s="23">
        <f t="shared" si="19"/>
        <v>1</v>
      </c>
      <c r="O590" s="23">
        <f>F590-_xlfn.IFNA(VLOOKUP(A590,'tb adj31.12.2019'!$D$3:$E$1682,2,FALSE),0)</f>
        <v>0</v>
      </c>
      <c r="R590" s="23" t="e">
        <f>VLOOKUP(A590,#REF!,1,FALSE)</f>
        <v>#REF!</v>
      </c>
      <c r="T590" s="23" t="e">
        <f>+VLOOKUP(A590,#REF!, 1, FALSE)</f>
        <v>#REF!</v>
      </c>
    </row>
    <row r="591" spans="1:20" hidden="1" x14ac:dyDescent="0.2">
      <c r="A591" s="23" t="s">
        <v>2930</v>
      </c>
      <c r="B591" s="23" t="s">
        <v>2931</v>
      </c>
      <c r="C591" s="135" t="s">
        <v>5</v>
      </c>
      <c r="F591" s="135">
        <f t="shared" si="18"/>
        <v>0</v>
      </c>
      <c r="G591" s="23">
        <v>20977</v>
      </c>
      <c r="H591" s="23">
        <v>20977</v>
      </c>
      <c r="M591" s="23">
        <f t="shared" si="19"/>
        <v>0</v>
      </c>
      <c r="O591" s="23">
        <f>F591-_xlfn.IFNA(VLOOKUP(A591,'tb adj31.12.2019'!$D$3:$E$1682,2,FALSE),0)</f>
        <v>0</v>
      </c>
      <c r="R591" s="23" t="e">
        <f>VLOOKUP(A591,#REF!,1,FALSE)</f>
        <v>#REF!</v>
      </c>
      <c r="T591" s="23" t="e">
        <f>+VLOOKUP(A591,#REF!, 1, FALSE)</f>
        <v>#REF!</v>
      </c>
    </row>
    <row r="592" spans="1:20" hidden="1" x14ac:dyDescent="0.2">
      <c r="A592" s="23" t="s">
        <v>1203</v>
      </c>
      <c r="B592" s="23" t="s">
        <v>1204</v>
      </c>
      <c r="C592" s="135" t="s">
        <v>5</v>
      </c>
      <c r="F592" s="135">
        <f t="shared" si="18"/>
        <v>0</v>
      </c>
      <c r="G592" s="23">
        <v>95480</v>
      </c>
      <c r="H592" s="23">
        <v>95480</v>
      </c>
      <c r="M592" s="23">
        <f t="shared" si="19"/>
        <v>0</v>
      </c>
      <c r="O592" s="23">
        <f>F592-_xlfn.IFNA(VLOOKUP(A592,'tb adj31.12.2019'!$D$3:$E$1682,2,FALSE),0)</f>
        <v>0</v>
      </c>
      <c r="R592" s="23" t="e">
        <f>VLOOKUP(A592,#REF!,1,FALSE)</f>
        <v>#REF!</v>
      </c>
      <c r="T592" s="23" t="e">
        <f>+VLOOKUP(A592,#REF!, 1, FALSE)</f>
        <v>#REF!</v>
      </c>
    </row>
    <row r="593" spans="1:20" hidden="1" x14ac:dyDescent="0.2">
      <c r="A593" s="23" t="s">
        <v>1207</v>
      </c>
      <c r="B593" s="23" t="s">
        <v>1208</v>
      </c>
      <c r="C593" s="135" t="s">
        <v>5</v>
      </c>
      <c r="F593" s="135">
        <f t="shared" si="18"/>
        <v>0</v>
      </c>
      <c r="G593" s="23">
        <v>254825</v>
      </c>
      <c r="H593" s="23">
        <v>254825</v>
      </c>
      <c r="M593" s="23">
        <f t="shared" si="19"/>
        <v>0</v>
      </c>
      <c r="O593" s="23">
        <f>F593-_xlfn.IFNA(VLOOKUP(A593,'tb adj31.12.2019'!$D$3:$E$1682,2,FALSE),0)</f>
        <v>0</v>
      </c>
      <c r="R593" s="23" t="e">
        <f>VLOOKUP(A593,#REF!,1,FALSE)</f>
        <v>#REF!</v>
      </c>
      <c r="T593" s="23" t="e">
        <f>+VLOOKUP(A593,#REF!, 1, FALSE)</f>
        <v>#REF!</v>
      </c>
    </row>
    <row r="594" spans="1:20" hidden="1" x14ac:dyDescent="0.2">
      <c r="A594" s="23" t="s">
        <v>1209</v>
      </c>
      <c r="B594" s="23" t="s">
        <v>1210</v>
      </c>
      <c r="C594" s="135" t="s">
        <v>5</v>
      </c>
      <c r="F594" s="135">
        <f t="shared" si="18"/>
        <v>0</v>
      </c>
      <c r="G594" s="23">
        <v>42234</v>
      </c>
      <c r="H594" s="23">
        <v>42234</v>
      </c>
      <c r="M594" s="23">
        <f t="shared" si="19"/>
        <v>0</v>
      </c>
      <c r="O594" s="23">
        <f>F594-_xlfn.IFNA(VLOOKUP(A594,'tb adj31.12.2019'!$D$3:$E$1682,2,FALSE),0)</f>
        <v>0</v>
      </c>
      <c r="R594" s="23" t="e">
        <f>VLOOKUP(A594,#REF!,1,FALSE)</f>
        <v>#REF!</v>
      </c>
      <c r="T594" s="23" t="e">
        <f>+VLOOKUP(A594,#REF!, 1, FALSE)</f>
        <v>#REF!</v>
      </c>
    </row>
    <row r="595" spans="1:20" hidden="1" x14ac:dyDescent="0.2">
      <c r="A595" s="23" t="s">
        <v>1211</v>
      </c>
      <c r="B595" s="23" t="s">
        <v>574</v>
      </c>
      <c r="C595" s="135" t="s">
        <v>5</v>
      </c>
      <c r="F595" s="135">
        <f t="shared" si="18"/>
        <v>0</v>
      </c>
      <c r="G595" s="23">
        <v>233607</v>
      </c>
      <c r="H595" s="23">
        <v>233607</v>
      </c>
      <c r="M595" s="23">
        <f t="shared" si="19"/>
        <v>0</v>
      </c>
      <c r="O595" s="23">
        <f>F595-_xlfn.IFNA(VLOOKUP(A595,'tb adj31.12.2019'!$D$3:$E$1682,2,FALSE),0)</f>
        <v>0</v>
      </c>
      <c r="R595" s="23" t="e">
        <f>VLOOKUP(A595,#REF!,1,FALSE)</f>
        <v>#REF!</v>
      </c>
      <c r="T595" s="23" t="e">
        <f>+VLOOKUP(A595,#REF!, 1, FALSE)</f>
        <v>#REF!</v>
      </c>
    </row>
    <row r="596" spans="1:20" hidden="1" x14ac:dyDescent="0.2">
      <c r="A596" s="23" t="s">
        <v>1212</v>
      </c>
      <c r="B596" s="23" t="s">
        <v>1213</v>
      </c>
      <c r="C596" s="135" t="s">
        <v>5</v>
      </c>
      <c r="F596" s="135">
        <f t="shared" si="18"/>
        <v>0</v>
      </c>
      <c r="G596" s="23">
        <v>179820</v>
      </c>
      <c r="H596" s="23">
        <v>179820</v>
      </c>
      <c r="M596" s="23">
        <f t="shared" si="19"/>
        <v>0</v>
      </c>
      <c r="O596" s="23">
        <f>F596-_xlfn.IFNA(VLOOKUP(A596,'tb adj31.12.2019'!$D$3:$E$1682,2,FALSE),0)</f>
        <v>0</v>
      </c>
      <c r="R596" s="23" t="e">
        <f>VLOOKUP(A596,#REF!,1,FALSE)</f>
        <v>#REF!</v>
      </c>
      <c r="T596" s="23" t="e">
        <f>+VLOOKUP(A596,#REF!, 1, FALSE)</f>
        <v>#REF!</v>
      </c>
    </row>
    <row r="597" spans="1:20" hidden="1" x14ac:dyDescent="0.2">
      <c r="A597" s="23" t="s">
        <v>1215</v>
      </c>
      <c r="B597" s="23" t="s">
        <v>863</v>
      </c>
      <c r="C597" s="135" t="s">
        <v>5</v>
      </c>
      <c r="F597" s="135">
        <f t="shared" si="18"/>
        <v>0</v>
      </c>
      <c r="G597" s="23">
        <v>1089633</v>
      </c>
      <c r="H597" s="23">
        <v>1089633</v>
      </c>
      <c r="M597" s="23">
        <f t="shared" si="19"/>
        <v>0</v>
      </c>
      <c r="O597" s="23">
        <f>F597-_xlfn.IFNA(VLOOKUP(A597,'tb adj31.12.2019'!$D$3:$E$1682,2,FALSE),0)</f>
        <v>0</v>
      </c>
      <c r="R597" s="23" t="e">
        <f>VLOOKUP(A597,#REF!,1,FALSE)</f>
        <v>#REF!</v>
      </c>
      <c r="T597" s="23" t="e">
        <f>+VLOOKUP(A597,#REF!, 1, FALSE)</f>
        <v>#REF!</v>
      </c>
    </row>
    <row r="598" spans="1:20" hidden="1" x14ac:dyDescent="0.2">
      <c r="A598" s="23" t="s">
        <v>2932</v>
      </c>
      <c r="B598" s="23" t="s">
        <v>2933</v>
      </c>
      <c r="C598" s="135" t="s">
        <v>5</v>
      </c>
      <c r="F598" s="135">
        <f t="shared" si="18"/>
        <v>0</v>
      </c>
      <c r="G598" s="23">
        <v>9520</v>
      </c>
      <c r="H598" s="23">
        <v>9520</v>
      </c>
      <c r="M598" s="23">
        <f t="shared" si="19"/>
        <v>0</v>
      </c>
      <c r="O598" s="23">
        <f>F598-_xlfn.IFNA(VLOOKUP(A598,'tb adj31.12.2019'!$D$3:$E$1682,2,FALSE),0)</f>
        <v>0</v>
      </c>
      <c r="R598" s="23" t="e">
        <f>VLOOKUP(A598,#REF!,1,FALSE)</f>
        <v>#REF!</v>
      </c>
      <c r="T598" s="23" t="e">
        <f>+VLOOKUP(A598,#REF!, 1, FALSE)</f>
        <v>#REF!</v>
      </c>
    </row>
    <row r="599" spans="1:20" hidden="1" x14ac:dyDescent="0.2">
      <c r="A599" s="23" t="s">
        <v>2934</v>
      </c>
      <c r="B599" s="23" t="s">
        <v>2865</v>
      </c>
      <c r="C599" s="135" t="s">
        <v>5</v>
      </c>
      <c r="F599" s="135">
        <f t="shared" si="18"/>
        <v>0</v>
      </c>
      <c r="G599" s="23">
        <v>193803</v>
      </c>
      <c r="H599" s="23">
        <v>193803</v>
      </c>
      <c r="M599" s="23">
        <f t="shared" si="19"/>
        <v>0</v>
      </c>
      <c r="O599" s="23">
        <f>F599-_xlfn.IFNA(VLOOKUP(A599,'tb adj31.12.2019'!$D$3:$E$1682,2,FALSE),0)</f>
        <v>0</v>
      </c>
      <c r="R599" s="23" t="e">
        <f>VLOOKUP(A599,#REF!,1,FALSE)</f>
        <v>#REF!</v>
      </c>
      <c r="T599" s="23" t="e">
        <f>+VLOOKUP(A599,#REF!, 1, FALSE)</f>
        <v>#REF!</v>
      </c>
    </row>
    <row r="600" spans="1:20" hidden="1" x14ac:dyDescent="0.2">
      <c r="A600" s="23" t="s">
        <v>1216</v>
      </c>
      <c r="B600" s="23" t="s">
        <v>1217</v>
      </c>
      <c r="C600" s="135" t="s">
        <v>5</v>
      </c>
      <c r="F600" s="135">
        <f t="shared" si="18"/>
        <v>0</v>
      </c>
      <c r="G600" s="23">
        <v>5616</v>
      </c>
      <c r="H600" s="23">
        <v>5616</v>
      </c>
      <c r="M600" s="23">
        <f t="shared" si="19"/>
        <v>0</v>
      </c>
      <c r="O600" s="23">
        <f>F600-_xlfn.IFNA(VLOOKUP(A600,'tb adj31.12.2019'!$D$3:$E$1682,2,FALSE),0)</f>
        <v>0</v>
      </c>
      <c r="R600" s="23" t="e">
        <f>VLOOKUP(A600,#REF!,1,FALSE)</f>
        <v>#REF!</v>
      </c>
      <c r="T600" s="23" t="e">
        <f>+VLOOKUP(A600,#REF!, 1, FALSE)</f>
        <v>#REF!</v>
      </c>
    </row>
    <row r="601" spans="1:20" hidden="1" x14ac:dyDescent="0.2">
      <c r="A601" s="23" t="s">
        <v>1218</v>
      </c>
      <c r="B601" s="23" t="s">
        <v>2935</v>
      </c>
      <c r="C601" s="135" t="s">
        <v>5</v>
      </c>
      <c r="F601" s="135">
        <f t="shared" si="18"/>
        <v>0</v>
      </c>
      <c r="G601" s="23">
        <v>338195</v>
      </c>
      <c r="H601" s="23">
        <v>338217</v>
      </c>
      <c r="K601" s="135">
        <v>22</v>
      </c>
      <c r="M601" s="23">
        <f t="shared" si="19"/>
        <v>-22</v>
      </c>
      <c r="O601" s="23">
        <f>F601-_xlfn.IFNA(VLOOKUP(A601,'tb adj31.12.2019'!$D$3:$E$1682,2,FALSE),0)</f>
        <v>0</v>
      </c>
      <c r="R601" s="23" t="e">
        <f>VLOOKUP(A601,#REF!,1,FALSE)</f>
        <v>#REF!</v>
      </c>
      <c r="T601" s="23" t="e">
        <f>+VLOOKUP(A601,#REF!, 1, FALSE)</f>
        <v>#REF!</v>
      </c>
    </row>
    <row r="602" spans="1:20" hidden="1" x14ac:dyDescent="0.2">
      <c r="A602" s="23" t="s">
        <v>1221</v>
      </c>
      <c r="B602" s="23" t="s">
        <v>1222</v>
      </c>
      <c r="C602" s="135" t="s">
        <v>5</v>
      </c>
      <c r="F602" s="135">
        <f t="shared" si="18"/>
        <v>0</v>
      </c>
      <c r="G602" s="23">
        <v>126278</v>
      </c>
      <c r="H602" s="23">
        <v>126278</v>
      </c>
      <c r="M602" s="23">
        <f t="shared" si="19"/>
        <v>0</v>
      </c>
      <c r="O602" s="23">
        <f>F602-_xlfn.IFNA(VLOOKUP(A602,'tb adj31.12.2019'!$D$3:$E$1682,2,FALSE),0)</f>
        <v>0</v>
      </c>
      <c r="R602" s="23" t="e">
        <f>VLOOKUP(A602,#REF!,1,FALSE)</f>
        <v>#REF!</v>
      </c>
      <c r="T602" s="23" t="e">
        <f>+VLOOKUP(A602,#REF!, 1, FALSE)</f>
        <v>#REF!</v>
      </c>
    </row>
    <row r="603" spans="1:20" hidden="1" x14ac:dyDescent="0.2">
      <c r="A603" s="23" t="s">
        <v>1223</v>
      </c>
      <c r="B603" s="23" t="s">
        <v>1224</v>
      </c>
      <c r="C603" s="135" t="s">
        <v>371</v>
      </c>
      <c r="D603" s="23">
        <v>2.0001999999999997E-3</v>
      </c>
      <c r="F603" s="135">
        <f t="shared" si="18"/>
        <v>2.0001999999999997E-3</v>
      </c>
      <c r="J603" s="23">
        <v>2.0001999999999997E-3</v>
      </c>
      <c r="M603" s="23">
        <f t="shared" si="19"/>
        <v>2.0001999999999997E-3</v>
      </c>
      <c r="O603" s="23">
        <f>F603-_xlfn.IFNA(VLOOKUP(A603,'tb adj31.12.2019'!$D$3:$E$1682,2,FALSE),0)</f>
        <v>2.0001999999999997E-3</v>
      </c>
      <c r="R603" s="23" t="e">
        <f>VLOOKUP(A603,#REF!,1,FALSE)</f>
        <v>#REF!</v>
      </c>
      <c r="T603" s="23" t="e">
        <f>+VLOOKUP(A603,#REF!, 1, FALSE)</f>
        <v>#REF!</v>
      </c>
    </row>
    <row r="604" spans="1:20" hidden="1" x14ac:dyDescent="0.2">
      <c r="A604" s="23" t="s">
        <v>2936</v>
      </c>
      <c r="B604" s="23" t="s">
        <v>493</v>
      </c>
      <c r="C604" s="135" t="s">
        <v>5</v>
      </c>
      <c r="F604" s="135">
        <f t="shared" si="18"/>
        <v>0</v>
      </c>
      <c r="G604" s="23">
        <v>69409</v>
      </c>
      <c r="H604" s="23">
        <v>69409</v>
      </c>
      <c r="M604" s="23">
        <f t="shared" si="19"/>
        <v>0</v>
      </c>
      <c r="O604" s="23">
        <f>F604-_xlfn.IFNA(VLOOKUP(A604,'tb adj31.12.2019'!$D$3:$E$1682,2,FALSE),0)</f>
        <v>0</v>
      </c>
      <c r="R604" s="23" t="e">
        <f>VLOOKUP(A604,#REF!,1,FALSE)</f>
        <v>#REF!</v>
      </c>
      <c r="T604" s="23" t="e">
        <f>+VLOOKUP(A604,#REF!, 1, FALSE)</f>
        <v>#REF!</v>
      </c>
    </row>
    <row r="605" spans="1:20" hidden="1" x14ac:dyDescent="0.2">
      <c r="A605" s="23" t="s">
        <v>1225</v>
      </c>
      <c r="B605" s="23" t="s">
        <v>1226</v>
      </c>
      <c r="C605" s="135" t="s">
        <v>5</v>
      </c>
      <c r="D605" s="23">
        <v>55532</v>
      </c>
      <c r="F605" s="135">
        <f t="shared" si="18"/>
        <v>55532</v>
      </c>
      <c r="J605" s="23">
        <v>55532</v>
      </c>
      <c r="M605" s="23">
        <f t="shared" si="19"/>
        <v>55532</v>
      </c>
      <c r="O605" s="23">
        <f>F605-_xlfn.IFNA(VLOOKUP(A605,'tb adj31.12.2019'!$D$3:$E$1682,2,FALSE),0)</f>
        <v>0</v>
      </c>
      <c r="R605" s="23" t="e">
        <f>VLOOKUP(A605,#REF!,1,FALSE)</f>
        <v>#REF!</v>
      </c>
      <c r="T605" s="23" t="e">
        <f>+VLOOKUP(A605,#REF!, 1, FALSE)</f>
        <v>#REF!</v>
      </c>
    </row>
    <row r="606" spans="1:20" hidden="1" x14ac:dyDescent="0.2">
      <c r="A606" s="23" t="s">
        <v>1230</v>
      </c>
      <c r="B606" s="23" t="s">
        <v>1231</v>
      </c>
      <c r="C606" s="135" t="s">
        <v>5</v>
      </c>
      <c r="F606" s="135">
        <f t="shared" si="18"/>
        <v>0</v>
      </c>
      <c r="G606" s="23">
        <v>103370</v>
      </c>
      <c r="H606" s="23">
        <v>103370</v>
      </c>
      <c r="M606" s="23">
        <f t="shared" si="19"/>
        <v>0</v>
      </c>
      <c r="O606" s="23">
        <f>F606-_xlfn.IFNA(VLOOKUP(A606,'tb adj31.12.2019'!$D$3:$E$1682,2,FALSE),0)</f>
        <v>0</v>
      </c>
      <c r="R606" s="23" t="e">
        <f>VLOOKUP(A606,#REF!,1,FALSE)</f>
        <v>#REF!</v>
      </c>
      <c r="T606" s="23" t="e">
        <f>+VLOOKUP(A606,#REF!, 1, FALSE)</f>
        <v>#REF!</v>
      </c>
    </row>
    <row r="607" spans="1:20" hidden="1" x14ac:dyDescent="0.2">
      <c r="A607" s="23" t="s">
        <v>2937</v>
      </c>
      <c r="B607" s="23" t="s">
        <v>2938</v>
      </c>
      <c r="C607" s="135" t="s">
        <v>5</v>
      </c>
      <c r="F607" s="135">
        <f t="shared" si="18"/>
        <v>0</v>
      </c>
      <c r="G607" s="23">
        <v>1098</v>
      </c>
      <c r="H607" s="23">
        <v>1098</v>
      </c>
      <c r="M607" s="23">
        <f t="shared" si="19"/>
        <v>0</v>
      </c>
      <c r="O607" s="23">
        <f>F607-_xlfn.IFNA(VLOOKUP(A607,'tb adj31.12.2019'!$D$3:$E$1682,2,FALSE),0)</f>
        <v>0</v>
      </c>
      <c r="R607" s="23" t="e">
        <f>VLOOKUP(A607,#REF!,1,FALSE)</f>
        <v>#REF!</v>
      </c>
      <c r="T607" s="23" t="e">
        <f>+VLOOKUP(A607,#REF!, 1, FALSE)</f>
        <v>#REF!</v>
      </c>
    </row>
    <row r="608" spans="1:20" hidden="1" x14ac:dyDescent="0.2">
      <c r="A608" s="23" t="s">
        <v>2939</v>
      </c>
      <c r="B608" s="23" t="s">
        <v>2940</v>
      </c>
      <c r="C608" s="135" t="s">
        <v>5</v>
      </c>
      <c r="F608" s="135">
        <f t="shared" si="18"/>
        <v>0</v>
      </c>
      <c r="G608" s="23">
        <v>6028</v>
      </c>
      <c r="H608" s="23">
        <v>6028</v>
      </c>
      <c r="M608" s="23">
        <f t="shared" si="19"/>
        <v>0</v>
      </c>
      <c r="O608" s="23">
        <f>F608-_xlfn.IFNA(VLOOKUP(A608,'tb adj31.12.2019'!$D$3:$E$1682,2,FALSE),0)</f>
        <v>0</v>
      </c>
      <c r="R608" s="23" t="e">
        <f>VLOOKUP(A608,#REF!,1,FALSE)</f>
        <v>#REF!</v>
      </c>
      <c r="T608" s="23" t="e">
        <f>+VLOOKUP(A608,#REF!, 1, FALSE)</f>
        <v>#REF!</v>
      </c>
    </row>
    <row r="609" spans="1:20" hidden="1" x14ac:dyDescent="0.2">
      <c r="A609" s="23" t="s">
        <v>1232</v>
      </c>
      <c r="B609" s="23" t="s">
        <v>437</v>
      </c>
      <c r="C609" s="135" t="s">
        <v>5</v>
      </c>
      <c r="F609" s="135">
        <f t="shared" si="18"/>
        <v>0</v>
      </c>
      <c r="G609" s="23">
        <v>6156</v>
      </c>
      <c r="H609" s="23">
        <v>6156</v>
      </c>
      <c r="M609" s="23">
        <f t="shared" si="19"/>
        <v>0</v>
      </c>
      <c r="O609" s="23">
        <f>F609-_xlfn.IFNA(VLOOKUP(A609,'tb adj31.12.2019'!$D$3:$E$1682,2,FALSE),0)</f>
        <v>0</v>
      </c>
      <c r="R609" s="23" t="e">
        <f>VLOOKUP(A609,#REF!,1,FALSE)</f>
        <v>#REF!</v>
      </c>
      <c r="T609" s="23" t="e">
        <f>+VLOOKUP(A609,#REF!, 1, FALSE)</f>
        <v>#REF!</v>
      </c>
    </row>
    <row r="610" spans="1:20" hidden="1" x14ac:dyDescent="0.2">
      <c r="A610" s="23" t="s">
        <v>1233</v>
      </c>
      <c r="B610" s="23" t="s">
        <v>1234</v>
      </c>
      <c r="C610" s="135" t="s">
        <v>5</v>
      </c>
      <c r="F610" s="135">
        <f t="shared" si="18"/>
        <v>0</v>
      </c>
      <c r="G610" s="23">
        <v>129946</v>
      </c>
      <c r="H610" s="23">
        <v>129946</v>
      </c>
      <c r="M610" s="23">
        <f t="shared" si="19"/>
        <v>0</v>
      </c>
      <c r="O610" s="23">
        <f>F610-_xlfn.IFNA(VLOOKUP(A610,'tb adj31.12.2019'!$D$3:$E$1682,2,FALSE),0)</f>
        <v>0</v>
      </c>
      <c r="R610" s="23" t="e">
        <f>VLOOKUP(A610,#REF!,1,FALSE)</f>
        <v>#REF!</v>
      </c>
      <c r="T610" s="23" t="e">
        <f>+VLOOKUP(A610,#REF!, 1, FALSE)</f>
        <v>#REF!</v>
      </c>
    </row>
    <row r="611" spans="1:20" hidden="1" x14ac:dyDescent="0.2">
      <c r="A611" s="23" t="s">
        <v>1235</v>
      </c>
      <c r="B611" s="23" t="s">
        <v>1236</v>
      </c>
      <c r="C611" s="135" t="s">
        <v>5</v>
      </c>
      <c r="F611" s="135">
        <f t="shared" si="18"/>
        <v>0</v>
      </c>
      <c r="G611" s="23">
        <v>119632</v>
      </c>
      <c r="H611" s="23">
        <v>119632</v>
      </c>
      <c r="M611" s="23">
        <f t="shared" si="19"/>
        <v>0</v>
      </c>
      <c r="O611" s="23">
        <f>F611-_xlfn.IFNA(VLOOKUP(A611,'tb adj31.12.2019'!$D$3:$E$1682,2,FALSE),0)</f>
        <v>0</v>
      </c>
      <c r="R611" s="23" t="e">
        <f>VLOOKUP(A611,#REF!,1,FALSE)</f>
        <v>#REF!</v>
      </c>
      <c r="T611" s="23" t="e">
        <f>+VLOOKUP(A611,#REF!, 1, FALSE)</f>
        <v>#REF!</v>
      </c>
    </row>
    <row r="612" spans="1:20" hidden="1" x14ac:dyDescent="0.2">
      <c r="A612" s="23" t="s">
        <v>1237</v>
      </c>
      <c r="B612" s="23" t="s">
        <v>1238</v>
      </c>
      <c r="C612" s="135" t="s">
        <v>5</v>
      </c>
      <c r="F612" s="135">
        <f t="shared" si="18"/>
        <v>0</v>
      </c>
      <c r="G612" s="23">
        <v>11155</v>
      </c>
      <c r="H612" s="23">
        <v>11155</v>
      </c>
      <c r="M612" s="23">
        <f t="shared" si="19"/>
        <v>0</v>
      </c>
      <c r="O612" s="23">
        <f>F612-_xlfn.IFNA(VLOOKUP(A612,'tb adj31.12.2019'!$D$3:$E$1682,2,FALSE),0)</f>
        <v>0</v>
      </c>
      <c r="R612" s="23" t="e">
        <f>VLOOKUP(A612,#REF!,1,FALSE)</f>
        <v>#REF!</v>
      </c>
      <c r="T612" s="23" t="e">
        <f>+VLOOKUP(A612,#REF!, 1, FALSE)</f>
        <v>#REF!</v>
      </c>
    </row>
    <row r="613" spans="1:20" hidden="1" x14ac:dyDescent="0.2">
      <c r="A613" s="23" t="s">
        <v>1239</v>
      </c>
      <c r="B613" s="23" t="s">
        <v>1240</v>
      </c>
      <c r="C613" s="135" t="s">
        <v>5</v>
      </c>
      <c r="F613" s="135">
        <f t="shared" si="18"/>
        <v>0</v>
      </c>
      <c r="G613" s="23">
        <v>61828</v>
      </c>
      <c r="H613" s="23">
        <v>61828</v>
      </c>
      <c r="M613" s="23">
        <f t="shared" si="19"/>
        <v>0</v>
      </c>
      <c r="O613" s="23">
        <f>F613-_xlfn.IFNA(VLOOKUP(A613,'tb adj31.12.2019'!$D$3:$E$1682,2,FALSE),0)</f>
        <v>0</v>
      </c>
      <c r="R613" s="23" t="e">
        <f>VLOOKUP(A613,#REF!,1,FALSE)</f>
        <v>#REF!</v>
      </c>
      <c r="T613" s="23" t="e">
        <f>+VLOOKUP(A613,#REF!, 1, FALSE)</f>
        <v>#REF!</v>
      </c>
    </row>
    <row r="614" spans="1:20" hidden="1" x14ac:dyDescent="0.2">
      <c r="A614" s="23" t="s">
        <v>1243</v>
      </c>
      <c r="B614" s="23" t="s">
        <v>1244</v>
      </c>
      <c r="C614" s="135" t="s">
        <v>5</v>
      </c>
      <c r="F614" s="135">
        <f t="shared" si="18"/>
        <v>0</v>
      </c>
      <c r="G614" s="23">
        <v>50388</v>
      </c>
      <c r="H614" s="23">
        <v>50388</v>
      </c>
      <c r="M614" s="23">
        <f t="shared" si="19"/>
        <v>0</v>
      </c>
      <c r="O614" s="23">
        <f>F614-_xlfn.IFNA(VLOOKUP(A614,'tb adj31.12.2019'!$D$3:$E$1682,2,FALSE),0)</f>
        <v>0</v>
      </c>
      <c r="R614" s="23" t="e">
        <f>VLOOKUP(A614,#REF!,1,FALSE)</f>
        <v>#REF!</v>
      </c>
      <c r="T614" s="23" t="e">
        <f>+VLOOKUP(A614,#REF!, 1, FALSE)</f>
        <v>#REF!</v>
      </c>
    </row>
    <row r="615" spans="1:20" hidden="1" x14ac:dyDescent="0.2">
      <c r="A615" s="23" t="s">
        <v>1245</v>
      </c>
      <c r="B615" s="23" t="s">
        <v>1246</v>
      </c>
      <c r="C615" s="135" t="s">
        <v>5</v>
      </c>
      <c r="E615" s="23">
        <v>9.9999999999999995E-8</v>
      </c>
      <c r="F615" s="135">
        <f t="shared" si="18"/>
        <v>-9.9999999999999995E-8</v>
      </c>
      <c r="K615" s="135">
        <v>9.9999999999999995E-8</v>
      </c>
      <c r="M615" s="23">
        <f t="shared" si="19"/>
        <v>-9.9999999999999995E-8</v>
      </c>
      <c r="O615" s="23">
        <f>F615-_xlfn.IFNA(VLOOKUP(A615,'tb adj31.12.2019'!$D$3:$E$1682,2,FALSE),0)</f>
        <v>-9.9999999999999995E-8</v>
      </c>
      <c r="R615" s="23" t="e">
        <f>VLOOKUP(A615,#REF!,1,FALSE)</f>
        <v>#REF!</v>
      </c>
      <c r="T615" s="23" t="e">
        <f>+VLOOKUP(A615,#REF!, 1, FALSE)</f>
        <v>#REF!</v>
      </c>
    </row>
    <row r="616" spans="1:20" hidden="1" x14ac:dyDescent="0.2">
      <c r="A616" s="23" t="s">
        <v>1247</v>
      </c>
      <c r="B616" s="23" t="s">
        <v>1248</v>
      </c>
      <c r="C616" s="135" t="s">
        <v>5</v>
      </c>
      <c r="F616" s="135">
        <f t="shared" si="18"/>
        <v>0</v>
      </c>
      <c r="G616" s="23">
        <v>104406</v>
      </c>
      <c r="H616" s="23">
        <v>104406</v>
      </c>
      <c r="M616" s="23">
        <f t="shared" si="19"/>
        <v>0</v>
      </c>
      <c r="O616" s="23">
        <f>F616-_xlfn.IFNA(VLOOKUP(A616,'tb adj31.12.2019'!$D$3:$E$1682,2,FALSE),0)</f>
        <v>0</v>
      </c>
      <c r="R616" s="23" t="e">
        <f>VLOOKUP(A616,#REF!,1,FALSE)</f>
        <v>#REF!</v>
      </c>
      <c r="T616" s="23" t="e">
        <f>+VLOOKUP(A616,#REF!, 1, FALSE)</f>
        <v>#REF!</v>
      </c>
    </row>
    <row r="617" spans="1:20" hidden="1" x14ac:dyDescent="0.2">
      <c r="A617" s="23" t="s">
        <v>2941</v>
      </c>
      <c r="B617" s="23" t="s">
        <v>2942</v>
      </c>
      <c r="C617" s="135" t="s">
        <v>5</v>
      </c>
      <c r="F617" s="135">
        <f t="shared" si="18"/>
        <v>0</v>
      </c>
      <c r="G617" s="23">
        <v>54595</v>
      </c>
      <c r="H617" s="23">
        <v>54595</v>
      </c>
      <c r="M617" s="23">
        <f t="shared" si="19"/>
        <v>0</v>
      </c>
      <c r="O617" s="23">
        <f>F617-_xlfn.IFNA(VLOOKUP(A617,'tb adj31.12.2019'!$D$3:$E$1682,2,FALSE),0)</f>
        <v>0</v>
      </c>
      <c r="R617" s="23" t="e">
        <f>VLOOKUP(A617,#REF!,1,FALSE)</f>
        <v>#REF!</v>
      </c>
      <c r="T617" s="23" t="e">
        <f>+VLOOKUP(A617,#REF!, 1, FALSE)</f>
        <v>#REF!</v>
      </c>
    </row>
    <row r="618" spans="1:20" hidden="1" x14ac:dyDescent="0.2">
      <c r="A618" s="23" t="s">
        <v>2943</v>
      </c>
      <c r="B618" s="23" t="s">
        <v>2944</v>
      </c>
      <c r="C618" s="135" t="s">
        <v>5</v>
      </c>
      <c r="F618" s="135">
        <f t="shared" si="18"/>
        <v>0</v>
      </c>
      <c r="G618" s="23">
        <v>9392</v>
      </c>
      <c r="H618" s="23">
        <v>9392</v>
      </c>
      <c r="M618" s="23">
        <f t="shared" si="19"/>
        <v>0</v>
      </c>
      <c r="O618" s="23">
        <f>F618-_xlfn.IFNA(VLOOKUP(A618,'tb adj31.12.2019'!$D$3:$E$1682,2,FALSE),0)</f>
        <v>0</v>
      </c>
      <c r="R618" s="23" t="e">
        <f>VLOOKUP(A618,#REF!,1,FALSE)</f>
        <v>#REF!</v>
      </c>
      <c r="T618" s="23" t="e">
        <f>+VLOOKUP(A618,#REF!, 1, FALSE)</f>
        <v>#REF!</v>
      </c>
    </row>
    <row r="619" spans="1:20" hidden="1" x14ac:dyDescent="0.2">
      <c r="A619" s="23" t="s">
        <v>1251</v>
      </c>
      <c r="B619" s="23" t="s">
        <v>1252</v>
      </c>
      <c r="C619" s="135" t="s">
        <v>5</v>
      </c>
      <c r="F619" s="135">
        <f t="shared" si="18"/>
        <v>0</v>
      </c>
      <c r="G619" s="23">
        <v>43856</v>
      </c>
      <c r="H619" s="23">
        <v>43856</v>
      </c>
      <c r="M619" s="23">
        <f t="shared" si="19"/>
        <v>0</v>
      </c>
      <c r="O619" s="23">
        <f>F619-_xlfn.IFNA(VLOOKUP(A619,'tb adj31.12.2019'!$D$3:$E$1682,2,FALSE),0)</f>
        <v>0</v>
      </c>
      <c r="R619" s="23" t="e">
        <f>VLOOKUP(A619,#REF!,1,FALSE)</f>
        <v>#REF!</v>
      </c>
      <c r="T619" s="23" t="e">
        <f>+VLOOKUP(A619,#REF!, 1, FALSE)</f>
        <v>#REF!</v>
      </c>
    </row>
    <row r="620" spans="1:20" hidden="1" x14ac:dyDescent="0.2">
      <c r="A620" s="23" t="s">
        <v>2945</v>
      </c>
      <c r="B620" s="23" t="s">
        <v>2946</v>
      </c>
      <c r="C620" s="135" t="s">
        <v>5</v>
      </c>
      <c r="F620" s="135">
        <f t="shared" si="18"/>
        <v>0</v>
      </c>
      <c r="G620" s="23">
        <v>2806</v>
      </c>
      <c r="H620" s="23">
        <v>2806</v>
      </c>
      <c r="M620" s="23">
        <f t="shared" si="19"/>
        <v>0</v>
      </c>
      <c r="O620" s="23">
        <f>F620-_xlfn.IFNA(VLOOKUP(A620,'tb adj31.12.2019'!$D$3:$E$1682,2,FALSE),0)</f>
        <v>0</v>
      </c>
      <c r="R620" s="23" t="e">
        <f>VLOOKUP(A620,#REF!,1,FALSE)</f>
        <v>#REF!</v>
      </c>
      <c r="T620" s="23" t="e">
        <f>+VLOOKUP(A620,#REF!, 1, FALSE)</f>
        <v>#REF!</v>
      </c>
    </row>
    <row r="621" spans="1:20" hidden="1" x14ac:dyDescent="0.2">
      <c r="A621" s="23" t="s">
        <v>1253</v>
      </c>
      <c r="B621" s="23" t="s">
        <v>2947</v>
      </c>
      <c r="C621" s="135" t="s">
        <v>5</v>
      </c>
      <c r="F621" s="135">
        <f t="shared" si="18"/>
        <v>0</v>
      </c>
      <c r="G621" s="23">
        <v>2420</v>
      </c>
      <c r="H621" s="23">
        <v>2420</v>
      </c>
      <c r="M621" s="23">
        <f t="shared" si="19"/>
        <v>0</v>
      </c>
      <c r="O621" s="23">
        <f>F621-_xlfn.IFNA(VLOOKUP(A621,'tb adj31.12.2019'!$D$3:$E$1682,2,FALSE),0)</f>
        <v>0</v>
      </c>
      <c r="R621" s="23" t="e">
        <f>VLOOKUP(A621,#REF!,1,FALSE)</f>
        <v>#REF!</v>
      </c>
      <c r="T621" s="23" t="e">
        <f>+VLOOKUP(A621,#REF!, 1, FALSE)</f>
        <v>#REF!</v>
      </c>
    </row>
    <row r="622" spans="1:20" hidden="1" x14ac:dyDescent="0.2">
      <c r="A622" s="23" t="s">
        <v>1255</v>
      </c>
      <c r="B622" s="23" t="s">
        <v>1256</v>
      </c>
      <c r="C622" s="135" t="s">
        <v>5</v>
      </c>
      <c r="F622" s="135">
        <f t="shared" si="18"/>
        <v>0</v>
      </c>
      <c r="G622" s="23">
        <v>761</v>
      </c>
      <c r="H622" s="23">
        <v>761</v>
      </c>
      <c r="M622" s="23">
        <f t="shared" si="19"/>
        <v>0</v>
      </c>
      <c r="O622" s="23">
        <f>F622-_xlfn.IFNA(VLOOKUP(A622,'tb adj31.12.2019'!$D$3:$E$1682,2,FALSE),0)</f>
        <v>0</v>
      </c>
      <c r="R622" s="23" t="e">
        <f>VLOOKUP(A622,#REF!,1,FALSE)</f>
        <v>#REF!</v>
      </c>
      <c r="T622" s="23" t="e">
        <f>+VLOOKUP(A622,#REF!, 1, FALSE)</f>
        <v>#REF!</v>
      </c>
    </row>
    <row r="623" spans="1:20" hidden="1" x14ac:dyDescent="0.2">
      <c r="A623" s="23" t="s">
        <v>1257</v>
      </c>
      <c r="B623" s="23" t="s">
        <v>1258</v>
      </c>
      <c r="C623" s="135" t="s">
        <v>5</v>
      </c>
      <c r="F623" s="135">
        <f t="shared" si="18"/>
        <v>0</v>
      </c>
      <c r="G623" s="23">
        <v>23418</v>
      </c>
      <c r="H623" s="23">
        <v>23418</v>
      </c>
      <c r="M623" s="23">
        <f t="shared" si="19"/>
        <v>0</v>
      </c>
      <c r="O623" s="23">
        <f>F623-_xlfn.IFNA(VLOOKUP(A623,'tb adj31.12.2019'!$D$3:$E$1682,2,FALSE),0)</f>
        <v>0</v>
      </c>
      <c r="R623" s="23" t="e">
        <f>VLOOKUP(A623,#REF!,1,FALSE)</f>
        <v>#REF!</v>
      </c>
      <c r="T623" s="23" t="e">
        <f>+VLOOKUP(A623,#REF!, 1, FALSE)</f>
        <v>#REF!</v>
      </c>
    </row>
    <row r="624" spans="1:20" hidden="1" x14ac:dyDescent="0.2">
      <c r="A624" s="23" t="s">
        <v>1259</v>
      </c>
      <c r="B624" s="23" t="s">
        <v>1260</v>
      </c>
      <c r="C624" s="135" t="s">
        <v>5</v>
      </c>
      <c r="F624" s="135">
        <f t="shared" si="18"/>
        <v>0</v>
      </c>
      <c r="G624" s="23">
        <v>677661</v>
      </c>
      <c r="H624" s="23">
        <v>677661</v>
      </c>
      <c r="M624" s="23">
        <f t="shared" si="19"/>
        <v>0</v>
      </c>
      <c r="O624" s="23">
        <f>F624-_xlfn.IFNA(VLOOKUP(A624,'tb adj31.12.2019'!$D$3:$E$1682,2,FALSE),0)</f>
        <v>0</v>
      </c>
      <c r="R624" s="23" t="e">
        <f>VLOOKUP(A624,#REF!,1,FALSE)</f>
        <v>#REF!</v>
      </c>
      <c r="T624" s="23" t="e">
        <f>+VLOOKUP(A624,#REF!, 1, FALSE)</f>
        <v>#REF!</v>
      </c>
    </row>
    <row r="625" spans="1:20" hidden="1" x14ac:dyDescent="0.2">
      <c r="A625" s="23" t="s">
        <v>1261</v>
      </c>
      <c r="B625" s="23" t="s">
        <v>2948</v>
      </c>
      <c r="C625" s="135" t="s">
        <v>5</v>
      </c>
      <c r="F625" s="135">
        <f t="shared" si="18"/>
        <v>0</v>
      </c>
      <c r="G625" s="23">
        <v>21822</v>
      </c>
      <c r="H625" s="23">
        <v>21822</v>
      </c>
      <c r="M625" s="23">
        <f t="shared" si="19"/>
        <v>0</v>
      </c>
      <c r="O625" s="23">
        <f>F625-_xlfn.IFNA(VLOOKUP(A625,'tb adj31.12.2019'!$D$3:$E$1682,2,FALSE),0)</f>
        <v>0</v>
      </c>
      <c r="R625" s="23" t="e">
        <f>VLOOKUP(A625,#REF!,1,FALSE)</f>
        <v>#REF!</v>
      </c>
      <c r="T625" s="23" t="e">
        <f>+VLOOKUP(A625,#REF!, 1, FALSE)</f>
        <v>#REF!</v>
      </c>
    </row>
    <row r="626" spans="1:20" hidden="1" x14ac:dyDescent="0.2">
      <c r="A626" s="23" t="s">
        <v>1264</v>
      </c>
      <c r="B626" s="23" t="s">
        <v>1265</v>
      </c>
      <c r="C626" s="135" t="s">
        <v>5</v>
      </c>
      <c r="F626" s="135">
        <f t="shared" si="18"/>
        <v>0</v>
      </c>
      <c r="G626" s="23">
        <v>1452</v>
      </c>
      <c r="H626" s="23">
        <v>1452</v>
      </c>
      <c r="M626" s="23">
        <f t="shared" si="19"/>
        <v>0</v>
      </c>
      <c r="O626" s="23">
        <f>F626-_xlfn.IFNA(VLOOKUP(A626,'tb adj31.12.2019'!$D$3:$E$1682,2,FALSE),0)</f>
        <v>0</v>
      </c>
      <c r="R626" s="23" t="e">
        <f>VLOOKUP(A626,#REF!,1,FALSE)</f>
        <v>#REF!</v>
      </c>
      <c r="T626" s="23" t="e">
        <f>+VLOOKUP(A626,#REF!, 1, FALSE)</f>
        <v>#REF!</v>
      </c>
    </row>
    <row r="627" spans="1:20" hidden="1" x14ac:dyDescent="0.2">
      <c r="A627" s="23" t="s">
        <v>2949</v>
      </c>
      <c r="B627" s="23" t="s">
        <v>2950</v>
      </c>
      <c r="C627" s="135" t="s">
        <v>5</v>
      </c>
      <c r="F627" s="135">
        <f t="shared" si="18"/>
        <v>0</v>
      </c>
      <c r="G627" s="23">
        <v>9594</v>
      </c>
      <c r="H627" s="23">
        <v>9594</v>
      </c>
      <c r="M627" s="23">
        <f t="shared" si="19"/>
        <v>0</v>
      </c>
      <c r="O627" s="23">
        <f>F627-_xlfn.IFNA(VLOOKUP(A627,'tb adj31.12.2019'!$D$3:$E$1682,2,FALSE),0)</f>
        <v>0</v>
      </c>
      <c r="R627" s="23" t="e">
        <f>VLOOKUP(A627,#REF!,1,FALSE)</f>
        <v>#REF!</v>
      </c>
      <c r="T627" s="23" t="e">
        <f>+VLOOKUP(A627,#REF!, 1, FALSE)</f>
        <v>#REF!</v>
      </c>
    </row>
    <row r="628" spans="1:20" hidden="1" x14ac:dyDescent="0.2">
      <c r="A628" s="23" t="s">
        <v>2951</v>
      </c>
      <c r="B628" s="23" t="s">
        <v>2952</v>
      </c>
      <c r="C628" s="135" t="s">
        <v>5</v>
      </c>
      <c r="F628" s="135">
        <f t="shared" si="18"/>
        <v>0</v>
      </c>
      <c r="G628" s="23">
        <v>4741</v>
      </c>
      <c r="H628" s="23">
        <v>4741</v>
      </c>
      <c r="M628" s="23">
        <f t="shared" si="19"/>
        <v>0</v>
      </c>
      <c r="O628" s="23">
        <f>F628-_xlfn.IFNA(VLOOKUP(A628,'tb adj31.12.2019'!$D$3:$E$1682,2,FALSE),0)</f>
        <v>0</v>
      </c>
      <c r="R628" s="23" t="e">
        <f>VLOOKUP(A628,#REF!,1,FALSE)</f>
        <v>#REF!</v>
      </c>
      <c r="T628" s="23" t="e">
        <f>+VLOOKUP(A628,#REF!, 1, FALSE)</f>
        <v>#REF!</v>
      </c>
    </row>
    <row r="629" spans="1:20" hidden="1" x14ac:dyDescent="0.2">
      <c r="A629" s="23" t="s">
        <v>1266</v>
      </c>
      <c r="B629" s="23" t="s">
        <v>1267</v>
      </c>
      <c r="C629" s="135" t="s">
        <v>5</v>
      </c>
      <c r="F629" s="135">
        <f t="shared" si="18"/>
        <v>0</v>
      </c>
      <c r="G629" s="23">
        <v>18647</v>
      </c>
      <c r="H629" s="23">
        <v>18647</v>
      </c>
      <c r="M629" s="23">
        <f t="shared" si="19"/>
        <v>0</v>
      </c>
      <c r="O629" s="23">
        <f>F629-_xlfn.IFNA(VLOOKUP(A629,'tb adj31.12.2019'!$D$3:$E$1682,2,FALSE),0)</f>
        <v>0</v>
      </c>
      <c r="R629" s="23" t="e">
        <f>VLOOKUP(A629,#REF!,1,FALSE)</f>
        <v>#REF!</v>
      </c>
      <c r="T629" s="23" t="e">
        <f>+VLOOKUP(A629,#REF!, 1, FALSE)</f>
        <v>#REF!</v>
      </c>
    </row>
    <row r="630" spans="1:20" hidden="1" x14ac:dyDescent="0.2">
      <c r="A630" s="23" t="s">
        <v>1268</v>
      </c>
      <c r="B630" s="23" t="s">
        <v>1269</v>
      </c>
      <c r="C630" s="135" t="s">
        <v>5</v>
      </c>
      <c r="D630" s="23">
        <v>4.0001999999999998E-3</v>
      </c>
      <c r="F630" s="135">
        <f t="shared" si="18"/>
        <v>4.0001999999999998E-3</v>
      </c>
      <c r="J630" s="23">
        <v>4.0001999999999998E-3</v>
      </c>
      <c r="M630" s="23">
        <f t="shared" si="19"/>
        <v>4.0001999999999998E-3</v>
      </c>
      <c r="O630" s="23">
        <f>F630-_xlfn.IFNA(VLOOKUP(A630,'tb adj31.12.2019'!$D$3:$E$1682,2,FALSE),0)</f>
        <v>4.0001999999999998E-3</v>
      </c>
      <c r="R630" s="23" t="e">
        <f>VLOOKUP(A630,#REF!,1,FALSE)</f>
        <v>#REF!</v>
      </c>
      <c r="T630" s="23" t="e">
        <f>+VLOOKUP(A630,#REF!, 1, FALSE)</f>
        <v>#REF!</v>
      </c>
    </row>
    <row r="631" spans="1:20" hidden="1" x14ac:dyDescent="0.2">
      <c r="A631" s="23" t="s">
        <v>1270</v>
      </c>
      <c r="B631" s="23" t="s">
        <v>1271</v>
      </c>
      <c r="C631" s="135" t="s">
        <v>5</v>
      </c>
      <c r="F631" s="135">
        <f t="shared" si="18"/>
        <v>0</v>
      </c>
      <c r="G631" s="23">
        <v>55115</v>
      </c>
      <c r="H631" s="23">
        <v>55115</v>
      </c>
      <c r="M631" s="23">
        <f t="shared" si="19"/>
        <v>0</v>
      </c>
      <c r="O631" s="23">
        <f>F631-_xlfn.IFNA(VLOOKUP(A631,'tb adj31.12.2019'!$D$3:$E$1682,2,FALSE),0)</f>
        <v>0</v>
      </c>
      <c r="R631" s="23" t="e">
        <f>VLOOKUP(A631,#REF!,1,FALSE)</f>
        <v>#REF!</v>
      </c>
      <c r="T631" s="23" t="e">
        <f>+VLOOKUP(A631,#REF!, 1, FALSE)</f>
        <v>#REF!</v>
      </c>
    </row>
    <row r="632" spans="1:20" hidden="1" x14ac:dyDescent="0.2">
      <c r="A632" s="23" t="s">
        <v>1272</v>
      </c>
      <c r="B632" s="23" t="s">
        <v>1273</v>
      </c>
      <c r="C632" s="135" t="s">
        <v>5</v>
      </c>
      <c r="F632" s="135">
        <f t="shared" si="18"/>
        <v>0</v>
      </c>
      <c r="G632" s="23">
        <v>20288</v>
      </c>
      <c r="H632" s="23">
        <v>20288</v>
      </c>
      <c r="M632" s="23">
        <f t="shared" si="19"/>
        <v>0</v>
      </c>
      <c r="O632" s="23">
        <f>F632-_xlfn.IFNA(VLOOKUP(A632,'tb adj31.12.2019'!$D$3:$E$1682,2,FALSE),0)</f>
        <v>0</v>
      </c>
      <c r="R632" s="23" t="e">
        <f>VLOOKUP(A632,#REF!,1,FALSE)</f>
        <v>#REF!</v>
      </c>
      <c r="T632" s="23" t="e">
        <f>+VLOOKUP(A632,#REF!, 1, FALSE)</f>
        <v>#REF!</v>
      </c>
    </row>
    <row r="633" spans="1:20" hidden="1" x14ac:dyDescent="0.2">
      <c r="A633" s="23" t="s">
        <v>1274</v>
      </c>
      <c r="B633" s="23" t="s">
        <v>1275</v>
      </c>
      <c r="C633" s="135" t="s">
        <v>5</v>
      </c>
      <c r="F633" s="135">
        <f t="shared" si="18"/>
        <v>0</v>
      </c>
      <c r="G633" s="23">
        <v>93260</v>
      </c>
      <c r="H633" s="23">
        <v>93260</v>
      </c>
      <c r="M633" s="23">
        <f t="shared" si="19"/>
        <v>0</v>
      </c>
      <c r="O633" s="23">
        <f>F633-_xlfn.IFNA(VLOOKUP(A633,'tb adj31.12.2019'!$D$3:$E$1682,2,FALSE),0)</f>
        <v>0</v>
      </c>
      <c r="R633" s="23" t="e">
        <f>VLOOKUP(A633,#REF!,1,FALSE)</f>
        <v>#REF!</v>
      </c>
      <c r="T633" s="23" t="e">
        <f>+VLOOKUP(A633,#REF!, 1, FALSE)</f>
        <v>#REF!</v>
      </c>
    </row>
    <row r="634" spans="1:20" hidden="1" x14ac:dyDescent="0.2">
      <c r="A634" s="23" t="s">
        <v>1276</v>
      </c>
      <c r="B634" s="23" t="s">
        <v>1277</v>
      </c>
      <c r="C634" s="135" t="s">
        <v>5</v>
      </c>
      <c r="F634" s="135">
        <f t="shared" si="18"/>
        <v>0</v>
      </c>
      <c r="G634" s="23">
        <v>7681</v>
      </c>
      <c r="H634" s="23">
        <v>7681</v>
      </c>
      <c r="M634" s="23">
        <f t="shared" si="19"/>
        <v>0</v>
      </c>
      <c r="O634" s="23">
        <f>F634-_xlfn.IFNA(VLOOKUP(A634,'tb adj31.12.2019'!$D$3:$E$1682,2,FALSE),0)</f>
        <v>0</v>
      </c>
      <c r="R634" s="23" t="e">
        <f>VLOOKUP(A634,#REF!,1,FALSE)</f>
        <v>#REF!</v>
      </c>
      <c r="T634" s="23" t="e">
        <f>+VLOOKUP(A634,#REF!, 1, FALSE)</f>
        <v>#REF!</v>
      </c>
    </row>
    <row r="635" spans="1:20" hidden="1" x14ac:dyDescent="0.2">
      <c r="A635" s="23" t="s">
        <v>1280</v>
      </c>
      <c r="B635" s="23" t="s">
        <v>1281</v>
      </c>
      <c r="C635" s="135" t="s">
        <v>5</v>
      </c>
      <c r="F635" s="135">
        <f t="shared" si="18"/>
        <v>0</v>
      </c>
      <c r="G635" s="23">
        <v>6379</v>
      </c>
      <c r="H635" s="23">
        <v>6379</v>
      </c>
      <c r="M635" s="23">
        <f t="shared" si="19"/>
        <v>0</v>
      </c>
      <c r="O635" s="23">
        <f>F635-_xlfn.IFNA(VLOOKUP(A635,'tb adj31.12.2019'!$D$3:$E$1682,2,FALSE),0)</f>
        <v>0</v>
      </c>
      <c r="R635" s="23" t="e">
        <f>VLOOKUP(A635,#REF!,1,FALSE)</f>
        <v>#REF!</v>
      </c>
      <c r="T635" s="23" t="e">
        <f>+VLOOKUP(A635,#REF!, 1, FALSE)</f>
        <v>#REF!</v>
      </c>
    </row>
    <row r="636" spans="1:20" hidden="1" x14ac:dyDescent="0.2">
      <c r="A636" s="23" t="s">
        <v>2953</v>
      </c>
      <c r="B636" s="23" t="s">
        <v>2954</v>
      </c>
      <c r="C636" s="135" t="s">
        <v>5</v>
      </c>
      <c r="F636" s="135">
        <f t="shared" si="18"/>
        <v>0</v>
      </c>
      <c r="G636" s="23">
        <v>46292</v>
      </c>
      <c r="H636" s="23">
        <v>46292</v>
      </c>
      <c r="M636" s="23">
        <f t="shared" si="19"/>
        <v>0</v>
      </c>
      <c r="O636" s="23">
        <f>F636-_xlfn.IFNA(VLOOKUP(A636,'tb adj31.12.2019'!$D$3:$E$1682,2,FALSE),0)</f>
        <v>0</v>
      </c>
      <c r="R636" s="23" t="e">
        <f>VLOOKUP(A636,#REF!,1,FALSE)</f>
        <v>#REF!</v>
      </c>
      <c r="T636" s="23" t="e">
        <f>+VLOOKUP(A636,#REF!, 1, FALSE)</f>
        <v>#REF!</v>
      </c>
    </row>
    <row r="637" spans="1:20" hidden="1" x14ac:dyDescent="0.2">
      <c r="A637" s="23" t="s">
        <v>1284</v>
      </c>
      <c r="B637" s="23" t="s">
        <v>683</v>
      </c>
      <c r="C637" s="135" t="s">
        <v>5</v>
      </c>
      <c r="D637" s="23">
        <v>9.9999999999999995E-8</v>
      </c>
      <c r="F637" s="135">
        <f t="shared" si="18"/>
        <v>9.9999999999999995E-8</v>
      </c>
      <c r="J637" s="23">
        <v>9.9999999999999995E-8</v>
      </c>
      <c r="M637" s="23">
        <f t="shared" si="19"/>
        <v>9.9999999999999995E-8</v>
      </c>
      <c r="O637" s="23">
        <f>F637-_xlfn.IFNA(VLOOKUP(A637,'tb adj31.12.2019'!$D$3:$E$1682,2,FALSE),0)</f>
        <v>9.9999999999999995E-8</v>
      </c>
      <c r="R637" s="23" t="e">
        <f>VLOOKUP(A637,#REF!,1,FALSE)</f>
        <v>#REF!</v>
      </c>
      <c r="T637" s="23" t="e">
        <f>+VLOOKUP(A637,#REF!, 1, FALSE)</f>
        <v>#REF!</v>
      </c>
    </row>
    <row r="638" spans="1:20" hidden="1" x14ac:dyDescent="0.2">
      <c r="A638" s="23" t="s">
        <v>1285</v>
      </c>
      <c r="B638" s="23" t="s">
        <v>1286</v>
      </c>
      <c r="C638" s="135" t="s">
        <v>5</v>
      </c>
      <c r="E638" s="23">
        <v>1.2999999999999999E-3</v>
      </c>
      <c r="F638" s="135">
        <f t="shared" si="18"/>
        <v>-1.2999999999999999E-3</v>
      </c>
      <c r="K638" s="135">
        <v>1.2999999999999999E-3</v>
      </c>
      <c r="M638" s="23">
        <f t="shared" si="19"/>
        <v>-1.2999999999999999E-3</v>
      </c>
      <c r="O638" s="23">
        <f>F638-_xlfn.IFNA(VLOOKUP(A638,'tb adj31.12.2019'!$D$3:$E$1682,2,FALSE),0)</f>
        <v>-1.2999999999999999E-3</v>
      </c>
      <c r="R638" s="23" t="e">
        <f>VLOOKUP(A638,#REF!,1,FALSE)</f>
        <v>#REF!</v>
      </c>
      <c r="T638" s="23" t="e">
        <f>+VLOOKUP(A638,#REF!, 1, FALSE)</f>
        <v>#REF!</v>
      </c>
    </row>
    <row r="639" spans="1:20" hidden="1" x14ac:dyDescent="0.2">
      <c r="A639" s="23" t="s">
        <v>1287</v>
      </c>
      <c r="B639" s="23" t="s">
        <v>1288</v>
      </c>
      <c r="C639" s="135" t="s">
        <v>5</v>
      </c>
      <c r="F639" s="135">
        <f t="shared" si="18"/>
        <v>0</v>
      </c>
      <c r="G639" s="23">
        <v>42906</v>
      </c>
      <c r="H639" s="23">
        <v>42906</v>
      </c>
      <c r="M639" s="23">
        <f t="shared" si="19"/>
        <v>0</v>
      </c>
      <c r="O639" s="23">
        <f>F639-_xlfn.IFNA(VLOOKUP(A639,'tb adj31.12.2019'!$D$3:$E$1682,2,FALSE),0)</f>
        <v>0</v>
      </c>
      <c r="R639" s="23" t="e">
        <f>VLOOKUP(A639,#REF!,1,FALSE)</f>
        <v>#REF!</v>
      </c>
      <c r="T639" s="23" t="e">
        <f>+VLOOKUP(A639,#REF!, 1, FALSE)</f>
        <v>#REF!</v>
      </c>
    </row>
    <row r="640" spans="1:20" hidden="1" x14ac:dyDescent="0.2">
      <c r="A640" s="23" t="s">
        <v>2955</v>
      </c>
      <c r="B640" s="23" t="s">
        <v>2956</v>
      </c>
      <c r="C640" s="135" t="s">
        <v>5</v>
      </c>
      <c r="F640" s="135">
        <f t="shared" si="18"/>
        <v>0</v>
      </c>
      <c r="G640" s="23">
        <v>21536</v>
      </c>
      <c r="H640" s="23">
        <v>21536</v>
      </c>
      <c r="M640" s="23">
        <f t="shared" si="19"/>
        <v>0</v>
      </c>
      <c r="O640" s="23">
        <f>F640-_xlfn.IFNA(VLOOKUP(A640,'tb adj31.12.2019'!$D$3:$E$1682,2,FALSE),0)</f>
        <v>0</v>
      </c>
      <c r="R640" s="23" t="e">
        <f>VLOOKUP(A640,#REF!,1,FALSE)</f>
        <v>#REF!</v>
      </c>
      <c r="T640" s="23" t="e">
        <f>+VLOOKUP(A640,#REF!, 1, FALSE)</f>
        <v>#REF!</v>
      </c>
    </row>
    <row r="641" spans="1:20" hidden="1" x14ac:dyDescent="0.2">
      <c r="A641" s="23" t="s">
        <v>2957</v>
      </c>
      <c r="B641" s="23" t="s">
        <v>2958</v>
      </c>
      <c r="C641" s="135" t="s">
        <v>5</v>
      </c>
      <c r="F641" s="135">
        <f t="shared" si="18"/>
        <v>0</v>
      </c>
      <c r="G641" s="23">
        <v>3700</v>
      </c>
      <c r="H641" s="23">
        <v>3700</v>
      </c>
      <c r="M641" s="23">
        <f t="shared" si="19"/>
        <v>0</v>
      </c>
      <c r="O641" s="23">
        <f>F641-_xlfn.IFNA(VLOOKUP(A641,'tb adj31.12.2019'!$D$3:$E$1682,2,FALSE),0)</f>
        <v>0</v>
      </c>
      <c r="R641" s="23" t="e">
        <f>VLOOKUP(A641,#REF!,1,FALSE)</f>
        <v>#REF!</v>
      </c>
      <c r="T641" s="23" t="e">
        <f>+VLOOKUP(A641,#REF!, 1, FALSE)</f>
        <v>#REF!</v>
      </c>
    </row>
    <row r="642" spans="1:20" hidden="1" x14ac:dyDescent="0.2">
      <c r="A642" s="23" t="s">
        <v>2959</v>
      </c>
      <c r="B642" s="23" t="s">
        <v>2960</v>
      </c>
      <c r="C642" s="135" t="s">
        <v>5</v>
      </c>
      <c r="F642" s="135">
        <f t="shared" si="18"/>
        <v>0</v>
      </c>
      <c r="G642" s="23">
        <v>7482</v>
      </c>
      <c r="H642" s="23">
        <v>7482</v>
      </c>
      <c r="M642" s="23">
        <f t="shared" si="19"/>
        <v>0</v>
      </c>
      <c r="O642" s="23">
        <f>F642-_xlfn.IFNA(VLOOKUP(A642,'tb adj31.12.2019'!$D$3:$E$1682,2,FALSE),0)</f>
        <v>0</v>
      </c>
      <c r="R642" s="23" t="e">
        <f>VLOOKUP(A642,#REF!,1,FALSE)</f>
        <v>#REF!</v>
      </c>
      <c r="T642" s="23" t="e">
        <f>+VLOOKUP(A642,#REF!, 1, FALSE)</f>
        <v>#REF!</v>
      </c>
    </row>
    <row r="643" spans="1:20" hidden="1" x14ac:dyDescent="0.2">
      <c r="A643" s="23" t="s">
        <v>1290</v>
      </c>
      <c r="B643" s="23" t="s">
        <v>1291</v>
      </c>
      <c r="C643" s="135" t="s">
        <v>5</v>
      </c>
      <c r="F643" s="135">
        <f t="shared" si="18"/>
        <v>0</v>
      </c>
      <c r="G643" s="23">
        <v>16851</v>
      </c>
      <c r="H643" s="23">
        <v>16851</v>
      </c>
      <c r="M643" s="23">
        <f t="shared" si="19"/>
        <v>0</v>
      </c>
      <c r="O643" s="23">
        <f>F643-_xlfn.IFNA(VLOOKUP(A643,'tb adj31.12.2019'!$D$3:$E$1682,2,FALSE),0)</f>
        <v>0</v>
      </c>
      <c r="R643" s="23" t="e">
        <f>VLOOKUP(A643,#REF!,1,FALSE)</f>
        <v>#REF!</v>
      </c>
      <c r="T643" s="23" t="e">
        <f>+VLOOKUP(A643,#REF!, 1, FALSE)</f>
        <v>#REF!</v>
      </c>
    </row>
    <row r="644" spans="1:20" hidden="1" x14ac:dyDescent="0.2">
      <c r="A644" s="23" t="s">
        <v>2961</v>
      </c>
      <c r="B644" s="23" t="s">
        <v>2962</v>
      </c>
      <c r="C644" s="135" t="s">
        <v>5</v>
      </c>
      <c r="F644" s="135">
        <f t="shared" ref="F644:F707" si="20">+D644-E644</f>
        <v>0</v>
      </c>
      <c r="G644" s="23">
        <v>20160</v>
      </c>
      <c r="H644" s="23">
        <v>20160</v>
      </c>
      <c r="M644" s="23">
        <f t="shared" ref="M644:M707" si="21">+J644-K644</f>
        <v>0</v>
      </c>
      <c r="O644" s="23">
        <f>F644-_xlfn.IFNA(VLOOKUP(A644,'tb adj31.12.2019'!$D$3:$E$1682,2,FALSE),0)</f>
        <v>0</v>
      </c>
      <c r="R644" s="23" t="e">
        <f>VLOOKUP(A644,#REF!,1,FALSE)</f>
        <v>#REF!</v>
      </c>
      <c r="T644" s="23" t="e">
        <f>+VLOOKUP(A644,#REF!, 1, FALSE)</f>
        <v>#REF!</v>
      </c>
    </row>
    <row r="645" spans="1:20" hidden="1" x14ac:dyDescent="0.2">
      <c r="A645" s="23" t="s">
        <v>2963</v>
      </c>
      <c r="B645" s="23" t="s">
        <v>2964</v>
      </c>
      <c r="C645" s="135" t="s">
        <v>5</v>
      </c>
      <c r="F645" s="135">
        <f t="shared" si="20"/>
        <v>0</v>
      </c>
      <c r="G645" s="23">
        <v>55438</v>
      </c>
      <c r="H645" s="23">
        <v>55438</v>
      </c>
      <c r="M645" s="23">
        <f t="shared" si="21"/>
        <v>0</v>
      </c>
      <c r="O645" s="23">
        <f>F645-_xlfn.IFNA(VLOOKUP(A645,'tb adj31.12.2019'!$D$3:$E$1682,2,FALSE),0)</f>
        <v>0</v>
      </c>
      <c r="R645" s="23" t="e">
        <f>VLOOKUP(A645,#REF!,1,FALSE)</f>
        <v>#REF!</v>
      </c>
      <c r="T645" s="23" t="e">
        <f>+VLOOKUP(A645,#REF!, 1, FALSE)</f>
        <v>#REF!</v>
      </c>
    </row>
    <row r="646" spans="1:20" hidden="1" x14ac:dyDescent="0.2">
      <c r="A646" s="23" t="s">
        <v>2965</v>
      </c>
      <c r="B646" s="23" t="s">
        <v>2966</v>
      </c>
      <c r="C646" s="135" t="s">
        <v>5</v>
      </c>
      <c r="F646" s="135">
        <f t="shared" si="20"/>
        <v>0</v>
      </c>
      <c r="G646" s="23">
        <v>283147</v>
      </c>
      <c r="H646" s="23">
        <v>283147</v>
      </c>
      <c r="M646" s="23">
        <f t="shared" si="21"/>
        <v>0</v>
      </c>
      <c r="O646" s="23">
        <f>F646-_xlfn.IFNA(VLOOKUP(A646,'tb adj31.12.2019'!$D$3:$E$1682,2,FALSE),0)</f>
        <v>0</v>
      </c>
      <c r="R646" s="23" t="e">
        <f>VLOOKUP(A646,#REF!,1,FALSE)</f>
        <v>#REF!</v>
      </c>
      <c r="T646" s="23" t="e">
        <f>+VLOOKUP(A646,#REF!, 1, FALSE)</f>
        <v>#REF!</v>
      </c>
    </row>
    <row r="647" spans="1:20" hidden="1" x14ac:dyDescent="0.2">
      <c r="A647" s="23" t="s">
        <v>2967</v>
      </c>
      <c r="B647" s="23" t="s">
        <v>2968</v>
      </c>
      <c r="C647" s="135" t="s">
        <v>5</v>
      </c>
      <c r="F647" s="135">
        <f t="shared" si="20"/>
        <v>0</v>
      </c>
      <c r="G647" s="23">
        <v>1316</v>
      </c>
      <c r="H647" s="23">
        <v>1316</v>
      </c>
      <c r="M647" s="23">
        <f t="shared" si="21"/>
        <v>0</v>
      </c>
      <c r="O647" s="23">
        <f>F647-_xlfn.IFNA(VLOOKUP(A647,'tb adj31.12.2019'!$D$3:$E$1682,2,FALSE),0)</f>
        <v>0</v>
      </c>
      <c r="R647" s="23" t="e">
        <f>VLOOKUP(A647,#REF!,1,FALSE)</f>
        <v>#REF!</v>
      </c>
      <c r="T647" s="23" t="e">
        <f>+VLOOKUP(A647,#REF!, 1, FALSE)</f>
        <v>#REF!</v>
      </c>
    </row>
    <row r="648" spans="1:20" hidden="1" x14ac:dyDescent="0.2">
      <c r="A648" s="23" t="s">
        <v>2969</v>
      </c>
      <c r="B648" s="23" t="s">
        <v>2970</v>
      </c>
      <c r="C648" s="135" t="s">
        <v>5</v>
      </c>
      <c r="F648" s="135">
        <f t="shared" si="20"/>
        <v>0</v>
      </c>
      <c r="G648" s="23">
        <v>4086</v>
      </c>
      <c r="H648" s="23">
        <v>4086</v>
      </c>
      <c r="M648" s="23">
        <f t="shared" si="21"/>
        <v>0</v>
      </c>
      <c r="O648" s="23">
        <f>F648-_xlfn.IFNA(VLOOKUP(A648,'tb adj31.12.2019'!$D$3:$E$1682,2,FALSE),0)</f>
        <v>0</v>
      </c>
      <c r="R648" s="23" t="e">
        <f>VLOOKUP(A648,#REF!,1,FALSE)</f>
        <v>#REF!</v>
      </c>
      <c r="T648" s="23" t="e">
        <f>+VLOOKUP(A648,#REF!, 1, FALSE)</f>
        <v>#REF!</v>
      </c>
    </row>
    <row r="649" spans="1:20" hidden="1" x14ac:dyDescent="0.2">
      <c r="A649" s="23" t="s">
        <v>1295</v>
      </c>
      <c r="B649" s="23" t="s">
        <v>1296</v>
      </c>
      <c r="C649" s="135" t="s">
        <v>5</v>
      </c>
      <c r="F649" s="135">
        <f t="shared" si="20"/>
        <v>0</v>
      </c>
      <c r="G649" s="23">
        <v>24194</v>
      </c>
      <c r="H649" s="23">
        <v>24194</v>
      </c>
      <c r="M649" s="23">
        <f t="shared" si="21"/>
        <v>0</v>
      </c>
      <c r="O649" s="23">
        <f>F649-_xlfn.IFNA(VLOOKUP(A649,'tb adj31.12.2019'!$D$3:$E$1682,2,FALSE),0)</f>
        <v>0</v>
      </c>
      <c r="R649" s="23" t="e">
        <f>VLOOKUP(A649,#REF!,1,FALSE)</f>
        <v>#REF!</v>
      </c>
      <c r="T649" s="23" t="e">
        <f>+VLOOKUP(A649,#REF!, 1, FALSE)</f>
        <v>#REF!</v>
      </c>
    </row>
    <row r="650" spans="1:20" hidden="1" x14ac:dyDescent="0.2">
      <c r="A650" s="23" t="s">
        <v>1297</v>
      </c>
      <c r="B650" s="23" t="s">
        <v>1298</v>
      </c>
      <c r="C650" s="135" t="s">
        <v>5</v>
      </c>
      <c r="F650" s="135">
        <f t="shared" si="20"/>
        <v>0</v>
      </c>
      <c r="G650" s="23">
        <v>18448</v>
      </c>
      <c r="H650" s="23">
        <v>18448</v>
      </c>
      <c r="M650" s="23">
        <f t="shared" si="21"/>
        <v>0</v>
      </c>
      <c r="O650" s="23">
        <f>F650-_xlfn.IFNA(VLOOKUP(A650,'tb adj31.12.2019'!$D$3:$E$1682,2,FALSE),0)</f>
        <v>0</v>
      </c>
      <c r="R650" s="23" t="e">
        <f>VLOOKUP(A650,#REF!,1,FALSE)</f>
        <v>#REF!</v>
      </c>
      <c r="T650" s="23" t="e">
        <f>+VLOOKUP(A650,#REF!, 1, FALSE)</f>
        <v>#REF!</v>
      </c>
    </row>
    <row r="651" spans="1:20" hidden="1" x14ac:dyDescent="0.2">
      <c r="A651" s="23" t="s">
        <v>1302</v>
      </c>
      <c r="B651" s="23" t="s">
        <v>1303</v>
      </c>
      <c r="C651" s="135" t="s">
        <v>5</v>
      </c>
      <c r="F651" s="135">
        <f t="shared" si="20"/>
        <v>0</v>
      </c>
      <c r="G651" s="23">
        <v>117341</v>
      </c>
      <c r="H651" s="23">
        <v>117342</v>
      </c>
      <c r="K651" s="135">
        <v>1</v>
      </c>
      <c r="M651" s="23">
        <f t="shared" si="21"/>
        <v>-1</v>
      </c>
      <c r="O651" s="23">
        <f>F651-_xlfn.IFNA(VLOOKUP(A651,'tb adj31.12.2019'!$D$3:$E$1682,2,FALSE),0)</f>
        <v>0</v>
      </c>
      <c r="R651" s="23" t="e">
        <f>VLOOKUP(A651,#REF!,1,FALSE)</f>
        <v>#REF!</v>
      </c>
      <c r="T651" s="23" t="e">
        <f>+VLOOKUP(A651,#REF!, 1, FALSE)</f>
        <v>#REF!</v>
      </c>
    </row>
    <row r="652" spans="1:20" hidden="1" x14ac:dyDescent="0.2">
      <c r="A652" s="23" t="s">
        <v>1304</v>
      </c>
      <c r="B652" s="23" t="s">
        <v>1305</v>
      </c>
      <c r="C652" s="135" t="s">
        <v>5</v>
      </c>
      <c r="F652" s="135">
        <f t="shared" si="20"/>
        <v>0</v>
      </c>
      <c r="G652" s="23">
        <v>144087</v>
      </c>
      <c r="H652" s="23">
        <v>144087</v>
      </c>
      <c r="M652" s="23">
        <f t="shared" si="21"/>
        <v>0</v>
      </c>
      <c r="O652" s="23">
        <f>F652-_xlfn.IFNA(VLOOKUP(A652,'tb adj31.12.2019'!$D$3:$E$1682,2,FALSE),0)</f>
        <v>0</v>
      </c>
      <c r="R652" s="23" t="e">
        <f>VLOOKUP(A652,#REF!,1,FALSE)</f>
        <v>#REF!</v>
      </c>
      <c r="T652" s="23" t="e">
        <f>+VLOOKUP(A652,#REF!, 1, FALSE)</f>
        <v>#REF!</v>
      </c>
    </row>
    <row r="653" spans="1:20" hidden="1" x14ac:dyDescent="0.2">
      <c r="A653" s="23" t="s">
        <v>1306</v>
      </c>
      <c r="B653" s="23" t="s">
        <v>1307</v>
      </c>
      <c r="C653" s="135" t="s">
        <v>5</v>
      </c>
      <c r="F653" s="135">
        <f t="shared" si="20"/>
        <v>0</v>
      </c>
      <c r="G653" s="23">
        <v>234259</v>
      </c>
      <c r="H653" s="23">
        <v>234259</v>
      </c>
      <c r="M653" s="23">
        <f t="shared" si="21"/>
        <v>0</v>
      </c>
      <c r="O653" s="23">
        <f>F653-_xlfn.IFNA(VLOOKUP(A653,'tb adj31.12.2019'!$D$3:$E$1682,2,FALSE),0)</f>
        <v>0</v>
      </c>
      <c r="R653" s="23" t="e">
        <f>VLOOKUP(A653,#REF!,1,FALSE)</f>
        <v>#REF!</v>
      </c>
      <c r="T653" s="23" t="e">
        <f>+VLOOKUP(A653,#REF!, 1, FALSE)</f>
        <v>#REF!</v>
      </c>
    </row>
    <row r="654" spans="1:20" hidden="1" x14ac:dyDescent="0.2">
      <c r="A654" s="23" t="s">
        <v>1309</v>
      </c>
      <c r="B654" s="23" t="s">
        <v>1310</v>
      </c>
      <c r="C654" s="135" t="s">
        <v>5</v>
      </c>
      <c r="F654" s="135">
        <f t="shared" si="20"/>
        <v>0</v>
      </c>
      <c r="G654" s="23">
        <v>49395</v>
      </c>
      <c r="H654" s="23">
        <v>49395</v>
      </c>
      <c r="M654" s="23">
        <f t="shared" si="21"/>
        <v>0</v>
      </c>
      <c r="O654" s="23">
        <f>F654-_xlfn.IFNA(VLOOKUP(A654,'tb adj31.12.2019'!$D$3:$E$1682,2,FALSE),0)</f>
        <v>0</v>
      </c>
      <c r="R654" s="23" t="e">
        <f>VLOOKUP(A654,#REF!,1,FALSE)</f>
        <v>#REF!</v>
      </c>
      <c r="T654" s="23" t="e">
        <f>+VLOOKUP(A654,#REF!, 1, FALSE)</f>
        <v>#REF!</v>
      </c>
    </row>
    <row r="655" spans="1:20" hidden="1" x14ac:dyDescent="0.2">
      <c r="A655" s="23" t="s">
        <v>1311</v>
      </c>
      <c r="B655" s="23" t="s">
        <v>1312</v>
      </c>
      <c r="C655" s="135" t="s">
        <v>5</v>
      </c>
      <c r="F655" s="135">
        <f t="shared" si="20"/>
        <v>0</v>
      </c>
      <c r="G655" s="23">
        <v>84419</v>
      </c>
      <c r="H655" s="23">
        <v>84419</v>
      </c>
      <c r="M655" s="23">
        <f t="shared" si="21"/>
        <v>0</v>
      </c>
      <c r="O655" s="23">
        <f>F655-_xlfn.IFNA(VLOOKUP(A655,'tb adj31.12.2019'!$D$3:$E$1682,2,FALSE),0)</f>
        <v>0</v>
      </c>
      <c r="R655" s="23" t="e">
        <f>VLOOKUP(A655,#REF!,1,FALSE)</f>
        <v>#REF!</v>
      </c>
      <c r="T655" s="23" t="e">
        <f>+VLOOKUP(A655,#REF!, 1, FALSE)</f>
        <v>#REF!</v>
      </c>
    </row>
    <row r="656" spans="1:20" hidden="1" x14ac:dyDescent="0.2">
      <c r="A656" s="23" t="s">
        <v>1313</v>
      </c>
      <c r="B656" s="23" t="s">
        <v>1314</v>
      </c>
      <c r="C656" s="135" t="s">
        <v>5</v>
      </c>
      <c r="F656" s="135">
        <f t="shared" si="20"/>
        <v>0</v>
      </c>
      <c r="G656" s="23">
        <v>2200</v>
      </c>
      <c r="H656" s="23">
        <v>2200</v>
      </c>
      <c r="M656" s="23">
        <f t="shared" si="21"/>
        <v>0</v>
      </c>
      <c r="O656" s="23">
        <f>F656-_xlfn.IFNA(VLOOKUP(A656,'tb adj31.12.2019'!$D$3:$E$1682,2,FALSE),0)</f>
        <v>0</v>
      </c>
      <c r="R656" s="23" t="e">
        <f>VLOOKUP(A656,#REF!,1,FALSE)</f>
        <v>#REF!</v>
      </c>
      <c r="T656" s="23" t="e">
        <f>+VLOOKUP(A656,#REF!, 1, FALSE)</f>
        <v>#REF!</v>
      </c>
    </row>
    <row r="657" spans="1:20" hidden="1" x14ac:dyDescent="0.2">
      <c r="A657" s="23" t="s">
        <v>2971</v>
      </c>
      <c r="B657" s="23" t="s">
        <v>2972</v>
      </c>
      <c r="C657" s="135" t="s">
        <v>5</v>
      </c>
      <c r="F657" s="135">
        <f t="shared" si="20"/>
        <v>0</v>
      </c>
      <c r="G657" s="23">
        <v>592</v>
      </c>
      <c r="H657" s="23">
        <v>592</v>
      </c>
      <c r="M657" s="23">
        <f t="shared" si="21"/>
        <v>0</v>
      </c>
      <c r="O657" s="23">
        <f>F657-_xlfn.IFNA(VLOOKUP(A657,'tb adj31.12.2019'!$D$3:$E$1682,2,FALSE),0)</f>
        <v>0</v>
      </c>
      <c r="R657" s="23" t="e">
        <f>VLOOKUP(A657,#REF!,1,FALSE)</f>
        <v>#REF!</v>
      </c>
      <c r="T657" s="23" t="e">
        <f>+VLOOKUP(A657,#REF!, 1, FALSE)</f>
        <v>#REF!</v>
      </c>
    </row>
    <row r="658" spans="1:20" hidden="1" x14ac:dyDescent="0.2">
      <c r="A658" s="23" t="s">
        <v>1317</v>
      </c>
      <c r="B658" s="23" t="s">
        <v>1318</v>
      </c>
      <c r="C658" s="135" t="s">
        <v>5</v>
      </c>
      <c r="F658" s="135">
        <f t="shared" si="20"/>
        <v>0</v>
      </c>
      <c r="G658" s="23">
        <v>7122</v>
      </c>
      <c r="H658" s="23">
        <v>7122</v>
      </c>
      <c r="M658" s="23">
        <f t="shared" si="21"/>
        <v>0</v>
      </c>
      <c r="O658" s="23">
        <f>F658-_xlfn.IFNA(VLOOKUP(A658,'tb adj31.12.2019'!$D$3:$E$1682,2,FALSE),0)</f>
        <v>0</v>
      </c>
      <c r="R658" s="23" t="e">
        <f>VLOOKUP(A658,#REF!,1,FALSE)</f>
        <v>#REF!</v>
      </c>
      <c r="T658" s="23" t="e">
        <f>+VLOOKUP(A658,#REF!, 1, FALSE)</f>
        <v>#REF!</v>
      </c>
    </row>
    <row r="659" spans="1:20" hidden="1" x14ac:dyDescent="0.2">
      <c r="A659" s="23" t="s">
        <v>1321</v>
      </c>
      <c r="B659" s="23" t="s">
        <v>1322</v>
      </c>
      <c r="C659" s="135" t="s">
        <v>5</v>
      </c>
      <c r="F659" s="135">
        <f t="shared" si="20"/>
        <v>0</v>
      </c>
      <c r="G659" s="23">
        <v>31117</v>
      </c>
      <c r="H659" s="23">
        <v>31117</v>
      </c>
      <c r="M659" s="23">
        <f t="shared" si="21"/>
        <v>0</v>
      </c>
      <c r="O659" s="23">
        <f>F659-_xlfn.IFNA(VLOOKUP(A659,'tb adj31.12.2019'!$D$3:$E$1682,2,FALSE),0)</f>
        <v>0</v>
      </c>
      <c r="R659" s="23" t="e">
        <f>VLOOKUP(A659,#REF!,1,FALSE)</f>
        <v>#REF!</v>
      </c>
      <c r="T659" s="23" t="e">
        <f>+VLOOKUP(A659,#REF!, 1, FALSE)</f>
        <v>#REF!</v>
      </c>
    </row>
    <row r="660" spans="1:20" hidden="1" x14ac:dyDescent="0.2">
      <c r="A660" s="23" t="s">
        <v>1323</v>
      </c>
      <c r="B660" s="23" t="s">
        <v>1324</v>
      </c>
      <c r="C660" s="135" t="s">
        <v>5</v>
      </c>
      <c r="F660" s="135">
        <f t="shared" si="20"/>
        <v>0</v>
      </c>
      <c r="G660" s="23">
        <v>74301</v>
      </c>
      <c r="H660" s="23">
        <v>74301</v>
      </c>
      <c r="M660" s="23">
        <f t="shared" si="21"/>
        <v>0</v>
      </c>
      <c r="O660" s="23">
        <f>F660-_xlfn.IFNA(VLOOKUP(A660,'tb adj31.12.2019'!$D$3:$E$1682,2,FALSE),0)</f>
        <v>0</v>
      </c>
      <c r="R660" s="23" t="e">
        <f>VLOOKUP(A660,#REF!,1,FALSE)</f>
        <v>#REF!</v>
      </c>
      <c r="T660" s="23" t="e">
        <f>+VLOOKUP(A660,#REF!, 1, FALSE)</f>
        <v>#REF!</v>
      </c>
    </row>
    <row r="661" spans="1:20" hidden="1" x14ac:dyDescent="0.2">
      <c r="A661" s="23" t="s">
        <v>1326</v>
      </c>
      <c r="B661" s="23" t="s">
        <v>1327</v>
      </c>
      <c r="C661" s="135" t="s">
        <v>5</v>
      </c>
      <c r="F661" s="135">
        <f t="shared" si="20"/>
        <v>0</v>
      </c>
      <c r="G661" s="23">
        <v>30316</v>
      </c>
      <c r="H661" s="23">
        <v>30316</v>
      </c>
      <c r="M661" s="23">
        <f t="shared" si="21"/>
        <v>0</v>
      </c>
      <c r="O661" s="23">
        <f>F661-_xlfn.IFNA(VLOOKUP(A661,'tb adj31.12.2019'!$D$3:$E$1682,2,FALSE),0)</f>
        <v>0</v>
      </c>
      <c r="R661" s="23" t="e">
        <f>VLOOKUP(A661,#REF!,1,FALSE)</f>
        <v>#REF!</v>
      </c>
      <c r="T661" s="23" t="e">
        <f>+VLOOKUP(A661,#REF!, 1, FALSE)</f>
        <v>#REF!</v>
      </c>
    </row>
    <row r="662" spans="1:20" hidden="1" x14ac:dyDescent="0.2">
      <c r="A662" s="23" t="s">
        <v>1328</v>
      </c>
      <c r="B662" s="23" t="s">
        <v>1329</v>
      </c>
      <c r="C662" s="135" t="s">
        <v>5</v>
      </c>
      <c r="F662" s="135">
        <f t="shared" si="20"/>
        <v>0</v>
      </c>
      <c r="G662" s="23">
        <v>726655</v>
      </c>
      <c r="H662" s="23">
        <v>726655</v>
      </c>
      <c r="M662" s="23">
        <f t="shared" si="21"/>
        <v>0</v>
      </c>
      <c r="O662" s="23">
        <f>F662-_xlfn.IFNA(VLOOKUP(A662,'tb adj31.12.2019'!$D$3:$E$1682,2,FALSE),0)</f>
        <v>0</v>
      </c>
      <c r="R662" s="23" t="e">
        <f>VLOOKUP(A662,#REF!,1,FALSE)</f>
        <v>#REF!</v>
      </c>
      <c r="T662" s="23" t="e">
        <f>+VLOOKUP(A662,#REF!, 1, FALSE)</f>
        <v>#REF!</v>
      </c>
    </row>
    <row r="663" spans="1:20" hidden="1" x14ac:dyDescent="0.2">
      <c r="A663" s="23" t="s">
        <v>1330</v>
      </c>
      <c r="B663" s="23" t="s">
        <v>1331</v>
      </c>
      <c r="C663" s="135" t="s">
        <v>5</v>
      </c>
      <c r="F663" s="135">
        <f t="shared" si="20"/>
        <v>0</v>
      </c>
      <c r="G663" s="23">
        <v>18269</v>
      </c>
      <c r="H663" s="23">
        <v>18269</v>
      </c>
      <c r="M663" s="23">
        <f t="shared" si="21"/>
        <v>0</v>
      </c>
      <c r="O663" s="23">
        <f>F663-_xlfn.IFNA(VLOOKUP(A663,'tb adj31.12.2019'!$D$3:$E$1682,2,FALSE),0)</f>
        <v>0</v>
      </c>
      <c r="R663" s="23" t="e">
        <f>VLOOKUP(A663,#REF!,1,FALSE)</f>
        <v>#REF!</v>
      </c>
      <c r="T663" s="23" t="e">
        <f>+VLOOKUP(A663,#REF!, 1, FALSE)</f>
        <v>#REF!</v>
      </c>
    </row>
    <row r="664" spans="1:20" hidden="1" x14ac:dyDescent="0.2">
      <c r="A664" s="23" t="s">
        <v>1333</v>
      </c>
      <c r="B664" s="23" t="s">
        <v>1334</v>
      </c>
      <c r="C664" s="135" t="s">
        <v>5</v>
      </c>
      <c r="F664" s="135">
        <f t="shared" si="20"/>
        <v>0</v>
      </c>
      <c r="G664" s="23">
        <v>43323</v>
      </c>
      <c r="H664" s="23">
        <v>43323</v>
      </c>
      <c r="M664" s="23">
        <f t="shared" si="21"/>
        <v>0</v>
      </c>
      <c r="O664" s="23">
        <f>F664-_xlfn.IFNA(VLOOKUP(A664,'tb adj31.12.2019'!$D$3:$E$1682,2,FALSE),0)</f>
        <v>0</v>
      </c>
      <c r="R664" s="23" t="e">
        <f>VLOOKUP(A664,#REF!,1,FALSE)</f>
        <v>#REF!</v>
      </c>
      <c r="T664" s="23" t="e">
        <f>+VLOOKUP(A664,#REF!, 1, FALSE)</f>
        <v>#REF!</v>
      </c>
    </row>
    <row r="665" spans="1:20" hidden="1" x14ac:dyDescent="0.2">
      <c r="A665" s="23" t="s">
        <v>1335</v>
      </c>
      <c r="B665" s="23" t="s">
        <v>1336</v>
      </c>
      <c r="C665" s="135" t="s">
        <v>5</v>
      </c>
      <c r="E665" s="23">
        <v>9.9999999999999995E-8</v>
      </c>
      <c r="F665" s="135">
        <f t="shared" si="20"/>
        <v>-9.9999999999999995E-8</v>
      </c>
      <c r="K665" s="135">
        <v>9.9999999999999995E-8</v>
      </c>
      <c r="M665" s="23">
        <f t="shared" si="21"/>
        <v>-9.9999999999999995E-8</v>
      </c>
      <c r="O665" s="23">
        <f>F665-_xlfn.IFNA(VLOOKUP(A665,'tb adj31.12.2019'!$D$3:$E$1682,2,FALSE),0)</f>
        <v>-9.9999999999999995E-8</v>
      </c>
      <c r="R665" s="23" t="e">
        <f>VLOOKUP(A665,#REF!,1,FALSE)</f>
        <v>#REF!</v>
      </c>
      <c r="T665" s="23" t="e">
        <f>+VLOOKUP(A665,#REF!, 1, FALSE)</f>
        <v>#REF!</v>
      </c>
    </row>
    <row r="666" spans="1:20" hidden="1" x14ac:dyDescent="0.2">
      <c r="A666" s="23" t="s">
        <v>1337</v>
      </c>
      <c r="B666" s="23" t="s">
        <v>1338</v>
      </c>
      <c r="C666" s="135" t="s">
        <v>5</v>
      </c>
      <c r="F666" s="135">
        <f t="shared" si="20"/>
        <v>0</v>
      </c>
      <c r="G666" s="23">
        <v>254986</v>
      </c>
      <c r="H666" s="23">
        <v>254986</v>
      </c>
      <c r="M666" s="23">
        <f t="shared" si="21"/>
        <v>0</v>
      </c>
      <c r="O666" s="23">
        <f>F666-_xlfn.IFNA(VLOOKUP(A666,'tb adj31.12.2019'!$D$3:$E$1682,2,FALSE),0)</f>
        <v>0</v>
      </c>
      <c r="R666" s="23" t="e">
        <f>VLOOKUP(A666,#REF!,1,FALSE)</f>
        <v>#REF!</v>
      </c>
      <c r="T666" s="23" t="e">
        <f>+VLOOKUP(A666,#REF!, 1, FALSE)</f>
        <v>#REF!</v>
      </c>
    </row>
    <row r="667" spans="1:20" hidden="1" x14ac:dyDescent="0.2">
      <c r="A667" s="23" t="s">
        <v>2973</v>
      </c>
      <c r="B667" s="23" t="s">
        <v>2974</v>
      </c>
      <c r="C667" s="135" t="s">
        <v>5</v>
      </c>
      <c r="F667" s="135">
        <f t="shared" si="20"/>
        <v>0</v>
      </c>
      <c r="G667" s="23">
        <v>4664</v>
      </c>
      <c r="H667" s="23">
        <v>4664</v>
      </c>
      <c r="M667" s="23">
        <f t="shared" si="21"/>
        <v>0</v>
      </c>
      <c r="O667" s="23">
        <f>F667-_xlfn.IFNA(VLOOKUP(A667,'tb adj31.12.2019'!$D$3:$E$1682,2,FALSE),0)</f>
        <v>0</v>
      </c>
      <c r="R667" s="23" t="e">
        <f>VLOOKUP(A667,#REF!,1,FALSE)</f>
        <v>#REF!</v>
      </c>
      <c r="T667" s="23" t="e">
        <f>+VLOOKUP(A667,#REF!, 1, FALSE)</f>
        <v>#REF!</v>
      </c>
    </row>
    <row r="668" spans="1:20" hidden="1" x14ac:dyDescent="0.2">
      <c r="A668" s="23" t="s">
        <v>1343</v>
      </c>
      <c r="B668" s="23" t="s">
        <v>1344</v>
      </c>
      <c r="C668" s="135" t="s">
        <v>5</v>
      </c>
      <c r="F668" s="135">
        <f t="shared" si="20"/>
        <v>0</v>
      </c>
      <c r="G668" s="23">
        <v>20776</v>
      </c>
      <c r="H668" s="23">
        <v>20776</v>
      </c>
      <c r="M668" s="23">
        <f t="shared" si="21"/>
        <v>0</v>
      </c>
      <c r="O668" s="23">
        <f>F668-_xlfn.IFNA(VLOOKUP(A668,'tb adj31.12.2019'!$D$3:$E$1682,2,FALSE),0)</f>
        <v>0</v>
      </c>
      <c r="R668" s="23" t="e">
        <f>VLOOKUP(A668,#REF!,1,FALSE)</f>
        <v>#REF!</v>
      </c>
      <c r="T668" s="23" t="e">
        <f>+VLOOKUP(A668,#REF!, 1, FALSE)</f>
        <v>#REF!</v>
      </c>
    </row>
    <row r="669" spans="1:20" hidden="1" x14ac:dyDescent="0.2">
      <c r="A669" s="23" t="s">
        <v>1346</v>
      </c>
      <c r="B669" s="23" t="s">
        <v>1347</v>
      </c>
      <c r="C669" s="135" t="s">
        <v>5</v>
      </c>
      <c r="F669" s="135">
        <f t="shared" si="20"/>
        <v>0</v>
      </c>
      <c r="G669" s="23">
        <v>75143</v>
      </c>
      <c r="H669" s="23">
        <v>75143</v>
      </c>
      <c r="M669" s="23">
        <f t="shared" si="21"/>
        <v>0</v>
      </c>
      <c r="O669" s="23">
        <f>F669-_xlfn.IFNA(VLOOKUP(A669,'tb adj31.12.2019'!$D$3:$E$1682,2,FALSE),0)</f>
        <v>0</v>
      </c>
      <c r="R669" s="23" t="e">
        <f>VLOOKUP(A669,#REF!,1,FALSE)</f>
        <v>#REF!</v>
      </c>
      <c r="T669" s="23" t="e">
        <f>+VLOOKUP(A669,#REF!, 1, FALSE)</f>
        <v>#REF!</v>
      </c>
    </row>
    <row r="670" spans="1:20" hidden="1" x14ac:dyDescent="0.2">
      <c r="A670" s="23" t="s">
        <v>2975</v>
      </c>
      <c r="B670" s="23" t="s">
        <v>2976</v>
      </c>
      <c r="C670" s="135" t="s">
        <v>5</v>
      </c>
      <c r="F670" s="135">
        <f t="shared" si="20"/>
        <v>0</v>
      </c>
      <c r="G670" s="23">
        <v>32303</v>
      </c>
      <c r="H670" s="23">
        <v>32303</v>
      </c>
      <c r="M670" s="23">
        <f t="shared" si="21"/>
        <v>0</v>
      </c>
      <c r="O670" s="23">
        <f>F670-_xlfn.IFNA(VLOOKUP(A670,'tb adj31.12.2019'!$D$3:$E$1682,2,FALSE),0)</f>
        <v>0</v>
      </c>
      <c r="R670" s="23" t="e">
        <f>VLOOKUP(A670,#REF!,1,FALSE)</f>
        <v>#REF!</v>
      </c>
      <c r="T670" s="23" t="e">
        <f>+VLOOKUP(A670,#REF!, 1, FALSE)</f>
        <v>#REF!</v>
      </c>
    </row>
    <row r="671" spans="1:20" hidden="1" x14ac:dyDescent="0.2">
      <c r="A671" s="23" t="s">
        <v>1348</v>
      </c>
      <c r="B671" s="23" t="s">
        <v>475</v>
      </c>
      <c r="C671" s="135" t="s">
        <v>5</v>
      </c>
      <c r="F671" s="135">
        <f t="shared" si="20"/>
        <v>0</v>
      </c>
      <c r="G671" s="23">
        <v>1901906</v>
      </c>
      <c r="H671" s="23">
        <v>1901906</v>
      </c>
      <c r="M671" s="23">
        <f t="shared" si="21"/>
        <v>0</v>
      </c>
      <c r="O671" s="23">
        <f>F671-_xlfn.IFNA(VLOOKUP(A671,'tb adj31.12.2019'!$D$3:$E$1682,2,FALSE),0)</f>
        <v>0</v>
      </c>
      <c r="R671" s="23" t="e">
        <f>VLOOKUP(A671,#REF!,1,FALSE)</f>
        <v>#REF!</v>
      </c>
      <c r="T671" s="23" t="e">
        <f>+VLOOKUP(A671,#REF!, 1, FALSE)</f>
        <v>#REF!</v>
      </c>
    </row>
    <row r="672" spans="1:20" hidden="1" x14ac:dyDescent="0.2">
      <c r="A672" s="23" t="s">
        <v>1349</v>
      </c>
      <c r="B672" s="23" t="s">
        <v>1350</v>
      </c>
      <c r="C672" s="135" t="s">
        <v>5</v>
      </c>
      <c r="F672" s="135">
        <f t="shared" si="20"/>
        <v>0</v>
      </c>
      <c r="G672" s="23">
        <v>12508</v>
      </c>
      <c r="H672" s="23">
        <v>12508</v>
      </c>
      <c r="M672" s="23">
        <f t="shared" si="21"/>
        <v>0</v>
      </c>
      <c r="O672" s="23">
        <f>F672-_xlfn.IFNA(VLOOKUP(A672,'tb adj31.12.2019'!$D$3:$E$1682,2,FALSE),0)</f>
        <v>0</v>
      </c>
      <c r="R672" s="23" t="e">
        <f>VLOOKUP(A672,#REF!,1,FALSE)</f>
        <v>#REF!</v>
      </c>
      <c r="T672" s="23" t="e">
        <f>+VLOOKUP(A672,#REF!, 1, FALSE)</f>
        <v>#REF!</v>
      </c>
    </row>
    <row r="673" spans="1:20" hidden="1" x14ac:dyDescent="0.2">
      <c r="A673" s="23" t="s">
        <v>1352</v>
      </c>
      <c r="B673" s="23" t="s">
        <v>1353</v>
      </c>
      <c r="C673" s="135" t="s">
        <v>5</v>
      </c>
      <c r="F673" s="135">
        <f t="shared" si="20"/>
        <v>0</v>
      </c>
      <c r="G673" s="23">
        <v>1051</v>
      </c>
      <c r="H673" s="23">
        <v>1051</v>
      </c>
      <c r="M673" s="23">
        <f t="shared" si="21"/>
        <v>0</v>
      </c>
      <c r="O673" s="23">
        <f>F673-_xlfn.IFNA(VLOOKUP(A673,'tb adj31.12.2019'!$D$3:$E$1682,2,FALSE),0)</f>
        <v>0</v>
      </c>
      <c r="R673" s="23" t="e">
        <f>VLOOKUP(A673,#REF!,1,FALSE)</f>
        <v>#REF!</v>
      </c>
      <c r="T673" s="23" t="e">
        <f>+VLOOKUP(A673,#REF!, 1, FALSE)</f>
        <v>#REF!</v>
      </c>
    </row>
    <row r="674" spans="1:20" hidden="1" x14ac:dyDescent="0.2">
      <c r="A674" s="23" t="s">
        <v>2977</v>
      </c>
      <c r="B674" s="23" t="s">
        <v>578</v>
      </c>
      <c r="C674" s="135" t="s">
        <v>5</v>
      </c>
      <c r="F674" s="135">
        <f t="shared" si="20"/>
        <v>0</v>
      </c>
      <c r="G674" s="23">
        <v>52556</v>
      </c>
      <c r="H674" s="23">
        <v>52556</v>
      </c>
      <c r="M674" s="23">
        <f t="shared" si="21"/>
        <v>0</v>
      </c>
      <c r="O674" s="23">
        <f>F674-_xlfn.IFNA(VLOOKUP(A674,'tb adj31.12.2019'!$D$3:$E$1682,2,FALSE),0)</f>
        <v>0</v>
      </c>
      <c r="R674" s="23" t="e">
        <f>VLOOKUP(A674,#REF!,1,FALSE)</f>
        <v>#REF!</v>
      </c>
      <c r="T674" s="23" t="e">
        <f>+VLOOKUP(A674,#REF!, 1, FALSE)</f>
        <v>#REF!</v>
      </c>
    </row>
    <row r="675" spans="1:20" hidden="1" x14ac:dyDescent="0.2">
      <c r="A675" s="23" t="s">
        <v>2978</v>
      </c>
      <c r="B675" s="23" t="s">
        <v>2979</v>
      </c>
      <c r="C675" s="135" t="s">
        <v>5</v>
      </c>
      <c r="F675" s="135">
        <f t="shared" si="20"/>
        <v>0</v>
      </c>
      <c r="G675" s="23">
        <v>13997</v>
      </c>
      <c r="H675" s="23">
        <v>13997</v>
      </c>
      <c r="M675" s="23">
        <f t="shared" si="21"/>
        <v>0</v>
      </c>
      <c r="O675" s="23">
        <f>F675-_xlfn.IFNA(VLOOKUP(A675,'tb adj31.12.2019'!$D$3:$E$1682,2,FALSE),0)</f>
        <v>0</v>
      </c>
      <c r="R675" s="23" t="e">
        <f>VLOOKUP(A675,#REF!,1,FALSE)</f>
        <v>#REF!</v>
      </c>
      <c r="T675" s="23" t="e">
        <f>+VLOOKUP(A675,#REF!, 1, FALSE)</f>
        <v>#REF!</v>
      </c>
    </row>
    <row r="676" spans="1:20" hidden="1" x14ac:dyDescent="0.2">
      <c r="A676" s="23" t="s">
        <v>1356</v>
      </c>
      <c r="B676" s="23" t="s">
        <v>1357</v>
      </c>
      <c r="C676" s="135" t="s">
        <v>5</v>
      </c>
      <c r="F676" s="135">
        <f t="shared" si="20"/>
        <v>0</v>
      </c>
      <c r="G676" s="23">
        <v>80911</v>
      </c>
      <c r="H676" s="23">
        <v>80911</v>
      </c>
      <c r="M676" s="23">
        <f t="shared" si="21"/>
        <v>0</v>
      </c>
      <c r="O676" s="23">
        <f>F676-_xlfn.IFNA(VLOOKUP(A676,'tb adj31.12.2019'!$D$3:$E$1682,2,FALSE),0)</f>
        <v>0</v>
      </c>
      <c r="R676" s="23" t="e">
        <f>VLOOKUP(A676,#REF!,1,FALSE)</f>
        <v>#REF!</v>
      </c>
      <c r="T676" s="23" t="e">
        <f>+VLOOKUP(A676,#REF!, 1, FALSE)</f>
        <v>#REF!</v>
      </c>
    </row>
    <row r="677" spans="1:20" hidden="1" x14ac:dyDescent="0.2">
      <c r="A677" s="23" t="s">
        <v>2980</v>
      </c>
      <c r="B677" s="23" t="s">
        <v>2981</v>
      </c>
      <c r="C677" s="135" t="s">
        <v>5</v>
      </c>
      <c r="F677" s="135">
        <f t="shared" si="20"/>
        <v>0</v>
      </c>
      <c r="G677" s="23">
        <v>5226</v>
      </c>
      <c r="H677" s="23">
        <v>5226</v>
      </c>
      <c r="M677" s="23">
        <f t="shared" si="21"/>
        <v>0</v>
      </c>
      <c r="O677" s="23">
        <f>F677-_xlfn.IFNA(VLOOKUP(A677,'tb adj31.12.2019'!$D$3:$E$1682,2,FALSE),0)</f>
        <v>0</v>
      </c>
      <c r="R677" s="23" t="e">
        <f>VLOOKUP(A677,#REF!,1,FALSE)</f>
        <v>#REF!</v>
      </c>
      <c r="T677" s="23" t="e">
        <f>+VLOOKUP(A677,#REF!, 1, FALSE)</f>
        <v>#REF!</v>
      </c>
    </row>
    <row r="678" spans="1:20" hidden="1" x14ac:dyDescent="0.2">
      <c r="A678" s="23" t="s">
        <v>1358</v>
      </c>
      <c r="B678" s="23" t="s">
        <v>1359</v>
      </c>
      <c r="C678" s="135" t="s">
        <v>5</v>
      </c>
      <c r="F678" s="135">
        <f t="shared" si="20"/>
        <v>0</v>
      </c>
      <c r="G678" s="23">
        <v>8352</v>
      </c>
      <c r="H678" s="23">
        <v>8352</v>
      </c>
      <c r="M678" s="23">
        <f t="shared" si="21"/>
        <v>0</v>
      </c>
      <c r="O678" s="23">
        <f>F678-_xlfn.IFNA(VLOOKUP(A678,'tb adj31.12.2019'!$D$3:$E$1682,2,FALSE),0)</f>
        <v>0</v>
      </c>
      <c r="R678" s="23" t="e">
        <f>VLOOKUP(A678,#REF!,1,FALSE)</f>
        <v>#REF!</v>
      </c>
      <c r="T678" s="23" t="e">
        <f>+VLOOKUP(A678,#REF!, 1, FALSE)</f>
        <v>#REF!</v>
      </c>
    </row>
    <row r="679" spans="1:20" hidden="1" x14ac:dyDescent="0.2">
      <c r="A679" s="23" t="s">
        <v>2982</v>
      </c>
      <c r="B679" s="23" t="s">
        <v>2983</v>
      </c>
      <c r="C679" s="135" t="s">
        <v>5</v>
      </c>
      <c r="F679" s="135">
        <f t="shared" si="20"/>
        <v>0</v>
      </c>
      <c r="G679" s="23">
        <v>4002</v>
      </c>
      <c r="H679" s="23">
        <v>4002</v>
      </c>
      <c r="M679" s="23">
        <f t="shared" si="21"/>
        <v>0</v>
      </c>
      <c r="O679" s="23">
        <f>F679-_xlfn.IFNA(VLOOKUP(A679,'tb adj31.12.2019'!$D$3:$E$1682,2,FALSE),0)</f>
        <v>0</v>
      </c>
      <c r="R679" s="23" t="e">
        <f>VLOOKUP(A679,#REF!,1,FALSE)</f>
        <v>#REF!</v>
      </c>
      <c r="T679" s="23" t="e">
        <f>+VLOOKUP(A679,#REF!, 1, FALSE)</f>
        <v>#REF!</v>
      </c>
    </row>
    <row r="680" spans="1:20" hidden="1" x14ac:dyDescent="0.2">
      <c r="A680" s="23" t="s">
        <v>2984</v>
      </c>
      <c r="B680" s="23" t="s">
        <v>2985</v>
      </c>
      <c r="C680" s="135" t="s">
        <v>5</v>
      </c>
      <c r="F680" s="135">
        <f t="shared" si="20"/>
        <v>0</v>
      </c>
      <c r="G680" s="23">
        <v>17306</v>
      </c>
      <c r="H680" s="23">
        <v>17306</v>
      </c>
      <c r="M680" s="23">
        <f t="shared" si="21"/>
        <v>0</v>
      </c>
      <c r="O680" s="23">
        <f>F680-_xlfn.IFNA(VLOOKUP(A680,'tb adj31.12.2019'!$D$3:$E$1682,2,FALSE),0)</f>
        <v>0</v>
      </c>
      <c r="R680" s="23" t="e">
        <f>VLOOKUP(A680,#REF!,1,FALSE)</f>
        <v>#REF!</v>
      </c>
      <c r="T680" s="23" t="e">
        <f>+VLOOKUP(A680,#REF!, 1, FALSE)</f>
        <v>#REF!</v>
      </c>
    </row>
    <row r="681" spans="1:20" hidden="1" x14ac:dyDescent="0.2">
      <c r="A681" s="23" t="s">
        <v>1362</v>
      </c>
      <c r="B681" s="23" t="s">
        <v>1363</v>
      </c>
      <c r="C681" s="135" t="s">
        <v>5</v>
      </c>
      <c r="F681" s="135">
        <f t="shared" si="20"/>
        <v>0</v>
      </c>
      <c r="G681" s="23">
        <v>15584</v>
      </c>
      <c r="H681" s="23">
        <v>15584</v>
      </c>
      <c r="M681" s="23">
        <f t="shared" si="21"/>
        <v>0</v>
      </c>
      <c r="O681" s="23">
        <f>F681-_xlfn.IFNA(VLOOKUP(A681,'tb adj31.12.2019'!$D$3:$E$1682,2,FALSE),0)</f>
        <v>0</v>
      </c>
      <c r="R681" s="23" t="e">
        <f>VLOOKUP(A681,#REF!,1,FALSE)</f>
        <v>#REF!</v>
      </c>
      <c r="T681" s="23" t="e">
        <f>+VLOOKUP(A681,#REF!, 1, FALSE)</f>
        <v>#REF!</v>
      </c>
    </row>
    <row r="682" spans="1:20" hidden="1" x14ac:dyDescent="0.2">
      <c r="A682" s="23" t="s">
        <v>1364</v>
      </c>
      <c r="B682" s="23" t="s">
        <v>1365</v>
      </c>
      <c r="C682" s="135" t="s">
        <v>5</v>
      </c>
      <c r="F682" s="135">
        <f t="shared" si="20"/>
        <v>0</v>
      </c>
      <c r="G682" s="23">
        <v>15352</v>
      </c>
      <c r="H682" s="23">
        <v>15352</v>
      </c>
      <c r="M682" s="23">
        <f t="shared" si="21"/>
        <v>0</v>
      </c>
      <c r="O682" s="23">
        <f>F682-_xlfn.IFNA(VLOOKUP(A682,'tb adj31.12.2019'!$D$3:$E$1682,2,FALSE),0)</f>
        <v>0</v>
      </c>
      <c r="R682" s="23" t="e">
        <f>VLOOKUP(A682,#REF!,1,FALSE)</f>
        <v>#REF!</v>
      </c>
      <c r="T682" s="23" t="e">
        <f>+VLOOKUP(A682,#REF!, 1, FALSE)</f>
        <v>#REF!</v>
      </c>
    </row>
    <row r="683" spans="1:20" hidden="1" x14ac:dyDescent="0.2">
      <c r="A683" s="23" t="s">
        <v>2986</v>
      </c>
      <c r="B683" s="23" t="s">
        <v>2987</v>
      </c>
      <c r="C683" s="135" t="s">
        <v>5</v>
      </c>
      <c r="F683" s="135">
        <f t="shared" si="20"/>
        <v>0</v>
      </c>
      <c r="G683" s="23">
        <v>15915</v>
      </c>
      <c r="H683" s="23">
        <v>15915</v>
      </c>
      <c r="M683" s="23">
        <f t="shared" si="21"/>
        <v>0</v>
      </c>
      <c r="O683" s="23">
        <f>F683-_xlfn.IFNA(VLOOKUP(A683,'tb adj31.12.2019'!$D$3:$E$1682,2,FALSE),0)</f>
        <v>0</v>
      </c>
      <c r="R683" s="23" t="e">
        <f>VLOOKUP(A683,#REF!,1,FALSE)</f>
        <v>#REF!</v>
      </c>
      <c r="T683" s="23" t="e">
        <f>+VLOOKUP(A683,#REF!, 1, FALSE)</f>
        <v>#REF!</v>
      </c>
    </row>
    <row r="684" spans="1:20" hidden="1" x14ac:dyDescent="0.2">
      <c r="A684" s="23" t="s">
        <v>1366</v>
      </c>
      <c r="B684" s="23" t="s">
        <v>1367</v>
      </c>
      <c r="C684" s="135" t="s">
        <v>5</v>
      </c>
      <c r="F684" s="135">
        <f t="shared" si="20"/>
        <v>0</v>
      </c>
      <c r="G684" s="23">
        <v>71678</v>
      </c>
      <c r="H684" s="23">
        <v>71678</v>
      </c>
      <c r="M684" s="23">
        <f t="shared" si="21"/>
        <v>0</v>
      </c>
      <c r="O684" s="23">
        <f>F684-_xlfn.IFNA(VLOOKUP(A684,'tb adj31.12.2019'!$D$3:$E$1682,2,FALSE),0)</f>
        <v>0</v>
      </c>
      <c r="R684" s="23" t="e">
        <f>VLOOKUP(A684,#REF!,1,FALSE)</f>
        <v>#REF!</v>
      </c>
      <c r="T684" s="23" t="e">
        <f>+VLOOKUP(A684,#REF!, 1, FALSE)</f>
        <v>#REF!</v>
      </c>
    </row>
    <row r="685" spans="1:20" hidden="1" x14ac:dyDescent="0.2">
      <c r="A685" s="23" t="s">
        <v>1369</v>
      </c>
      <c r="B685" s="23" t="s">
        <v>1370</v>
      </c>
      <c r="C685" s="135" t="s">
        <v>5</v>
      </c>
      <c r="D685" s="23">
        <v>101867</v>
      </c>
      <c r="F685" s="135">
        <f t="shared" si="20"/>
        <v>101867</v>
      </c>
      <c r="H685" s="23">
        <v>101867</v>
      </c>
      <c r="M685" s="23">
        <f t="shared" si="21"/>
        <v>0</v>
      </c>
      <c r="O685" s="23">
        <f>F685-_xlfn.IFNA(VLOOKUP(A685,'tb adj31.12.2019'!$D$3:$E$1682,2,FALSE),0)</f>
        <v>0</v>
      </c>
      <c r="R685" s="23" t="e">
        <f>VLOOKUP(A685,#REF!,1,FALSE)</f>
        <v>#REF!</v>
      </c>
      <c r="T685" s="23" t="e">
        <f>+VLOOKUP(A685,#REF!, 1, FALSE)</f>
        <v>#REF!</v>
      </c>
    </row>
    <row r="686" spans="1:20" hidden="1" x14ac:dyDescent="0.2">
      <c r="A686" s="23" t="s">
        <v>1371</v>
      </c>
      <c r="B686" s="23" t="s">
        <v>1372</v>
      </c>
      <c r="C686" s="135" t="s">
        <v>5</v>
      </c>
      <c r="F686" s="135">
        <f t="shared" si="20"/>
        <v>0</v>
      </c>
      <c r="G686" s="23">
        <v>8298</v>
      </c>
      <c r="H686" s="23">
        <v>8298</v>
      </c>
      <c r="M686" s="23">
        <f t="shared" si="21"/>
        <v>0</v>
      </c>
      <c r="O686" s="23">
        <f>F686-_xlfn.IFNA(VLOOKUP(A686,'tb adj31.12.2019'!$D$3:$E$1682,2,FALSE),0)</f>
        <v>0</v>
      </c>
      <c r="R686" s="23" t="e">
        <f>VLOOKUP(A686,#REF!,1,FALSE)</f>
        <v>#REF!</v>
      </c>
      <c r="T686" s="23" t="e">
        <f>+VLOOKUP(A686,#REF!, 1, FALSE)</f>
        <v>#REF!</v>
      </c>
    </row>
    <row r="687" spans="1:20" hidden="1" x14ac:dyDescent="0.2">
      <c r="A687" s="23" t="s">
        <v>2988</v>
      </c>
      <c r="B687" s="23" t="s">
        <v>940</v>
      </c>
      <c r="C687" s="135" t="s">
        <v>5</v>
      </c>
      <c r="F687" s="135">
        <f t="shared" si="20"/>
        <v>0</v>
      </c>
      <c r="G687" s="23">
        <v>112409</v>
      </c>
      <c r="H687" s="23">
        <v>112409</v>
      </c>
      <c r="M687" s="23">
        <f t="shared" si="21"/>
        <v>0</v>
      </c>
      <c r="O687" s="23">
        <f>F687-_xlfn.IFNA(VLOOKUP(A687,'tb adj31.12.2019'!$D$3:$E$1682,2,FALSE),0)</f>
        <v>0</v>
      </c>
      <c r="R687" s="23" t="e">
        <f>VLOOKUP(A687,#REF!,1,FALSE)</f>
        <v>#REF!</v>
      </c>
      <c r="T687" s="23" t="e">
        <f>+VLOOKUP(A687,#REF!, 1, FALSE)</f>
        <v>#REF!</v>
      </c>
    </row>
    <row r="688" spans="1:20" hidden="1" x14ac:dyDescent="0.2">
      <c r="A688" s="23" t="s">
        <v>1373</v>
      </c>
      <c r="B688" s="23" t="s">
        <v>1374</v>
      </c>
      <c r="C688" s="135" t="s">
        <v>5</v>
      </c>
      <c r="D688" s="23">
        <v>30033.455000000002</v>
      </c>
      <c r="F688" s="135">
        <f t="shared" si="20"/>
        <v>30033.455000000002</v>
      </c>
      <c r="J688" s="23">
        <v>30033.455000000002</v>
      </c>
      <c r="M688" s="23">
        <f t="shared" si="21"/>
        <v>30033.455000000002</v>
      </c>
      <c r="O688" s="23">
        <f>F688-_xlfn.IFNA(VLOOKUP(A688,'tb adj31.12.2019'!$D$3:$E$1682,2,FALSE),0)</f>
        <v>0.45500000000174623</v>
      </c>
      <c r="R688" s="23" t="e">
        <f>VLOOKUP(A688,#REF!,1,FALSE)</f>
        <v>#REF!</v>
      </c>
      <c r="T688" s="23" t="e">
        <f>+VLOOKUP(A688,#REF!, 1, FALSE)</f>
        <v>#REF!</v>
      </c>
    </row>
    <row r="689" spans="1:20" hidden="1" x14ac:dyDescent="0.2">
      <c r="A689" s="23" t="s">
        <v>2989</v>
      </c>
      <c r="B689" s="23" t="s">
        <v>2990</v>
      </c>
      <c r="C689" s="135" t="s">
        <v>5</v>
      </c>
      <c r="F689" s="135">
        <f t="shared" si="20"/>
        <v>0</v>
      </c>
      <c r="G689" s="23">
        <v>62214</v>
      </c>
      <c r="H689" s="23">
        <v>62214</v>
      </c>
      <c r="M689" s="23">
        <f t="shared" si="21"/>
        <v>0</v>
      </c>
      <c r="O689" s="23">
        <f>F689-_xlfn.IFNA(VLOOKUP(A689,'tb adj31.12.2019'!$D$3:$E$1682,2,FALSE),0)</f>
        <v>0</v>
      </c>
      <c r="R689" s="23" t="e">
        <f>VLOOKUP(A689,#REF!,1,FALSE)</f>
        <v>#REF!</v>
      </c>
      <c r="T689" s="23" t="e">
        <f>+VLOOKUP(A689,#REF!, 1, FALSE)</f>
        <v>#REF!</v>
      </c>
    </row>
    <row r="690" spans="1:20" hidden="1" x14ac:dyDescent="0.2">
      <c r="A690" s="23" t="s">
        <v>1376</v>
      </c>
      <c r="B690" s="23" t="s">
        <v>1377</v>
      </c>
      <c r="C690" s="135" t="s">
        <v>5</v>
      </c>
      <c r="D690" s="23">
        <v>31916</v>
      </c>
      <c r="F690" s="135">
        <f t="shared" si="20"/>
        <v>31916</v>
      </c>
      <c r="J690" s="23">
        <v>31916</v>
      </c>
      <c r="M690" s="23">
        <f t="shared" si="21"/>
        <v>31916</v>
      </c>
      <c r="O690" s="23">
        <f>F690-_xlfn.IFNA(VLOOKUP(A690,'tb adj31.12.2019'!$D$3:$E$1682,2,FALSE),0)</f>
        <v>0</v>
      </c>
      <c r="R690" s="23" t="e">
        <f>VLOOKUP(A690,#REF!,1,FALSE)</f>
        <v>#REF!</v>
      </c>
      <c r="T690" s="23" t="e">
        <f>+VLOOKUP(A690,#REF!, 1, FALSE)</f>
        <v>#REF!</v>
      </c>
    </row>
    <row r="691" spans="1:20" hidden="1" x14ac:dyDescent="0.2">
      <c r="A691" s="23" t="s">
        <v>1379</v>
      </c>
      <c r="B691" s="23" t="s">
        <v>738</v>
      </c>
      <c r="C691" s="135" t="s">
        <v>5</v>
      </c>
      <c r="D691" s="23">
        <v>730000</v>
      </c>
      <c r="F691" s="135">
        <f t="shared" si="20"/>
        <v>730000</v>
      </c>
      <c r="G691" s="23">
        <v>363629</v>
      </c>
      <c r="H691" s="23">
        <v>1093629</v>
      </c>
      <c r="M691" s="23">
        <f t="shared" si="21"/>
        <v>0</v>
      </c>
      <c r="O691" s="23">
        <f>F691-_xlfn.IFNA(VLOOKUP(A691,'tb adj31.12.2019'!$D$3:$E$1682,2,FALSE),0)</f>
        <v>0</v>
      </c>
      <c r="R691" s="23" t="e">
        <f>VLOOKUP(A691,#REF!,1,FALSE)</f>
        <v>#REF!</v>
      </c>
      <c r="T691" s="23" t="e">
        <f>+VLOOKUP(A691,#REF!, 1, FALSE)</f>
        <v>#REF!</v>
      </c>
    </row>
    <row r="692" spans="1:20" hidden="1" x14ac:dyDescent="0.2">
      <c r="A692" s="23" t="s">
        <v>1380</v>
      </c>
      <c r="B692" s="23" t="s">
        <v>1381</v>
      </c>
      <c r="C692" s="135" t="s">
        <v>5</v>
      </c>
      <c r="F692" s="135">
        <f t="shared" si="20"/>
        <v>0</v>
      </c>
      <c r="G692" s="23">
        <v>522965</v>
      </c>
      <c r="H692" s="23">
        <v>522965</v>
      </c>
      <c r="M692" s="23">
        <f t="shared" si="21"/>
        <v>0</v>
      </c>
      <c r="O692" s="23">
        <f>F692-_xlfn.IFNA(VLOOKUP(A692,'tb adj31.12.2019'!$D$3:$E$1682,2,FALSE),0)</f>
        <v>0</v>
      </c>
      <c r="R692" s="23" t="e">
        <f>VLOOKUP(A692,#REF!,1,FALSE)</f>
        <v>#REF!</v>
      </c>
      <c r="T692" s="23" t="e">
        <f>+VLOOKUP(A692,#REF!, 1, FALSE)</f>
        <v>#REF!</v>
      </c>
    </row>
    <row r="693" spans="1:20" hidden="1" x14ac:dyDescent="0.2">
      <c r="A693" s="23" t="s">
        <v>1382</v>
      </c>
      <c r="B693" s="23" t="s">
        <v>1383</v>
      </c>
      <c r="C693" s="135" t="s">
        <v>5</v>
      </c>
      <c r="F693" s="135">
        <f t="shared" si="20"/>
        <v>0</v>
      </c>
      <c r="G693" s="23">
        <v>3119</v>
      </c>
      <c r="H693" s="23">
        <v>3119</v>
      </c>
      <c r="M693" s="23">
        <f t="shared" si="21"/>
        <v>0</v>
      </c>
      <c r="O693" s="23">
        <f>F693-_xlfn.IFNA(VLOOKUP(A693,'tb adj31.12.2019'!$D$3:$E$1682,2,FALSE),0)</f>
        <v>0</v>
      </c>
      <c r="R693" s="23" t="e">
        <f>VLOOKUP(A693,#REF!,1,FALSE)</f>
        <v>#REF!</v>
      </c>
      <c r="T693" s="23" t="e">
        <f>+VLOOKUP(A693,#REF!, 1, FALSE)</f>
        <v>#REF!</v>
      </c>
    </row>
    <row r="694" spans="1:20" hidden="1" x14ac:dyDescent="0.2">
      <c r="A694" s="23" t="s">
        <v>1384</v>
      </c>
      <c r="B694" s="23" t="s">
        <v>1385</v>
      </c>
      <c r="C694" s="135" t="s">
        <v>5</v>
      </c>
      <c r="F694" s="135">
        <f t="shared" si="20"/>
        <v>0</v>
      </c>
      <c r="G694" s="23">
        <v>11543</v>
      </c>
      <c r="H694" s="23">
        <v>11543</v>
      </c>
      <c r="M694" s="23">
        <f t="shared" si="21"/>
        <v>0</v>
      </c>
      <c r="O694" s="23">
        <f>F694-_xlfn.IFNA(VLOOKUP(A694,'tb adj31.12.2019'!$D$3:$E$1682,2,FALSE),0)</f>
        <v>0</v>
      </c>
      <c r="R694" s="23" t="e">
        <f>VLOOKUP(A694,#REF!,1,FALSE)</f>
        <v>#REF!</v>
      </c>
      <c r="T694" s="23" t="e">
        <f>+VLOOKUP(A694,#REF!, 1, FALSE)</f>
        <v>#REF!</v>
      </c>
    </row>
    <row r="695" spans="1:20" hidden="1" x14ac:dyDescent="0.2">
      <c r="A695" s="23" t="s">
        <v>1386</v>
      </c>
      <c r="B695" s="23" t="s">
        <v>718</v>
      </c>
      <c r="C695" s="135" t="s">
        <v>5</v>
      </c>
      <c r="D695" s="23">
        <v>4117432.38</v>
      </c>
      <c r="F695" s="135">
        <f t="shared" si="20"/>
        <v>4117432.38</v>
      </c>
      <c r="G695" s="23">
        <v>37970286</v>
      </c>
      <c r="H695" s="23">
        <v>29491323.193199996</v>
      </c>
      <c r="J695" s="23">
        <v>12596395.186800003</v>
      </c>
      <c r="M695" s="23">
        <f t="shared" si="21"/>
        <v>12596395.186800003</v>
      </c>
      <c r="O695" s="23">
        <f>F695-_xlfn.IFNA(VLOOKUP(A695,'tb adj31.12.2019'!$D$3:$E$1682,2,FALSE),0)</f>
        <v>0.37999999988824129</v>
      </c>
      <c r="R695" s="23" t="e">
        <f>VLOOKUP(A695,#REF!,1,FALSE)</f>
        <v>#REF!</v>
      </c>
      <c r="T695" s="23" t="e">
        <f>+VLOOKUP(A695,#REF!, 1, FALSE)</f>
        <v>#REF!</v>
      </c>
    </row>
    <row r="696" spans="1:20" hidden="1" x14ac:dyDescent="0.2">
      <c r="A696" s="23" t="s">
        <v>1387</v>
      </c>
      <c r="B696" s="23" t="s">
        <v>1388</v>
      </c>
      <c r="C696" s="135" t="s">
        <v>5</v>
      </c>
      <c r="F696" s="135">
        <f t="shared" si="20"/>
        <v>0</v>
      </c>
      <c r="G696" s="23">
        <v>50307</v>
      </c>
      <c r="H696" s="23">
        <v>50307</v>
      </c>
      <c r="M696" s="23">
        <f t="shared" si="21"/>
        <v>0</v>
      </c>
      <c r="O696" s="23">
        <f>F696-_xlfn.IFNA(VLOOKUP(A696,'tb adj31.12.2019'!$D$3:$E$1682,2,FALSE),0)</f>
        <v>0</v>
      </c>
      <c r="R696" s="23" t="e">
        <f>VLOOKUP(A696,#REF!,1,FALSE)</f>
        <v>#REF!</v>
      </c>
      <c r="T696" s="23" t="e">
        <f>+VLOOKUP(A696,#REF!, 1, FALSE)</f>
        <v>#REF!</v>
      </c>
    </row>
    <row r="697" spans="1:20" hidden="1" x14ac:dyDescent="0.2">
      <c r="A697" s="23" t="s">
        <v>2991</v>
      </c>
      <c r="B697" s="23" t="s">
        <v>2992</v>
      </c>
      <c r="C697" s="135" t="s">
        <v>5</v>
      </c>
      <c r="F697" s="135">
        <f t="shared" si="20"/>
        <v>0</v>
      </c>
      <c r="G697" s="23">
        <v>47005</v>
      </c>
      <c r="H697" s="23">
        <v>47005</v>
      </c>
      <c r="M697" s="23">
        <f t="shared" si="21"/>
        <v>0</v>
      </c>
      <c r="O697" s="23">
        <f>F697-_xlfn.IFNA(VLOOKUP(A697,'tb adj31.12.2019'!$D$3:$E$1682,2,FALSE),0)</f>
        <v>0</v>
      </c>
      <c r="R697" s="23" t="e">
        <f>VLOOKUP(A697,#REF!,1,FALSE)</f>
        <v>#REF!</v>
      </c>
      <c r="T697" s="23" t="e">
        <f>+VLOOKUP(A697,#REF!, 1, FALSE)</f>
        <v>#REF!</v>
      </c>
    </row>
    <row r="698" spans="1:20" hidden="1" x14ac:dyDescent="0.2">
      <c r="A698" s="23" t="s">
        <v>1392</v>
      </c>
      <c r="B698" s="23" t="s">
        <v>1393</v>
      </c>
      <c r="C698" s="135" t="s">
        <v>5</v>
      </c>
      <c r="F698" s="135">
        <f t="shared" si="20"/>
        <v>0</v>
      </c>
      <c r="G698" s="23">
        <v>9158</v>
      </c>
      <c r="H698" s="23">
        <v>9158</v>
      </c>
      <c r="M698" s="23">
        <f t="shared" si="21"/>
        <v>0</v>
      </c>
      <c r="O698" s="23">
        <f>F698-_xlfn.IFNA(VLOOKUP(A698,'tb adj31.12.2019'!$D$3:$E$1682,2,FALSE),0)</f>
        <v>0</v>
      </c>
      <c r="R698" s="23" t="e">
        <f>VLOOKUP(A698,#REF!,1,FALSE)</f>
        <v>#REF!</v>
      </c>
      <c r="T698" s="23" t="e">
        <f>+VLOOKUP(A698,#REF!, 1, FALSE)</f>
        <v>#REF!</v>
      </c>
    </row>
    <row r="699" spans="1:20" hidden="1" x14ac:dyDescent="0.2">
      <c r="A699" s="23" t="s">
        <v>1394</v>
      </c>
      <c r="B699" s="23" t="s">
        <v>921</v>
      </c>
      <c r="C699" s="135" t="s">
        <v>5</v>
      </c>
      <c r="F699" s="135">
        <f t="shared" si="20"/>
        <v>0</v>
      </c>
      <c r="G699" s="23">
        <v>126572</v>
      </c>
      <c r="H699" s="23">
        <v>126572</v>
      </c>
      <c r="M699" s="23">
        <f t="shared" si="21"/>
        <v>0</v>
      </c>
      <c r="O699" s="23">
        <f>F699-_xlfn.IFNA(VLOOKUP(A699,'tb adj31.12.2019'!$D$3:$E$1682,2,FALSE),0)</f>
        <v>0</v>
      </c>
      <c r="R699" s="23" t="e">
        <f>VLOOKUP(A699,#REF!,1,FALSE)</f>
        <v>#REF!</v>
      </c>
      <c r="T699" s="23" t="e">
        <f>+VLOOKUP(A699,#REF!, 1, FALSE)</f>
        <v>#REF!</v>
      </c>
    </row>
    <row r="700" spans="1:20" hidden="1" x14ac:dyDescent="0.2">
      <c r="A700" s="23" t="s">
        <v>1397</v>
      </c>
      <c r="B700" s="23" t="s">
        <v>1398</v>
      </c>
      <c r="C700" s="135" t="s">
        <v>5</v>
      </c>
      <c r="D700" s="23">
        <v>397014</v>
      </c>
      <c r="F700" s="135">
        <f t="shared" si="20"/>
        <v>397014</v>
      </c>
      <c r="G700" s="23">
        <v>85059</v>
      </c>
      <c r="H700" s="23">
        <v>85059</v>
      </c>
      <c r="J700" s="23">
        <v>397014</v>
      </c>
      <c r="M700" s="23">
        <f t="shared" si="21"/>
        <v>397014</v>
      </c>
      <c r="O700" s="23">
        <f>F700-_xlfn.IFNA(VLOOKUP(A700,'tb adj31.12.2019'!$D$3:$E$1682,2,FALSE),0)</f>
        <v>0</v>
      </c>
      <c r="R700" s="23" t="e">
        <f>VLOOKUP(A700,#REF!,1,FALSE)</f>
        <v>#REF!</v>
      </c>
      <c r="T700" s="23" t="e">
        <f>+VLOOKUP(A700,#REF!, 1, FALSE)</f>
        <v>#REF!</v>
      </c>
    </row>
    <row r="701" spans="1:20" hidden="1" x14ac:dyDescent="0.2">
      <c r="A701" s="23" t="s">
        <v>1399</v>
      </c>
      <c r="B701" s="23" t="s">
        <v>1400</v>
      </c>
      <c r="C701" s="135" t="s">
        <v>5</v>
      </c>
      <c r="F701" s="135">
        <f t="shared" si="20"/>
        <v>0</v>
      </c>
      <c r="G701" s="23">
        <v>97061</v>
      </c>
      <c r="H701" s="23">
        <v>97061</v>
      </c>
      <c r="M701" s="23">
        <f t="shared" si="21"/>
        <v>0</v>
      </c>
      <c r="O701" s="23">
        <f>F701-_xlfn.IFNA(VLOOKUP(A701,'tb adj31.12.2019'!$D$3:$E$1682,2,FALSE),0)</f>
        <v>0</v>
      </c>
      <c r="R701" s="23" t="e">
        <f>VLOOKUP(A701,#REF!,1,FALSE)</f>
        <v>#REF!</v>
      </c>
      <c r="T701" s="23" t="e">
        <f>+VLOOKUP(A701,#REF!, 1, FALSE)</f>
        <v>#REF!</v>
      </c>
    </row>
    <row r="702" spans="1:20" hidden="1" x14ac:dyDescent="0.2">
      <c r="A702" s="23" t="s">
        <v>1402</v>
      </c>
      <c r="B702" s="23" t="s">
        <v>2993</v>
      </c>
      <c r="C702" s="135" t="s">
        <v>5</v>
      </c>
      <c r="F702" s="135">
        <f t="shared" si="20"/>
        <v>0</v>
      </c>
      <c r="G702" s="23">
        <v>86508</v>
      </c>
      <c r="H702" s="23">
        <v>86508</v>
      </c>
      <c r="M702" s="23">
        <f t="shared" si="21"/>
        <v>0</v>
      </c>
      <c r="O702" s="23">
        <f>F702-_xlfn.IFNA(VLOOKUP(A702,'tb adj31.12.2019'!$D$3:$E$1682,2,FALSE),0)</f>
        <v>0</v>
      </c>
      <c r="R702" s="23" t="e">
        <f>VLOOKUP(A702,#REF!,1,FALSE)</f>
        <v>#REF!</v>
      </c>
      <c r="T702" s="23" t="e">
        <f>+VLOOKUP(A702,#REF!, 1, FALSE)</f>
        <v>#REF!</v>
      </c>
    </row>
    <row r="703" spans="1:20" hidden="1" x14ac:dyDescent="0.2">
      <c r="A703" s="23" t="s">
        <v>1404</v>
      </c>
      <c r="B703" s="23" t="s">
        <v>840</v>
      </c>
      <c r="C703" s="135" t="s">
        <v>5</v>
      </c>
      <c r="F703" s="135">
        <f t="shared" si="20"/>
        <v>0</v>
      </c>
      <c r="G703" s="23">
        <v>132237</v>
      </c>
      <c r="H703" s="23">
        <v>132237</v>
      </c>
      <c r="M703" s="23">
        <f t="shared" si="21"/>
        <v>0</v>
      </c>
      <c r="O703" s="23">
        <f>F703-_xlfn.IFNA(VLOOKUP(A703,'tb adj31.12.2019'!$D$3:$E$1682,2,FALSE),0)</f>
        <v>0</v>
      </c>
      <c r="R703" s="23" t="e">
        <f>VLOOKUP(A703,#REF!,1,FALSE)</f>
        <v>#REF!</v>
      </c>
      <c r="T703" s="23" t="e">
        <f>+VLOOKUP(A703,#REF!, 1, FALSE)</f>
        <v>#REF!</v>
      </c>
    </row>
    <row r="704" spans="1:20" hidden="1" x14ac:dyDescent="0.2">
      <c r="A704" s="23" t="s">
        <v>2994</v>
      </c>
      <c r="B704" s="23" t="s">
        <v>2995</v>
      </c>
      <c r="C704" s="135" t="s">
        <v>5</v>
      </c>
      <c r="F704" s="135">
        <f t="shared" si="20"/>
        <v>0</v>
      </c>
      <c r="G704" s="23">
        <v>109343</v>
      </c>
      <c r="H704" s="23">
        <v>109343</v>
      </c>
      <c r="M704" s="23">
        <f t="shared" si="21"/>
        <v>0</v>
      </c>
      <c r="O704" s="23">
        <f>F704-_xlfn.IFNA(VLOOKUP(A704,'tb adj31.12.2019'!$D$3:$E$1682,2,FALSE),0)</f>
        <v>0</v>
      </c>
      <c r="R704" s="23" t="e">
        <f>VLOOKUP(A704,#REF!,1,FALSE)</f>
        <v>#REF!</v>
      </c>
      <c r="T704" s="23" t="e">
        <f>+VLOOKUP(A704,#REF!, 1, FALSE)</f>
        <v>#REF!</v>
      </c>
    </row>
    <row r="705" spans="1:20" hidden="1" x14ac:dyDescent="0.2">
      <c r="A705" s="23" t="s">
        <v>1407</v>
      </c>
      <c r="B705" s="23" t="s">
        <v>1408</v>
      </c>
      <c r="C705" s="135" t="s">
        <v>5</v>
      </c>
      <c r="F705" s="135">
        <f t="shared" si="20"/>
        <v>0</v>
      </c>
      <c r="G705" s="23">
        <v>6352</v>
      </c>
      <c r="H705" s="23">
        <v>6352</v>
      </c>
      <c r="M705" s="23">
        <f t="shared" si="21"/>
        <v>0</v>
      </c>
      <c r="O705" s="23">
        <f>F705-_xlfn.IFNA(VLOOKUP(A705,'tb adj31.12.2019'!$D$3:$E$1682,2,FALSE),0)</f>
        <v>0</v>
      </c>
      <c r="R705" s="23" t="e">
        <f>VLOOKUP(A705,#REF!,1,FALSE)</f>
        <v>#REF!</v>
      </c>
      <c r="T705" s="23" t="e">
        <f>+VLOOKUP(A705,#REF!, 1, FALSE)</f>
        <v>#REF!</v>
      </c>
    </row>
    <row r="706" spans="1:20" hidden="1" x14ac:dyDescent="0.2">
      <c r="A706" s="23" t="s">
        <v>2996</v>
      </c>
      <c r="B706" s="23" t="s">
        <v>2997</v>
      </c>
      <c r="C706" s="135" t="s">
        <v>5</v>
      </c>
      <c r="F706" s="135">
        <f t="shared" si="20"/>
        <v>0</v>
      </c>
      <c r="G706" s="23">
        <v>75135</v>
      </c>
      <c r="H706" s="23">
        <v>75135</v>
      </c>
      <c r="M706" s="23">
        <f t="shared" si="21"/>
        <v>0</v>
      </c>
      <c r="O706" s="23">
        <f>F706-_xlfn.IFNA(VLOOKUP(A706,'tb adj31.12.2019'!$D$3:$E$1682,2,FALSE),0)</f>
        <v>0</v>
      </c>
      <c r="R706" s="23" t="e">
        <f>VLOOKUP(A706,#REF!,1,FALSE)</f>
        <v>#REF!</v>
      </c>
      <c r="T706" s="23" t="e">
        <f>+VLOOKUP(A706,#REF!, 1, FALSE)</f>
        <v>#REF!</v>
      </c>
    </row>
    <row r="707" spans="1:20" hidden="1" x14ac:dyDescent="0.2">
      <c r="A707" s="23" t="s">
        <v>2998</v>
      </c>
      <c r="B707" s="23" t="s">
        <v>2999</v>
      </c>
      <c r="C707" s="135" t="s">
        <v>5</v>
      </c>
      <c r="F707" s="135">
        <f t="shared" si="20"/>
        <v>0</v>
      </c>
      <c r="G707" s="23">
        <v>14785</v>
      </c>
      <c r="H707" s="23">
        <v>14785</v>
      </c>
      <c r="M707" s="23">
        <f t="shared" si="21"/>
        <v>0</v>
      </c>
      <c r="O707" s="23">
        <f>F707-_xlfn.IFNA(VLOOKUP(A707,'tb adj31.12.2019'!$D$3:$E$1682,2,FALSE),0)</f>
        <v>0</v>
      </c>
      <c r="R707" s="23" t="e">
        <f>VLOOKUP(A707,#REF!,1,FALSE)</f>
        <v>#REF!</v>
      </c>
      <c r="T707" s="23" t="e">
        <f>+VLOOKUP(A707,#REF!, 1, FALSE)</f>
        <v>#REF!</v>
      </c>
    </row>
    <row r="708" spans="1:20" hidden="1" x14ac:dyDescent="0.2">
      <c r="A708" s="23" t="s">
        <v>1411</v>
      </c>
      <c r="B708" s="23" t="s">
        <v>1412</v>
      </c>
      <c r="C708" s="135" t="s">
        <v>5</v>
      </c>
      <c r="F708" s="135">
        <f t="shared" ref="F708:F771" si="22">+D708-E708</f>
        <v>0</v>
      </c>
      <c r="G708" s="23">
        <v>30149</v>
      </c>
      <c r="H708" s="23">
        <v>30149</v>
      </c>
      <c r="M708" s="23">
        <f t="shared" ref="M708:M771" si="23">+J708-K708</f>
        <v>0</v>
      </c>
      <c r="O708" s="23">
        <f>F708-_xlfn.IFNA(VLOOKUP(A708,'tb adj31.12.2019'!$D$3:$E$1682,2,FALSE),0)</f>
        <v>0</v>
      </c>
      <c r="R708" s="23" t="e">
        <f>VLOOKUP(A708,#REF!,1,FALSE)</f>
        <v>#REF!</v>
      </c>
      <c r="T708" s="23" t="e">
        <f>+VLOOKUP(A708,#REF!, 1, FALSE)</f>
        <v>#REF!</v>
      </c>
    </row>
    <row r="709" spans="1:20" hidden="1" x14ac:dyDescent="0.2">
      <c r="A709" s="23" t="s">
        <v>1413</v>
      </c>
      <c r="B709" s="23" t="s">
        <v>1414</v>
      </c>
      <c r="C709" s="135" t="s">
        <v>5</v>
      </c>
      <c r="F709" s="135">
        <f t="shared" si="22"/>
        <v>0</v>
      </c>
      <c r="G709" s="23">
        <v>701871</v>
      </c>
      <c r="H709" s="23">
        <v>701872</v>
      </c>
      <c r="K709" s="135">
        <v>1</v>
      </c>
      <c r="M709" s="23">
        <f t="shared" si="23"/>
        <v>-1</v>
      </c>
      <c r="O709" s="23">
        <f>F709-_xlfn.IFNA(VLOOKUP(A709,'tb adj31.12.2019'!$D$3:$E$1682,2,FALSE),0)</f>
        <v>0</v>
      </c>
      <c r="R709" s="23" t="e">
        <f>VLOOKUP(A709,#REF!,1,FALSE)</f>
        <v>#REF!</v>
      </c>
      <c r="T709" s="23" t="e">
        <f>+VLOOKUP(A709,#REF!, 1, FALSE)</f>
        <v>#REF!</v>
      </c>
    </row>
    <row r="710" spans="1:20" hidden="1" x14ac:dyDescent="0.2">
      <c r="A710" s="23" t="s">
        <v>1416</v>
      </c>
      <c r="B710" s="23" t="s">
        <v>1417</v>
      </c>
      <c r="C710" s="135" t="s">
        <v>5</v>
      </c>
      <c r="F710" s="135">
        <f t="shared" si="22"/>
        <v>0</v>
      </c>
      <c r="G710" s="23">
        <v>104382</v>
      </c>
      <c r="H710" s="23">
        <v>104382</v>
      </c>
      <c r="M710" s="23">
        <f t="shared" si="23"/>
        <v>0</v>
      </c>
      <c r="O710" s="23">
        <f>F710-_xlfn.IFNA(VLOOKUP(A710,'tb adj31.12.2019'!$D$3:$E$1682,2,FALSE),0)</f>
        <v>0</v>
      </c>
      <c r="R710" s="23" t="e">
        <f>VLOOKUP(A710,#REF!,1,FALSE)</f>
        <v>#REF!</v>
      </c>
      <c r="T710" s="23" t="e">
        <f>+VLOOKUP(A710,#REF!, 1, FALSE)</f>
        <v>#REF!</v>
      </c>
    </row>
    <row r="711" spans="1:20" hidden="1" x14ac:dyDescent="0.2">
      <c r="A711" s="23" t="s">
        <v>1418</v>
      </c>
      <c r="B711" s="23" t="s">
        <v>1419</v>
      </c>
      <c r="C711" s="135" t="s">
        <v>5</v>
      </c>
      <c r="F711" s="135">
        <f t="shared" si="22"/>
        <v>0</v>
      </c>
      <c r="G711" s="23">
        <v>101516</v>
      </c>
      <c r="H711" s="23">
        <v>101516</v>
      </c>
      <c r="M711" s="23">
        <f t="shared" si="23"/>
        <v>0</v>
      </c>
      <c r="O711" s="23">
        <f>F711-_xlfn.IFNA(VLOOKUP(A711,'tb adj31.12.2019'!$D$3:$E$1682,2,FALSE),0)</f>
        <v>0</v>
      </c>
      <c r="R711" s="23" t="e">
        <f>VLOOKUP(A711,#REF!,1,FALSE)</f>
        <v>#REF!</v>
      </c>
      <c r="T711" s="23" t="e">
        <f>+VLOOKUP(A711,#REF!, 1, FALSE)</f>
        <v>#REF!</v>
      </c>
    </row>
    <row r="712" spans="1:20" hidden="1" x14ac:dyDescent="0.2">
      <c r="A712" s="23" t="s">
        <v>3000</v>
      </c>
      <c r="B712" s="23" t="s">
        <v>3001</v>
      </c>
      <c r="C712" s="135" t="s">
        <v>5</v>
      </c>
      <c r="F712" s="135">
        <f t="shared" si="22"/>
        <v>0</v>
      </c>
      <c r="G712" s="23">
        <v>19191</v>
      </c>
      <c r="H712" s="23">
        <v>19191</v>
      </c>
      <c r="M712" s="23">
        <f t="shared" si="23"/>
        <v>0</v>
      </c>
      <c r="O712" s="23">
        <f>F712-_xlfn.IFNA(VLOOKUP(A712,'tb adj31.12.2019'!$D$3:$E$1682,2,FALSE),0)</f>
        <v>0</v>
      </c>
      <c r="R712" s="23" t="e">
        <f>VLOOKUP(A712,#REF!,1,FALSE)</f>
        <v>#REF!</v>
      </c>
      <c r="T712" s="23" t="e">
        <f>+VLOOKUP(A712,#REF!, 1, FALSE)</f>
        <v>#REF!</v>
      </c>
    </row>
    <row r="713" spans="1:20" hidden="1" x14ac:dyDescent="0.2">
      <c r="A713" s="23" t="s">
        <v>1421</v>
      </c>
      <c r="B713" s="23" t="s">
        <v>3002</v>
      </c>
      <c r="C713" s="135" t="s">
        <v>5</v>
      </c>
      <c r="F713" s="135">
        <f t="shared" si="22"/>
        <v>0</v>
      </c>
      <c r="G713" s="23">
        <v>144403</v>
      </c>
      <c r="H713" s="23">
        <v>144403</v>
      </c>
      <c r="M713" s="23">
        <f t="shared" si="23"/>
        <v>0</v>
      </c>
      <c r="O713" s="23">
        <f>F713-_xlfn.IFNA(VLOOKUP(A713,'tb adj31.12.2019'!$D$3:$E$1682,2,FALSE),0)</f>
        <v>0</v>
      </c>
      <c r="R713" s="23" t="e">
        <f>VLOOKUP(A713,#REF!,1,FALSE)</f>
        <v>#REF!</v>
      </c>
      <c r="T713" s="23" t="e">
        <f>+VLOOKUP(A713,#REF!, 1, FALSE)</f>
        <v>#REF!</v>
      </c>
    </row>
    <row r="714" spans="1:20" hidden="1" x14ac:dyDescent="0.2">
      <c r="A714" s="23" t="s">
        <v>1423</v>
      </c>
      <c r="B714" s="23" t="s">
        <v>1424</v>
      </c>
      <c r="C714" s="135" t="s">
        <v>5</v>
      </c>
      <c r="D714" s="23">
        <v>116526.08</v>
      </c>
      <c r="F714" s="135">
        <f t="shared" si="22"/>
        <v>116526.08</v>
      </c>
      <c r="G714" s="23">
        <v>311230</v>
      </c>
      <c r="H714" s="23">
        <v>321793</v>
      </c>
      <c r="J714" s="23">
        <v>105963.08</v>
      </c>
      <c r="M714" s="23">
        <f t="shared" si="23"/>
        <v>105963.08</v>
      </c>
      <c r="O714" s="23">
        <f>F714-_xlfn.IFNA(VLOOKUP(A714,'tb adj31.12.2019'!$D$3:$E$1682,2,FALSE),0)</f>
        <v>8.000000000174623E-2</v>
      </c>
      <c r="R714" s="23" t="e">
        <f>VLOOKUP(A714,#REF!,1,FALSE)</f>
        <v>#REF!</v>
      </c>
      <c r="T714" s="23" t="e">
        <f>+VLOOKUP(A714,#REF!, 1, FALSE)</f>
        <v>#REF!</v>
      </c>
    </row>
    <row r="715" spans="1:20" hidden="1" x14ac:dyDescent="0.2">
      <c r="A715" s="23" t="s">
        <v>3003</v>
      </c>
      <c r="B715" s="23" t="s">
        <v>3004</v>
      </c>
      <c r="C715" s="135" t="s">
        <v>5</v>
      </c>
      <c r="F715" s="135">
        <f t="shared" si="22"/>
        <v>0</v>
      </c>
      <c r="G715" s="23">
        <v>1027</v>
      </c>
      <c r="H715" s="23">
        <v>1027</v>
      </c>
      <c r="M715" s="23">
        <f t="shared" si="23"/>
        <v>0</v>
      </c>
      <c r="O715" s="23">
        <f>F715-_xlfn.IFNA(VLOOKUP(A715,'tb adj31.12.2019'!$D$3:$E$1682,2,FALSE),0)</f>
        <v>0</v>
      </c>
      <c r="R715" s="23" t="e">
        <f>VLOOKUP(A715,#REF!,1,FALSE)</f>
        <v>#REF!</v>
      </c>
      <c r="T715" s="23" t="e">
        <f>+VLOOKUP(A715,#REF!, 1, FALSE)</f>
        <v>#REF!</v>
      </c>
    </row>
    <row r="716" spans="1:20" hidden="1" x14ac:dyDescent="0.2">
      <c r="A716" s="23" t="s">
        <v>1426</v>
      </c>
      <c r="B716" s="23" t="s">
        <v>1427</v>
      </c>
      <c r="C716" s="135" t="s">
        <v>5</v>
      </c>
      <c r="D716" s="23">
        <v>2.3E-3</v>
      </c>
      <c r="F716" s="135">
        <f t="shared" si="22"/>
        <v>2.3E-3</v>
      </c>
      <c r="G716" s="23">
        <v>8830</v>
      </c>
      <c r="H716" s="23">
        <v>8830</v>
      </c>
      <c r="J716" s="23">
        <v>2.2999999998137353E-3</v>
      </c>
      <c r="M716" s="23">
        <f t="shared" si="23"/>
        <v>2.2999999998137353E-3</v>
      </c>
      <c r="O716" s="23">
        <f>F716-_xlfn.IFNA(VLOOKUP(A716,'tb adj31.12.2019'!$D$3:$E$1682,2,FALSE),0)</f>
        <v>2.3E-3</v>
      </c>
      <c r="R716" s="23" t="e">
        <f>VLOOKUP(A716,#REF!,1,FALSE)</f>
        <v>#REF!</v>
      </c>
      <c r="T716" s="23" t="e">
        <f>+VLOOKUP(A716,#REF!, 1, FALSE)</f>
        <v>#REF!</v>
      </c>
    </row>
    <row r="717" spans="1:20" hidden="1" x14ac:dyDescent="0.2">
      <c r="A717" s="23" t="s">
        <v>1429</v>
      </c>
      <c r="B717" s="23" t="s">
        <v>3005</v>
      </c>
      <c r="C717" s="135" t="s">
        <v>5</v>
      </c>
      <c r="F717" s="135">
        <f t="shared" si="22"/>
        <v>0</v>
      </c>
      <c r="G717" s="23">
        <v>48430</v>
      </c>
      <c r="H717" s="23">
        <v>48430</v>
      </c>
      <c r="M717" s="23">
        <f t="shared" si="23"/>
        <v>0</v>
      </c>
      <c r="O717" s="23">
        <f>F717-_xlfn.IFNA(VLOOKUP(A717,'tb adj31.12.2019'!$D$3:$E$1682,2,FALSE),0)</f>
        <v>0</v>
      </c>
      <c r="R717" s="23" t="e">
        <f>VLOOKUP(A717,#REF!,1,FALSE)</f>
        <v>#REF!</v>
      </c>
      <c r="T717" s="23" t="e">
        <f>+VLOOKUP(A717,#REF!, 1, FALSE)</f>
        <v>#REF!</v>
      </c>
    </row>
    <row r="718" spans="1:20" hidden="1" x14ac:dyDescent="0.2">
      <c r="A718" s="23" t="s">
        <v>1431</v>
      </c>
      <c r="B718" s="23" t="s">
        <v>1432</v>
      </c>
      <c r="C718" s="135" t="s">
        <v>5</v>
      </c>
      <c r="F718" s="135">
        <f t="shared" si="22"/>
        <v>0</v>
      </c>
      <c r="G718" s="23">
        <v>78012</v>
      </c>
      <c r="H718" s="23">
        <v>78012</v>
      </c>
      <c r="M718" s="23">
        <f t="shared" si="23"/>
        <v>0</v>
      </c>
      <c r="O718" s="23">
        <f>F718-_xlfn.IFNA(VLOOKUP(A718,'tb adj31.12.2019'!$D$3:$E$1682,2,FALSE),0)</f>
        <v>0</v>
      </c>
      <c r="R718" s="23" t="e">
        <f>VLOOKUP(A718,#REF!,1,FALSE)</f>
        <v>#REF!</v>
      </c>
      <c r="T718" s="23" t="e">
        <f>+VLOOKUP(A718,#REF!, 1, FALSE)</f>
        <v>#REF!</v>
      </c>
    </row>
    <row r="719" spans="1:20" hidden="1" x14ac:dyDescent="0.2">
      <c r="A719" s="23" t="s">
        <v>1433</v>
      </c>
      <c r="B719" s="23" t="s">
        <v>1434</v>
      </c>
      <c r="C719" s="135" t="s">
        <v>5</v>
      </c>
      <c r="D719" s="23">
        <v>116156</v>
      </c>
      <c r="F719" s="135">
        <f t="shared" si="22"/>
        <v>116156</v>
      </c>
      <c r="H719" s="23">
        <v>116156</v>
      </c>
      <c r="M719" s="23">
        <f t="shared" si="23"/>
        <v>0</v>
      </c>
      <c r="O719" s="23">
        <f>F719-_xlfn.IFNA(VLOOKUP(A719,'tb adj31.12.2019'!$D$3:$E$1682,2,FALSE),0)</f>
        <v>0</v>
      </c>
      <c r="R719" s="23" t="e">
        <f>VLOOKUP(A719,#REF!,1,FALSE)</f>
        <v>#REF!</v>
      </c>
      <c r="T719" s="23" t="e">
        <f>+VLOOKUP(A719,#REF!, 1, FALSE)</f>
        <v>#REF!</v>
      </c>
    </row>
    <row r="720" spans="1:20" hidden="1" x14ac:dyDescent="0.2">
      <c r="A720" s="23" t="s">
        <v>1435</v>
      </c>
      <c r="B720" s="23" t="s">
        <v>1436</v>
      </c>
      <c r="C720" s="135" t="s">
        <v>5</v>
      </c>
      <c r="F720" s="135">
        <f t="shared" si="22"/>
        <v>0</v>
      </c>
      <c r="G720" s="23">
        <v>30343</v>
      </c>
      <c r="H720" s="23">
        <v>30343</v>
      </c>
      <c r="M720" s="23">
        <f t="shared" si="23"/>
        <v>0</v>
      </c>
      <c r="O720" s="23">
        <f>F720-_xlfn.IFNA(VLOOKUP(A720,'tb adj31.12.2019'!$D$3:$E$1682,2,FALSE),0)</f>
        <v>0</v>
      </c>
      <c r="R720" s="23" t="e">
        <f>VLOOKUP(A720,#REF!,1,FALSE)</f>
        <v>#REF!</v>
      </c>
      <c r="T720" s="23" t="e">
        <f>+VLOOKUP(A720,#REF!, 1, FALSE)</f>
        <v>#REF!</v>
      </c>
    </row>
    <row r="721" spans="1:20" hidden="1" x14ac:dyDescent="0.2">
      <c r="A721" s="23" t="s">
        <v>3006</v>
      </c>
      <c r="B721" s="23" t="s">
        <v>3007</v>
      </c>
      <c r="C721" s="135" t="s">
        <v>5</v>
      </c>
      <c r="F721" s="135">
        <f t="shared" si="22"/>
        <v>0</v>
      </c>
      <c r="G721" s="23">
        <v>21744</v>
      </c>
      <c r="H721" s="23">
        <v>21744</v>
      </c>
      <c r="M721" s="23">
        <f t="shared" si="23"/>
        <v>0</v>
      </c>
      <c r="O721" s="23">
        <f>F721-_xlfn.IFNA(VLOOKUP(A721,'tb adj31.12.2019'!$D$3:$E$1682,2,FALSE),0)</f>
        <v>0</v>
      </c>
      <c r="R721" s="23" t="e">
        <f>VLOOKUP(A721,#REF!,1,FALSE)</f>
        <v>#REF!</v>
      </c>
      <c r="T721" s="23" t="e">
        <f>+VLOOKUP(A721,#REF!, 1, FALSE)</f>
        <v>#REF!</v>
      </c>
    </row>
    <row r="722" spans="1:20" hidden="1" x14ac:dyDescent="0.2">
      <c r="A722" s="23" t="s">
        <v>1437</v>
      </c>
      <c r="B722" s="23" t="s">
        <v>1438</v>
      </c>
      <c r="C722" s="135" t="s">
        <v>5</v>
      </c>
      <c r="F722" s="135">
        <f t="shared" si="22"/>
        <v>0</v>
      </c>
      <c r="G722" s="23">
        <v>2464</v>
      </c>
      <c r="H722" s="23">
        <v>2464</v>
      </c>
      <c r="M722" s="23">
        <f t="shared" si="23"/>
        <v>0</v>
      </c>
      <c r="O722" s="23">
        <f>F722-_xlfn.IFNA(VLOOKUP(A722,'tb adj31.12.2019'!$D$3:$E$1682,2,FALSE),0)</f>
        <v>0</v>
      </c>
      <c r="R722" s="23" t="e">
        <f>VLOOKUP(A722,#REF!,1,FALSE)</f>
        <v>#REF!</v>
      </c>
      <c r="T722" s="23" t="e">
        <f>+VLOOKUP(A722,#REF!, 1, FALSE)</f>
        <v>#REF!</v>
      </c>
    </row>
    <row r="723" spans="1:20" hidden="1" x14ac:dyDescent="0.2">
      <c r="A723" s="23" t="s">
        <v>1440</v>
      </c>
      <c r="B723" s="23" t="s">
        <v>1441</v>
      </c>
      <c r="C723" s="135" t="s">
        <v>5</v>
      </c>
      <c r="F723" s="135">
        <f t="shared" si="22"/>
        <v>0</v>
      </c>
      <c r="G723" s="23">
        <v>142683</v>
      </c>
      <c r="H723" s="23">
        <v>142683</v>
      </c>
      <c r="M723" s="23">
        <f t="shared" si="23"/>
        <v>0</v>
      </c>
      <c r="O723" s="23">
        <f>F723-_xlfn.IFNA(VLOOKUP(A723,'tb adj31.12.2019'!$D$3:$E$1682,2,FALSE),0)</f>
        <v>0</v>
      </c>
      <c r="R723" s="23" t="e">
        <f>VLOOKUP(A723,#REF!,1,FALSE)</f>
        <v>#REF!</v>
      </c>
      <c r="T723" s="23" t="e">
        <f>+VLOOKUP(A723,#REF!, 1, FALSE)</f>
        <v>#REF!</v>
      </c>
    </row>
    <row r="724" spans="1:20" hidden="1" x14ac:dyDescent="0.2">
      <c r="A724" s="23" t="s">
        <v>1442</v>
      </c>
      <c r="B724" s="23" t="s">
        <v>1443</v>
      </c>
      <c r="C724" s="135" t="s">
        <v>5</v>
      </c>
      <c r="F724" s="135">
        <f t="shared" si="22"/>
        <v>0</v>
      </c>
      <c r="G724" s="23">
        <v>431330</v>
      </c>
      <c r="H724" s="23">
        <v>431330</v>
      </c>
      <c r="M724" s="23">
        <f t="shared" si="23"/>
        <v>0</v>
      </c>
      <c r="O724" s="23">
        <f>F724-_xlfn.IFNA(VLOOKUP(A724,'tb adj31.12.2019'!$D$3:$E$1682,2,FALSE),0)</f>
        <v>0</v>
      </c>
      <c r="R724" s="23" t="e">
        <f>VLOOKUP(A724,#REF!,1,FALSE)</f>
        <v>#REF!</v>
      </c>
      <c r="T724" s="23" t="e">
        <f>+VLOOKUP(A724,#REF!, 1, FALSE)</f>
        <v>#REF!</v>
      </c>
    </row>
    <row r="725" spans="1:20" hidden="1" x14ac:dyDescent="0.2">
      <c r="A725" s="23" t="s">
        <v>3008</v>
      </c>
      <c r="B725" s="23" t="s">
        <v>3009</v>
      </c>
      <c r="C725" s="135" t="s">
        <v>5</v>
      </c>
      <c r="F725" s="135">
        <f t="shared" si="22"/>
        <v>0</v>
      </c>
      <c r="G725" s="23">
        <v>4532</v>
      </c>
      <c r="H725" s="23">
        <v>4532</v>
      </c>
      <c r="M725" s="23">
        <f t="shared" si="23"/>
        <v>0</v>
      </c>
      <c r="O725" s="23">
        <f>F725-_xlfn.IFNA(VLOOKUP(A725,'tb adj31.12.2019'!$D$3:$E$1682,2,FALSE),0)</f>
        <v>0</v>
      </c>
      <c r="R725" s="23" t="e">
        <f>VLOOKUP(A725,#REF!,1,FALSE)</f>
        <v>#REF!</v>
      </c>
      <c r="T725" s="23" t="e">
        <f>+VLOOKUP(A725,#REF!, 1, FALSE)</f>
        <v>#REF!</v>
      </c>
    </row>
    <row r="726" spans="1:20" hidden="1" x14ac:dyDescent="0.2">
      <c r="A726" s="23" t="s">
        <v>1445</v>
      </c>
      <c r="B726" s="23" t="s">
        <v>1446</v>
      </c>
      <c r="C726" s="135" t="s">
        <v>5</v>
      </c>
      <c r="F726" s="135">
        <f t="shared" si="22"/>
        <v>0</v>
      </c>
      <c r="G726" s="23">
        <v>55653</v>
      </c>
      <c r="H726" s="23">
        <v>55653</v>
      </c>
      <c r="M726" s="23">
        <f t="shared" si="23"/>
        <v>0</v>
      </c>
      <c r="O726" s="23">
        <f>F726-_xlfn.IFNA(VLOOKUP(A726,'tb adj31.12.2019'!$D$3:$E$1682,2,FALSE),0)</f>
        <v>0</v>
      </c>
      <c r="R726" s="23" t="e">
        <f>VLOOKUP(A726,#REF!,1,FALSE)</f>
        <v>#REF!</v>
      </c>
      <c r="T726" s="23" t="e">
        <f>+VLOOKUP(A726,#REF!, 1, FALSE)</f>
        <v>#REF!</v>
      </c>
    </row>
    <row r="727" spans="1:20" hidden="1" x14ac:dyDescent="0.2">
      <c r="A727" s="23" t="s">
        <v>3010</v>
      </c>
      <c r="B727" s="23" t="s">
        <v>3011</v>
      </c>
      <c r="C727" s="135" t="s">
        <v>5</v>
      </c>
      <c r="F727" s="135">
        <f t="shared" si="22"/>
        <v>0</v>
      </c>
      <c r="G727" s="23">
        <v>3780</v>
      </c>
      <c r="H727" s="23">
        <v>3780</v>
      </c>
      <c r="M727" s="23">
        <f t="shared" si="23"/>
        <v>0</v>
      </c>
      <c r="O727" s="23">
        <f>F727-_xlfn.IFNA(VLOOKUP(A727,'tb adj31.12.2019'!$D$3:$E$1682,2,FALSE),0)</f>
        <v>0</v>
      </c>
      <c r="R727" s="23" t="e">
        <f>VLOOKUP(A727,#REF!,1,FALSE)</f>
        <v>#REF!</v>
      </c>
      <c r="T727" s="23" t="e">
        <f>+VLOOKUP(A727,#REF!, 1, FALSE)</f>
        <v>#REF!</v>
      </c>
    </row>
    <row r="728" spans="1:20" hidden="1" x14ac:dyDescent="0.2">
      <c r="A728" s="23" t="s">
        <v>1449</v>
      </c>
      <c r="B728" s="23" t="s">
        <v>1450</v>
      </c>
      <c r="C728" s="135" t="s">
        <v>5</v>
      </c>
      <c r="F728" s="135">
        <f t="shared" si="22"/>
        <v>0</v>
      </c>
      <c r="G728" s="23">
        <v>27807</v>
      </c>
      <c r="H728" s="23">
        <v>27807</v>
      </c>
      <c r="M728" s="23">
        <f t="shared" si="23"/>
        <v>0</v>
      </c>
      <c r="O728" s="23">
        <f>F728-_xlfn.IFNA(VLOOKUP(A728,'tb adj31.12.2019'!$D$3:$E$1682,2,FALSE),0)</f>
        <v>0</v>
      </c>
      <c r="R728" s="23" t="e">
        <f>VLOOKUP(A728,#REF!,1,FALSE)</f>
        <v>#REF!</v>
      </c>
      <c r="T728" s="23" t="e">
        <f>+VLOOKUP(A728,#REF!, 1, FALSE)</f>
        <v>#REF!</v>
      </c>
    </row>
    <row r="729" spans="1:20" hidden="1" x14ac:dyDescent="0.2">
      <c r="A729" s="23" t="s">
        <v>1451</v>
      </c>
      <c r="B729" s="23" t="s">
        <v>504</v>
      </c>
      <c r="C729" s="135" t="s">
        <v>5</v>
      </c>
      <c r="F729" s="135">
        <f t="shared" si="22"/>
        <v>0</v>
      </c>
      <c r="G729" s="23">
        <v>126229</v>
      </c>
      <c r="H729" s="23">
        <v>126229</v>
      </c>
      <c r="M729" s="23">
        <f t="shared" si="23"/>
        <v>0</v>
      </c>
      <c r="O729" s="23">
        <f>F729-_xlfn.IFNA(VLOOKUP(A729,'tb adj31.12.2019'!$D$3:$E$1682,2,FALSE),0)</f>
        <v>0</v>
      </c>
      <c r="R729" s="23" t="e">
        <f>VLOOKUP(A729,#REF!,1,FALSE)</f>
        <v>#REF!</v>
      </c>
      <c r="T729" s="23" t="e">
        <f>+VLOOKUP(A729,#REF!, 1, FALSE)</f>
        <v>#REF!</v>
      </c>
    </row>
    <row r="730" spans="1:20" hidden="1" x14ac:dyDescent="0.2">
      <c r="A730" s="23" t="s">
        <v>3012</v>
      </c>
      <c r="B730" s="23" t="s">
        <v>3013</v>
      </c>
      <c r="C730" s="135" t="s">
        <v>5</v>
      </c>
      <c r="F730" s="135">
        <f t="shared" si="22"/>
        <v>0</v>
      </c>
      <c r="G730" s="23">
        <v>32842</v>
      </c>
      <c r="H730" s="23">
        <v>32842</v>
      </c>
      <c r="M730" s="23">
        <f t="shared" si="23"/>
        <v>0</v>
      </c>
      <c r="O730" s="23">
        <f>F730-_xlfn.IFNA(VLOOKUP(A730,'tb adj31.12.2019'!$D$3:$E$1682,2,FALSE),0)</f>
        <v>0</v>
      </c>
      <c r="R730" s="23" t="e">
        <f>VLOOKUP(A730,#REF!,1,FALSE)</f>
        <v>#REF!</v>
      </c>
      <c r="T730" s="23" t="e">
        <f>+VLOOKUP(A730,#REF!, 1, FALSE)</f>
        <v>#REF!</v>
      </c>
    </row>
    <row r="731" spans="1:20" hidden="1" x14ac:dyDescent="0.2">
      <c r="A731" s="23" t="s">
        <v>1453</v>
      </c>
      <c r="B731" s="23" t="s">
        <v>1454</v>
      </c>
      <c r="C731" s="135" t="s">
        <v>5</v>
      </c>
      <c r="E731" s="23">
        <v>9.9999999999999995E-8</v>
      </c>
      <c r="F731" s="135">
        <f t="shared" si="22"/>
        <v>-9.9999999999999995E-8</v>
      </c>
      <c r="G731" s="23">
        <v>213581</v>
      </c>
      <c r="H731" s="23">
        <v>213581</v>
      </c>
      <c r="K731" s="135">
        <v>9.9986791610717773E-8</v>
      </c>
      <c r="M731" s="23">
        <f t="shared" si="23"/>
        <v>-9.9986791610717773E-8</v>
      </c>
      <c r="O731" s="23">
        <f>F731-_xlfn.IFNA(VLOOKUP(A731,'tb adj31.12.2019'!$D$3:$E$1682,2,FALSE),0)</f>
        <v>-9.9999999999999995E-8</v>
      </c>
      <c r="R731" s="23" t="e">
        <f>VLOOKUP(A731,#REF!,1,FALSE)</f>
        <v>#REF!</v>
      </c>
      <c r="T731" s="23" t="e">
        <f>+VLOOKUP(A731,#REF!, 1, FALSE)</f>
        <v>#REF!</v>
      </c>
    </row>
    <row r="732" spans="1:20" hidden="1" x14ac:dyDescent="0.2">
      <c r="A732" s="23" t="s">
        <v>1455</v>
      </c>
      <c r="B732" s="23" t="s">
        <v>1456</v>
      </c>
      <c r="C732" s="135" t="s">
        <v>5</v>
      </c>
      <c r="F732" s="135">
        <f t="shared" si="22"/>
        <v>0</v>
      </c>
      <c r="G732" s="23">
        <v>76957</v>
      </c>
      <c r="H732" s="23">
        <v>76957</v>
      </c>
      <c r="M732" s="23">
        <f t="shared" si="23"/>
        <v>0</v>
      </c>
      <c r="O732" s="23">
        <f>F732-_xlfn.IFNA(VLOOKUP(A732,'tb adj31.12.2019'!$D$3:$E$1682,2,FALSE),0)</f>
        <v>0</v>
      </c>
      <c r="R732" s="23" t="e">
        <f>VLOOKUP(A732,#REF!,1,FALSE)</f>
        <v>#REF!</v>
      </c>
      <c r="T732" s="23" t="e">
        <f>+VLOOKUP(A732,#REF!, 1, FALSE)</f>
        <v>#REF!</v>
      </c>
    </row>
    <row r="733" spans="1:20" hidden="1" x14ac:dyDescent="0.2">
      <c r="A733" s="23" t="s">
        <v>1457</v>
      </c>
      <c r="B733" s="23" t="s">
        <v>1458</v>
      </c>
      <c r="C733" s="135" t="s">
        <v>5</v>
      </c>
      <c r="F733" s="135">
        <f t="shared" si="22"/>
        <v>0</v>
      </c>
      <c r="G733" s="23">
        <v>4970</v>
      </c>
      <c r="H733" s="23">
        <v>4970</v>
      </c>
      <c r="M733" s="23">
        <f t="shared" si="23"/>
        <v>0</v>
      </c>
      <c r="O733" s="23">
        <f>F733-_xlfn.IFNA(VLOOKUP(A733,'tb adj31.12.2019'!$D$3:$E$1682,2,FALSE),0)</f>
        <v>0</v>
      </c>
      <c r="R733" s="23" t="e">
        <f>VLOOKUP(A733,#REF!,1,FALSE)</f>
        <v>#REF!</v>
      </c>
      <c r="T733" s="23" t="e">
        <f>+VLOOKUP(A733,#REF!, 1, FALSE)</f>
        <v>#REF!</v>
      </c>
    </row>
    <row r="734" spans="1:20" hidden="1" x14ac:dyDescent="0.2">
      <c r="A734" s="23" t="s">
        <v>3014</v>
      </c>
      <c r="B734" s="23" t="s">
        <v>3015</v>
      </c>
      <c r="C734" s="135" t="s">
        <v>5</v>
      </c>
      <c r="F734" s="135">
        <f t="shared" si="22"/>
        <v>0</v>
      </c>
      <c r="G734" s="23">
        <v>620502</v>
      </c>
      <c r="H734" s="23">
        <v>620502</v>
      </c>
      <c r="M734" s="23">
        <f t="shared" si="23"/>
        <v>0</v>
      </c>
      <c r="O734" s="23">
        <f>F734-_xlfn.IFNA(VLOOKUP(A734,'tb adj31.12.2019'!$D$3:$E$1682,2,FALSE),0)</f>
        <v>0</v>
      </c>
      <c r="R734" s="23" t="e">
        <f>VLOOKUP(A734,#REF!,1,FALSE)</f>
        <v>#REF!</v>
      </c>
      <c r="T734" s="23" t="e">
        <f>+VLOOKUP(A734,#REF!, 1, FALSE)</f>
        <v>#REF!</v>
      </c>
    </row>
    <row r="735" spans="1:20" hidden="1" x14ac:dyDescent="0.2">
      <c r="A735" s="23" t="s">
        <v>1459</v>
      </c>
      <c r="B735" s="23" t="s">
        <v>1460</v>
      </c>
      <c r="C735" s="135" t="s">
        <v>5</v>
      </c>
      <c r="D735" s="23">
        <v>28152</v>
      </c>
      <c r="F735" s="135">
        <f t="shared" si="22"/>
        <v>28152</v>
      </c>
      <c r="G735" s="23">
        <v>116759</v>
      </c>
      <c r="H735" s="23">
        <v>144911</v>
      </c>
      <c r="M735" s="23">
        <f t="shared" si="23"/>
        <v>0</v>
      </c>
      <c r="O735" s="23">
        <f>F735-_xlfn.IFNA(VLOOKUP(A735,'tb adj31.12.2019'!$D$3:$E$1682,2,FALSE),0)</f>
        <v>0</v>
      </c>
      <c r="R735" s="23" t="e">
        <f>VLOOKUP(A735,#REF!,1,FALSE)</f>
        <v>#REF!</v>
      </c>
      <c r="T735" s="23" t="e">
        <f>+VLOOKUP(A735,#REF!, 1, FALSE)</f>
        <v>#REF!</v>
      </c>
    </row>
    <row r="736" spans="1:20" hidden="1" x14ac:dyDescent="0.2">
      <c r="A736" s="23" t="s">
        <v>1461</v>
      </c>
      <c r="B736" s="23" t="s">
        <v>1462</v>
      </c>
      <c r="C736" s="135" t="s">
        <v>5</v>
      </c>
      <c r="F736" s="135">
        <f t="shared" si="22"/>
        <v>0</v>
      </c>
      <c r="G736" s="23">
        <v>59919</v>
      </c>
      <c r="H736" s="23">
        <v>59919</v>
      </c>
      <c r="M736" s="23">
        <f t="shared" si="23"/>
        <v>0</v>
      </c>
      <c r="O736" s="23">
        <f>F736-_xlfn.IFNA(VLOOKUP(A736,'tb adj31.12.2019'!$D$3:$E$1682,2,FALSE),0)</f>
        <v>0</v>
      </c>
      <c r="R736" s="23" t="e">
        <f>VLOOKUP(A736,#REF!,1,FALSE)</f>
        <v>#REF!</v>
      </c>
      <c r="T736" s="23" t="e">
        <f>+VLOOKUP(A736,#REF!, 1, FALSE)</f>
        <v>#REF!</v>
      </c>
    </row>
    <row r="737" spans="1:20" hidden="1" x14ac:dyDescent="0.2">
      <c r="A737" s="23" t="s">
        <v>1463</v>
      </c>
      <c r="B737" s="23" t="s">
        <v>1464</v>
      </c>
      <c r="C737" s="135" t="s">
        <v>5</v>
      </c>
      <c r="F737" s="135">
        <f t="shared" si="22"/>
        <v>0</v>
      </c>
      <c r="G737" s="23">
        <v>125552</v>
      </c>
      <c r="H737" s="23">
        <v>125552</v>
      </c>
      <c r="M737" s="23">
        <f t="shared" si="23"/>
        <v>0</v>
      </c>
      <c r="O737" s="23">
        <f>F737-_xlfn.IFNA(VLOOKUP(A737,'tb adj31.12.2019'!$D$3:$E$1682,2,FALSE),0)</f>
        <v>0</v>
      </c>
      <c r="R737" s="23" t="e">
        <f>VLOOKUP(A737,#REF!,1,FALSE)</f>
        <v>#REF!</v>
      </c>
      <c r="T737" s="23" t="e">
        <f>+VLOOKUP(A737,#REF!, 1, FALSE)</f>
        <v>#REF!</v>
      </c>
    </row>
    <row r="738" spans="1:20" hidden="1" x14ac:dyDescent="0.2">
      <c r="A738" s="23" t="s">
        <v>1465</v>
      </c>
      <c r="B738" s="23" t="s">
        <v>1466</v>
      </c>
      <c r="C738" s="135" t="s">
        <v>5</v>
      </c>
      <c r="F738" s="135">
        <f t="shared" si="22"/>
        <v>0</v>
      </c>
      <c r="G738" s="23">
        <v>22059</v>
      </c>
      <c r="H738" s="23">
        <v>22059</v>
      </c>
      <c r="M738" s="23">
        <f t="shared" si="23"/>
        <v>0</v>
      </c>
      <c r="O738" s="23">
        <f>F738-_xlfn.IFNA(VLOOKUP(A738,'tb adj31.12.2019'!$D$3:$E$1682,2,FALSE),0)</f>
        <v>0</v>
      </c>
      <c r="R738" s="23" t="e">
        <f>VLOOKUP(A738,#REF!,1,FALSE)</f>
        <v>#REF!</v>
      </c>
      <c r="T738" s="23" t="e">
        <f>+VLOOKUP(A738,#REF!, 1, FALSE)</f>
        <v>#REF!</v>
      </c>
    </row>
    <row r="739" spans="1:20" hidden="1" x14ac:dyDescent="0.2">
      <c r="A739" s="23" t="s">
        <v>1467</v>
      </c>
      <c r="B739" s="23" t="s">
        <v>1468</v>
      </c>
      <c r="C739" s="135" t="s">
        <v>5</v>
      </c>
      <c r="F739" s="135">
        <f t="shared" si="22"/>
        <v>0</v>
      </c>
      <c r="G739" s="23">
        <v>13430</v>
      </c>
      <c r="H739" s="23">
        <v>13430</v>
      </c>
      <c r="M739" s="23">
        <f t="shared" si="23"/>
        <v>0</v>
      </c>
      <c r="O739" s="23">
        <f>F739-_xlfn.IFNA(VLOOKUP(A739,'tb adj31.12.2019'!$D$3:$E$1682,2,FALSE),0)</f>
        <v>0</v>
      </c>
      <c r="R739" s="23" t="e">
        <f>VLOOKUP(A739,#REF!,1,FALSE)</f>
        <v>#REF!</v>
      </c>
      <c r="T739" s="23" t="e">
        <f>+VLOOKUP(A739,#REF!, 1, FALSE)</f>
        <v>#REF!</v>
      </c>
    </row>
    <row r="740" spans="1:20" hidden="1" x14ac:dyDescent="0.2">
      <c r="A740" s="23" t="s">
        <v>1470</v>
      </c>
      <c r="B740" s="23" t="s">
        <v>1471</v>
      </c>
      <c r="C740" s="135" t="s">
        <v>5</v>
      </c>
      <c r="D740" s="23">
        <v>34938</v>
      </c>
      <c r="F740" s="135">
        <f t="shared" si="22"/>
        <v>34938</v>
      </c>
      <c r="H740" s="23">
        <v>34938</v>
      </c>
      <c r="M740" s="23">
        <f t="shared" si="23"/>
        <v>0</v>
      </c>
      <c r="O740" s="23">
        <f>F740-_xlfn.IFNA(VLOOKUP(A740,'tb adj31.12.2019'!$D$3:$E$1682,2,FALSE),0)</f>
        <v>0</v>
      </c>
      <c r="R740" s="23" t="e">
        <f>VLOOKUP(A740,#REF!,1,FALSE)</f>
        <v>#REF!</v>
      </c>
      <c r="T740" s="23" t="e">
        <f>+VLOOKUP(A740,#REF!, 1, FALSE)</f>
        <v>#REF!</v>
      </c>
    </row>
    <row r="741" spans="1:20" hidden="1" x14ac:dyDescent="0.2">
      <c r="A741" s="23" t="s">
        <v>1472</v>
      </c>
      <c r="B741" s="23" t="s">
        <v>1473</v>
      </c>
      <c r="C741" s="135" t="s">
        <v>5</v>
      </c>
      <c r="F741" s="135">
        <f t="shared" si="22"/>
        <v>0</v>
      </c>
      <c r="G741" s="23">
        <v>82800</v>
      </c>
      <c r="H741" s="23">
        <v>82800</v>
      </c>
      <c r="M741" s="23">
        <f t="shared" si="23"/>
        <v>0</v>
      </c>
      <c r="O741" s="23">
        <f>F741-_xlfn.IFNA(VLOOKUP(A741,'tb adj31.12.2019'!$D$3:$E$1682,2,FALSE),0)</f>
        <v>0</v>
      </c>
      <c r="R741" s="23" t="e">
        <f>VLOOKUP(A741,#REF!,1,FALSE)</f>
        <v>#REF!</v>
      </c>
      <c r="T741" s="23" t="e">
        <f>+VLOOKUP(A741,#REF!, 1, FALSE)</f>
        <v>#REF!</v>
      </c>
    </row>
    <row r="742" spans="1:20" hidden="1" x14ac:dyDescent="0.2">
      <c r="A742" s="23" t="s">
        <v>1475</v>
      </c>
      <c r="B742" s="23" t="s">
        <v>1476</v>
      </c>
      <c r="C742" s="135" t="s">
        <v>5</v>
      </c>
      <c r="F742" s="135">
        <f t="shared" si="22"/>
        <v>0</v>
      </c>
      <c r="G742" s="23">
        <v>6388</v>
      </c>
      <c r="H742" s="23">
        <v>6388</v>
      </c>
      <c r="M742" s="23">
        <f t="shared" si="23"/>
        <v>0</v>
      </c>
      <c r="O742" s="23">
        <f>F742-_xlfn.IFNA(VLOOKUP(A742,'tb adj31.12.2019'!$D$3:$E$1682,2,FALSE),0)</f>
        <v>0</v>
      </c>
      <c r="R742" s="23" t="e">
        <f>VLOOKUP(A742,#REF!,1,FALSE)</f>
        <v>#REF!</v>
      </c>
      <c r="T742" s="23" t="e">
        <f>+VLOOKUP(A742,#REF!, 1, FALSE)</f>
        <v>#REF!</v>
      </c>
    </row>
    <row r="743" spans="1:20" hidden="1" x14ac:dyDescent="0.2">
      <c r="A743" s="23" t="s">
        <v>1477</v>
      </c>
      <c r="B743" s="23" t="s">
        <v>1478</v>
      </c>
      <c r="C743" s="135" t="s">
        <v>5</v>
      </c>
      <c r="F743" s="135">
        <f t="shared" si="22"/>
        <v>0</v>
      </c>
      <c r="G743" s="23">
        <v>65414</v>
      </c>
      <c r="H743" s="23">
        <v>65414</v>
      </c>
      <c r="M743" s="23">
        <f t="shared" si="23"/>
        <v>0</v>
      </c>
      <c r="O743" s="23">
        <f>F743-_xlfn.IFNA(VLOOKUP(A743,'tb adj31.12.2019'!$D$3:$E$1682,2,FALSE),0)</f>
        <v>0</v>
      </c>
      <c r="R743" s="23" t="e">
        <f>VLOOKUP(A743,#REF!,1,FALSE)</f>
        <v>#REF!</v>
      </c>
      <c r="T743" s="23" t="e">
        <f>+VLOOKUP(A743,#REF!, 1, FALSE)</f>
        <v>#REF!</v>
      </c>
    </row>
    <row r="744" spans="1:20" hidden="1" x14ac:dyDescent="0.2">
      <c r="A744" s="23" t="s">
        <v>1479</v>
      </c>
      <c r="B744" s="23" t="s">
        <v>1480</v>
      </c>
      <c r="C744" s="135" t="s">
        <v>5</v>
      </c>
      <c r="F744" s="135">
        <f t="shared" si="22"/>
        <v>0</v>
      </c>
      <c r="G744" s="23">
        <v>17857</v>
      </c>
      <c r="H744" s="23">
        <v>17857</v>
      </c>
      <c r="M744" s="23">
        <f t="shared" si="23"/>
        <v>0</v>
      </c>
      <c r="O744" s="23">
        <f>F744-_xlfn.IFNA(VLOOKUP(A744,'tb adj31.12.2019'!$D$3:$E$1682,2,FALSE),0)</f>
        <v>0</v>
      </c>
      <c r="R744" s="23" t="e">
        <f>VLOOKUP(A744,#REF!,1,FALSE)</f>
        <v>#REF!</v>
      </c>
      <c r="T744" s="23" t="e">
        <f>+VLOOKUP(A744,#REF!, 1, FALSE)</f>
        <v>#REF!</v>
      </c>
    </row>
    <row r="745" spans="1:20" hidden="1" x14ac:dyDescent="0.2">
      <c r="A745" s="23" t="s">
        <v>3016</v>
      </c>
      <c r="B745" s="23" t="s">
        <v>3017</v>
      </c>
      <c r="C745" s="135" t="s">
        <v>5</v>
      </c>
      <c r="F745" s="135">
        <f t="shared" si="22"/>
        <v>0</v>
      </c>
      <c r="G745" s="23">
        <v>34427</v>
      </c>
      <c r="H745" s="23">
        <v>34427</v>
      </c>
      <c r="M745" s="23">
        <f t="shared" si="23"/>
        <v>0</v>
      </c>
      <c r="O745" s="23">
        <f>F745-_xlfn.IFNA(VLOOKUP(A745,'tb adj31.12.2019'!$D$3:$E$1682,2,FALSE),0)</f>
        <v>0</v>
      </c>
      <c r="R745" s="23" t="e">
        <f>VLOOKUP(A745,#REF!,1,FALSE)</f>
        <v>#REF!</v>
      </c>
      <c r="T745" s="23" t="e">
        <f>+VLOOKUP(A745,#REF!, 1, FALSE)</f>
        <v>#REF!</v>
      </c>
    </row>
    <row r="746" spans="1:20" hidden="1" x14ac:dyDescent="0.2">
      <c r="A746" s="23" t="s">
        <v>1482</v>
      </c>
      <c r="B746" s="23" t="s">
        <v>872</v>
      </c>
      <c r="C746" s="135" t="s">
        <v>5</v>
      </c>
      <c r="F746" s="135">
        <f t="shared" si="22"/>
        <v>0</v>
      </c>
      <c r="G746" s="23">
        <v>464541</v>
      </c>
      <c r="H746" s="23">
        <v>464541</v>
      </c>
      <c r="M746" s="23">
        <f t="shared" si="23"/>
        <v>0</v>
      </c>
      <c r="O746" s="23">
        <f>F746-_xlfn.IFNA(VLOOKUP(A746,'tb adj31.12.2019'!$D$3:$E$1682,2,FALSE),0)</f>
        <v>0</v>
      </c>
      <c r="R746" s="23" t="e">
        <f>VLOOKUP(A746,#REF!,1,FALSE)</f>
        <v>#REF!</v>
      </c>
      <c r="T746" s="23" t="e">
        <f>+VLOOKUP(A746,#REF!, 1, FALSE)</f>
        <v>#REF!</v>
      </c>
    </row>
    <row r="747" spans="1:20" hidden="1" x14ac:dyDescent="0.2">
      <c r="A747" s="23" t="s">
        <v>1483</v>
      </c>
      <c r="B747" s="23" t="s">
        <v>1484</v>
      </c>
      <c r="C747" s="135" t="s">
        <v>5</v>
      </c>
      <c r="F747" s="135">
        <f t="shared" si="22"/>
        <v>0</v>
      </c>
      <c r="G747" s="23">
        <v>45456</v>
      </c>
      <c r="H747" s="23">
        <v>45456</v>
      </c>
      <c r="M747" s="23">
        <f t="shared" si="23"/>
        <v>0</v>
      </c>
      <c r="O747" s="23">
        <f>F747-_xlfn.IFNA(VLOOKUP(A747,'tb adj31.12.2019'!$D$3:$E$1682,2,FALSE),0)</f>
        <v>0</v>
      </c>
      <c r="R747" s="23" t="e">
        <f>VLOOKUP(A747,#REF!,1,FALSE)</f>
        <v>#REF!</v>
      </c>
      <c r="T747" s="23" t="e">
        <f>+VLOOKUP(A747,#REF!, 1, FALSE)</f>
        <v>#REF!</v>
      </c>
    </row>
    <row r="748" spans="1:20" hidden="1" x14ac:dyDescent="0.2">
      <c r="A748" s="23" t="s">
        <v>1487</v>
      </c>
      <c r="B748" s="23" t="s">
        <v>1488</v>
      </c>
      <c r="C748" s="135" t="s">
        <v>5</v>
      </c>
      <c r="D748" s="23">
        <v>12067</v>
      </c>
      <c r="F748" s="135">
        <f t="shared" si="22"/>
        <v>12067</v>
      </c>
      <c r="J748" s="23">
        <v>12067</v>
      </c>
      <c r="M748" s="23">
        <f t="shared" si="23"/>
        <v>12067</v>
      </c>
      <c r="O748" s="23">
        <f>F748-_xlfn.IFNA(VLOOKUP(A748,'tb adj31.12.2019'!$D$3:$E$1682,2,FALSE),0)</f>
        <v>0</v>
      </c>
      <c r="R748" s="23" t="e">
        <f>VLOOKUP(A748,#REF!,1,FALSE)</f>
        <v>#REF!</v>
      </c>
      <c r="T748" s="23" t="e">
        <f>+VLOOKUP(A748,#REF!, 1, FALSE)</f>
        <v>#REF!</v>
      </c>
    </row>
    <row r="749" spans="1:20" hidden="1" x14ac:dyDescent="0.2">
      <c r="A749" s="23" t="s">
        <v>1489</v>
      </c>
      <c r="B749" s="23" t="s">
        <v>1490</v>
      </c>
      <c r="C749" s="135" t="s">
        <v>5</v>
      </c>
      <c r="F749" s="135">
        <f t="shared" si="22"/>
        <v>0</v>
      </c>
      <c r="G749" s="23">
        <v>39988</v>
      </c>
      <c r="H749" s="23">
        <v>39988</v>
      </c>
      <c r="M749" s="23">
        <f t="shared" si="23"/>
        <v>0</v>
      </c>
      <c r="O749" s="23">
        <f>F749-_xlfn.IFNA(VLOOKUP(A749,'tb adj31.12.2019'!$D$3:$E$1682,2,FALSE),0)</f>
        <v>0</v>
      </c>
      <c r="R749" s="23" t="e">
        <f>VLOOKUP(A749,#REF!,1,FALSE)</f>
        <v>#REF!</v>
      </c>
      <c r="T749" s="23" t="e">
        <f>+VLOOKUP(A749,#REF!, 1, FALSE)</f>
        <v>#REF!</v>
      </c>
    </row>
    <row r="750" spans="1:20" hidden="1" x14ac:dyDescent="0.2">
      <c r="A750" s="23" t="s">
        <v>1491</v>
      </c>
      <c r="B750" s="23" t="s">
        <v>698</v>
      </c>
      <c r="C750" s="135" t="s">
        <v>5</v>
      </c>
      <c r="D750" s="23">
        <v>828709</v>
      </c>
      <c r="F750" s="135">
        <f t="shared" si="22"/>
        <v>828709</v>
      </c>
      <c r="J750" s="23">
        <v>828709</v>
      </c>
      <c r="M750" s="23">
        <f t="shared" si="23"/>
        <v>828709</v>
      </c>
      <c r="O750" s="23">
        <f>F750-_xlfn.IFNA(VLOOKUP(A750,'tb adj31.12.2019'!$D$3:$E$1682,2,FALSE),0)</f>
        <v>0</v>
      </c>
      <c r="R750" s="23" t="e">
        <f>VLOOKUP(A750,#REF!,1,FALSE)</f>
        <v>#REF!</v>
      </c>
      <c r="T750" s="23" t="e">
        <f>+VLOOKUP(A750,#REF!, 1, FALSE)</f>
        <v>#REF!</v>
      </c>
    </row>
    <row r="751" spans="1:20" hidden="1" x14ac:dyDescent="0.2">
      <c r="A751" s="23" t="s">
        <v>3018</v>
      </c>
      <c r="B751" s="23" t="s">
        <v>3019</v>
      </c>
      <c r="C751" s="135" t="s">
        <v>5</v>
      </c>
      <c r="F751" s="135">
        <f t="shared" si="22"/>
        <v>0</v>
      </c>
      <c r="G751" s="23">
        <v>5479</v>
      </c>
      <c r="H751" s="23">
        <v>5479</v>
      </c>
      <c r="M751" s="23">
        <f t="shared" si="23"/>
        <v>0</v>
      </c>
      <c r="O751" s="23">
        <f>F751-_xlfn.IFNA(VLOOKUP(A751,'tb adj31.12.2019'!$D$3:$E$1682,2,FALSE),0)</f>
        <v>0</v>
      </c>
      <c r="R751" s="23" t="e">
        <f>VLOOKUP(A751,#REF!,1,FALSE)</f>
        <v>#REF!</v>
      </c>
      <c r="T751" s="23" t="e">
        <f>+VLOOKUP(A751,#REF!, 1, FALSE)</f>
        <v>#REF!</v>
      </c>
    </row>
    <row r="752" spans="1:20" hidden="1" x14ac:dyDescent="0.2">
      <c r="A752" s="23" t="s">
        <v>1492</v>
      </c>
      <c r="B752" s="23" t="s">
        <v>1493</v>
      </c>
      <c r="C752" s="135" t="s">
        <v>5</v>
      </c>
      <c r="F752" s="135">
        <f t="shared" si="22"/>
        <v>0</v>
      </c>
      <c r="G752" s="23">
        <v>25853</v>
      </c>
      <c r="H752" s="23">
        <v>25853</v>
      </c>
      <c r="M752" s="23">
        <f t="shared" si="23"/>
        <v>0</v>
      </c>
      <c r="O752" s="23">
        <f>F752-_xlfn.IFNA(VLOOKUP(A752,'tb adj31.12.2019'!$D$3:$E$1682,2,FALSE),0)</f>
        <v>0</v>
      </c>
      <c r="R752" s="23" t="e">
        <f>VLOOKUP(A752,#REF!,1,FALSE)</f>
        <v>#REF!</v>
      </c>
      <c r="T752" s="23" t="e">
        <f>+VLOOKUP(A752,#REF!, 1, FALSE)</f>
        <v>#REF!</v>
      </c>
    </row>
    <row r="753" spans="1:20" hidden="1" x14ac:dyDescent="0.2">
      <c r="A753" s="23" t="s">
        <v>1494</v>
      </c>
      <c r="B753" s="23" t="s">
        <v>1495</v>
      </c>
      <c r="C753" s="135" t="s">
        <v>5</v>
      </c>
      <c r="F753" s="135">
        <f t="shared" si="22"/>
        <v>0</v>
      </c>
      <c r="G753" s="23">
        <v>40920</v>
      </c>
      <c r="H753" s="23">
        <v>40920</v>
      </c>
      <c r="M753" s="23">
        <f t="shared" si="23"/>
        <v>0</v>
      </c>
      <c r="O753" s="23">
        <f>F753-_xlfn.IFNA(VLOOKUP(A753,'tb adj31.12.2019'!$D$3:$E$1682,2,FALSE),0)</f>
        <v>0</v>
      </c>
      <c r="R753" s="23" t="e">
        <f>VLOOKUP(A753,#REF!,1,FALSE)</f>
        <v>#REF!</v>
      </c>
      <c r="T753" s="23" t="e">
        <f>+VLOOKUP(A753,#REF!, 1, FALSE)</f>
        <v>#REF!</v>
      </c>
    </row>
    <row r="754" spans="1:20" hidden="1" x14ac:dyDescent="0.2">
      <c r="A754" s="23" t="s">
        <v>1496</v>
      </c>
      <c r="B754" s="23" t="s">
        <v>1497</v>
      </c>
      <c r="C754" s="135" t="s">
        <v>5</v>
      </c>
      <c r="E754" s="23">
        <v>1.5998999999999996E-3</v>
      </c>
      <c r="F754" s="135">
        <f t="shared" si="22"/>
        <v>-1.5998999999999996E-3</v>
      </c>
      <c r="K754" s="135">
        <v>1.5998999999999996E-3</v>
      </c>
      <c r="M754" s="23">
        <f t="shared" si="23"/>
        <v>-1.5998999999999996E-3</v>
      </c>
      <c r="O754" s="23">
        <f>F754-_xlfn.IFNA(VLOOKUP(A754,'tb adj31.12.2019'!$D$3:$E$1682,2,FALSE),0)</f>
        <v>-1.5998999999999996E-3</v>
      </c>
      <c r="R754" s="23" t="e">
        <f>VLOOKUP(A754,#REF!,1,FALSE)</f>
        <v>#REF!</v>
      </c>
      <c r="T754" s="23" t="e">
        <f>+VLOOKUP(A754,#REF!, 1, FALSE)</f>
        <v>#REF!</v>
      </c>
    </row>
    <row r="755" spans="1:20" hidden="1" x14ac:dyDescent="0.2">
      <c r="A755" s="23" t="s">
        <v>3020</v>
      </c>
      <c r="B755" s="23" t="s">
        <v>3021</v>
      </c>
      <c r="C755" s="135" t="s">
        <v>5</v>
      </c>
      <c r="F755" s="135">
        <f t="shared" si="22"/>
        <v>0</v>
      </c>
      <c r="G755" s="23">
        <v>17391</v>
      </c>
      <c r="H755" s="23">
        <v>17391</v>
      </c>
      <c r="M755" s="23">
        <f t="shared" si="23"/>
        <v>0</v>
      </c>
      <c r="O755" s="23">
        <f>F755-_xlfn.IFNA(VLOOKUP(A755,'tb adj31.12.2019'!$D$3:$E$1682,2,FALSE),0)</f>
        <v>0</v>
      </c>
      <c r="R755" s="23" t="e">
        <f>VLOOKUP(A755,#REF!,1,FALSE)</f>
        <v>#REF!</v>
      </c>
      <c r="T755" s="23" t="e">
        <f>+VLOOKUP(A755,#REF!, 1, FALSE)</f>
        <v>#REF!</v>
      </c>
    </row>
    <row r="756" spans="1:20" hidden="1" x14ac:dyDescent="0.2">
      <c r="A756" s="23" t="s">
        <v>2720</v>
      </c>
      <c r="B756" s="23" t="s">
        <v>707</v>
      </c>
      <c r="C756" s="135" t="s">
        <v>5</v>
      </c>
      <c r="F756" s="135">
        <f t="shared" si="22"/>
        <v>0</v>
      </c>
      <c r="G756" s="23">
        <v>573568</v>
      </c>
      <c r="H756" s="23">
        <v>563533</v>
      </c>
      <c r="J756" s="23">
        <v>10035</v>
      </c>
      <c r="M756" s="23">
        <f t="shared" si="23"/>
        <v>10035</v>
      </c>
      <c r="O756" s="23">
        <f>F756-_xlfn.IFNA(VLOOKUP(A756,'tb adj31.12.2019'!$D$3:$E$1682,2,FALSE),0)</f>
        <v>0</v>
      </c>
      <c r="R756" s="23" t="e">
        <f>VLOOKUP(A756,#REF!,1,FALSE)</f>
        <v>#REF!</v>
      </c>
      <c r="T756" s="23" t="e">
        <f>+VLOOKUP(A756,#REF!, 1, FALSE)</f>
        <v>#REF!</v>
      </c>
    </row>
    <row r="757" spans="1:20" hidden="1" x14ac:dyDescent="0.2">
      <c r="A757" s="23" t="s">
        <v>1499</v>
      </c>
      <c r="B757" s="23" t="s">
        <v>1500</v>
      </c>
      <c r="C757" s="135" t="s">
        <v>5</v>
      </c>
      <c r="D757" s="23">
        <v>3.9998000000000004E-3</v>
      </c>
      <c r="F757" s="135">
        <f t="shared" si="22"/>
        <v>3.9998000000000004E-3</v>
      </c>
      <c r="J757" s="23">
        <v>3.9998000000000004E-3</v>
      </c>
      <c r="M757" s="23">
        <f t="shared" si="23"/>
        <v>3.9998000000000004E-3</v>
      </c>
      <c r="O757" s="23">
        <f>F757-_xlfn.IFNA(VLOOKUP(A757,'tb adj31.12.2019'!$D$3:$E$1682,2,FALSE),0)</f>
        <v>3.9998000000000004E-3</v>
      </c>
      <c r="R757" s="23" t="e">
        <f>VLOOKUP(A757,#REF!,1,FALSE)</f>
        <v>#REF!</v>
      </c>
      <c r="T757" s="23" t="e">
        <f>+VLOOKUP(A757,#REF!, 1, FALSE)</f>
        <v>#REF!</v>
      </c>
    </row>
    <row r="758" spans="1:20" hidden="1" x14ac:dyDescent="0.2">
      <c r="A758" s="23" t="s">
        <v>1501</v>
      </c>
      <c r="B758" s="23" t="s">
        <v>1502</v>
      </c>
      <c r="C758" s="135" t="s">
        <v>5</v>
      </c>
      <c r="F758" s="135">
        <f t="shared" si="22"/>
        <v>0</v>
      </c>
      <c r="G758" s="23">
        <v>3626</v>
      </c>
      <c r="H758" s="23">
        <v>3626</v>
      </c>
      <c r="M758" s="23">
        <f t="shared" si="23"/>
        <v>0</v>
      </c>
      <c r="O758" s="23">
        <f>F758-_xlfn.IFNA(VLOOKUP(A758,'tb adj31.12.2019'!$D$3:$E$1682,2,FALSE),0)</f>
        <v>0</v>
      </c>
      <c r="R758" s="23" t="e">
        <f>VLOOKUP(A758,#REF!,1,FALSE)</f>
        <v>#REF!</v>
      </c>
      <c r="T758" s="23" t="e">
        <f>+VLOOKUP(A758,#REF!, 1, FALSE)</f>
        <v>#REF!</v>
      </c>
    </row>
    <row r="759" spans="1:20" hidden="1" x14ac:dyDescent="0.2">
      <c r="A759" s="23" t="s">
        <v>1503</v>
      </c>
      <c r="B759" s="23" t="s">
        <v>1504</v>
      </c>
      <c r="C759" s="135" t="s">
        <v>5</v>
      </c>
      <c r="F759" s="135">
        <f t="shared" si="22"/>
        <v>0</v>
      </c>
      <c r="G759" s="23">
        <v>49248</v>
      </c>
      <c r="H759" s="23">
        <v>49248</v>
      </c>
      <c r="M759" s="23">
        <f t="shared" si="23"/>
        <v>0</v>
      </c>
      <c r="O759" s="23">
        <f>F759-_xlfn.IFNA(VLOOKUP(A759,'tb adj31.12.2019'!$D$3:$E$1682,2,FALSE),0)</f>
        <v>0</v>
      </c>
      <c r="R759" s="23" t="e">
        <f>VLOOKUP(A759,#REF!,1,FALSE)</f>
        <v>#REF!</v>
      </c>
      <c r="T759" s="23" t="e">
        <f>+VLOOKUP(A759,#REF!, 1, FALSE)</f>
        <v>#REF!</v>
      </c>
    </row>
    <row r="760" spans="1:20" hidden="1" x14ac:dyDescent="0.2">
      <c r="A760" s="23" t="s">
        <v>3022</v>
      </c>
      <c r="B760" s="23" t="s">
        <v>3023</v>
      </c>
      <c r="C760" s="135" t="s">
        <v>5</v>
      </c>
      <c r="F760" s="135">
        <f t="shared" si="22"/>
        <v>0</v>
      </c>
      <c r="G760" s="23">
        <v>87716</v>
      </c>
      <c r="H760" s="23">
        <v>87716</v>
      </c>
      <c r="M760" s="23">
        <f t="shared" si="23"/>
        <v>0</v>
      </c>
      <c r="O760" s="23">
        <f>F760-_xlfn.IFNA(VLOOKUP(A760,'tb adj31.12.2019'!$D$3:$E$1682,2,FALSE),0)</f>
        <v>0</v>
      </c>
      <c r="R760" s="23" t="e">
        <f>VLOOKUP(A760,#REF!,1,FALSE)</f>
        <v>#REF!</v>
      </c>
      <c r="T760" s="23" t="e">
        <f>+VLOOKUP(A760,#REF!, 1, FALSE)</f>
        <v>#REF!</v>
      </c>
    </row>
    <row r="761" spans="1:20" hidden="1" x14ac:dyDescent="0.2">
      <c r="A761" s="23" t="s">
        <v>1507</v>
      </c>
      <c r="B761" s="23" t="s">
        <v>1508</v>
      </c>
      <c r="C761" s="135" t="s">
        <v>5</v>
      </c>
      <c r="F761" s="135">
        <f t="shared" si="22"/>
        <v>0</v>
      </c>
      <c r="G761" s="23">
        <v>861369</v>
      </c>
      <c r="H761" s="23">
        <v>861369</v>
      </c>
      <c r="M761" s="23">
        <f t="shared" si="23"/>
        <v>0</v>
      </c>
      <c r="O761" s="23">
        <f>F761-_xlfn.IFNA(VLOOKUP(A761,'tb adj31.12.2019'!$D$3:$E$1682,2,FALSE),0)</f>
        <v>0</v>
      </c>
      <c r="R761" s="23" t="e">
        <f>VLOOKUP(A761,#REF!,1,FALSE)</f>
        <v>#REF!</v>
      </c>
      <c r="T761" s="23" t="e">
        <f>+VLOOKUP(A761,#REF!, 1, FALSE)</f>
        <v>#REF!</v>
      </c>
    </row>
    <row r="762" spans="1:20" hidden="1" x14ac:dyDescent="0.2">
      <c r="A762" s="23" t="s">
        <v>1511</v>
      </c>
      <c r="B762" s="23" t="s">
        <v>1512</v>
      </c>
      <c r="C762" s="135" t="s">
        <v>5</v>
      </c>
      <c r="D762" s="23">
        <v>5830170</v>
      </c>
      <c r="F762" s="135">
        <f t="shared" si="22"/>
        <v>5830170</v>
      </c>
      <c r="G762" s="23">
        <v>392676</v>
      </c>
      <c r="J762" s="23">
        <v>6222846</v>
      </c>
      <c r="M762" s="23">
        <f t="shared" si="23"/>
        <v>6222846</v>
      </c>
      <c r="O762" s="23">
        <f>F762-_xlfn.IFNA(VLOOKUP(A762,'tb adj31.12.2019'!$D$3:$E$1682,2,FALSE),0)</f>
        <v>0</v>
      </c>
      <c r="R762" s="23" t="e">
        <f>VLOOKUP(A762,#REF!,1,FALSE)</f>
        <v>#REF!</v>
      </c>
      <c r="T762" s="23" t="e">
        <f>+VLOOKUP(A762,#REF!, 1, FALSE)</f>
        <v>#REF!</v>
      </c>
    </row>
    <row r="763" spans="1:20" hidden="1" x14ac:dyDescent="0.2">
      <c r="A763" s="23" t="s">
        <v>3024</v>
      </c>
      <c r="B763" s="23" t="s">
        <v>3025</v>
      </c>
      <c r="C763" s="135" t="s">
        <v>5</v>
      </c>
      <c r="F763" s="135">
        <f t="shared" si="22"/>
        <v>0</v>
      </c>
      <c r="G763" s="23">
        <v>16436</v>
      </c>
      <c r="H763" s="23">
        <v>16436</v>
      </c>
      <c r="M763" s="23">
        <f t="shared" si="23"/>
        <v>0</v>
      </c>
      <c r="O763" s="23">
        <f>F763-_xlfn.IFNA(VLOOKUP(A763,'tb adj31.12.2019'!$D$3:$E$1682,2,FALSE),0)</f>
        <v>0</v>
      </c>
      <c r="R763" s="23" t="e">
        <f>VLOOKUP(A763,#REF!,1,FALSE)</f>
        <v>#REF!</v>
      </c>
      <c r="T763" s="23" t="e">
        <f>+VLOOKUP(A763,#REF!, 1, FALSE)</f>
        <v>#REF!</v>
      </c>
    </row>
    <row r="764" spans="1:20" hidden="1" x14ac:dyDescent="0.2">
      <c r="A764" s="23" t="s">
        <v>1514</v>
      </c>
      <c r="B764" s="23" t="s">
        <v>1515</v>
      </c>
      <c r="C764" s="135" t="s">
        <v>5</v>
      </c>
      <c r="F764" s="135">
        <f t="shared" si="22"/>
        <v>0</v>
      </c>
      <c r="G764" s="23">
        <v>4461</v>
      </c>
      <c r="H764" s="23">
        <v>4461</v>
      </c>
      <c r="M764" s="23">
        <f t="shared" si="23"/>
        <v>0</v>
      </c>
      <c r="O764" s="23">
        <f>F764-_xlfn.IFNA(VLOOKUP(A764,'tb adj31.12.2019'!$D$3:$E$1682,2,FALSE),0)</f>
        <v>0</v>
      </c>
      <c r="R764" s="23" t="e">
        <f>VLOOKUP(A764,#REF!,1,FALSE)</f>
        <v>#REF!</v>
      </c>
      <c r="T764" s="23" t="e">
        <f>+VLOOKUP(A764,#REF!, 1, FALSE)</f>
        <v>#REF!</v>
      </c>
    </row>
    <row r="765" spans="1:20" hidden="1" x14ac:dyDescent="0.2">
      <c r="A765" s="23" t="s">
        <v>3026</v>
      </c>
      <c r="B765" s="23" t="s">
        <v>3027</v>
      </c>
      <c r="C765" s="135" t="s">
        <v>5</v>
      </c>
      <c r="F765" s="135">
        <f t="shared" si="22"/>
        <v>0</v>
      </c>
      <c r="G765" s="23">
        <v>29119</v>
      </c>
      <c r="H765" s="23">
        <v>29119</v>
      </c>
      <c r="M765" s="23">
        <f t="shared" si="23"/>
        <v>0</v>
      </c>
      <c r="O765" s="23">
        <f>F765-_xlfn.IFNA(VLOOKUP(A765,'tb adj31.12.2019'!$D$3:$E$1682,2,FALSE),0)</f>
        <v>0</v>
      </c>
      <c r="R765" s="23" t="e">
        <f>VLOOKUP(A765,#REF!,1,FALSE)</f>
        <v>#REF!</v>
      </c>
      <c r="T765" s="23" t="e">
        <f>+VLOOKUP(A765,#REF!, 1, FALSE)</f>
        <v>#REF!</v>
      </c>
    </row>
    <row r="766" spans="1:20" hidden="1" x14ac:dyDescent="0.2">
      <c r="A766" s="23" t="s">
        <v>3028</v>
      </c>
      <c r="B766" s="23" t="s">
        <v>3029</v>
      </c>
      <c r="C766" s="135" t="s">
        <v>5</v>
      </c>
      <c r="F766" s="135">
        <f t="shared" si="22"/>
        <v>0</v>
      </c>
      <c r="G766" s="23">
        <v>44185</v>
      </c>
      <c r="H766" s="23">
        <v>44185</v>
      </c>
      <c r="M766" s="23">
        <f t="shared" si="23"/>
        <v>0</v>
      </c>
      <c r="O766" s="23">
        <f>F766-_xlfn.IFNA(VLOOKUP(A766,'tb adj31.12.2019'!$D$3:$E$1682,2,FALSE),0)</f>
        <v>0</v>
      </c>
      <c r="R766" s="23" t="e">
        <f>VLOOKUP(A766,#REF!,1,FALSE)</f>
        <v>#REF!</v>
      </c>
      <c r="T766" s="23" t="e">
        <f>+VLOOKUP(A766,#REF!, 1, FALSE)</f>
        <v>#REF!</v>
      </c>
    </row>
    <row r="767" spans="1:20" hidden="1" x14ac:dyDescent="0.2">
      <c r="A767" s="23" t="s">
        <v>1517</v>
      </c>
      <c r="B767" s="23" t="s">
        <v>1518</v>
      </c>
      <c r="C767" s="135" t="s">
        <v>5</v>
      </c>
      <c r="F767" s="135">
        <f t="shared" si="22"/>
        <v>0</v>
      </c>
      <c r="G767" s="23">
        <v>39373</v>
      </c>
      <c r="H767" s="23">
        <v>39373</v>
      </c>
      <c r="M767" s="23">
        <f t="shared" si="23"/>
        <v>0</v>
      </c>
      <c r="O767" s="23">
        <f>F767-_xlfn.IFNA(VLOOKUP(A767,'tb adj31.12.2019'!$D$3:$E$1682,2,FALSE),0)</f>
        <v>0</v>
      </c>
      <c r="R767" s="23" t="e">
        <f>VLOOKUP(A767,#REF!,1,FALSE)</f>
        <v>#REF!</v>
      </c>
      <c r="T767" s="23" t="e">
        <f>+VLOOKUP(A767,#REF!, 1, FALSE)</f>
        <v>#REF!</v>
      </c>
    </row>
    <row r="768" spans="1:20" hidden="1" x14ac:dyDescent="0.2">
      <c r="A768" s="23" t="s">
        <v>1520</v>
      </c>
      <c r="B768" s="23" t="s">
        <v>1521</v>
      </c>
      <c r="C768" s="135" t="s">
        <v>5</v>
      </c>
      <c r="D768" s="23">
        <v>28952</v>
      </c>
      <c r="F768" s="135">
        <f t="shared" si="22"/>
        <v>28952</v>
      </c>
      <c r="J768" s="23">
        <v>28952</v>
      </c>
      <c r="M768" s="23">
        <f t="shared" si="23"/>
        <v>28952</v>
      </c>
      <c r="O768" s="23">
        <f>F768-_xlfn.IFNA(VLOOKUP(A768,'tb adj31.12.2019'!$D$3:$E$1682,2,FALSE),0)</f>
        <v>0</v>
      </c>
      <c r="R768" s="23" t="e">
        <f>VLOOKUP(A768,#REF!,1,FALSE)</f>
        <v>#REF!</v>
      </c>
      <c r="T768" s="23" t="e">
        <f>+VLOOKUP(A768,#REF!, 1, FALSE)</f>
        <v>#REF!</v>
      </c>
    </row>
    <row r="769" spans="1:20" hidden="1" x14ac:dyDescent="0.2">
      <c r="A769" s="23" t="s">
        <v>1522</v>
      </c>
      <c r="B769" s="23" t="s">
        <v>1523</v>
      </c>
      <c r="C769" s="135" t="s">
        <v>5</v>
      </c>
      <c r="F769" s="135">
        <f t="shared" si="22"/>
        <v>0</v>
      </c>
      <c r="G769" s="23">
        <v>39531</v>
      </c>
      <c r="H769" s="23">
        <v>39531</v>
      </c>
      <c r="M769" s="23">
        <f t="shared" si="23"/>
        <v>0</v>
      </c>
      <c r="O769" s="23">
        <f>F769-_xlfn.IFNA(VLOOKUP(A769,'tb adj31.12.2019'!$D$3:$E$1682,2,FALSE),0)</f>
        <v>0</v>
      </c>
      <c r="R769" s="23" t="e">
        <f>VLOOKUP(A769,#REF!,1,FALSE)</f>
        <v>#REF!</v>
      </c>
      <c r="T769" s="23" t="e">
        <f>+VLOOKUP(A769,#REF!, 1, FALSE)</f>
        <v>#REF!</v>
      </c>
    </row>
    <row r="770" spans="1:20" hidden="1" x14ac:dyDescent="0.2">
      <c r="A770" s="23" t="s">
        <v>1524</v>
      </c>
      <c r="B770" s="23" t="s">
        <v>1525</v>
      </c>
      <c r="C770" s="135" t="s">
        <v>5</v>
      </c>
      <c r="F770" s="135">
        <f t="shared" si="22"/>
        <v>0</v>
      </c>
      <c r="G770" s="23">
        <v>4921</v>
      </c>
      <c r="H770" s="23">
        <v>4921</v>
      </c>
      <c r="M770" s="23">
        <f t="shared" si="23"/>
        <v>0</v>
      </c>
      <c r="O770" s="23">
        <f>F770-_xlfn.IFNA(VLOOKUP(A770,'tb adj31.12.2019'!$D$3:$E$1682,2,FALSE),0)</f>
        <v>0</v>
      </c>
      <c r="R770" s="23" t="e">
        <f>VLOOKUP(A770,#REF!,1,FALSE)</f>
        <v>#REF!</v>
      </c>
      <c r="T770" s="23" t="e">
        <f>+VLOOKUP(A770,#REF!, 1, FALSE)</f>
        <v>#REF!</v>
      </c>
    </row>
    <row r="771" spans="1:20" hidden="1" x14ac:dyDescent="0.2">
      <c r="A771" s="23" t="s">
        <v>3030</v>
      </c>
      <c r="B771" s="23" t="s">
        <v>3031</v>
      </c>
      <c r="C771" s="135" t="s">
        <v>5</v>
      </c>
      <c r="F771" s="135">
        <f t="shared" si="22"/>
        <v>0</v>
      </c>
      <c r="G771" s="23">
        <v>61950</v>
      </c>
      <c r="H771" s="23">
        <v>61950</v>
      </c>
      <c r="M771" s="23">
        <f t="shared" si="23"/>
        <v>0</v>
      </c>
      <c r="O771" s="23">
        <f>F771-_xlfn.IFNA(VLOOKUP(A771,'tb adj31.12.2019'!$D$3:$E$1682,2,FALSE),0)</f>
        <v>0</v>
      </c>
      <c r="R771" s="23" t="e">
        <f>VLOOKUP(A771,#REF!,1,FALSE)</f>
        <v>#REF!</v>
      </c>
      <c r="T771" s="23" t="e">
        <f>+VLOOKUP(A771,#REF!, 1, FALSE)</f>
        <v>#REF!</v>
      </c>
    </row>
    <row r="772" spans="1:20" hidden="1" x14ac:dyDescent="0.2">
      <c r="A772" s="23" t="s">
        <v>1526</v>
      </c>
      <c r="B772" s="23" t="s">
        <v>1527</v>
      </c>
      <c r="C772" s="135" t="s">
        <v>5</v>
      </c>
      <c r="F772" s="135">
        <f t="shared" ref="F772:F835" si="24">+D772-E772</f>
        <v>0</v>
      </c>
      <c r="G772" s="23">
        <v>3230</v>
      </c>
      <c r="H772" s="23">
        <v>3230</v>
      </c>
      <c r="M772" s="23">
        <f t="shared" ref="M772:M835" si="25">+J772-K772</f>
        <v>0</v>
      </c>
      <c r="O772" s="23">
        <f>F772-_xlfn.IFNA(VLOOKUP(A772,'tb adj31.12.2019'!$D$3:$E$1682,2,FALSE),0)</f>
        <v>0</v>
      </c>
      <c r="R772" s="23" t="e">
        <f>VLOOKUP(A772,#REF!,1,FALSE)</f>
        <v>#REF!</v>
      </c>
      <c r="T772" s="23" t="e">
        <f>+VLOOKUP(A772,#REF!, 1, FALSE)</f>
        <v>#REF!</v>
      </c>
    </row>
    <row r="773" spans="1:20" hidden="1" x14ac:dyDescent="0.2">
      <c r="A773" s="23" t="s">
        <v>1528</v>
      </c>
      <c r="B773" s="23" t="s">
        <v>1529</v>
      </c>
      <c r="C773" s="135" t="s">
        <v>5</v>
      </c>
      <c r="F773" s="135">
        <f t="shared" si="24"/>
        <v>0</v>
      </c>
      <c r="G773" s="23">
        <v>3272</v>
      </c>
      <c r="H773" s="23">
        <v>3272</v>
      </c>
      <c r="M773" s="23">
        <f t="shared" si="25"/>
        <v>0</v>
      </c>
      <c r="O773" s="23">
        <f>F773-_xlfn.IFNA(VLOOKUP(A773,'tb adj31.12.2019'!$D$3:$E$1682,2,FALSE),0)</f>
        <v>0</v>
      </c>
      <c r="R773" s="23" t="e">
        <f>VLOOKUP(A773,#REF!,1,FALSE)</f>
        <v>#REF!</v>
      </c>
      <c r="T773" s="23" t="e">
        <f>+VLOOKUP(A773,#REF!, 1, FALSE)</f>
        <v>#REF!</v>
      </c>
    </row>
    <row r="774" spans="1:20" hidden="1" x14ac:dyDescent="0.2">
      <c r="A774" s="23" t="s">
        <v>1530</v>
      </c>
      <c r="B774" s="23" t="s">
        <v>1531</v>
      </c>
      <c r="C774" s="135" t="s">
        <v>5</v>
      </c>
      <c r="F774" s="135">
        <f t="shared" si="24"/>
        <v>0</v>
      </c>
      <c r="G774" s="23">
        <v>6286</v>
      </c>
      <c r="H774" s="23">
        <v>6286</v>
      </c>
      <c r="M774" s="23">
        <f t="shared" si="25"/>
        <v>0</v>
      </c>
      <c r="O774" s="23">
        <f>F774-_xlfn.IFNA(VLOOKUP(A774,'tb adj31.12.2019'!$D$3:$E$1682,2,FALSE),0)</f>
        <v>0</v>
      </c>
      <c r="R774" s="23" t="e">
        <f>VLOOKUP(A774,#REF!,1,FALSE)</f>
        <v>#REF!</v>
      </c>
      <c r="T774" s="23" t="e">
        <f>+VLOOKUP(A774,#REF!, 1, FALSE)</f>
        <v>#REF!</v>
      </c>
    </row>
    <row r="775" spans="1:20" hidden="1" x14ac:dyDescent="0.2">
      <c r="A775" s="23" t="s">
        <v>3032</v>
      </c>
      <c r="B775" s="23" t="s">
        <v>3033</v>
      </c>
      <c r="C775" s="135" t="s">
        <v>5</v>
      </c>
      <c r="F775" s="135">
        <f t="shared" si="24"/>
        <v>0</v>
      </c>
      <c r="G775" s="23">
        <v>60844</v>
      </c>
      <c r="H775" s="23">
        <v>60844</v>
      </c>
      <c r="M775" s="23">
        <f t="shared" si="25"/>
        <v>0</v>
      </c>
      <c r="O775" s="23">
        <f>F775-_xlfn.IFNA(VLOOKUP(A775,'tb adj31.12.2019'!$D$3:$E$1682,2,FALSE),0)</f>
        <v>0</v>
      </c>
      <c r="R775" s="23" t="e">
        <f>VLOOKUP(A775,#REF!,1,FALSE)</f>
        <v>#REF!</v>
      </c>
      <c r="T775" s="23" t="e">
        <f>+VLOOKUP(A775,#REF!, 1, FALSE)</f>
        <v>#REF!</v>
      </c>
    </row>
    <row r="776" spans="1:20" hidden="1" x14ac:dyDescent="0.2">
      <c r="A776" s="23" t="s">
        <v>1532</v>
      </c>
      <c r="B776" s="23" t="s">
        <v>1533</v>
      </c>
      <c r="C776" s="135" t="s">
        <v>5</v>
      </c>
      <c r="F776" s="135">
        <f t="shared" si="24"/>
        <v>0</v>
      </c>
      <c r="G776" s="23">
        <v>47751</v>
      </c>
      <c r="H776" s="23">
        <v>47751</v>
      </c>
      <c r="M776" s="23">
        <f t="shared" si="25"/>
        <v>0</v>
      </c>
      <c r="O776" s="23">
        <f>F776-_xlfn.IFNA(VLOOKUP(A776,'tb adj31.12.2019'!$D$3:$E$1682,2,FALSE),0)</f>
        <v>0</v>
      </c>
      <c r="R776" s="23" t="e">
        <f>VLOOKUP(A776,#REF!,1,FALSE)</f>
        <v>#REF!</v>
      </c>
      <c r="T776" s="23" t="e">
        <f>+VLOOKUP(A776,#REF!, 1, FALSE)</f>
        <v>#REF!</v>
      </c>
    </row>
    <row r="777" spans="1:20" hidden="1" x14ac:dyDescent="0.2">
      <c r="A777" s="23" t="s">
        <v>3034</v>
      </c>
      <c r="B777" s="23" t="s">
        <v>3035</v>
      </c>
      <c r="C777" s="135" t="s">
        <v>5</v>
      </c>
      <c r="F777" s="135">
        <f t="shared" si="24"/>
        <v>0</v>
      </c>
      <c r="G777" s="23">
        <v>33587</v>
      </c>
      <c r="H777" s="23">
        <v>33587</v>
      </c>
      <c r="M777" s="23">
        <f t="shared" si="25"/>
        <v>0</v>
      </c>
      <c r="O777" s="23">
        <f>F777-_xlfn.IFNA(VLOOKUP(A777,'tb adj31.12.2019'!$D$3:$E$1682,2,FALSE),0)</f>
        <v>0</v>
      </c>
      <c r="R777" s="23" t="e">
        <f>VLOOKUP(A777,#REF!,1,FALSE)</f>
        <v>#REF!</v>
      </c>
      <c r="T777" s="23" t="e">
        <f>+VLOOKUP(A777,#REF!, 1, FALSE)</f>
        <v>#REF!</v>
      </c>
    </row>
    <row r="778" spans="1:20" hidden="1" x14ac:dyDescent="0.2">
      <c r="A778" s="23" t="s">
        <v>3036</v>
      </c>
      <c r="B778" s="23" t="s">
        <v>3037</v>
      </c>
      <c r="C778" s="135" t="s">
        <v>5</v>
      </c>
      <c r="F778" s="135">
        <f t="shared" si="24"/>
        <v>0</v>
      </c>
      <c r="G778" s="23">
        <v>1015</v>
      </c>
      <c r="H778" s="23">
        <v>1015</v>
      </c>
      <c r="M778" s="23">
        <f t="shared" si="25"/>
        <v>0</v>
      </c>
      <c r="O778" s="23">
        <f>F778-_xlfn.IFNA(VLOOKUP(A778,'tb adj31.12.2019'!$D$3:$E$1682,2,FALSE),0)</f>
        <v>0</v>
      </c>
      <c r="R778" s="23" t="e">
        <f>VLOOKUP(A778,#REF!,1,FALSE)</f>
        <v>#REF!</v>
      </c>
      <c r="T778" s="23" t="e">
        <f>+VLOOKUP(A778,#REF!, 1, FALSE)</f>
        <v>#REF!</v>
      </c>
    </row>
    <row r="779" spans="1:20" hidden="1" x14ac:dyDescent="0.2">
      <c r="A779" s="23" t="s">
        <v>1536</v>
      </c>
      <c r="B779" s="23" t="s">
        <v>1537</v>
      </c>
      <c r="C779" s="135" t="s">
        <v>5</v>
      </c>
      <c r="F779" s="135">
        <f t="shared" si="24"/>
        <v>0</v>
      </c>
      <c r="G779" s="23">
        <v>13915</v>
      </c>
      <c r="H779" s="23">
        <v>13915</v>
      </c>
      <c r="M779" s="23">
        <f t="shared" si="25"/>
        <v>0</v>
      </c>
      <c r="O779" s="23">
        <f>F779-_xlfn.IFNA(VLOOKUP(A779,'tb adj31.12.2019'!$D$3:$E$1682,2,FALSE),0)</f>
        <v>0</v>
      </c>
      <c r="R779" s="23" t="e">
        <f>VLOOKUP(A779,#REF!,1,FALSE)</f>
        <v>#REF!</v>
      </c>
      <c r="T779" s="23" t="e">
        <f>+VLOOKUP(A779,#REF!, 1, FALSE)</f>
        <v>#REF!</v>
      </c>
    </row>
    <row r="780" spans="1:20" hidden="1" x14ac:dyDescent="0.2">
      <c r="A780" s="23" t="s">
        <v>3038</v>
      </c>
      <c r="B780" s="23" t="s">
        <v>3039</v>
      </c>
      <c r="C780" s="135" t="s">
        <v>5</v>
      </c>
      <c r="F780" s="135">
        <f t="shared" si="24"/>
        <v>0</v>
      </c>
      <c r="G780" s="23">
        <v>74744</v>
      </c>
      <c r="H780" s="23">
        <v>74744</v>
      </c>
      <c r="M780" s="23">
        <f t="shared" si="25"/>
        <v>0</v>
      </c>
      <c r="O780" s="23">
        <f>F780-_xlfn.IFNA(VLOOKUP(A780,'tb adj31.12.2019'!$D$3:$E$1682,2,FALSE),0)</f>
        <v>0</v>
      </c>
      <c r="R780" s="23" t="e">
        <f>VLOOKUP(A780,#REF!,1,FALSE)</f>
        <v>#REF!</v>
      </c>
      <c r="T780" s="23" t="e">
        <f>+VLOOKUP(A780,#REF!, 1, FALSE)</f>
        <v>#REF!</v>
      </c>
    </row>
    <row r="781" spans="1:20" hidden="1" x14ac:dyDescent="0.2">
      <c r="A781" s="23" t="s">
        <v>1538</v>
      </c>
      <c r="B781" s="23" t="s">
        <v>1539</v>
      </c>
      <c r="C781" s="135" t="s">
        <v>5</v>
      </c>
      <c r="F781" s="135">
        <f t="shared" si="24"/>
        <v>0</v>
      </c>
      <c r="G781" s="23">
        <v>23097</v>
      </c>
      <c r="H781" s="23">
        <v>23097</v>
      </c>
      <c r="M781" s="23">
        <f t="shared" si="25"/>
        <v>0</v>
      </c>
      <c r="O781" s="23">
        <f>F781-_xlfn.IFNA(VLOOKUP(A781,'tb adj31.12.2019'!$D$3:$E$1682,2,FALSE),0)</f>
        <v>0</v>
      </c>
      <c r="R781" s="23" t="e">
        <f>VLOOKUP(A781,#REF!,1,FALSE)</f>
        <v>#REF!</v>
      </c>
      <c r="T781" s="23" t="e">
        <f>+VLOOKUP(A781,#REF!, 1, FALSE)</f>
        <v>#REF!</v>
      </c>
    </row>
    <row r="782" spans="1:20" hidden="1" x14ac:dyDescent="0.2">
      <c r="A782" s="23" t="s">
        <v>1541</v>
      </c>
      <c r="B782" s="23" t="s">
        <v>1542</v>
      </c>
      <c r="C782" s="135" t="s">
        <v>5</v>
      </c>
      <c r="F782" s="135">
        <f t="shared" si="24"/>
        <v>0</v>
      </c>
      <c r="G782" s="23">
        <v>36313</v>
      </c>
      <c r="H782" s="23">
        <v>36313</v>
      </c>
      <c r="M782" s="23">
        <f t="shared" si="25"/>
        <v>0</v>
      </c>
      <c r="O782" s="23">
        <f>F782-_xlfn.IFNA(VLOOKUP(A782,'tb adj31.12.2019'!$D$3:$E$1682,2,FALSE),0)</f>
        <v>0</v>
      </c>
      <c r="R782" s="23" t="e">
        <f>VLOOKUP(A782,#REF!,1,FALSE)</f>
        <v>#REF!</v>
      </c>
      <c r="T782" s="23" t="e">
        <f>+VLOOKUP(A782,#REF!, 1, FALSE)</f>
        <v>#REF!</v>
      </c>
    </row>
    <row r="783" spans="1:20" hidden="1" x14ac:dyDescent="0.2">
      <c r="A783" s="23" t="s">
        <v>1543</v>
      </c>
      <c r="B783" s="23" t="s">
        <v>1544</v>
      </c>
      <c r="C783" s="135" t="s">
        <v>5</v>
      </c>
      <c r="F783" s="135">
        <f t="shared" si="24"/>
        <v>0</v>
      </c>
      <c r="G783" s="23">
        <v>6959</v>
      </c>
      <c r="H783" s="23">
        <v>6959</v>
      </c>
      <c r="M783" s="23">
        <f t="shared" si="25"/>
        <v>0</v>
      </c>
      <c r="O783" s="23">
        <f>F783-_xlfn.IFNA(VLOOKUP(A783,'tb adj31.12.2019'!$D$3:$E$1682,2,FALSE),0)</f>
        <v>0</v>
      </c>
      <c r="R783" s="23" t="e">
        <f>VLOOKUP(A783,#REF!,1,FALSE)</f>
        <v>#REF!</v>
      </c>
      <c r="T783" s="23" t="e">
        <f>+VLOOKUP(A783,#REF!, 1, FALSE)</f>
        <v>#REF!</v>
      </c>
    </row>
    <row r="784" spans="1:20" hidden="1" x14ac:dyDescent="0.2">
      <c r="A784" s="23" t="s">
        <v>1546</v>
      </c>
      <c r="B784" s="23" t="s">
        <v>1547</v>
      </c>
      <c r="C784" s="135" t="s">
        <v>5</v>
      </c>
      <c r="F784" s="135">
        <f t="shared" si="24"/>
        <v>0</v>
      </c>
      <c r="G784" s="23">
        <v>111002</v>
      </c>
      <c r="H784" s="23">
        <v>111002</v>
      </c>
      <c r="M784" s="23">
        <f t="shared" si="25"/>
        <v>0</v>
      </c>
      <c r="O784" s="23">
        <f>F784-_xlfn.IFNA(VLOOKUP(A784,'tb adj31.12.2019'!$D$3:$E$1682,2,FALSE),0)</f>
        <v>0</v>
      </c>
      <c r="R784" s="23" t="e">
        <f>VLOOKUP(A784,#REF!,1,FALSE)</f>
        <v>#REF!</v>
      </c>
      <c r="T784" s="23" t="e">
        <f>+VLOOKUP(A784,#REF!, 1, FALSE)</f>
        <v>#REF!</v>
      </c>
    </row>
    <row r="785" spans="1:20" hidden="1" x14ac:dyDescent="0.2">
      <c r="A785" s="23" t="s">
        <v>1548</v>
      </c>
      <c r="B785" s="23" t="s">
        <v>1549</v>
      </c>
      <c r="C785" s="135" t="s">
        <v>5</v>
      </c>
      <c r="F785" s="135">
        <f t="shared" si="24"/>
        <v>0</v>
      </c>
      <c r="G785" s="23">
        <v>68868</v>
      </c>
      <c r="H785" s="23">
        <v>68868</v>
      </c>
      <c r="M785" s="23">
        <f t="shared" si="25"/>
        <v>0</v>
      </c>
      <c r="O785" s="23">
        <f>F785-_xlfn.IFNA(VLOOKUP(A785,'tb adj31.12.2019'!$D$3:$E$1682,2,FALSE),0)</f>
        <v>0</v>
      </c>
      <c r="R785" s="23" t="e">
        <f>VLOOKUP(A785,#REF!,1,FALSE)</f>
        <v>#REF!</v>
      </c>
      <c r="T785" s="23" t="e">
        <f>+VLOOKUP(A785,#REF!, 1, FALSE)</f>
        <v>#REF!</v>
      </c>
    </row>
    <row r="786" spans="1:20" hidden="1" x14ac:dyDescent="0.2">
      <c r="A786" s="23" t="s">
        <v>3040</v>
      </c>
      <c r="B786" s="23" t="s">
        <v>3041</v>
      </c>
      <c r="C786" s="135" t="s">
        <v>5</v>
      </c>
      <c r="F786" s="135">
        <f t="shared" si="24"/>
        <v>0</v>
      </c>
      <c r="G786" s="23">
        <v>11762</v>
      </c>
      <c r="H786" s="23">
        <v>11762</v>
      </c>
      <c r="M786" s="23">
        <f t="shared" si="25"/>
        <v>0</v>
      </c>
      <c r="O786" s="23">
        <f>F786-_xlfn.IFNA(VLOOKUP(A786,'tb adj31.12.2019'!$D$3:$E$1682,2,FALSE),0)</f>
        <v>0</v>
      </c>
      <c r="R786" s="23" t="e">
        <f>VLOOKUP(A786,#REF!,1,FALSE)</f>
        <v>#REF!</v>
      </c>
      <c r="T786" s="23" t="e">
        <f>+VLOOKUP(A786,#REF!, 1, FALSE)</f>
        <v>#REF!</v>
      </c>
    </row>
    <row r="787" spans="1:20" hidden="1" x14ac:dyDescent="0.2">
      <c r="A787" s="23" t="s">
        <v>1553</v>
      </c>
      <c r="B787" s="23" t="s">
        <v>1554</v>
      </c>
      <c r="C787" s="135" t="s">
        <v>5</v>
      </c>
      <c r="F787" s="135">
        <f t="shared" si="24"/>
        <v>0</v>
      </c>
      <c r="G787" s="23">
        <v>98202</v>
      </c>
      <c r="H787" s="23">
        <v>98202</v>
      </c>
      <c r="M787" s="23">
        <f t="shared" si="25"/>
        <v>0</v>
      </c>
      <c r="O787" s="23">
        <f>F787-_xlfn.IFNA(VLOOKUP(A787,'tb adj31.12.2019'!$D$3:$E$1682,2,FALSE),0)</f>
        <v>0</v>
      </c>
      <c r="R787" s="23" t="e">
        <f>VLOOKUP(A787,#REF!,1,FALSE)</f>
        <v>#REF!</v>
      </c>
      <c r="T787" s="23" t="e">
        <f>+VLOOKUP(A787,#REF!, 1, FALSE)</f>
        <v>#REF!</v>
      </c>
    </row>
    <row r="788" spans="1:20" hidden="1" x14ac:dyDescent="0.2">
      <c r="A788" s="23" t="s">
        <v>1555</v>
      </c>
      <c r="B788" s="23" t="s">
        <v>1556</v>
      </c>
      <c r="C788" s="135" t="s">
        <v>5</v>
      </c>
      <c r="F788" s="135">
        <f t="shared" si="24"/>
        <v>0</v>
      </c>
      <c r="G788" s="23">
        <v>8868</v>
      </c>
      <c r="H788" s="23">
        <v>8868</v>
      </c>
      <c r="M788" s="23">
        <f t="shared" si="25"/>
        <v>0</v>
      </c>
      <c r="O788" s="23">
        <f>F788-_xlfn.IFNA(VLOOKUP(A788,'tb adj31.12.2019'!$D$3:$E$1682,2,FALSE),0)</f>
        <v>0</v>
      </c>
      <c r="R788" s="23" t="e">
        <f>VLOOKUP(A788,#REF!,1,FALSE)</f>
        <v>#REF!</v>
      </c>
      <c r="T788" s="23" t="e">
        <f>+VLOOKUP(A788,#REF!, 1, FALSE)</f>
        <v>#REF!</v>
      </c>
    </row>
    <row r="789" spans="1:20" hidden="1" x14ac:dyDescent="0.2">
      <c r="A789" s="23" t="s">
        <v>1557</v>
      </c>
      <c r="B789" s="23" t="s">
        <v>1558</v>
      </c>
      <c r="C789" s="135" t="s">
        <v>5</v>
      </c>
      <c r="F789" s="135">
        <f t="shared" si="24"/>
        <v>0</v>
      </c>
      <c r="G789" s="23">
        <v>1798</v>
      </c>
      <c r="H789" s="23">
        <v>1798</v>
      </c>
      <c r="M789" s="23">
        <f t="shared" si="25"/>
        <v>0</v>
      </c>
      <c r="O789" s="23">
        <f>F789-_xlfn.IFNA(VLOOKUP(A789,'tb adj31.12.2019'!$D$3:$E$1682,2,FALSE),0)</f>
        <v>0</v>
      </c>
      <c r="R789" s="23" t="e">
        <f>VLOOKUP(A789,#REF!,1,FALSE)</f>
        <v>#REF!</v>
      </c>
      <c r="T789" s="23" t="e">
        <f>+VLOOKUP(A789,#REF!, 1, FALSE)</f>
        <v>#REF!</v>
      </c>
    </row>
    <row r="790" spans="1:20" hidden="1" x14ac:dyDescent="0.2">
      <c r="A790" s="23" t="s">
        <v>1559</v>
      </c>
      <c r="B790" s="23" t="s">
        <v>1560</v>
      </c>
      <c r="C790" s="135" t="s">
        <v>5</v>
      </c>
      <c r="E790" s="23">
        <v>2998</v>
      </c>
      <c r="F790" s="135">
        <f t="shared" si="24"/>
        <v>-2998</v>
      </c>
      <c r="G790" s="23">
        <v>198561</v>
      </c>
      <c r="H790" s="23">
        <v>198562</v>
      </c>
      <c r="K790" s="135">
        <v>2999</v>
      </c>
      <c r="M790" s="23">
        <f t="shared" si="25"/>
        <v>-2999</v>
      </c>
      <c r="O790" s="23">
        <f>F790-_xlfn.IFNA(VLOOKUP(A790,'tb adj31.12.2019'!$D$3:$E$1682,2,FALSE),0)</f>
        <v>0</v>
      </c>
      <c r="R790" s="23" t="e">
        <f>VLOOKUP(A790,#REF!,1,FALSE)</f>
        <v>#REF!</v>
      </c>
      <c r="T790" s="23" t="e">
        <f>+VLOOKUP(A790,#REF!, 1, FALSE)</f>
        <v>#REF!</v>
      </c>
    </row>
    <row r="791" spans="1:20" hidden="1" x14ac:dyDescent="0.2">
      <c r="A791" s="23" t="s">
        <v>1561</v>
      </c>
      <c r="B791" s="23" t="s">
        <v>1562</v>
      </c>
      <c r="C791" s="135" t="s">
        <v>5</v>
      </c>
      <c r="F791" s="135">
        <f t="shared" si="24"/>
        <v>0</v>
      </c>
      <c r="G791" s="23">
        <v>311065</v>
      </c>
      <c r="H791" s="23">
        <v>311065</v>
      </c>
      <c r="M791" s="23">
        <f t="shared" si="25"/>
        <v>0</v>
      </c>
      <c r="O791" s="23">
        <f>F791-_xlfn.IFNA(VLOOKUP(A791,'tb adj31.12.2019'!$D$3:$E$1682,2,FALSE),0)</f>
        <v>0</v>
      </c>
      <c r="R791" s="23" t="e">
        <f>VLOOKUP(A791,#REF!,1,FALSE)</f>
        <v>#REF!</v>
      </c>
      <c r="T791" s="23" t="e">
        <f>+VLOOKUP(A791,#REF!, 1, FALSE)</f>
        <v>#REF!</v>
      </c>
    </row>
    <row r="792" spans="1:20" hidden="1" x14ac:dyDescent="0.2">
      <c r="A792" s="23" t="s">
        <v>1563</v>
      </c>
      <c r="B792" s="23" t="s">
        <v>1564</v>
      </c>
      <c r="C792" s="135" t="s">
        <v>5</v>
      </c>
      <c r="F792" s="135">
        <f t="shared" si="24"/>
        <v>0</v>
      </c>
      <c r="G792" s="23">
        <v>135441</v>
      </c>
      <c r="H792" s="23">
        <v>135441</v>
      </c>
      <c r="M792" s="23">
        <f t="shared" si="25"/>
        <v>0</v>
      </c>
      <c r="O792" s="23">
        <f>F792-_xlfn.IFNA(VLOOKUP(A792,'tb adj31.12.2019'!$D$3:$E$1682,2,FALSE),0)</f>
        <v>0</v>
      </c>
      <c r="R792" s="23" t="e">
        <f>VLOOKUP(A792,#REF!,1,FALSE)</f>
        <v>#REF!</v>
      </c>
      <c r="T792" s="23" t="e">
        <f>+VLOOKUP(A792,#REF!, 1, FALSE)</f>
        <v>#REF!</v>
      </c>
    </row>
    <row r="793" spans="1:20" hidden="1" x14ac:dyDescent="0.2">
      <c r="A793" s="23" t="s">
        <v>1565</v>
      </c>
      <c r="B793" s="23" t="s">
        <v>1566</v>
      </c>
      <c r="C793" s="135" t="s">
        <v>5</v>
      </c>
      <c r="F793" s="135">
        <f t="shared" si="24"/>
        <v>0</v>
      </c>
      <c r="G793" s="23">
        <v>148900</v>
      </c>
      <c r="H793" s="23">
        <v>148900</v>
      </c>
      <c r="M793" s="23">
        <f t="shared" si="25"/>
        <v>0</v>
      </c>
      <c r="O793" s="23">
        <f>F793-_xlfn.IFNA(VLOOKUP(A793,'tb adj31.12.2019'!$D$3:$E$1682,2,FALSE),0)</f>
        <v>0</v>
      </c>
      <c r="R793" s="23" t="e">
        <f>VLOOKUP(A793,#REF!,1,FALSE)</f>
        <v>#REF!</v>
      </c>
      <c r="T793" s="23" t="e">
        <f>+VLOOKUP(A793,#REF!, 1, FALSE)</f>
        <v>#REF!</v>
      </c>
    </row>
    <row r="794" spans="1:20" hidden="1" x14ac:dyDescent="0.2">
      <c r="A794" s="23" t="s">
        <v>3042</v>
      </c>
      <c r="B794" s="23" t="s">
        <v>3043</v>
      </c>
      <c r="C794" s="135" t="s">
        <v>5</v>
      </c>
      <c r="F794" s="135">
        <f t="shared" si="24"/>
        <v>0</v>
      </c>
      <c r="G794" s="23">
        <v>6844</v>
      </c>
      <c r="H794" s="23">
        <v>6844</v>
      </c>
      <c r="M794" s="23">
        <f t="shared" si="25"/>
        <v>0</v>
      </c>
      <c r="O794" s="23">
        <f>F794-_xlfn.IFNA(VLOOKUP(A794,'tb adj31.12.2019'!$D$3:$E$1682,2,FALSE),0)</f>
        <v>0</v>
      </c>
      <c r="R794" s="23" t="e">
        <f>VLOOKUP(A794,#REF!,1,FALSE)</f>
        <v>#REF!</v>
      </c>
      <c r="T794" s="23" t="e">
        <f>+VLOOKUP(A794,#REF!, 1, FALSE)</f>
        <v>#REF!</v>
      </c>
    </row>
    <row r="795" spans="1:20" hidden="1" x14ac:dyDescent="0.2">
      <c r="A795" s="23" t="s">
        <v>1567</v>
      </c>
      <c r="B795" s="23" t="s">
        <v>1568</v>
      </c>
      <c r="C795" s="135" t="s">
        <v>5</v>
      </c>
      <c r="D795" s="23">
        <v>13300</v>
      </c>
      <c r="F795" s="135">
        <f t="shared" si="24"/>
        <v>13300</v>
      </c>
      <c r="J795" s="23">
        <v>13300</v>
      </c>
      <c r="M795" s="23">
        <f t="shared" si="25"/>
        <v>13300</v>
      </c>
      <c r="O795" s="23">
        <f>F795-_xlfn.IFNA(VLOOKUP(A795,'tb adj31.12.2019'!$D$3:$E$1682,2,FALSE),0)</f>
        <v>0</v>
      </c>
      <c r="R795" s="23" t="e">
        <f>VLOOKUP(A795,#REF!,1,FALSE)</f>
        <v>#REF!</v>
      </c>
      <c r="T795" s="23" t="e">
        <f>+VLOOKUP(A795,#REF!, 1, FALSE)</f>
        <v>#REF!</v>
      </c>
    </row>
    <row r="796" spans="1:20" hidden="1" x14ac:dyDescent="0.2">
      <c r="A796" s="23" t="s">
        <v>1571</v>
      </c>
      <c r="B796" s="23" t="s">
        <v>1572</v>
      </c>
      <c r="C796" s="135" t="s">
        <v>5</v>
      </c>
      <c r="F796" s="135">
        <f t="shared" si="24"/>
        <v>0</v>
      </c>
      <c r="G796" s="23">
        <v>71140</v>
      </c>
      <c r="H796" s="23">
        <v>71140</v>
      </c>
      <c r="M796" s="23">
        <f t="shared" si="25"/>
        <v>0</v>
      </c>
      <c r="O796" s="23">
        <f>F796-_xlfn.IFNA(VLOOKUP(A796,'tb adj31.12.2019'!$D$3:$E$1682,2,FALSE),0)</f>
        <v>0</v>
      </c>
      <c r="R796" s="23" t="e">
        <f>VLOOKUP(A796,#REF!,1,FALSE)</f>
        <v>#REF!</v>
      </c>
      <c r="T796" s="23" t="e">
        <f>+VLOOKUP(A796,#REF!, 1, FALSE)</f>
        <v>#REF!</v>
      </c>
    </row>
    <row r="797" spans="1:20" hidden="1" x14ac:dyDescent="0.2">
      <c r="A797" s="23" t="s">
        <v>1574</v>
      </c>
      <c r="B797" s="23" t="s">
        <v>1575</v>
      </c>
      <c r="C797" s="135" t="s">
        <v>5</v>
      </c>
      <c r="F797" s="135">
        <f t="shared" si="24"/>
        <v>0</v>
      </c>
      <c r="G797" s="23">
        <v>218205</v>
      </c>
      <c r="H797" s="23">
        <v>218205</v>
      </c>
      <c r="M797" s="23">
        <f t="shared" si="25"/>
        <v>0</v>
      </c>
      <c r="O797" s="23">
        <f>F797-_xlfn.IFNA(VLOOKUP(A797,'tb adj31.12.2019'!$D$3:$E$1682,2,FALSE),0)</f>
        <v>0</v>
      </c>
      <c r="R797" s="23" t="e">
        <f>VLOOKUP(A797,#REF!,1,FALSE)</f>
        <v>#REF!</v>
      </c>
      <c r="T797" s="23" t="e">
        <f>+VLOOKUP(A797,#REF!, 1, FALSE)</f>
        <v>#REF!</v>
      </c>
    </row>
    <row r="798" spans="1:20" hidden="1" x14ac:dyDescent="0.2">
      <c r="A798" s="23" t="s">
        <v>1576</v>
      </c>
      <c r="B798" s="23" t="s">
        <v>1577</v>
      </c>
      <c r="C798" s="135" t="s">
        <v>5</v>
      </c>
      <c r="F798" s="135">
        <f t="shared" si="24"/>
        <v>0</v>
      </c>
      <c r="G798" s="23">
        <v>46955</v>
      </c>
      <c r="H798" s="23">
        <v>46955</v>
      </c>
      <c r="M798" s="23">
        <f t="shared" si="25"/>
        <v>0</v>
      </c>
      <c r="O798" s="23">
        <f>F798-_xlfn.IFNA(VLOOKUP(A798,'tb adj31.12.2019'!$D$3:$E$1682,2,FALSE),0)</f>
        <v>0</v>
      </c>
      <c r="R798" s="23" t="e">
        <f>VLOOKUP(A798,#REF!,1,FALSE)</f>
        <v>#REF!</v>
      </c>
      <c r="T798" s="23" t="e">
        <f>+VLOOKUP(A798,#REF!, 1, FALSE)</f>
        <v>#REF!</v>
      </c>
    </row>
    <row r="799" spans="1:20" hidden="1" x14ac:dyDescent="0.2">
      <c r="A799" s="23" t="s">
        <v>1578</v>
      </c>
      <c r="B799" s="23" t="s">
        <v>1579</v>
      </c>
      <c r="C799" s="135" t="s">
        <v>5</v>
      </c>
      <c r="F799" s="135">
        <f t="shared" si="24"/>
        <v>0</v>
      </c>
      <c r="G799" s="23">
        <v>202882</v>
      </c>
      <c r="H799" s="23">
        <v>202882</v>
      </c>
      <c r="M799" s="23">
        <f t="shared" si="25"/>
        <v>0</v>
      </c>
      <c r="O799" s="23">
        <f>F799-_xlfn.IFNA(VLOOKUP(A799,'tb adj31.12.2019'!$D$3:$E$1682,2,FALSE),0)</f>
        <v>0</v>
      </c>
      <c r="R799" s="23" t="e">
        <f>VLOOKUP(A799,#REF!,1,FALSE)</f>
        <v>#REF!</v>
      </c>
      <c r="T799" s="23" t="e">
        <f>+VLOOKUP(A799,#REF!, 1, FALSE)</f>
        <v>#REF!</v>
      </c>
    </row>
    <row r="800" spans="1:20" hidden="1" x14ac:dyDescent="0.2">
      <c r="A800" s="23" t="s">
        <v>1580</v>
      </c>
      <c r="B800" s="23" t="s">
        <v>1581</v>
      </c>
      <c r="C800" s="135" t="s">
        <v>5</v>
      </c>
      <c r="F800" s="135">
        <f t="shared" si="24"/>
        <v>0</v>
      </c>
      <c r="G800" s="23">
        <v>34880</v>
      </c>
      <c r="H800" s="23">
        <v>34880</v>
      </c>
      <c r="M800" s="23">
        <f t="shared" si="25"/>
        <v>0</v>
      </c>
      <c r="O800" s="23">
        <f>F800-_xlfn.IFNA(VLOOKUP(A800,'tb adj31.12.2019'!$D$3:$E$1682,2,FALSE),0)</f>
        <v>0</v>
      </c>
      <c r="R800" s="23" t="e">
        <f>VLOOKUP(A800,#REF!,1,FALSE)</f>
        <v>#REF!</v>
      </c>
      <c r="T800" s="23" t="e">
        <f>+VLOOKUP(A800,#REF!, 1, FALSE)</f>
        <v>#REF!</v>
      </c>
    </row>
    <row r="801" spans="1:20" hidden="1" x14ac:dyDescent="0.2">
      <c r="A801" s="23" t="s">
        <v>3044</v>
      </c>
      <c r="B801" s="23" t="s">
        <v>3045</v>
      </c>
      <c r="C801" s="135" t="s">
        <v>5</v>
      </c>
      <c r="F801" s="135">
        <f t="shared" si="24"/>
        <v>0</v>
      </c>
      <c r="G801" s="23">
        <v>11029</v>
      </c>
      <c r="H801" s="23">
        <v>11029</v>
      </c>
      <c r="M801" s="23">
        <f t="shared" si="25"/>
        <v>0</v>
      </c>
      <c r="O801" s="23">
        <f>F801-_xlfn.IFNA(VLOOKUP(A801,'tb adj31.12.2019'!$D$3:$E$1682,2,FALSE),0)</f>
        <v>0</v>
      </c>
      <c r="R801" s="23" t="e">
        <f>VLOOKUP(A801,#REF!,1,FALSE)</f>
        <v>#REF!</v>
      </c>
      <c r="T801" s="23" t="e">
        <f>+VLOOKUP(A801,#REF!, 1, FALSE)</f>
        <v>#REF!</v>
      </c>
    </row>
    <row r="802" spans="1:20" hidden="1" x14ac:dyDescent="0.2">
      <c r="A802" s="23" t="s">
        <v>1583</v>
      </c>
      <c r="B802" s="23" t="s">
        <v>1584</v>
      </c>
      <c r="C802" s="135" t="s">
        <v>5</v>
      </c>
      <c r="F802" s="135">
        <f t="shared" si="24"/>
        <v>0</v>
      </c>
      <c r="G802" s="23">
        <v>478</v>
      </c>
      <c r="H802" s="23">
        <v>478</v>
      </c>
      <c r="M802" s="23">
        <f t="shared" si="25"/>
        <v>0</v>
      </c>
      <c r="O802" s="23">
        <f>F802-_xlfn.IFNA(VLOOKUP(A802,'tb adj31.12.2019'!$D$3:$E$1682,2,FALSE),0)</f>
        <v>0</v>
      </c>
      <c r="R802" s="23" t="e">
        <f>VLOOKUP(A802,#REF!,1,FALSE)</f>
        <v>#REF!</v>
      </c>
      <c r="T802" s="23" t="e">
        <f>+VLOOKUP(A802,#REF!, 1, FALSE)</f>
        <v>#REF!</v>
      </c>
    </row>
    <row r="803" spans="1:20" hidden="1" x14ac:dyDescent="0.2">
      <c r="A803" s="23" t="s">
        <v>3046</v>
      </c>
      <c r="B803" s="23" t="s">
        <v>3047</v>
      </c>
      <c r="C803" s="135" t="s">
        <v>5</v>
      </c>
      <c r="F803" s="135">
        <f t="shared" si="24"/>
        <v>0</v>
      </c>
      <c r="G803" s="23">
        <v>73393</v>
      </c>
      <c r="H803" s="23">
        <v>73393</v>
      </c>
      <c r="M803" s="23">
        <f t="shared" si="25"/>
        <v>0</v>
      </c>
      <c r="O803" s="23">
        <f>F803-_xlfn.IFNA(VLOOKUP(A803,'tb adj31.12.2019'!$D$3:$E$1682,2,FALSE),0)</f>
        <v>0</v>
      </c>
      <c r="R803" s="23" t="e">
        <f>VLOOKUP(A803,#REF!,1,FALSE)</f>
        <v>#REF!</v>
      </c>
      <c r="T803" s="23" t="e">
        <f>+VLOOKUP(A803,#REF!, 1, FALSE)</f>
        <v>#REF!</v>
      </c>
    </row>
    <row r="804" spans="1:20" hidden="1" x14ac:dyDescent="0.2">
      <c r="A804" s="23" t="s">
        <v>1587</v>
      </c>
      <c r="B804" s="23" t="s">
        <v>1588</v>
      </c>
      <c r="C804" s="135" t="s">
        <v>5</v>
      </c>
      <c r="F804" s="135">
        <f t="shared" si="24"/>
        <v>0</v>
      </c>
      <c r="G804" s="23">
        <v>14759</v>
      </c>
      <c r="H804" s="23">
        <v>14759</v>
      </c>
      <c r="M804" s="23">
        <f t="shared" si="25"/>
        <v>0</v>
      </c>
      <c r="O804" s="23">
        <f>F804-_xlfn.IFNA(VLOOKUP(A804,'tb adj31.12.2019'!$D$3:$E$1682,2,FALSE),0)</f>
        <v>0</v>
      </c>
      <c r="R804" s="23" t="e">
        <f>VLOOKUP(A804,#REF!,1,FALSE)</f>
        <v>#REF!</v>
      </c>
      <c r="T804" s="23" t="e">
        <f>+VLOOKUP(A804,#REF!, 1, FALSE)</f>
        <v>#REF!</v>
      </c>
    </row>
    <row r="805" spans="1:20" hidden="1" x14ac:dyDescent="0.2">
      <c r="A805" s="23" t="s">
        <v>1589</v>
      </c>
      <c r="B805" s="23" t="s">
        <v>1590</v>
      </c>
      <c r="C805" s="135" t="s">
        <v>5</v>
      </c>
      <c r="F805" s="135">
        <f t="shared" si="24"/>
        <v>0</v>
      </c>
      <c r="G805" s="23">
        <v>217347</v>
      </c>
      <c r="H805" s="23">
        <v>217347</v>
      </c>
      <c r="M805" s="23">
        <f t="shared" si="25"/>
        <v>0</v>
      </c>
      <c r="O805" s="23">
        <f>F805-_xlfn.IFNA(VLOOKUP(A805,'tb adj31.12.2019'!$D$3:$E$1682,2,FALSE),0)</f>
        <v>0</v>
      </c>
      <c r="R805" s="23" t="e">
        <f>VLOOKUP(A805,#REF!,1,FALSE)</f>
        <v>#REF!</v>
      </c>
      <c r="T805" s="23" t="e">
        <f>+VLOOKUP(A805,#REF!, 1, FALSE)</f>
        <v>#REF!</v>
      </c>
    </row>
    <row r="806" spans="1:20" hidden="1" x14ac:dyDescent="0.2">
      <c r="A806" s="23" t="s">
        <v>1591</v>
      </c>
      <c r="B806" s="23" t="s">
        <v>1592</v>
      </c>
      <c r="C806" s="135" t="s">
        <v>5</v>
      </c>
      <c r="F806" s="135">
        <f t="shared" si="24"/>
        <v>0</v>
      </c>
      <c r="G806" s="23">
        <v>21041</v>
      </c>
      <c r="H806" s="23">
        <v>21041</v>
      </c>
      <c r="M806" s="23">
        <f t="shared" si="25"/>
        <v>0</v>
      </c>
      <c r="O806" s="23">
        <f>F806-_xlfn.IFNA(VLOOKUP(A806,'tb adj31.12.2019'!$D$3:$E$1682,2,FALSE),0)</f>
        <v>0</v>
      </c>
      <c r="R806" s="23" t="e">
        <f>VLOOKUP(A806,#REF!,1,FALSE)</f>
        <v>#REF!</v>
      </c>
      <c r="T806" s="23" t="e">
        <f>+VLOOKUP(A806,#REF!, 1, FALSE)</f>
        <v>#REF!</v>
      </c>
    </row>
    <row r="807" spans="1:20" hidden="1" x14ac:dyDescent="0.2">
      <c r="A807" s="23" t="s">
        <v>3048</v>
      </c>
      <c r="B807" s="23" t="s">
        <v>3049</v>
      </c>
      <c r="C807" s="135" t="s">
        <v>5</v>
      </c>
      <c r="F807" s="135">
        <f t="shared" si="24"/>
        <v>0</v>
      </c>
      <c r="G807" s="23">
        <v>30298</v>
      </c>
      <c r="H807" s="23">
        <v>30298</v>
      </c>
      <c r="M807" s="23">
        <f t="shared" si="25"/>
        <v>0</v>
      </c>
      <c r="O807" s="23">
        <f>F807-_xlfn.IFNA(VLOOKUP(A807,'tb adj31.12.2019'!$D$3:$E$1682,2,FALSE),0)</f>
        <v>0</v>
      </c>
      <c r="R807" s="23" t="e">
        <f>VLOOKUP(A807,#REF!,1,FALSE)</f>
        <v>#REF!</v>
      </c>
      <c r="T807" s="23" t="e">
        <f>+VLOOKUP(A807,#REF!, 1, FALSE)</f>
        <v>#REF!</v>
      </c>
    </row>
    <row r="808" spans="1:20" hidden="1" x14ac:dyDescent="0.2">
      <c r="A808" s="23" t="s">
        <v>1593</v>
      </c>
      <c r="B808" s="23" t="s">
        <v>1594</v>
      </c>
      <c r="C808" s="135" t="s">
        <v>5</v>
      </c>
      <c r="F808" s="135">
        <f t="shared" si="24"/>
        <v>0</v>
      </c>
      <c r="G808" s="23">
        <v>223819</v>
      </c>
      <c r="H808" s="23">
        <v>223819</v>
      </c>
      <c r="M808" s="23">
        <f t="shared" si="25"/>
        <v>0</v>
      </c>
      <c r="O808" s="23">
        <f>F808-_xlfn.IFNA(VLOOKUP(A808,'tb adj31.12.2019'!$D$3:$E$1682,2,FALSE),0)</f>
        <v>0</v>
      </c>
      <c r="R808" s="23" t="e">
        <f>VLOOKUP(A808,#REF!,1,FALSE)</f>
        <v>#REF!</v>
      </c>
      <c r="T808" s="23" t="e">
        <f>+VLOOKUP(A808,#REF!, 1, FALSE)</f>
        <v>#REF!</v>
      </c>
    </row>
    <row r="809" spans="1:20" hidden="1" x14ac:dyDescent="0.2">
      <c r="A809" s="23" t="s">
        <v>1596</v>
      </c>
      <c r="B809" s="23" t="s">
        <v>1597</v>
      </c>
      <c r="C809" s="135" t="s">
        <v>5</v>
      </c>
      <c r="F809" s="135">
        <f t="shared" si="24"/>
        <v>0</v>
      </c>
      <c r="G809" s="23">
        <v>114520</v>
      </c>
      <c r="H809" s="23">
        <v>114520</v>
      </c>
      <c r="M809" s="23">
        <f t="shared" si="25"/>
        <v>0</v>
      </c>
      <c r="O809" s="23">
        <f>F809-_xlfn.IFNA(VLOOKUP(A809,'tb adj31.12.2019'!$D$3:$E$1682,2,FALSE),0)</f>
        <v>0</v>
      </c>
      <c r="R809" s="23" t="e">
        <f>VLOOKUP(A809,#REF!,1,FALSE)</f>
        <v>#REF!</v>
      </c>
      <c r="T809" s="23" t="e">
        <f>+VLOOKUP(A809,#REF!, 1, FALSE)</f>
        <v>#REF!</v>
      </c>
    </row>
    <row r="810" spans="1:20" hidden="1" x14ac:dyDescent="0.2">
      <c r="A810" s="23" t="s">
        <v>3050</v>
      </c>
      <c r="B810" s="23" t="s">
        <v>3051</v>
      </c>
      <c r="C810" s="135" t="s">
        <v>5</v>
      </c>
      <c r="F810" s="135">
        <f t="shared" si="24"/>
        <v>0</v>
      </c>
      <c r="G810" s="23">
        <v>6410</v>
      </c>
      <c r="H810" s="23">
        <v>6410</v>
      </c>
      <c r="M810" s="23">
        <f t="shared" si="25"/>
        <v>0</v>
      </c>
      <c r="O810" s="23">
        <f>F810-_xlfn.IFNA(VLOOKUP(A810,'tb adj31.12.2019'!$D$3:$E$1682,2,FALSE),0)</f>
        <v>0</v>
      </c>
      <c r="R810" s="23" t="e">
        <f>VLOOKUP(A810,#REF!,1,FALSE)</f>
        <v>#REF!</v>
      </c>
      <c r="T810" s="23" t="e">
        <f>+VLOOKUP(A810,#REF!, 1, FALSE)</f>
        <v>#REF!</v>
      </c>
    </row>
    <row r="811" spans="1:20" hidden="1" x14ac:dyDescent="0.2">
      <c r="A811" s="23" t="s">
        <v>1598</v>
      </c>
      <c r="B811" s="23" t="s">
        <v>942</v>
      </c>
      <c r="C811" s="135" t="s">
        <v>5</v>
      </c>
      <c r="D811" s="23">
        <v>286508</v>
      </c>
      <c r="F811" s="135">
        <f t="shared" si="24"/>
        <v>286508</v>
      </c>
      <c r="J811" s="23">
        <v>286508</v>
      </c>
      <c r="M811" s="23">
        <f t="shared" si="25"/>
        <v>286508</v>
      </c>
      <c r="O811" s="23">
        <f>F811-_xlfn.IFNA(VLOOKUP(A811,'tb adj31.12.2019'!$D$3:$E$1682,2,FALSE),0)</f>
        <v>0</v>
      </c>
      <c r="R811" s="23" t="e">
        <f>VLOOKUP(A811,#REF!,1,FALSE)</f>
        <v>#REF!</v>
      </c>
      <c r="T811" s="23" t="e">
        <f>+VLOOKUP(A811,#REF!, 1, FALSE)</f>
        <v>#REF!</v>
      </c>
    </row>
    <row r="812" spans="1:20" hidden="1" x14ac:dyDescent="0.2">
      <c r="A812" s="23" t="s">
        <v>3052</v>
      </c>
      <c r="B812" s="23" t="s">
        <v>3053</v>
      </c>
      <c r="C812" s="135" t="s">
        <v>5</v>
      </c>
      <c r="F812" s="135">
        <f t="shared" si="24"/>
        <v>0</v>
      </c>
      <c r="G812" s="23">
        <v>3188</v>
      </c>
      <c r="H812" s="23">
        <v>3188</v>
      </c>
      <c r="M812" s="23">
        <f t="shared" si="25"/>
        <v>0</v>
      </c>
      <c r="O812" s="23">
        <f>F812-_xlfn.IFNA(VLOOKUP(A812,'tb adj31.12.2019'!$D$3:$E$1682,2,FALSE),0)</f>
        <v>0</v>
      </c>
      <c r="R812" s="23" t="e">
        <f>VLOOKUP(A812,#REF!,1,FALSE)</f>
        <v>#REF!</v>
      </c>
      <c r="T812" s="23" t="e">
        <f>+VLOOKUP(A812,#REF!, 1, FALSE)</f>
        <v>#REF!</v>
      </c>
    </row>
    <row r="813" spans="1:20" hidden="1" x14ac:dyDescent="0.2">
      <c r="A813" s="23" t="s">
        <v>1599</v>
      </c>
      <c r="B813" s="23" t="s">
        <v>1600</v>
      </c>
      <c r="C813" s="135" t="s">
        <v>5</v>
      </c>
      <c r="F813" s="135">
        <f t="shared" si="24"/>
        <v>0</v>
      </c>
      <c r="G813" s="23">
        <v>144169</v>
      </c>
      <c r="H813" s="23">
        <v>144169</v>
      </c>
      <c r="M813" s="23">
        <f t="shared" si="25"/>
        <v>0</v>
      </c>
      <c r="O813" s="23">
        <f>F813-_xlfn.IFNA(VLOOKUP(A813,'tb adj31.12.2019'!$D$3:$E$1682,2,FALSE),0)</f>
        <v>0</v>
      </c>
      <c r="R813" s="23" t="e">
        <f>VLOOKUP(A813,#REF!,1,FALSE)</f>
        <v>#REF!</v>
      </c>
      <c r="T813" s="23" t="e">
        <f>+VLOOKUP(A813,#REF!, 1, FALSE)</f>
        <v>#REF!</v>
      </c>
    </row>
    <row r="814" spans="1:20" hidden="1" x14ac:dyDescent="0.2">
      <c r="A814" s="23" t="s">
        <v>1601</v>
      </c>
      <c r="B814" s="23" t="s">
        <v>1602</v>
      </c>
      <c r="C814" s="135" t="s">
        <v>5</v>
      </c>
      <c r="F814" s="135">
        <f t="shared" si="24"/>
        <v>0</v>
      </c>
      <c r="G814" s="23">
        <v>44118</v>
      </c>
      <c r="H814" s="23">
        <v>44118</v>
      </c>
      <c r="M814" s="23">
        <f t="shared" si="25"/>
        <v>0</v>
      </c>
      <c r="O814" s="23">
        <f>F814-_xlfn.IFNA(VLOOKUP(A814,'tb adj31.12.2019'!$D$3:$E$1682,2,FALSE),0)</f>
        <v>0</v>
      </c>
      <c r="R814" s="23" t="e">
        <f>VLOOKUP(A814,#REF!,1,FALSE)</f>
        <v>#REF!</v>
      </c>
      <c r="T814" s="23" t="e">
        <f>+VLOOKUP(A814,#REF!, 1, FALSE)</f>
        <v>#REF!</v>
      </c>
    </row>
    <row r="815" spans="1:20" hidden="1" x14ac:dyDescent="0.2">
      <c r="A815" s="23" t="s">
        <v>1603</v>
      </c>
      <c r="B815" s="23" t="s">
        <v>1604</v>
      </c>
      <c r="C815" s="135" t="s">
        <v>5</v>
      </c>
      <c r="F815" s="135">
        <f t="shared" si="24"/>
        <v>0</v>
      </c>
      <c r="G815" s="23">
        <v>90239</v>
      </c>
      <c r="H815" s="23">
        <v>90240</v>
      </c>
      <c r="K815" s="135">
        <v>1</v>
      </c>
      <c r="M815" s="23">
        <f t="shared" si="25"/>
        <v>-1</v>
      </c>
      <c r="O815" s="23">
        <f>F815-_xlfn.IFNA(VLOOKUP(A815,'tb adj31.12.2019'!$D$3:$E$1682,2,FALSE),0)</f>
        <v>0</v>
      </c>
      <c r="R815" s="23" t="e">
        <f>VLOOKUP(A815,#REF!,1,FALSE)</f>
        <v>#REF!</v>
      </c>
      <c r="T815" s="23" t="e">
        <f>+VLOOKUP(A815,#REF!, 1, FALSE)</f>
        <v>#REF!</v>
      </c>
    </row>
    <row r="816" spans="1:20" hidden="1" x14ac:dyDescent="0.2">
      <c r="A816" s="23" t="s">
        <v>3054</v>
      </c>
      <c r="B816" s="23" t="s">
        <v>3055</v>
      </c>
      <c r="C816" s="135" t="s">
        <v>5</v>
      </c>
      <c r="F816" s="135">
        <f t="shared" si="24"/>
        <v>0</v>
      </c>
      <c r="G816" s="23">
        <v>22490</v>
      </c>
      <c r="H816" s="23">
        <v>22490</v>
      </c>
      <c r="M816" s="23">
        <f t="shared" si="25"/>
        <v>0</v>
      </c>
      <c r="O816" s="23">
        <f>F816-_xlfn.IFNA(VLOOKUP(A816,'tb adj31.12.2019'!$D$3:$E$1682,2,FALSE),0)</f>
        <v>0</v>
      </c>
      <c r="R816" s="23" t="e">
        <f>VLOOKUP(A816,#REF!,1,FALSE)</f>
        <v>#REF!</v>
      </c>
      <c r="T816" s="23" t="e">
        <f>+VLOOKUP(A816,#REF!, 1, FALSE)</f>
        <v>#REF!</v>
      </c>
    </row>
    <row r="817" spans="1:20" hidden="1" x14ac:dyDescent="0.2">
      <c r="A817" s="23" t="s">
        <v>3056</v>
      </c>
      <c r="B817" s="23" t="s">
        <v>3057</v>
      </c>
      <c r="C817" s="135" t="s">
        <v>5</v>
      </c>
      <c r="F817" s="135">
        <f t="shared" si="24"/>
        <v>0</v>
      </c>
      <c r="G817" s="23">
        <v>16138</v>
      </c>
      <c r="H817" s="23">
        <v>16138</v>
      </c>
      <c r="M817" s="23">
        <f t="shared" si="25"/>
        <v>0</v>
      </c>
      <c r="O817" s="23">
        <f>F817-_xlfn.IFNA(VLOOKUP(A817,'tb adj31.12.2019'!$D$3:$E$1682,2,FALSE),0)</f>
        <v>0</v>
      </c>
      <c r="R817" s="23" t="e">
        <f>VLOOKUP(A817,#REF!,1,FALSE)</f>
        <v>#REF!</v>
      </c>
      <c r="T817" s="23" t="e">
        <f>+VLOOKUP(A817,#REF!, 1, FALSE)</f>
        <v>#REF!</v>
      </c>
    </row>
    <row r="818" spans="1:20" hidden="1" x14ac:dyDescent="0.2">
      <c r="A818" s="23" t="s">
        <v>1608</v>
      </c>
      <c r="B818" s="23" t="s">
        <v>1609</v>
      </c>
      <c r="C818" s="135" t="s">
        <v>5</v>
      </c>
      <c r="F818" s="135">
        <f t="shared" si="24"/>
        <v>0</v>
      </c>
      <c r="G818" s="23">
        <v>17070</v>
      </c>
      <c r="H818" s="23">
        <v>17070</v>
      </c>
      <c r="M818" s="23">
        <f t="shared" si="25"/>
        <v>0</v>
      </c>
      <c r="O818" s="23">
        <f>F818-_xlfn.IFNA(VLOOKUP(A818,'tb adj31.12.2019'!$D$3:$E$1682,2,FALSE),0)</f>
        <v>0</v>
      </c>
      <c r="R818" s="23" t="e">
        <f>VLOOKUP(A818,#REF!,1,FALSE)</f>
        <v>#REF!</v>
      </c>
      <c r="T818" s="23" t="e">
        <f>+VLOOKUP(A818,#REF!, 1, FALSE)</f>
        <v>#REF!</v>
      </c>
    </row>
    <row r="819" spans="1:20" hidden="1" x14ac:dyDescent="0.2">
      <c r="A819" s="23" t="s">
        <v>3058</v>
      </c>
      <c r="B819" s="23" t="s">
        <v>3059</v>
      </c>
      <c r="C819" s="135" t="s">
        <v>5</v>
      </c>
      <c r="F819" s="135">
        <f t="shared" si="24"/>
        <v>0</v>
      </c>
      <c r="G819" s="23">
        <v>60291</v>
      </c>
      <c r="H819" s="23">
        <v>60291</v>
      </c>
      <c r="M819" s="23">
        <f t="shared" si="25"/>
        <v>0</v>
      </c>
      <c r="O819" s="23">
        <f>F819-_xlfn.IFNA(VLOOKUP(A819,'tb adj31.12.2019'!$D$3:$E$1682,2,FALSE),0)</f>
        <v>0</v>
      </c>
      <c r="R819" s="23" t="e">
        <f>VLOOKUP(A819,#REF!,1,FALSE)</f>
        <v>#REF!</v>
      </c>
      <c r="T819" s="23" t="e">
        <f>+VLOOKUP(A819,#REF!, 1, FALSE)</f>
        <v>#REF!</v>
      </c>
    </row>
    <row r="820" spans="1:20" hidden="1" x14ac:dyDescent="0.2">
      <c r="A820" s="23" t="s">
        <v>3060</v>
      </c>
      <c r="B820" s="23" t="s">
        <v>3061</v>
      </c>
      <c r="C820" s="135" t="s">
        <v>5</v>
      </c>
      <c r="F820" s="135">
        <f t="shared" si="24"/>
        <v>0</v>
      </c>
      <c r="G820" s="23">
        <v>50004</v>
      </c>
      <c r="H820" s="23">
        <v>50004</v>
      </c>
      <c r="M820" s="23">
        <f t="shared" si="25"/>
        <v>0</v>
      </c>
      <c r="O820" s="23">
        <f>F820-_xlfn.IFNA(VLOOKUP(A820,'tb adj31.12.2019'!$D$3:$E$1682,2,FALSE),0)</f>
        <v>0</v>
      </c>
      <c r="R820" s="23" t="e">
        <f>VLOOKUP(A820,#REF!,1,FALSE)</f>
        <v>#REF!</v>
      </c>
      <c r="T820" s="23" t="e">
        <f>+VLOOKUP(A820,#REF!, 1, FALSE)</f>
        <v>#REF!</v>
      </c>
    </row>
    <row r="821" spans="1:20" hidden="1" x14ac:dyDescent="0.2">
      <c r="A821" s="23" t="s">
        <v>1610</v>
      </c>
      <c r="B821" s="23" t="s">
        <v>1611</v>
      </c>
      <c r="C821" s="135" t="s">
        <v>5</v>
      </c>
      <c r="F821" s="135">
        <f t="shared" si="24"/>
        <v>0</v>
      </c>
      <c r="G821" s="23">
        <v>14317</v>
      </c>
      <c r="H821" s="23">
        <v>14317</v>
      </c>
      <c r="M821" s="23">
        <f t="shared" si="25"/>
        <v>0</v>
      </c>
      <c r="O821" s="23">
        <f>F821-_xlfn.IFNA(VLOOKUP(A821,'tb adj31.12.2019'!$D$3:$E$1682,2,FALSE),0)</f>
        <v>0</v>
      </c>
      <c r="R821" s="23" t="e">
        <f>VLOOKUP(A821,#REF!,1,FALSE)</f>
        <v>#REF!</v>
      </c>
      <c r="T821" s="23" t="e">
        <f>+VLOOKUP(A821,#REF!, 1, FALSE)</f>
        <v>#REF!</v>
      </c>
    </row>
    <row r="822" spans="1:20" hidden="1" x14ac:dyDescent="0.2">
      <c r="A822" s="23" t="s">
        <v>1612</v>
      </c>
      <c r="B822" s="23" t="s">
        <v>1613</v>
      </c>
      <c r="C822" s="135" t="s">
        <v>5</v>
      </c>
      <c r="F822" s="135">
        <f t="shared" si="24"/>
        <v>0</v>
      </c>
      <c r="G822" s="23">
        <v>53653</v>
      </c>
      <c r="H822" s="23">
        <v>53653</v>
      </c>
      <c r="M822" s="23">
        <f t="shared" si="25"/>
        <v>0</v>
      </c>
      <c r="O822" s="23">
        <f>F822-_xlfn.IFNA(VLOOKUP(A822,'tb adj31.12.2019'!$D$3:$E$1682,2,FALSE),0)</f>
        <v>0</v>
      </c>
      <c r="R822" s="23" t="e">
        <f>VLOOKUP(A822,#REF!,1,FALSE)</f>
        <v>#REF!</v>
      </c>
      <c r="T822" s="23" t="e">
        <f>+VLOOKUP(A822,#REF!, 1, FALSE)</f>
        <v>#REF!</v>
      </c>
    </row>
    <row r="823" spans="1:20" hidden="1" x14ac:dyDescent="0.2">
      <c r="A823" s="23" t="s">
        <v>1615</v>
      </c>
      <c r="B823" s="23" t="s">
        <v>1616</v>
      </c>
      <c r="C823" s="135" t="s">
        <v>5</v>
      </c>
      <c r="F823" s="135">
        <f t="shared" si="24"/>
        <v>0</v>
      </c>
      <c r="G823" s="23">
        <v>565</v>
      </c>
      <c r="H823" s="23">
        <v>565</v>
      </c>
      <c r="M823" s="23">
        <f t="shared" si="25"/>
        <v>0</v>
      </c>
      <c r="O823" s="23">
        <f>F823-_xlfn.IFNA(VLOOKUP(A823,'tb adj31.12.2019'!$D$3:$E$1682,2,FALSE),0)</f>
        <v>0</v>
      </c>
      <c r="R823" s="23" t="e">
        <f>VLOOKUP(A823,#REF!,1,FALSE)</f>
        <v>#REF!</v>
      </c>
      <c r="T823" s="23" t="e">
        <f>+VLOOKUP(A823,#REF!, 1, FALSE)</f>
        <v>#REF!</v>
      </c>
    </row>
    <row r="824" spans="1:20" hidden="1" x14ac:dyDescent="0.2">
      <c r="A824" s="23" t="s">
        <v>1617</v>
      </c>
      <c r="B824" s="23" t="s">
        <v>1618</v>
      </c>
      <c r="C824" s="135" t="s">
        <v>5</v>
      </c>
      <c r="F824" s="135">
        <f t="shared" si="24"/>
        <v>0</v>
      </c>
      <c r="G824" s="23">
        <v>7160</v>
      </c>
      <c r="H824" s="23">
        <v>7160</v>
      </c>
      <c r="M824" s="23">
        <f t="shared" si="25"/>
        <v>0</v>
      </c>
      <c r="O824" s="23">
        <f>F824-_xlfn.IFNA(VLOOKUP(A824,'tb adj31.12.2019'!$D$3:$E$1682,2,FALSE),0)</f>
        <v>0</v>
      </c>
      <c r="R824" s="23" t="e">
        <f>VLOOKUP(A824,#REF!,1,FALSE)</f>
        <v>#REF!</v>
      </c>
      <c r="T824" s="23" t="e">
        <f>+VLOOKUP(A824,#REF!, 1, FALSE)</f>
        <v>#REF!</v>
      </c>
    </row>
    <row r="825" spans="1:20" hidden="1" x14ac:dyDescent="0.2">
      <c r="A825" s="23" t="s">
        <v>1620</v>
      </c>
      <c r="B825" s="23" t="s">
        <v>1621</v>
      </c>
      <c r="C825" s="135" t="s">
        <v>5</v>
      </c>
      <c r="F825" s="135">
        <f t="shared" si="24"/>
        <v>0</v>
      </c>
      <c r="G825" s="23">
        <v>81269</v>
      </c>
      <c r="H825" s="23">
        <v>81269</v>
      </c>
      <c r="M825" s="23">
        <f t="shared" si="25"/>
        <v>0</v>
      </c>
      <c r="O825" s="23">
        <f>F825-_xlfn.IFNA(VLOOKUP(A825,'tb adj31.12.2019'!$D$3:$E$1682,2,FALSE),0)</f>
        <v>0</v>
      </c>
      <c r="R825" s="23" t="e">
        <f>VLOOKUP(A825,#REF!,1,FALSE)</f>
        <v>#REF!</v>
      </c>
      <c r="T825" s="23" t="e">
        <f>+VLOOKUP(A825,#REF!, 1, FALSE)</f>
        <v>#REF!</v>
      </c>
    </row>
    <row r="826" spans="1:20" hidden="1" x14ac:dyDescent="0.2">
      <c r="A826" s="23" t="s">
        <v>1623</v>
      </c>
      <c r="B826" s="23" t="s">
        <v>1624</v>
      </c>
      <c r="C826" s="135" t="s">
        <v>5</v>
      </c>
      <c r="F826" s="135">
        <f t="shared" si="24"/>
        <v>0</v>
      </c>
      <c r="G826" s="23">
        <v>59224</v>
      </c>
      <c r="H826" s="23">
        <v>59224</v>
      </c>
      <c r="M826" s="23">
        <f t="shared" si="25"/>
        <v>0</v>
      </c>
      <c r="O826" s="23">
        <f>F826-_xlfn.IFNA(VLOOKUP(A826,'tb adj31.12.2019'!$D$3:$E$1682,2,FALSE),0)</f>
        <v>0</v>
      </c>
      <c r="R826" s="23" t="e">
        <f>VLOOKUP(A826,#REF!,1,FALSE)</f>
        <v>#REF!</v>
      </c>
      <c r="T826" s="23" t="e">
        <f>+VLOOKUP(A826,#REF!, 1, FALSE)</f>
        <v>#REF!</v>
      </c>
    </row>
    <row r="827" spans="1:20" hidden="1" x14ac:dyDescent="0.2">
      <c r="A827" s="23" t="s">
        <v>1625</v>
      </c>
      <c r="B827" s="23" t="s">
        <v>1626</v>
      </c>
      <c r="C827" s="135" t="s">
        <v>5</v>
      </c>
      <c r="F827" s="135">
        <f t="shared" si="24"/>
        <v>0</v>
      </c>
      <c r="G827" s="23">
        <v>8590</v>
      </c>
      <c r="H827" s="23">
        <v>8590</v>
      </c>
      <c r="M827" s="23">
        <f t="shared" si="25"/>
        <v>0</v>
      </c>
      <c r="O827" s="23">
        <f>F827-_xlfn.IFNA(VLOOKUP(A827,'tb adj31.12.2019'!$D$3:$E$1682,2,FALSE),0)</f>
        <v>0</v>
      </c>
      <c r="R827" s="23" t="e">
        <f>VLOOKUP(A827,#REF!,1,FALSE)</f>
        <v>#REF!</v>
      </c>
      <c r="T827" s="23" t="e">
        <f>+VLOOKUP(A827,#REF!, 1, FALSE)</f>
        <v>#REF!</v>
      </c>
    </row>
    <row r="828" spans="1:20" hidden="1" x14ac:dyDescent="0.2">
      <c r="A828" s="23" t="s">
        <v>1628</v>
      </c>
      <c r="B828" s="23" t="s">
        <v>1629</v>
      </c>
      <c r="C828" s="135" t="s">
        <v>5</v>
      </c>
      <c r="F828" s="135">
        <f t="shared" si="24"/>
        <v>0</v>
      </c>
      <c r="G828" s="23">
        <v>17480</v>
      </c>
      <c r="H828" s="23">
        <v>17480</v>
      </c>
      <c r="M828" s="23">
        <f t="shared" si="25"/>
        <v>0</v>
      </c>
      <c r="O828" s="23">
        <f>F828-_xlfn.IFNA(VLOOKUP(A828,'tb adj31.12.2019'!$D$3:$E$1682,2,FALSE),0)</f>
        <v>0</v>
      </c>
      <c r="R828" s="23" t="e">
        <f>VLOOKUP(A828,#REF!,1,FALSE)</f>
        <v>#REF!</v>
      </c>
      <c r="T828" s="23" t="e">
        <f>+VLOOKUP(A828,#REF!, 1, FALSE)</f>
        <v>#REF!</v>
      </c>
    </row>
    <row r="829" spans="1:20" hidden="1" x14ac:dyDescent="0.2">
      <c r="A829" s="23" t="s">
        <v>1630</v>
      </c>
      <c r="B829" s="23" t="s">
        <v>1631</v>
      </c>
      <c r="C829" s="135" t="s">
        <v>5</v>
      </c>
      <c r="F829" s="135">
        <f t="shared" si="24"/>
        <v>0</v>
      </c>
      <c r="G829" s="23">
        <v>316467</v>
      </c>
      <c r="H829" s="23">
        <v>316467</v>
      </c>
      <c r="M829" s="23">
        <f t="shared" si="25"/>
        <v>0</v>
      </c>
      <c r="O829" s="23">
        <f>F829-_xlfn.IFNA(VLOOKUP(A829,'tb adj31.12.2019'!$D$3:$E$1682,2,FALSE),0)</f>
        <v>0</v>
      </c>
      <c r="R829" s="23" t="e">
        <f>VLOOKUP(A829,#REF!,1,FALSE)</f>
        <v>#REF!</v>
      </c>
      <c r="T829" s="23" t="e">
        <f>+VLOOKUP(A829,#REF!, 1, FALSE)</f>
        <v>#REF!</v>
      </c>
    </row>
    <row r="830" spans="1:20" hidden="1" x14ac:dyDescent="0.2">
      <c r="A830" s="23" t="s">
        <v>1632</v>
      </c>
      <c r="B830" s="23" t="s">
        <v>1633</v>
      </c>
      <c r="C830" s="135" t="s">
        <v>5</v>
      </c>
      <c r="F830" s="135">
        <f t="shared" si="24"/>
        <v>0</v>
      </c>
      <c r="G830" s="23">
        <v>2899</v>
      </c>
      <c r="H830" s="23">
        <v>2899</v>
      </c>
      <c r="M830" s="23">
        <f t="shared" si="25"/>
        <v>0</v>
      </c>
      <c r="O830" s="23">
        <f>F830-_xlfn.IFNA(VLOOKUP(A830,'tb adj31.12.2019'!$D$3:$E$1682,2,FALSE),0)</f>
        <v>0</v>
      </c>
      <c r="R830" s="23" t="e">
        <f>VLOOKUP(A830,#REF!,1,FALSE)</f>
        <v>#REF!</v>
      </c>
      <c r="T830" s="23" t="e">
        <f>+VLOOKUP(A830,#REF!, 1, FALSE)</f>
        <v>#REF!</v>
      </c>
    </row>
    <row r="831" spans="1:20" hidden="1" x14ac:dyDescent="0.2">
      <c r="A831" s="23" t="s">
        <v>1634</v>
      </c>
      <c r="B831" s="23" t="s">
        <v>1635</v>
      </c>
      <c r="C831" s="135" t="s">
        <v>5</v>
      </c>
      <c r="F831" s="135">
        <f t="shared" si="24"/>
        <v>0</v>
      </c>
      <c r="G831" s="23">
        <v>15332</v>
      </c>
      <c r="H831" s="23">
        <v>15332</v>
      </c>
      <c r="M831" s="23">
        <f t="shared" si="25"/>
        <v>0</v>
      </c>
      <c r="O831" s="23">
        <f>F831-_xlfn.IFNA(VLOOKUP(A831,'tb adj31.12.2019'!$D$3:$E$1682,2,FALSE),0)</f>
        <v>0</v>
      </c>
      <c r="R831" s="23" t="e">
        <f>VLOOKUP(A831,#REF!,1,FALSE)</f>
        <v>#REF!</v>
      </c>
      <c r="T831" s="23" t="e">
        <f>+VLOOKUP(A831,#REF!, 1, FALSE)</f>
        <v>#REF!</v>
      </c>
    </row>
    <row r="832" spans="1:20" hidden="1" x14ac:dyDescent="0.2">
      <c r="A832" s="23" t="s">
        <v>1636</v>
      </c>
      <c r="B832" s="23" t="s">
        <v>1637</v>
      </c>
      <c r="C832" s="135" t="s">
        <v>5</v>
      </c>
      <c r="F832" s="135">
        <f t="shared" si="24"/>
        <v>0</v>
      </c>
      <c r="G832" s="23">
        <v>27674</v>
      </c>
      <c r="H832" s="23">
        <v>27674</v>
      </c>
      <c r="M832" s="23">
        <f t="shared" si="25"/>
        <v>0</v>
      </c>
      <c r="O832" s="23">
        <f>F832-_xlfn.IFNA(VLOOKUP(A832,'tb adj31.12.2019'!$D$3:$E$1682,2,FALSE),0)</f>
        <v>0</v>
      </c>
      <c r="R832" s="23" t="e">
        <f>VLOOKUP(A832,#REF!,1,FALSE)</f>
        <v>#REF!</v>
      </c>
      <c r="T832" s="23" t="e">
        <f>+VLOOKUP(A832,#REF!, 1, FALSE)</f>
        <v>#REF!</v>
      </c>
    </row>
    <row r="833" spans="1:20" hidden="1" x14ac:dyDescent="0.2">
      <c r="A833" s="23" t="s">
        <v>1638</v>
      </c>
      <c r="B833" s="23" t="s">
        <v>1639</v>
      </c>
      <c r="C833" s="135" t="s">
        <v>5</v>
      </c>
      <c r="F833" s="135">
        <f t="shared" si="24"/>
        <v>0</v>
      </c>
      <c r="G833" s="23">
        <v>454067</v>
      </c>
      <c r="H833" s="23">
        <v>454067</v>
      </c>
      <c r="M833" s="23">
        <f t="shared" si="25"/>
        <v>0</v>
      </c>
      <c r="O833" s="23">
        <f>F833-_xlfn.IFNA(VLOOKUP(A833,'tb adj31.12.2019'!$D$3:$E$1682,2,FALSE),0)</f>
        <v>0</v>
      </c>
      <c r="R833" s="23" t="e">
        <f>VLOOKUP(A833,#REF!,1,FALSE)</f>
        <v>#REF!</v>
      </c>
      <c r="T833" s="23" t="e">
        <f>+VLOOKUP(A833,#REF!, 1, FALSE)</f>
        <v>#REF!</v>
      </c>
    </row>
    <row r="834" spans="1:20" hidden="1" x14ac:dyDescent="0.2">
      <c r="A834" s="23" t="s">
        <v>3062</v>
      </c>
      <c r="B834" s="23" t="s">
        <v>3063</v>
      </c>
      <c r="C834" s="135" t="s">
        <v>5</v>
      </c>
      <c r="F834" s="135">
        <f t="shared" si="24"/>
        <v>0</v>
      </c>
      <c r="G834" s="23">
        <v>12442</v>
      </c>
      <c r="H834" s="23">
        <v>12442</v>
      </c>
      <c r="M834" s="23">
        <f t="shared" si="25"/>
        <v>0</v>
      </c>
      <c r="O834" s="23">
        <f>F834-_xlfn.IFNA(VLOOKUP(A834,'tb adj31.12.2019'!$D$3:$E$1682,2,FALSE),0)</f>
        <v>0</v>
      </c>
      <c r="R834" s="23" t="e">
        <f>VLOOKUP(A834,#REF!,1,FALSE)</f>
        <v>#REF!</v>
      </c>
      <c r="T834" s="23" t="e">
        <f>+VLOOKUP(A834,#REF!, 1, FALSE)</f>
        <v>#REF!</v>
      </c>
    </row>
    <row r="835" spans="1:20" hidden="1" x14ac:dyDescent="0.2">
      <c r="A835" s="23" t="s">
        <v>1640</v>
      </c>
      <c r="B835" s="23" t="s">
        <v>3064</v>
      </c>
      <c r="C835" s="135" t="s">
        <v>5</v>
      </c>
      <c r="F835" s="135">
        <f t="shared" si="24"/>
        <v>0</v>
      </c>
      <c r="G835" s="23">
        <v>69848</v>
      </c>
      <c r="H835" s="23">
        <v>69848</v>
      </c>
      <c r="M835" s="23">
        <f t="shared" si="25"/>
        <v>0</v>
      </c>
      <c r="O835" s="23">
        <f>F835-_xlfn.IFNA(VLOOKUP(A835,'tb adj31.12.2019'!$D$3:$E$1682,2,FALSE),0)</f>
        <v>0</v>
      </c>
      <c r="R835" s="23" t="e">
        <f>VLOOKUP(A835,#REF!,1,FALSE)</f>
        <v>#REF!</v>
      </c>
      <c r="T835" s="23" t="e">
        <f>+VLOOKUP(A835,#REF!, 1, FALSE)</f>
        <v>#REF!</v>
      </c>
    </row>
    <row r="836" spans="1:20" hidden="1" x14ac:dyDescent="0.2">
      <c r="A836" s="23" t="s">
        <v>3065</v>
      </c>
      <c r="B836" s="23" t="s">
        <v>3066</v>
      </c>
      <c r="C836" s="135" t="s">
        <v>5</v>
      </c>
      <c r="F836" s="135">
        <f t="shared" ref="F836:F899" si="26">+D836-E836</f>
        <v>0</v>
      </c>
      <c r="G836" s="23">
        <v>1836</v>
      </c>
      <c r="H836" s="23">
        <v>1836</v>
      </c>
      <c r="M836" s="23">
        <f t="shared" ref="M836:M899" si="27">+J836-K836</f>
        <v>0</v>
      </c>
      <c r="O836" s="23">
        <f>F836-_xlfn.IFNA(VLOOKUP(A836,'tb adj31.12.2019'!$D$3:$E$1682,2,FALSE),0)</f>
        <v>0</v>
      </c>
      <c r="R836" s="23" t="e">
        <f>VLOOKUP(A836,#REF!,1,FALSE)</f>
        <v>#REF!</v>
      </c>
      <c r="T836" s="23" t="e">
        <f>+VLOOKUP(A836,#REF!, 1, FALSE)</f>
        <v>#REF!</v>
      </c>
    </row>
    <row r="837" spans="1:20" hidden="1" x14ac:dyDescent="0.2">
      <c r="A837" s="23" t="s">
        <v>1643</v>
      </c>
      <c r="B837" s="23" t="s">
        <v>1644</v>
      </c>
      <c r="C837" s="135" t="s">
        <v>5</v>
      </c>
      <c r="F837" s="135">
        <f t="shared" si="26"/>
        <v>0</v>
      </c>
      <c r="G837" s="23">
        <v>3852</v>
      </c>
      <c r="H837" s="23">
        <v>3852</v>
      </c>
      <c r="M837" s="23">
        <f t="shared" si="27"/>
        <v>0</v>
      </c>
      <c r="O837" s="23">
        <f>F837-_xlfn.IFNA(VLOOKUP(A837,'tb adj31.12.2019'!$D$3:$E$1682,2,FALSE),0)</f>
        <v>0</v>
      </c>
      <c r="R837" s="23" t="e">
        <f>VLOOKUP(A837,#REF!,1,FALSE)</f>
        <v>#REF!</v>
      </c>
      <c r="T837" s="23" t="e">
        <f>+VLOOKUP(A837,#REF!, 1, FALSE)</f>
        <v>#REF!</v>
      </c>
    </row>
    <row r="838" spans="1:20" hidden="1" x14ac:dyDescent="0.2">
      <c r="A838" s="23" t="s">
        <v>3067</v>
      </c>
      <c r="B838" s="23" t="s">
        <v>3068</v>
      </c>
      <c r="C838" s="135" t="s">
        <v>5</v>
      </c>
      <c r="F838" s="135">
        <f t="shared" si="26"/>
        <v>0</v>
      </c>
      <c r="G838" s="23">
        <v>33384</v>
      </c>
      <c r="H838" s="23">
        <v>33384</v>
      </c>
      <c r="M838" s="23">
        <f t="shared" si="27"/>
        <v>0</v>
      </c>
      <c r="O838" s="23">
        <f>F838-_xlfn.IFNA(VLOOKUP(A838,'tb adj31.12.2019'!$D$3:$E$1682,2,FALSE),0)</f>
        <v>0</v>
      </c>
      <c r="R838" s="23" t="e">
        <f>VLOOKUP(A838,#REF!,1,FALSE)</f>
        <v>#REF!</v>
      </c>
      <c r="T838" s="23" t="e">
        <f>+VLOOKUP(A838,#REF!, 1, FALSE)</f>
        <v>#REF!</v>
      </c>
    </row>
    <row r="839" spans="1:20" hidden="1" x14ac:dyDescent="0.2">
      <c r="A839" s="23" t="s">
        <v>1646</v>
      </c>
      <c r="B839" s="23" t="s">
        <v>1647</v>
      </c>
      <c r="C839" s="135" t="s">
        <v>5</v>
      </c>
      <c r="F839" s="135">
        <f t="shared" si="26"/>
        <v>0</v>
      </c>
      <c r="G839" s="23">
        <v>95883</v>
      </c>
      <c r="H839" s="23">
        <v>95883</v>
      </c>
      <c r="M839" s="23">
        <f t="shared" si="27"/>
        <v>0</v>
      </c>
      <c r="O839" s="23">
        <f>F839-_xlfn.IFNA(VLOOKUP(A839,'tb adj31.12.2019'!$D$3:$E$1682,2,FALSE),0)</f>
        <v>0</v>
      </c>
      <c r="R839" s="23" t="e">
        <f>VLOOKUP(A839,#REF!,1,FALSE)</f>
        <v>#REF!</v>
      </c>
      <c r="T839" s="23" t="e">
        <f>+VLOOKUP(A839,#REF!, 1, FALSE)</f>
        <v>#REF!</v>
      </c>
    </row>
    <row r="840" spans="1:20" hidden="1" x14ac:dyDescent="0.2">
      <c r="A840" s="23" t="s">
        <v>3069</v>
      </c>
      <c r="B840" s="23" t="s">
        <v>3070</v>
      </c>
      <c r="C840" s="135" t="s">
        <v>5</v>
      </c>
      <c r="F840" s="135">
        <f t="shared" si="26"/>
        <v>0</v>
      </c>
      <c r="G840" s="23">
        <v>14360</v>
      </c>
      <c r="H840" s="23">
        <v>14360</v>
      </c>
      <c r="M840" s="23">
        <f t="shared" si="27"/>
        <v>0</v>
      </c>
      <c r="O840" s="23">
        <f>F840-_xlfn.IFNA(VLOOKUP(A840,'tb adj31.12.2019'!$D$3:$E$1682,2,FALSE),0)</f>
        <v>0</v>
      </c>
      <c r="R840" s="23" t="e">
        <f>VLOOKUP(A840,#REF!,1,FALSE)</f>
        <v>#REF!</v>
      </c>
      <c r="T840" s="23" t="e">
        <f>+VLOOKUP(A840,#REF!, 1, FALSE)</f>
        <v>#REF!</v>
      </c>
    </row>
    <row r="841" spans="1:20" hidden="1" x14ac:dyDescent="0.2">
      <c r="A841" s="23" t="s">
        <v>1650</v>
      </c>
      <c r="B841" s="23" t="s">
        <v>1651</v>
      </c>
      <c r="C841" s="135" t="s">
        <v>5</v>
      </c>
      <c r="F841" s="135">
        <f t="shared" si="26"/>
        <v>0</v>
      </c>
      <c r="G841" s="23">
        <v>56110</v>
      </c>
      <c r="H841" s="23">
        <v>56110</v>
      </c>
      <c r="M841" s="23">
        <f t="shared" si="27"/>
        <v>0</v>
      </c>
      <c r="O841" s="23">
        <f>F841-_xlfn.IFNA(VLOOKUP(A841,'tb adj31.12.2019'!$D$3:$E$1682,2,FALSE),0)</f>
        <v>0</v>
      </c>
      <c r="R841" s="23" t="e">
        <f>VLOOKUP(A841,#REF!,1,FALSE)</f>
        <v>#REF!</v>
      </c>
      <c r="T841" s="23" t="e">
        <f>+VLOOKUP(A841,#REF!, 1, FALSE)</f>
        <v>#REF!</v>
      </c>
    </row>
    <row r="842" spans="1:20" hidden="1" x14ac:dyDescent="0.2">
      <c r="A842" s="23" t="s">
        <v>1653</v>
      </c>
      <c r="B842" s="23" t="s">
        <v>1654</v>
      </c>
      <c r="C842" s="135" t="s">
        <v>5</v>
      </c>
      <c r="F842" s="135">
        <f t="shared" si="26"/>
        <v>0</v>
      </c>
      <c r="G842" s="23">
        <v>5097</v>
      </c>
      <c r="H842" s="23">
        <v>5097</v>
      </c>
      <c r="M842" s="23">
        <f t="shared" si="27"/>
        <v>0</v>
      </c>
      <c r="O842" s="23">
        <f>F842-_xlfn.IFNA(VLOOKUP(A842,'tb adj31.12.2019'!$D$3:$E$1682,2,FALSE),0)</f>
        <v>0</v>
      </c>
      <c r="R842" s="23" t="e">
        <f>VLOOKUP(A842,#REF!,1,FALSE)</f>
        <v>#REF!</v>
      </c>
      <c r="T842" s="23" t="e">
        <f>+VLOOKUP(A842,#REF!, 1, FALSE)</f>
        <v>#REF!</v>
      </c>
    </row>
    <row r="843" spans="1:20" hidden="1" x14ac:dyDescent="0.2">
      <c r="A843" s="23" t="s">
        <v>1656</v>
      </c>
      <c r="B843" s="23" t="s">
        <v>1657</v>
      </c>
      <c r="C843" s="135" t="s">
        <v>5</v>
      </c>
      <c r="F843" s="135">
        <f t="shared" si="26"/>
        <v>0</v>
      </c>
      <c r="G843" s="23">
        <v>25721</v>
      </c>
      <c r="H843" s="23">
        <v>25721</v>
      </c>
      <c r="M843" s="23">
        <f t="shared" si="27"/>
        <v>0</v>
      </c>
      <c r="O843" s="23">
        <f>F843-_xlfn.IFNA(VLOOKUP(A843,'tb adj31.12.2019'!$D$3:$E$1682,2,FALSE),0)</f>
        <v>0</v>
      </c>
      <c r="R843" s="23" t="e">
        <f>VLOOKUP(A843,#REF!,1,FALSE)</f>
        <v>#REF!</v>
      </c>
      <c r="T843" s="23" t="e">
        <f>+VLOOKUP(A843,#REF!, 1, FALSE)</f>
        <v>#REF!</v>
      </c>
    </row>
    <row r="844" spans="1:20" hidden="1" x14ac:dyDescent="0.2">
      <c r="A844" s="23" t="s">
        <v>1658</v>
      </c>
      <c r="B844" s="23" t="s">
        <v>1659</v>
      </c>
      <c r="C844" s="135" t="s">
        <v>5</v>
      </c>
      <c r="F844" s="135">
        <f t="shared" si="26"/>
        <v>0</v>
      </c>
      <c r="G844" s="23">
        <v>13466</v>
      </c>
      <c r="H844" s="23">
        <v>13466</v>
      </c>
      <c r="M844" s="23">
        <f t="shared" si="27"/>
        <v>0</v>
      </c>
      <c r="O844" s="23">
        <f>F844-_xlfn.IFNA(VLOOKUP(A844,'tb adj31.12.2019'!$D$3:$E$1682,2,FALSE),0)</f>
        <v>0</v>
      </c>
      <c r="R844" s="23" t="e">
        <f>VLOOKUP(A844,#REF!,1,FALSE)</f>
        <v>#REF!</v>
      </c>
      <c r="T844" s="23" t="e">
        <f>+VLOOKUP(A844,#REF!, 1, FALSE)</f>
        <v>#REF!</v>
      </c>
    </row>
    <row r="845" spans="1:20" hidden="1" x14ac:dyDescent="0.2">
      <c r="A845" s="23" t="s">
        <v>1662</v>
      </c>
      <c r="B845" s="23" t="s">
        <v>1663</v>
      </c>
      <c r="C845" s="135" t="s">
        <v>5</v>
      </c>
      <c r="F845" s="135">
        <f t="shared" si="26"/>
        <v>0</v>
      </c>
      <c r="G845" s="23">
        <v>23636</v>
      </c>
      <c r="H845" s="23">
        <v>23636</v>
      </c>
      <c r="M845" s="23">
        <f t="shared" si="27"/>
        <v>0</v>
      </c>
      <c r="O845" s="23">
        <f>F845-_xlfn.IFNA(VLOOKUP(A845,'tb adj31.12.2019'!$D$3:$E$1682,2,FALSE),0)</f>
        <v>0</v>
      </c>
      <c r="R845" s="23" t="e">
        <f>VLOOKUP(A845,#REF!,1,FALSE)</f>
        <v>#REF!</v>
      </c>
      <c r="T845" s="23" t="e">
        <f>+VLOOKUP(A845,#REF!, 1, FALSE)</f>
        <v>#REF!</v>
      </c>
    </row>
    <row r="846" spans="1:20" hidden="1" x14ac:dyDescent="0.2">
      <c r="A846" s="23" t="s">
        <v>1664</v>
      </c>
      <c r="B846" s="23" t="s">
        <v>1665</v>
      </c>
      <c r="C846" s="135" t="s">
        <v>5</v>
      </c>
      <c r="F846" s="135">
        <f t="shared" si="26"/>
        <v>0</v>
      </c>
      <c r="G846" s="23">
        <v>42414</v>
      </c>
      <c r="H846" s="23">
        <v>42414</v>
      </c>
      <c r="M846" s="23">
        <f t="shared" si="27"/>
        <v>0</v>
      </c>
      <c r="O846" s="23">
        <f>F846-_xlfn.IFNA(VLOOKUP(A846,'tb adj31.12.2019'!$D$3:$E$1682,2,FALSE),0)</f>
        <v>0</v>
      </c>
      <c r="R846" s="23" t="e">
        <f>VLOOKUP(A846,#REF!,1,FALSE)</f>
        <v>#REF!</v>
      </c>
      <c r="T846" s="23" t="e">
        <f>+VLOOKUP(A846,#REF!, 1, FALSE)</f>
        <v>#REF!</v>
      </c>
    </row>
    <row r="847" spans="1:20" hidden="1" x14ac:dyDescent="0.2">
      <c r="A847" s="23" t="s">
        <v>1667</v>
      </c>
      <c r="B847" s="23" t="s">
        <v>1668</v>
      </c>
      <c r="C847" s="135" t="s">
        <v>5</v>
      </c>
      <c r="F847" s="135">
        <f t="shared" si="26"/>
        <v>0</v>
      </c>
      <c r="G847" s="23">
        <v>475279</v>
      </c>
      <c r="H847" s="23">
        <v>475279</v>
      </c>
      <c r="M847" s="23">
        <f t="shared" si="27"/>
        <v>0</v>
      </c>
      <c r="O847" s="23">
        <f>F847-_xlfn.IFNA(VLOOKUP(A847,'tb adj31.12.2019'!$D$3:$E$1682,2,FALSE),0)</f>
        <v>0</v>
      </c>
      <c r="R847" s="23" t="e">
        <f>VLOOKUP(A847,#REF!,1,FALSE)</f>
        <v>#REF!</v>
      </c>
      <c r="T847" s="23" t="e">
        <f>+VLOOKUP(A847,#REF!, 1, FALSE)</f>
        <v>#REF!</v>
      </c>
    </row>
    <row r="848" spans="1:20" hidden="1" x14ac:dyDescent="0.2">
      <c r="A848" s="23" t="s">
        <v>1669</v>
      </c>
      <c r="B848" s="23" t="s">
        <v>1670</v>
      </c>
      <c r="C848" s="135" t="s">
        <v>5</v>
      </c>
      <c r="F848" s="135">
        <f t="shared" si="26"/>
        <v>0</v>
      </c>
      <c r="G848" s="23">
        <v>24251</v>
      </c>
      <c r="H848" s="23">
        <v>24251</v>
      </c>
      <c r="M848" s="23">
        <f t="shared" si="27"/>
        <v>0</v>
      </c>
      <c r="O848" s="23">
        <f>F848-_xlfn.IFNA(VLOOKUP(A848,'tb adj31.12.2019'!$D$3:$E$1682,2,FALSE),0)</f>
        <v>0</v>
      </c>
      <c r="R848" s="23" t="e">
        <f>VLOOKUP(A848,#REF!,1,FALSE)</f>
        <v>#REF!</v>
      </c>
      <c r="T848" s="23" t="e">
        <f>+VLOOKUP(A848,#REF!, 1, FALSE)</f>
        <v>#REF!</v>
      </c>
    </row>
    <row r="849" spans="1:20" hidden="1" x14ac:dyDescent="0.2">
      <c r="A849" s="23" t="s">
        <v>1674</v>
      </c>
      <c r="B849" s="23" t="s">
        <v>831</v>
      </c>
      <c r="C849" s="135" t="s">
        <v>5</v>
      </c>
      <c r="F849" s="135">
        <f t="shared" si="26"/>
        <v>0</v>
      </c>
      <c r="G849" s="23">
        <v>5627293</v>
      </c>
      <c r="H849" s="23">
        <v>5627293</v>
      </c>
      <c r="M849" s="23">
        <f t="shared" si="27"/>
        <v>0</v>
      </c>
      <c r="O849" s="23">
        <f>F849-_xlfn.IFNA(VLOOKUP(A849,'tb adj31.12.2019'!$D$3:$E$1682,2,FALSE),0)</f>
        <v>0</v>
      </c>
      <c r="R849" s="23" t="e">
        <f>VLOOKUP(A849,#REF!,1,FALSE)</f>
        <v>#REF!</v>
      </c>
      <c r="T849" s="23" t="e">
        <f>+VLOOKUP(A849,#REF!, 1, FALSE)</f>
        <v>#REF!</v>
      </c>
    </row>
    <row r="850" spans="1:20" hidden="1" x14ac:dyDescent="0.2">
      <c r="A850" s="23" t="s">
        <v>1675</v>
      </c>
      <c r="B850" s="23" t="s">
        <v>1676</v>
      </c>
      <c r="C850" s="135" t="s">
        <v>5</v>
      </c>
      <c r="F850" s="135">
        <f t="shared" si="26"/>
        <v>0</v>
      </c>
      <c r="G850" s="23">
        <v>3270</v>
      </c>
      <c r="H850" s="23">
        <v>3270</v>
      </c>
      <c r="M850" s="23">
        <f t="shared" si="27"/>
        <v>0</v>
      </c>
      <c r="O850" s="23">
        <f>F850-_xlfn.IFNA(VLOOKUP(A850,'tb adj31.12.2019'!$D$3:$E$1682,2,FALSE),0)</f>
        <v>0</v>
      </c>
      <c r="R850" s="23" t="e">
        <f>VLOOKUP(A850,#REF!,1,FALSE)</f>
        <v>#REF!</v>
      </c>
      <c r="T850" s="23" t="e">
        <f>+VLOOKUP(A850,#REF!, 1, FALSE)</f>
        <v>#REF!</v>
      </c>
    </row>
    <row r="851" spans="1:20" hidden="1" x14ac:dyDescent="0.2">
      <c r="A851" s="23" t="s">
        <v>1683</v>
      </c>
      <c r="B851" s="23" t="s">
        <v>1684</v>
      </c>
      <c r="C851" s="135" t="s">
        <v>5</v>
      </c>
      <c r="D851" s="23">
        <v>30600</v>
      </c>
      <c r="F851" s="135">
        <f t="shared" si="26"/>
        <v>30600</v>
      </c>
      <c r="G851" s="23">
        <v>122400</v>
      </c>
      <c r="H851" s="23">
        <v>102000</v>
      </c>
      <c r="J851" s="23">
        <v>51000</v>
      </c>
      <c r="M851" s="23">
        <f t="shared" si="27"/>
        <v>51000</v>
      </c>
      <c r="O851" s="23">
        <f>F851-_xlfn.IFNA(VLOOKUP(A851,'tb adj31.12.2019'!$D$3:$E$1682,2,FALSE),0)</f>
        <v>0</v>
      </c>
      <c r="R851" s="23" t="e">
        <f>VLOOKUP(A851,#REF!,1,FALSE)</f>
        <v>#REF!</v>
      </c>
      <c r="T851" s="23" t="e">
        <f>+VLOOKUP(A851,#REF!, 1, FALSE)</f>
        <v>#REF!</v>
      </c>
    </row>
    <row r="852" spans="1:20" hidden="1" x14ac:dyDescent="0.2">
      <c r="A852" s="23" t="s">
        <v>3071</v>
      </c>
      <c r="B852" s="23" t="s">
        <v>3072</v>
      </c>
      <c r="C852" s="135" t="s">
        <v>5</v>
      </c>
      <c r="F852" s="135">
        <f t="shared" si="26"/>
        <v>0</v>
      </c>
      <c r="G852" s="23">
        <v>10290</v>
      </c>
      <c r="H852" s="23">
        <v>10290</v>
      </c>
      <c r="M852" s="23">
        <f t="shared" si="27"/>
        <v>0</v>
      </c>
      <c r="O852" s="23">
        <f>F852-_xlfn.IFNA(VLOOKUP(A852,'tb adj31.12.2019'!$D$3:$E$1682,2,FALSE),0)</f>
        <v>0</v>
      </c>
      <c r="R852" s="23" t="e">
        <f>VLOOKUP(A852,#REF!,1,FALSE)</f>
        <v>#REF!</v>
      </c>
      <c r="T852" s="23" t="e">
        <f>+VLOOKUP(A852,#REF!, 1, FALSE)</f>
        <v>#REF!</v>
      </c>
    </row>
    <row r="853" spans="1:20" hidden="1" x14ac:dyDescent="0.2">
      <c r="A853" s="23" t="s">
        <v>1688</v>
      </c>
      <c r="B853" s="23" t="s">
        <v>1689</v>
      </c>
      <c r="C853" s="135" t="s">
        <v>5</v>
      </c>
      <c r="F853" s="135">
        <f t="shared" si="26"/>
        <v>0</v>
      </c>
      <c r="G853" s="23">
        <v>40042</v>
      </c>
      <c r="H853" s="23">
        <v>40042</v>
      </c>
      <c r="M853" s="23">
        <f t="shared" si="27"/>
        <v>0</v>
      </c>
      <c r="O853" s="23">
        <f>F853-_xlfn.IFNA(VLOOKUP(A853,'tb adj31.12.2019'!$D$3:$E$1682,2,FALSE),0)</f>
        <v>0</v>
      </c>
      <c r="R853" s="23" t="e">
        <f>VLOOKUP(A853,#REF!,1,FALSE)</f>
        <v>#REF!</v>
      </c>
      <c r="T853" s="23" t="e">
        <f>+VLOOKUP(A853,#REF!, 1, FALSE)</f>
        <v>#REF!</v>
      </c>
    </row>
    <row r="854" spans="1:20" hidden="1" x14ac:dyDescent="0.2">
      <c r="A854" s="23" t="s">
        <v>1692</v>
      </c>
      <c r="B854" s="23" t="s">
        <v>1693</v>
      </c>
      <c r="C854" s="135" t="s">
        <v>5</v>
      </c>
      <c r="F854" s="135">
        <f t="shared" si="26"/>
        <v>0</v>
      </c>
      <c r="G854" s="23">
        <v>11442</v>
      </c>
      <c r="H854" s="23">
        <v>11442</v>
      </c>
      <c r="M854" s="23">
        <f t="shared" si="27"/>
        <v>0</v>
      </c>
      <c r="O854" s="23">
        <f>F854-_xlfn.IFNA(VLOOKUP(A854,'tb adj31.12.2019'!$D$3:$E$1682,2,FALSE),0)</f>
        <v>0</v>
      </c>
      <c r="R854" s="23" t="e">
        <f>VLOOKUP(A854,#REF!,1,FALSE)</f>
        <v>#REF!</v>
      </c>
      <c r="T854" s="23" t="e">
        <f>+VLOOKUP(A854,#REF!, 1, FALSE)</f>
        <v>#REF!</v>
      </c>
    </row>
    <row r="855" spans="1:20" hidden="1" x14ac:dyDescent="0.2">
      <c r="A855" s="23" t="s">
        <v>1694</v>
      </c>
      <c r="B855" s="23" t="s">
        <v>1695</v>
      </c>
      <c r="C855" s="135" t="s">
        <v>5</v>
      </c>
      <c r="F855" s="135">
        <f t="shared" si="26"/>
        <v>0</v>
      </c>
      <c r="G855" s="23">
        <v>145489</v>
      </c>
      <c r="H855" s="23">
        <v>145489</v>
      </c>
      <c r="M855" s="23">
        <f t="shared" si="27"/>
        <v>0</v>
      </c>
      <c r="O855" s="23">
        <f>F855-_xlfn.IFNA(VLOOKUP(A855,'tb adj31.12.2019'!$D$3:$E$1682,2,FALSE),0)</f>
        <v>0</v>
      </c>
      <c r="R855" s="23" t="e">
        <f>VLOOKUP(A855,#REF!,1,FALSE)</f>
        <v>#REF!</v>
      </c>
      <c r="T855" s="23" t="e">
        <f>+VLOOKUP(A855,#REF!, 1, FALSE)</f>
        <v>#REF!</v>
      </c>
    </row>
    <row r="856" spans="1:20" hidden="1" x14ac:dyDescent="0.2">
      <c r="A856" s="23" t="s">
        <v>3073</v>
      </c>
      <c r="B856" s="23" t="s">
        <v>3074</v>
      </c>
      <c r="C856" s="135" t="s">
        <v>5</v>
      </c>
      <c r="F856" s="135">
        <f t="shared" si="26"/>
        <v>0</v>
      </c>
      <c r="G856" s="23">
        <v>32532</v>
      </c>
      <c r="H856" s="23">
        <v>32532</v>
      </c>
      <c r="M856" s="23">
        <f t="shared" si="27"/>
        <v>0</v>
      </c>
      <c r="O856" s="23">
        <f>F856-_xlfn.IFNA(VLOOKUP(A856,'tb adj31.12.2019'!$D$3:$E$1682,2,FALSE),0)</f>
        <v>0</v>
      </c>
      <c r="R856" s="23" t="e">
        <f>VLOOKUP(A856,#REF!,1,FALSE)</f>
        <v>#REF!</v>
      </c>
      <c r="T856" s="23" t="e">
        <f>+VLOOKUP(A856,#REF!, 1, FALSE)</f>
        <v>#REF!</v>
      </c>
    </row>
    <row r="857" spans="1:20" hidden="1" x14ac:dyDescent="0.2">
      <c r="A857" s="23" t="s">
        <v>1696</v>
      </c>
      <c r="B857" s="23" t="s">
        <v>1697</v>
      </c>
      <c r="C857" s="135" t="s">
        <v>5</v>
      </c>
      <c r="F857" s="135">
        <f t="shared" si="26"/>
        <v>0</v>
      </c>
      <c r="G857" s="23">
        <v>289790</v>
      </c>
      <c r="H857" s="23">
        <v>289791</v>
      </c>
      <c r="K857" s="135">
        <v>1</v>
      </c>
      <c r="M857" s="23">
        <f t="shared" si="27"/>
        <v>-1</v>
      </c>
      <c r="O857" s="23">
        <f>F857-_xlfn.IFNA(VLOOKUP(A857,'tb adj31.12.2019'!$D$3:$E$1682,2,FALSE),0)</f>
        <v>0</v>
      </c>
      <c r="R857" s="23" t="e">
        <f>VLOOKUP(A857,#REF!,1,FALSE)</f>
        <v>#REF!</v>
      </c>
      <c r="T857" s="23" t="e">
        <f>+VLOOKUP(A857,#REF!, 1, FALSE)</f>
        <v>#REF!</v>
      </c>
    </row>
    <row r="858" spans="1:20" hidden="1" x14ac:dyDescent="0.2">
      <c r="A858" s="23" t="s">
        <v>1700</v>
      </c>
      <c r="B858" s="23" t="s">
        <v>1701</v>
      </c>
      <c r="C858" s="135" t="s">
        <v>5</v>
      </c>
      <c r="F858" s="135">
        <f t="shared" si="26"/>
        <v>0</v>
      </c>
      <c r="G858" s="23">
        <v>4709</v>
      </c>
      <c r="H858" s="23">
        <v>4709</v>
      </c>
      <c r="M858" s="23">
        <f t="shared" si="27"/>
        <v>0</v>
      </c>
      <c r="O858" s="23">
        <f>F858-_xlfn.IFNA(VLOOKUP(A858,'tb adj31.12.2019'!$D$3:$E$1682,2,FALSE),0)</f>
        <v>0</v>
      </c>
      <c r="R858" s="23" t="e">
        <f>VLOOKUP(A858,#REF!,1,FALSE)</f>
        <v>#REF!</v>
      </c>
      <c r="T858" s="23" t="e">
        <f>+VLOOKUP(A858,#REF!, 1, FALSE)</f>
        <v>#REF!</v>
      </c>
    </row>
    <row r="859" spans="1:20" hidden="1" x14ac:dyDescent="0.2">
      <c r="A859" s="23" t="s">
        <v>3075</v>
      </c>
      <c r="B859" s="23" t="s">
        <v>3076</v>
      </c>
      <c r="C859" s="135" t="s">
        <v>5</v>
      </c>
      <c r="F859" s="135">
        <f t="shared" si="26"/>
        <v>0</v>
      </c>
      <c r="G859" s="23">
        <v>4548</v>
      </c>
      <c r="H859" s="23">
        <v>4548</v>
      </c>
      <c r="M859" s="23">
        <f t="shared" si="27"/>
        <v>0</v>
      </c>
      <c r="O859" s="23">
        <f>F859-_xlfn.IFNA(VLOOKUP(A859,'tb adj31.12.2019'!$D$3:$E$1682,2,FALSE),0)</f>
        <v>0</v>
      </c>
      <c r="R859" s="23" t="e">
        <f>VLOOKUP(A859,#REF!,1,FALSE)</f>
        <v>#REF!</v>
      </c>
      <c r="T859" s="23" t="e">
        <f>+VLOOKUP(A859,#REF!, 1, FALSE)</f>
        <v>#REF!</v>
      </c>
    </row>
    <row r="860" spans="1:20" hidden="1" x14ac:dyDescent="0.2">
      <c r="A860" s="23" t="s">
        <v>1703</v>
      </c>
      <c r="B860" s="23" t="s">
        <v>1704</v>
      </c>
      <c r="C860" s="135" t="s">
        <v>5</v>
      </c>
      <c r="F860" s="135">
        <f t="shared" si="26"/>
        <v>0</v>
      </c>
      <c r="G860" s="23">
        <v>37947</v>
      </c>
      <c r="H860" s="23">
        <v>37947</v>
      </c>
      <c r="M860" s="23">
        <f t="shared" si="27"/>
        <v>0</v>
      </c>
      <c r="O860" s="23">
        <f>F860-_xlfn.IFNA(VLOOKUP(A860,'tb adj31.12.2019'!$D$3:$E$1682,2,FALSE),0)</f>
        <v>0</v>
      </c>
      <c r="R860" s="23" t="e">
        <f>VLOOKUP(A860,#REF!,1,FALSE)</f>
        <v>#REF!</v>
      </c>
      <c r="T860" s="23" t="e">
        <f>+VLOOKUP(A860,#REF!, 1, FALSE)</f>
        <v>#REF!</v>
      </c>
    </row>
    <row r="861" spans="1:20" hidden="1" x14ac:dyDescent="0.2">
      <c r="A861" s="23" t="s">
        <v>1706</v>
      </c>
      <c r="B861" s="23" t="s">
        <v>1707</v>
      </c>
      <c r="C861" s="135" t="s">
        <v>5</v>
      </c>
      <c r="F861" s="135">
        <f t="shared" si="26"/>
        <v>0</v>
      </c>
      <c r="G861" s="23">
        <v>10527</v>
      </c>
      <c r="H861" s="23">
        <v>10527</v>
      </c>
      <c r="M861" s="23">
        <f t="shared" si="27"/>
        <v>0</v>
      </c>
      <c r="O861" s="23">
        <f>F861-_xlfn.IFNA(VLOOKUP(A861,'tb adj31.12.2019'!$D$3:$E$1682,2,FALSE),0)</f>
        <v>0</v>
      </c>
      <c r="R861" s="23" t="e">
        <f>VLOOKUP(A861,#REF!,1,FALSE)</f>
        <v>#REF!</v>
      </c>
      <c r="T861" s="23" t="e">
        <f>+VLOOKUP(A861,#REF!, 1, FALSE)</f>
        <v>#REF!</v>
      </c>
    </row>
    <row r="862" spans="1:20" hidden="1" x14ac:dyDescent="0.2">
      <c r="A862" s="23" t="s">
        <v>1708</v>
      </c>
      <c r="B862" s="23" t="s">
        <v>1709</v>
      </c>
      <c r="C862" s="135" t="s">
        <v>5</v>
      </c>
      <c r="F862" s="135">
        <f t="shared" si="26"/>
        <v>0</v>
      </c>
      <c r="G862" s="23">
        <v>1799</v>
      </c>
      <c r="H862" s="23">
        <v>1799</v>
      </c>
      <c r="M862" s="23">
        <f t="shared" si="27"/>
        <v>0</v>
      </c>
      <c r="O862" s="23">
        <f>F862-_xlfn.IFNA(VLOOKUP(A862,'tb adj31.12.2019'!$D$3:$E$1682,2,FALSE),0)</f>
        <v>0</v>
      </c>
      <c r="R862" s="23" t="e">
        <f>VLOOKUP(A862,#REF!,1,FALSE)</f>
        <v>#REF!</v>
      </c>
      <c r="T862" s="23" t="e">
        <f>+VLOOKUP(A862,#REF!, 1, FALSE)</f>
        <v>#REF!</v>
      </c>
    </row>
    <row r="863" spans="1:20" hidden="1" x14ac:dyDescent="0.2">
      <c r="A863" s="23" t="s">
        <v>3077</v>
      </c>
      <c r="B863" s="23" t="s">
        <v>3078</v>
      </c>
      <c r="C863" s="135" t="s">
        <v>5</v>
      </c>
      <c r="F863" s="135">
        <f t="shared" si="26"/>
        <v>0</v>
      </c>
      <c r="G863" s="23">
        <v>21430</v>
      </c>
      <c r="H863" s="23">
        <v>21430</v>
      </c>
      <c r="M863" s="23">
        <f t="shared" si="27"/>
        <v>0</v>
      </c>
      <c r="O863" s="23">
        <f>F863-_xlfn.IFNA(VLOOKUP(A863,'tb adj31.12.2019'!$D$3:$E$1682,2,FALSE),0)</f>
        <v>0</v>
      </c>
      <c r="R863" s="23" t="e">
        <f>VLOOKUP(A863,#REF!,1,FALSE)</f>
        <v>#REF!</v>
      </c>
      <c r="T863" s="23" t="e">
        <f>+VLOOKUP(A863,#REF!, 1, FALSE)</f>
        <v>#REF!</v>
      </c>
    </row>
    <row r="864" spans="1:20" hidden="1" x14ac:dyDescent="0.2">
      <c r="A864" s="23" t="s">
        <v>3079</v>
      </c>
      <c r="B864" s="23" t="s">
        <v>3080</v>
      </c>
      <c r="C864" s="135" t="s">
        <v>5</v>
      </c>
      <c r="F864" s="135">
        <f t="shared" si="26"/>
        <v>0</v>
      </c>
      <c r="G864" s="23">
        <v>1187</v>
      </c>
      <c r="H864" s="23">
        <v>1187</v>
      </c>
      <c r="M864" s="23">
        <f t="shared" si="27"/>
        <v>0</v>
      </c>
      <c r="O864" s="23">
        <f>F864-_xlfn.IFNA(VLOOKUP(A864,'tb adj31.12.2019'!$D$3:$E$1682,2,FALSE),0)</f>
        <v>0</v>
      </c>
      <c r="R864" s="23" t="e">
        <f>VLOOKUP(A864,#REF!,1,FALSE)</f>
        <v>#REF!</v>
      </c>
      <c r="T864" s="23" t="e">
        <f>+VLOOKUP(A864,#REF!, 1, FALSE)</f>
        <v>#REF!</v>
      </c>
    </row>
    <row r="865" spans="1:20" hidden="1" x14ac:dyDescent="0.2">
      <c r="A865" s="23" t="s">
        <v>1710</v>
      </c>
      <c r="B865" s="23" t="s">
        <v>1711</v>
      </c>
      <c r="C865" s="135" t="s">
        <v>5</v>
      </c>
      <c r="F865" s="135">
        <f t="shared" si="26"/>
        <v>0</v>
      </c>
      <c r="G865" s="23">
        <v>29133</v>
      </c>
      <c r="H865" s="23">
        <v>29133</v>
      </c>
      <c r="M865" s="23">
        <f t="shared" si="27"/>
        <v>0</v>
      </c>
      <c r="O865" s="23">
        <f>F865-_xlfn.IFNA(VLOOKUP(A865,'tb adj31.12.2019'!$D$3:$E$1682,2,FALSE),0)</f>
        <v>0</v>
      </c>
      <c r="R865" s="23" t="e">
        <f>VLOOKUP(A865,#REF!,1,FALSE)</f>
        <v>#REF!</v>
      </c>
      <c r="T865" s="23" t="e">
        <f>+VLOOKUP(A865,#REF!, 1, FALSE)</f>
        <v>#REF!</v>
      </c>
    </row>
    <row r="866" spans="1:20" hidden="1" x14ac:dyDescent="0.2">
      <c r="A866" s="23" t="s">
        <v>1712</v>
      </c>
      <c r="B866" s="23" t="s">
        <v>1713</v>
      </c>
      <c r="C866" s="135" t="s">
        <v>5</v>
      </c>
      <c r="F866" s="135">
        <f t="shared" si="26"/>
        <v>0</v>
      </c>
      <c r="G866" s="23">
        <v>2760</v>
      </c>
      <c r="H866" s="23">
        <v>2760</v>
      </c>
      <c r="M866" s="23">
        <f t="shared" si="27"/>
        <v>0</v>
      </c>
      <c r="O866" s="23">
        <f>F866-_xlfn.IFNA(VLOOKUP(A866,'tb adj31.12.2019'!$D$3:$E$1682,2,FALSE),0)</f>
        <v>0</v>
      </c>
      <c r="R866" s="23" t="e">
        <f>VLOOKUP(A866,#REF!,1,FALSE)</f>
        <v>#REF!</v>
      </c>
      <c r="T866" s="23" t="e">
        <f>+VLOOKUP(A866,#REF!, 1, FALSE)</f>
        <v>#REF!</v>
      </c>
    </row>
    <row r="867" spans="1:20" hidden="1" x14ac:dyDescent="0.2">
      <c r="A867" s="23" t="s">
        <v>1715</v>
      </c>
      <c r="B867" s="23" t="s">
        <v>1716</v>
      </c>
      <c r="C867" s="135" t="s">
        <v>5</v>
      </c>
      <c r="F867" s="135">
        <f t="shared" si="26"/>
        <v>0</v>
      </c>
      <c r="G867" s="23">
        <v>10637</v>
      </c>
      <c r="H867" s="23">
        <v>10637</v>
      </c>
      <c r="M867" s="23">
        <f t="shared" si="27"/>
        <v>0</v>
      </c>
      <c r="O867" s="23">
        <f>F867-_xlfn.IFNA(VLOOKUP(A867,'tb adj31.12.2019'!$D$3:$E$1682,2,FALSE),0)</f>
        <v>0</v>
      </c>
      <c r="R867" s="23" t="e">
        <f>VLOOKUP(A867,#REF!,1,FALSE)</f>
        <v>#REF!</v>
      </c>
      <c r="T867" s="23" t="e">
        <f>+VLOOKUP(A867,#REF!, 1, FALSE)</f>
        <v>#REF!</v>
      </c>
    </row>
    <row r="868" spans="1:20" hidden="1" x14ac:dyDescent="0.2">
      <c r="A868" s="23" t="s">
        <v>1717</v>
      </c>
      <c r="B868" s="23" t="s">
        <v>1718</v>
      </c>
      <c r="C868" s="135" t="s">
        <v>5</v>
      </c>
      <c r="F868" s="135">
        <f t="shared" si="26"/>
        <v>0</v>
      </c>
      <c r="G868" s="23">
        <v>150000</v>
      </c>
      <c r="H868" s="23">
        <v>150000</v>
      </c>
      <c r="M868" s="23">
        <f t="shared" si="27"/>
        <v>0</v>
      </c>
      <c r="O868" s="23">
        <f>F868-_xlfn.IFNA(VLOOKUP(A868,'tb adj31.12.2019'!$D$3:$E$1682,2,FALSE),0)</f>
        <v>0</v>
      </c>
      <c r="R868" s="23" t="e">
        <f>VLOOKUP(A868,#REF!,1,FALSE)</f>
        <v>#REF!</v>
      </c>
      <c r="T868" s="23" t="e">
        <f>+VLOOKUP(A868,#REF!, 1, FALSE)</f>
        <v>#REF!</v>
      </c>
    </row>
    <row r="869" spans="1:20" hidden="1" x14ac:dyDescent="0.2">
      <c r="A869" s="23" t="s">
        <v>1720</v>
      </c>
      <c r="B869" s="23" t="s">
        <v>1721</v>
      </c>
      <c r="C869" s="135" t="s">
        <v>5</v>
      </c>
      <c r="F869" s="135">
        <f t="shared" si="26"/>
        <v>0</v>
      </c>
      <c r="G869" s="23">
        <v>73631</v>
      </c>
      <c r="H869" s="23">
        <v>73631</v>
      </c>
      <c r="M869" s="23">
        <f t="shared" si="27"/>
        <v>0</v>
      </c>
      <c r="O869" s="23">
        <f>F869-_xlfn.IFNA(VLOOKUP(A869,'tb adj31.12.2019'!$D$3:$E$1682,2,FALSE),0)</f>
        <v>0</v>
      </c>
      <c r="R869" s="23" t="e">
        <f>VLOOKUP(A869,#REF!,1,FALSE)</f>
        <v>#REF!</v>
      </c>
      <c r="T869" s="23" t="e">
        <f>+VLOOKUP(A869,#REF!, 1, FALSE)</f>
        <v>#REF!</v>
      </c>
    </row>
    <row r="870" spans="1:20" hidden="1" x14ac:dyDescent="0.2">
      <c r="A870" s="23" t="s">
        <v>1722</v>
      </c>
      <c r="B870" s="23" t="s">
        <v>1723</v>
      </c>
      <c r="C870" s="135" t="s">
        <v>5</v>
      </c>
      <c r="F870" s="135">
        <f t="shared" si="26"/>
        <v>0</v>
      </c>
      <c r="G870" s="23">
        <v>23141</v>
      </c>
      <c r="H870" s="23">
        <v>23141</v>
      </c>
      <c r="M870" s="23">
        <f t="shared" si="27"/>
        <v>0</v>
      </c>
      <c r="O870" s="23">
        <f>F870-_xlfn.IFNA(VLOOKUP(A870,'tb adj31.12.2019'!$D$3:$E$1682,2,FALSE),0)</f>
        <v>0</v>
      </c>
      <c r="R870" s="23" t="e">
        <f>VLOOKUP(A870,#REF!,1,FALSE)</f>
        <v>#REF!</v>
      </c>
      <c r="T870" s="23" t="e">
        <f>+VLOOKUP(A870,#REF!, 1, FALSE)</f>
        <v>#REF!</v>
      </c>
    </row>
    <row r="871" spans="1:20" hidden="1" x14ac:dyDescent="0.2">
      <c r="A871" s="23" t="s">
        <v>1725</v>
      </c>
      <c r="B871" s="23" t="s">
        <v>1726</v>
      </c>
      <c r="C871" s="135" t="s">
        <v>5</v>
      </c>
      <c r="F871" s="135">
        <f t="shared" si="26"/>
        <v>0</v>
      </c>
      <c r="G871" s="23">
        <v>1873</v>
      </c>
      <c r="H871" s="23">
        <v>1873</v>
      </c>
      <c r="M871" s="23">
        <f t="shared" si="27"/>
        <v>0</v>
      </c>
      <c r="O871" s="23">
        <f>F871-_xlfn.IFNA(VLOOKUP(A871,'tb adj31.12.2019'!$D$3:$E$1682,2,FALSE),0)</f>
        <v>0</v>
      </c>
      <c r="R871" s="23" t="e">
        <f>VLOOKUP(A871,#REF!,1,FALSE)</f>
        <v>#REF!</v>
      </c>
      <c r="T871" s="23" t="e">
        <f>+VLOOKUP(A871,#REF!, 1, FALSE)</f>
        <v>#REF!</v>
      </c>
    </row>
    <row r="872" spans="1:20" hidden="1" x14ac:dyDescent="0.2">
      <c r="A872" s="23" t="s">
        <v>1730</v>
      </c>
      <c r="B872" s="23" t="s">
        <v>1731</v>
      </c>
      <c r="C872" s="135" t="s">
        <v>5</v>
      </c>
      <c r="F872" s="135">
        <f t="shared" si="26"/>
        <v>0</v>
      </c>
      <c r="G872" s="23">
        <v>115112</v>
      </c>
      <c r="H872" s="23">
        <v>115112</v>
      </c>
      <c r="M872" s="23">
        <f t="shared" si="27"/>
        <v>0</v>
      </c>
      <c r="O872" s="23">
        <f>F872-_xlfn.IFNA(VLOOKUP(A872,'tb adj31.12.2019'!$D$3:$E$1682,2,FALSE),0)</f>
        <v>0</v>
      </c>
      <c r="R872" s="23" t="e">
        <f>VLOOKUP(A872,#REF!,1,FALSE)</f>
        <v>#REF!</v>
      </c>
      <c r="T872" s="23" t="e">
        <f>+VLOOKUP(A872,#REF!, 1, FALSE)</f>
        <v>#REF!</v>
      </c>
    </row>
    <row r="873" spans="1:20" hidden="1" x14ac:dyDescent="0.2">
      <c r="A873" s="23" t="s">
        <v>3081</v>
      </c>
      <c r="B873" s="23" t="s">
        <v>3082</v>
      </c>
      <c r="C873" s="135" t="s">
        <v>5</v>
      </c>
      <c r="F873" s="135">
        <f t="shared" si="26"/>
        <v>0</v>
      </c>
      <c r="G873" s="23">
        <v>161761</v>
      </c>
      <c r="H873" s="23">
        <v>161761</v>
      </c>
      <c r="M873" s="23">
        <f t="shared" si="27"/>
        <v>0</v>
      </c>
      <c r="O873" s="23">
        <f>F873-_xlfn.IFNA(VLOOKUP(A873,'tb adj31.12.2019'!$D$3:$E$1682,2,FALSE),0)</f>
        <v>0</v>
      </c>
      <c r="R873" s="23" t="e">
        <f>VLOOKUP(A873,#REF!,1,FALSE)</f>
        <v>#REF!</v>
      </c>
      <c r="T873" s="23" t="e">
        <f>+VLOOKUP(A873,#REF!, 1, FALSE)</f>
        <v>#REF!</v>
      </c>
    </row>
    <row r="874" spans="1:20" hidden="1" x14ac:dyDescent="0.2">
      <c r="A874" s="23" t="s">
        <v>3083</v>
      </c>
      <c r="B874" s="23" t="s">
        <v>3084</v>
      </c>
      <c r="C874" s="135" t="s">
        <v>5</v>
      </c>
      <c r="F874" s="135">
        <f t="shared" si="26"/>
        <v>0</v>
      </c>
      <c r="G874" s="23">
        <v>5174</v>
      </c>
      <c r="H874" s="23">
        <v>5174</v>
      </c>
      <c r="M874" s="23">
        <f t="shared" si="27"/>
        <v>0</v>
      </c>
      <c r="O874" s="23">
        <f>F874-_xlfn.IFNA(VLOOKUP(A874,'tb adj31.12.2019'!$D$3:$E$1682,2,FALSE),0)</f>
        <v>0</v>
      </c>
      <c r="R874" s="23" t="e">
        <f>VLOOKUP(A874,#REF!,1,FALSE)</f>
        <v>#REF!</v>
      </c>
      <c r="T874" s="23" t="e">
        <f>+VLOOKUP(A874,#REF!, 1, FALSE)</f>
        <v>#REF!</v>
      </c>
    </row>
    <row r="875" spans="1:20" hidden="1" x14ac:dyDescent="0.2">
      <c r="A875" s="23" t="s">
        <v>1734</v>
      </c>
      <c r="B875" s="23" t="s">
        <v>1735</v>
      </c>
      <c r="C875" s="135" t="s">
        <v>5</v>
      </c>
      <c r="F875" s="135">
        <f t="shared" si="26"/>
        <v>0</v>
      </c>
      <c r="G875" s="23">
        <v>27056</v>
      </c>
      <c r="H875" s="23">
        <v>27056</v>
      </c>
      <c r="M875" s="23">
        <f t="shared" si="27"/>
        <v>0</v>
      </c>
      <c r="O875" s="23">
        <f>F875-_xlfn.IFNA(VLOOKUP(A875,'tb adj31.12.2019'!$D$3:$E$1682,2,FALSE),0)</f>
        <v>0</v>
      </c>
      <c r="R875" s="23" t="e">
        <f>VLOOKUP(A875,#REF!,1,FALSE)</f>
        <v>#REF!</v>
      </c>
      <c r="T875" s="23" t="e">
        <f>+VLOOKUP(A875,#REF!, 1, FALSE)</f>
        <v>#REF!</v>
      </c>
    </row>
    <row r="876" spans="1:20" hidden="1" x14ac:dyDescent="0.2">
      <c r="A876" s="23" t="s">
        <v>3085</v>
      </c>
      <c r="B876" s="23" t="s">
        <v>3086</v>
      </c>
      <c r="C876" s="135" t="s">
        <v>5</v>
      </c>
      <c r="F876" s="135">
        <f t="shared" si="26"/>
        <v>0</v>
      </c>
      <c r="G876" s="23">
        <v>746</v>
      </c>
      <c r="H876" s="23">
        <v>746</v>
      </c>
      <c r="M876" s="23">
        <f t="shared" si="27"/>
        <v>0</v>
      </c>
      <c r="O876" s="23">
        <f>F876-_xlfn.IFNA(VLOOKUP(A876,'tb adj31.12.2019'!$D$3:$E$1682,2,FALSE),0)</f>
        <v>0</v>
      </c>
      <c r="R876" s="23" t="e">
        <f>VLOOKUP(A876,#REF!,1,FALSE)</f>
        <v>#REF!</v>
      </c>
      <c r="T876" s="23" t="e">
        <f>+VLOOKUP(A876,#REF!, 1, FALSE)</f>
        <v>#REF!</v>
      </c>
    </row>
    <row r="877" spans="1:20" hidden="1" x14ac:dyDescent="0.2">
      <c r="A877" s="23" t="s">
        <v>1738</v>
      </c>
      <c r="B877" s="23" t="s">
        <v>1739</v>
      </c>
      <c r="C877" s="135" t="s">
        <v>5</v>
      </c>
      <c r="F877" s="135">
        <f t="shared" si="26"/>
        <v>0</v>
      </c>
      <c r="G877" s="23">
        <v>27494</v>
      </c>
      <c r="H877" s="23">
        <v>27494</v>
      </c>
      <c r="M877" s="23">
        <f t="shared" si="27"/>
        <v>0</v>
      </c>
      <c r="O877" s="23">
        <f>F877-_xlfn.IFNA(VLOOKUP(A877,'tb adj31.12.2019'!$D$3:$E$1682,2,FALSE),0)</f>
        <v>0</v>
      </c>
      <c r="R877" s="23" t="e">
        <f>VLOOKUP(A877,#REF!,1,FALSE)</f>
        <v>#REF!</v>
      </c>
      <c r="T877" s="23" t="e">
        <f>+VLOOKUP(A877,#REF!, 1, FALSE)</f>
        <v>#REF!</v>
      </c>
    </row>
    <row r="878" spans="1:20" hidden="1" x14ac:dyDescent="0.2">
      <c r="A878" s="23" t="s">
        <v>3087</v>
      </c>
      <c r="B878" s="23" t="s">
        <v>611</v>
      </c>
      <c r="C878" s="135" t="s">
        <v>5</v>
      </c>
      <c r="F878" s="135">
        <f t="shared" si="26"/>
        <v>0</v>
      </c>
      <c r="G878" s="23">
        <v>222466</v>
      </c>
      <c r="H878" s="23">
        <v>222466</v>
      </c>
      <c r="M878" s="23">
        <f t="shared" si="27"/>
        <v>0</v>
      </c>
      <c r="O878" s="23">
        <f>F878-_xlfn.IFNA(VLOOKUP(A878,'tb adj31.12.2019'!$D$3:$E$1682,2,FALSE),0)</f>
        <v>0</v>
      </c>
      <c r="R878" s="23" t="e">
        <f>VLOOKUP(A878,#REF!,1,FALSE)</f>
        <v>#REF!</v>
      </c>
      <c r="T878" s="23" t="e">
        <f>+VLOOKUP(A878,#REF!, 1, FALSE)</f>
        <v>#REF!</v>
      </c>
    </row>
    <row r="879" spans="1:20" hidden="1" x14ac:dyDescent="0.2">
      <c r="A879" s="23" t="s">
        <v>3088</v>
      </c>
      <c r="B879" s="23" t="s">
        <v>3089</v>
      </c>
      <c r="C879" s="135" t="s">
        <v>5</v>
      </c>
      <c r="F879" s="135">
        <f t="shared" si="26"/>
        <v>0</v>
      </c>
      <c r="G879" s="23">
        <v>4321</v>
      </c>
      <c r="H879" s="23">
        <v>4321</v>
      </c>
      <c r="M879" s="23">
        <f t="shared" si="27"/>
        <v>0</v>
      </c>
      <c r="O879" s="23">
        <f>F879-_xlfn.IFNA(VLOOKUP(A879,'tb adj31.12.2019'!$D$3:$E$1682,2,FALSE),0)</f>
        <v>0</v>
      </c>
      <c r="R879" s="23" t="e">
        <f>VLOOKUP(A879,#REF!,1,FALSE)</f>
        <v>#REF!</v>
      </c>
      <c r="T879" s="23" t="e">
        <f>+VLOOKUP(A879,#REF!, 1, FALSE)</f>
        <v>#REF!</v>
      </c>
    </row>
    <row r="880" spans="1:20" hidden="1" x14ac:dyDescent="0.2">
      <c r="A880" s="23" t="s">
        <v>3090</v>
      </c>
      <c r="B880" s="23" t="s">
        <v>3091</v>
      </c>
      <c r="C880" s="135" t="s">
        <v>5</v>
      </c>
      <c r="F880" s="135">
        <f t="shared" si="26"/>
        <v>0</v>
      </c>
      <c r="G880" s="23">
        <v>71120</v>
      </c>
      <c r="H880" s="23">
        <v>71120</v>
      </c>
      <c r="M880" s="23">
        <f t="shared" si="27"/>
        <v>0</v>
      </c>
      <c r="O880" s="23">
        <f>F880-_xlfn.IFNA(VLOOKUP(A880,'tb adj31.12.2019'!$D$3:$E$1682,2,FALSE),0)</f>
        <v>0</v>
      </c>
      <c r="R880" s="23" t="e">
        <f>VLOOKUP(A880,#REF!,1,FALSE)</f>
        <v>#REF!</v>
      </c>
      <c r="T880" s="23" t="e">
        <f>+VLOOKUP(A880,#REF!, 1, FALSE)</f>
        <v>#REF!</v>
      </c>
    </row>
    <row r="881" spans="1:20" hidden="1" x14ac:dyDescent="0.2">
      <c r="A881" s="23" t="s">
        <v>1741</v>
      </c>
      <c r="B881" s="23" t="s">
        <v>1742</v>
      </c>
      <c r="C881" s="135" t="s">
        <v>5</v>
      </c>
      <c r="F881" s="135">
        <f t="shared" si="26"/>
        <v>0</v>
      </c>
      <c r="G881" s="23">
        <v>12539</v>
      </c>
      <c r="H881" s="23">
        <v>12539</v>
      </c>
      <c r="M881" s="23">
        <f t="shared" si="27"/>
        <v>0</v>
      </c>
      <c r="O881" s="23">
        <f>F881-_xlfn.IFNA(VLOOKUP(A881,'tb adj31.12.2019'!$D$3:$E$1682,2,FALSE),0)</f>
        <v>0</v>
      </c>
      <c r="R881" s="23" t="e">
        <f>VLOOKUP(A881,#REF!,1,FALSE)</f>
        <v>#REF!</v>
      </c>
      <c r="T881" s="23" t="e">
        <f>+VLOOKUP(A881,#REF!, 1, FALSE)</f>
        <v>#REF!</v>
      </c>
    </row>
    <row r="882" spans="1:20" hidden="1" x14ac:dyDescent="0.2">
      <c r="A882" s="23" t="s">
        <v>1743</v>
      </c>
      <c r="B882" s="23" t="s">
        <v>1744</v>
      </c>
      <c r="C882" s="135" t="s">
        <v>5</v>
      </c>
      <c r="F882" s="135">
        <f t="shared" si="26"/>
        <v>0</v>
      </c>
      <c r="G882" s="23">
        <v>19756</v>
      </c>
      <c r="H882" s="23">
        <v>19756</v>
      </c>
      <c r="M882" s="23">
        <f t="shared" si="27"/>
        <v>0</v>
      </c>
      <c r="O882" s="23">
        <f>F882-_xlfn.IFNA(VLOOKUP(A882,'tb adj31.12.2019'!$D$3:$E$1682,2,FALSE),0)</f>
        <v>0</v>
      </c>
      <c r="R882" s="23" t="e">
        <f>VLOOKUP(A882,#REF!,1,FALSE)</f>
        <v>#REF!</v>
      </c>
      <c r="T882" s="23" t="e">
        <f>+VLOOKUP(A882,#REF!, 1, FALSE)</f>
        <v>#REF!</v>
      </c>
    </row>
    <row r="883" spans="1:20" hidden="1" x14ac:dyDescent="0.2">
      <c r="A883" s="23" t="s">
        <v>1746</v>
      </c>
      <c r="B883" s="23" t="s">
        <v>1747</v>
      </c>
      <c r="C883" s="135" t="s">
        <v>5</v>
      </c>
      <c r="F883" s="135">
        <f t="shared" si="26"/>
        <v>0</v>
      </c>
      <c r="G883" s="23">
        <v>88686</v>
      </c>
      <c r="H883" s="23">
        <v>88686</v>
      </c>
      <c r="M883" s="23">
        <f t="shared" si="27"/>
        <v>0</v>
      </c>
      <c r="O883" s="23">
        <f>F883-_xlfn.IFNA(VLOOKUP(A883,'tb adj31.12.2019'!$D$3:$E$1682,2,FALSE),0)</f>
        <v>0</v>
      </c>
      <c r="R883" s="23" t="e">
        <f>VLOOKUP(A883,#REF!,1,FALSE)</f>
        <v>#REF!</v>
      </c>
      <c r="T883" s="23" t="e">
        <f>+VLOOKUP(A883,#REF!, 1, FALSE)</f>
        <v>#REF!</v>
      </c>
    </row>
    <row r="884" spans="1:20" hidden="1" x14ac:dyDescent="0.2">
      <c r="A884" s="23" t="s">
        <v>3092</v>
      </c>
      <c r="B884" s="23" t="s">
        <v>3093</v>
      </c>
      <c r="C884" s="135" t="s">
        <v>5</v>
      </c>
      <c r="F884" s="135">
        <f t="shared" si="26"/>
        <v>0</v>
      </c>
      <c r="G884" s="23">
        <v>249890</v>
      </c>
      <c r="H884" s="23">
        <v>249890</v>
      </c>
      <c r="M884" s="23">
        <f t="shared" si="27"/>
        <v>0</v>
      </c>
      <c r="O884" s="23">
        <f>F884-_xlfn.IFNA(VLOOKUP(A884,'tb adj31.12.2019'!$D$3:$E$1682,2,FALSE),0)</f>
        <v>0</v>
      </c>
      <c r="R884" s="23" t="e">
        <f>VLOOKUP(A884,#REF!,1,FALSE)</f>
        <v>#REF!</v>
      </c>
      <c r="T884" s="23" t="e">
        <f>+VLOOKUP(A884,#REF!, 1, FALSE)</f>
        <v>#REF!</v>
      </c>
    </row>
    <row r="885" spans="1:20" hidden="1" x14ac:dyDescent="0.2">
      <c r="A885" s="23" t="s">
        <v>1750</v>
      </c>
      <c r="B885" s="23" t="s">
        <v>1751</v>
      </c>
      <c r="C885" s="135" t="s">
        <v>5</v>
      </c>
      <c r="F885" s="135">
        <f t="shared" si="26"/>
        <v>0</v>
      </c>
      <c r="G885" s="23">
        <v>88989</v>
      </c>
      <c r="H885" s="23">
        <v>88989</v>
      </c>
      <c r="M885" s="23">
        <f t="shared" si="27"/>
        <v>0</v>
      </c>
      <c r="O885" s="23">
        <f>F885-_xlfn.IFNA(VLOOKUP(A885,'tb adj31.12.2019'!$D$3:$E$1682,2,FALSE),0)</f>
        <v>0</v>
      </c>
      <c r="R885" s="23" t="e">
        <f>VLOOKUP(A885,#REF!,1,FALSE)</f>
        <v>#REF!</v>
      </c>
      <c r="T885" s="23" t="e">
        <f>+VLOOKUP(A885,#REF!, 1, FALSE)</f>
        <v>#REF!</v>
      </c>
    </row>
    <row r="886" spans="1:20" hidden="1" x14ac:dyDescent="0.2">
      <c r="A886" s="23" t="s">
        <v>1753</v>
      </c>
      <c r="B886" s="23" t="s">
        <v>1754</v>
      </c>
      <c r="C886" s="135" t="s">
        <v>5</v>
      </c>
      <c r="F886" s="135">
        <f t="shared" si="26"/>
        <v>0</v>
      </c>
      <c r="G886" s="23">
        <v>40784</v>
      </c>
      <c r="H886" s="23">
        <v>40784</v>
      </c>
      <c r="M886" s="23">
        <f t="shared" si="27"/>
        <v>0</v>
      </c>
      <c r="O886" s="23">
        <f>F886-_xlfn.IFNA(VLOOKUP(A886,'tb adj31.12.2019'!$D$3:$E$1682,2,FALSE),0)</f>
        <v>0</v>
      </c>
      <c r="R886" s="23" t="e">
        <f>VLOOKUP(A886,#REF!,1,FALSE)</f>
        <v>#REF!</v>
      </c>
      <c r="T886" s="23" t="e">
        <f>+VLOOKUP(A886,#REF!, 1, FALSE)</f>
        <v>#REF!</v>
      </c>
    </row>
    <row r="887" spans="1:20" hidden="1" x14ac:dyDescent="0.2">
      <c r="A887" s="23" t="s">
        <v>1755</v>
      </c>
      <c r="B887" s="23" t="s">
        <v>1756</v>
      </c>
      <c r="C887" s="135" t="s">
        <v>5</v>
      </c>
      <c r="F887" s="135">
        <f t="shared" si="26"/>
        <v>0</v>
      </c>
      <c r="G887" s="23">
        <v>125614</v>
      </c>
      <c r="H887" s="23">
        <v>125614</v>
      </c>
      <c r="M887" s="23">
        <f t="shared" si="27"/>
        <v>0</v>
      </c>
      <c r="O887" s="23">
        <f>F887-_xlfn.IFNA(VLOOKUP(A887,'tb adj31.12.2019'!$D$3:$E$1682,2,FALSE),0)</f>
        <v>0</v>
      </c>
      <c r="R887" s="23" t="e">
        <f>VLOOKUP(A887,#REF!,1,FALSE)</f>
        <v>#REF!</v>
      </c>
      <c r="T887" s="23" t="e">
        <f>+VLOOKUP(A887,#REF!, 1, FALSE)</f>
        <v>#REF!</v>
      </c>
    </row>
    <row r="888" spans="1:20" hidden="1" x14ac:dyDescent="0.2">
      <c r="A888" s="23" t="s">
        <v>1764</v>
      </c>
      <c r="B888" s="23" t="s">
        <v>1765</v>
      </c>
      <c r="C888" s="135" t="s">
        <v>5</v>
      </c>
      <c r="F888" s="135">
        <f t="shared" si="26"/>
        <v>0</v>
      </c>
      <c r="G888" s="23">
        <v>10574</v>
      </c>
      <c r="H888" s="23">
        <v>10574</v>
      </c>
      <c r="M888" s="23">
        <f t="shared" si="27"/>
        <v>0</v>
      </c>
      <c r="O888" s="23">
        <f>F888-_xlfn.IFNA(VLOOKUP(A888,'tb adj31.12.2019'!$D$3:$E$1682,2,FALSE),0)</f>
        <v>0</v>
      </c>
      <c r="R888" s="23" t="e">
        <f>VLOOKUP(A888,#REF!,1,FALSE)</f>
        <v>#REF!</v>
      </c>
      <c r="T888" s="23" t="e">
        <f>+VLOOKUP(A888,#REF!, 1, FALSE)</f>
        <v>#REF!</v>
      </c>
    </row>
    <row r="889" spans="1:20" hidden="1" x14ac:dyDescent="0.2">
      <c r="A889" s="23" t="s">
        <v>1769</v>
      </c>
      <c r="B889" s="23" t="s">
        <v>1770</v>
      </c>
      <c r="C889" s="135" t="s">
        <v>5</v>
      </c>
      <c r="F889" s="135">
        <f t="shared" si="26"/>
        <v>0</v>
      </c>
      <c r="G889" s="23">
        <v>1069684</v>
      </c>
      <c r="H889" s="23">
        <v>1069684</v>
      </c>
      <c r="M889" s="23">
        <f t="shared" si="27"/>
        <v>0</v>
      </c>
      <c r="O889" s="23">
        <f>F889-_xlfn.IFNA(VLOOKUP(A889,'tb adj31.12.2019'!$D$3:$E$1682,2,FALSE),0)</f>
        <v>0</v>
      </c>
      <c r="R889" s="23" t="e">
        <f>VLOOKUP(A889,#REF!,1,FALSE)</f>
        <v>#REF!</v>
      </c>
      <c r="T889" s="23" t="e">
        <f>+VLOOKUP(A889,#REF!, 1, FALSE)</f>
        <v>#REF!</v>
      </c>
    </row>
    <row r="890" spans="1:20" hidden="1" x14ac:dyDescent="0.2">
      <c r="A890" s="23" t="s">
        <v>1771</v>
      </c>
      <c r="B890" s="23" t="s">
        <v>1772</v>
      </c>
      <c r="C890" s="135" t="s">
        <v>5</v>
      </c>
      <c r="F890" s="135">
        <f t="shared" si="26"/>
        <v>0</v>
      </c>
      <c r="G890" s="23">
        <v>590</v>
      </c>
      <c r="H890" s="23">
        <v>590</v>
      </c>
      <c r="M890" s="23">
        <f t="shared" si="27"/>
        <v>0</v>
      </c>
      <c r="O890" s="23">
        <f>F890-_xlfn.IFNA(VLOOKUP(A890,'tb adj31.12.2019'!$D$3:$E$1682,2,FALSE),0)</f>
        <v>0</v>
      </c>
      <c r="R890" s="23" t="e">
        <f>VLOOKUP(A890,#REF!,1,FALSE)</f>
        <v>#REF!</v>
      </c>
      <c r="T890" s="23" t="e">
        <f>+VLOOKUP(A890,#REF!, 1, FALSE)</f>
        <v>#REF!</v>
      </c>
    </row>
    <row r="891" spans="1:20" hidden="1" x14ac:dyDescent="0.2">
      <c r="A891" s="23" t="s">
        <v>1775</v>
      </c>
      <c r="B891" s="23" t="s">
        <v>1776</v>
      </c>
      <c r="C891" s="135" t="s">
        <v>5</v>
      </c>
      <c r="F891" s="135">
        <f t="shared" si="26"/>
        <v>0</v>
      </c>
      <c r="G891" s="23">
        <v>4624</v>
      </c>
      <c r="H891" s="23">
        <v>4624</v>
      </c>
      <c r="M891" s="23">
        <f t="shared" si="27"/>
        <v>0</v>
      </c>
      <c r="O891" s="23">
        <f>F891-_xlfn.IFNA(VLOOKUP(A891,'tb adj31.12.2019'!$D$3:$E$1682,2,FALSE),0)</f>
        <v>0</v>
      </c>
      <c r="R891" s="23" t="e">
        <f>VLOOKUP(A891,#REF!,1,FALSE)</f>
        <v>#REF!</v>
      </c>
      <c r="T891" s="23" t="e">
        <f>+VLOOKUP(A891,#REF!, 1, FALSE)</f>
        <v>#REF!</v>
      </c>
    </row>
    <row r="892" spans="1:20" hidden="1" x14ac:dyDescent="0.2">
      <c r="A892" s="23" t="s">
        <v>1778</v>
      </c>
      <c r="B892" s="23" t="s">
        <v>1779</v>
      </c>
      <c r="C892" s="135" t="s">
        <v>5</v>
      </c>
      <c r="F892" s="135">
        <f t="shared" si="26"/>
        <v>0</v>
      </c>
      <c r="G892" s="23">
        <v>919</v>
      </c>
      <c r="H892" s="23">
        <v>919</v>
      </c>
      <c r="M892" s="23">
        <f t="shared" si="27"/>
        <v>0</v>
      </c>
      <c r="O892" s="23">
        <f>F892-_xlfn.IFNA(VLOOKUP(A892,'tb adj31.12.2019'!$D$3:$E$1682,2,FALSE),0)</f>
        <v>0</v>
      </c>
      <c r="R892" s="23" t="e">
        <f>VLOOKUP(A892,#REF!,1,FALSE)</f>
        <v>#REF!</v>
      </c>
      <c r="T892" s="23" t="e">
        <f>+VLOOKUP(A892,#REF!, 1, FALSE)</f>
        <v>#REF!</v>
      </c>
    </row>
    <row r="893" spans="1:20" hidden="1" x14ac:dyDescent="0.2">
      <c r="A893" s="23" t="s">
        <v>1782</v>
      </c>
      <c r="B893" s="23" t="s">
        <v>1783</v>
      </c>
      <c r="C893" s="135" t="s">
        <v>5</v>
      </c>
      <c r="F893" s="135">
        <f t="shared" si="26"/>
        <v>0</v>
      </c>
      <c r="G893" s="23">
        <v>4152</v>
      </c>
      <c r="H893" s="23">
        <v>4152</v>
      </c>
      <c r="M893" s="23">
        <f t="shared" si="27"/>
        <v>0</v>
      </c>
      <c r="O893" s="23">
        <f>F893-_xlfn.IFNA(VLOOKUP(A893,'tb adj31.12.2019'!$D$3:$E$1682,2,FALSE),0)</f>
        <v>0</v>
      </c>
      <c r="R893" s="23" t="e">
        <f>VLOOKUP(A893,#REF!,1,FALSE)</f>
        <v>#REF!</v>
      </c>
      <c r="T893" s="23" t="e">
        <f>+VLOOKUP(A893,#REF!, 1, FALSE)</f>
        <v>#REF!</v>
      </c>
    </row>
    <row r="894" spans="1:20" hidden="1" x14ac:dyDescent="0.2">
      <c r="A894" s="23" t="s">
        <v>1784</v>
      </c>
      <c r="B894" s="23" t="s">
        <v>1785</v>
      </c>
      <c r="C894" s="135" t="s">
        <v>5</v>
      </c>
      <c r="F894" s="135">
        <f t="shared" si="26"/>
        <v>0</v>
      </c>
      <c r="G894" s="23">
        <v>6291</v>
      </c>
      <c r="H894" s="23">
        <v>6291</v>
      </c>
      <c r="M894" s="23">
        <f t="shared" si="27"/>
        <v>0</v>
      </c>
      <c r="O894" s="23">
        <f>F894-_xlfn.IFNA(VLOOKUP(A894,'tb adj31.12.2019'!$D$3:$E$1682,2,FALSE),0)</f>
        <v>0</v>
      </c>
      <c r="R894" s="23" t="e">
        <f>VLOOKUP(A894,#REF!,1,FALSE)</f>
        <v>#REF!</v>
      </c>
      <c r="T894" s="23" t="e">
        <f>+VLOOKUP(A894,#REF!, 1, FALSE)</f>
        <v>#REF!</v>
      </c>
    </row>
    <row r="895" spans="1:20" hidden="1" x14ac:dyDescent="0.2">
      <c r="A895" s="23" t="s">
        <v>1791</v>
      </c>
      <c r="B895" s="23" t="s">
        <v>1792</v>
      </c>
      <c r="C895" s="135" t="s">
        <v>5</v>
      </c>
      <c r="F895" s="135">
        <f t="shared" si="26"/>
        <v>0</v>
      </c>
      <c r="G895" s="23">
        <v>74880</v>
      </c>
      <c r="H895" s="23">
        <v>74880</v>
      </c>
      <c r="M895" s="23">
        <f t="shared" si="27"/>
        <v>0</v>
      </c>
      <c r="O895" s="23">
        <f>F895-_xlfn.IFNA(VLOOKUP(A895,'tb adj31.12.2019'!$D$3:$E$1682,2,FALSE),0)</f>
        <v>0</v>
      </c>
      <c r="R895" s="23" t="e">
        <f>VLOOKUP(A895,#REF!,1,FALSE)</f>
        <v>#REF!</v>
      </c>
      <c r="T895" s="23" t="e">
        <f>+VLOOKUP(A895,#REF!, 1, FALSE)</f>
        <v>#REF!</v>
      </c>
    </row>
    <row r="896" spans="1:20" hidden="1" x14ac:dyDescent="0.2">
      <c r="A896" s="23" t="s">
        <v>1793</v>
      </c>
      <c r="B896" s="23" t="s">
        <v>1794</v>
      </c>
      <c r="C896" s="135" t="s">
        <v>5</v>
      </c>
      <c r="F896" s="135">
        <f t="shared" si="26"/>
        <v>0</v>
      </c>
      <c r="G896" s="23">
        <v>413783</v>
      </c>
      <c r="H896" s="23">
        <v>413783</v>
      </c>
      <c r="M896" s="23">
        <f t="shared" si="27"/>
        <v>0</v>
      </c>
      <c r="O896" s="23">
        <f>F896-_xlfn.IFNA(VLOOKUP(A896,'tb adj31.12.2019'!$D$3:$E$1682,2,FALSE),0)</f>
        <v>0</v>
      </c>
      <c r="R896" s="23" t="e">
        <f>VLOOKUP(A896,#REF!,1,FALSE)</f>
        <v>#REF!</v>
      </c>
      <c r="T896" s="23" t="e">
        <f>+VLOOKUP(A896,#REF!, 1, FALSE)</f>
        <v>#REF!</v>
      </c>
    </row>
    <row r="897" spans="1:20" hidden="1" x14ac:dyDescent="0.2">
      <c r="A897" s="23" t="s">
        <v>1795</v>
      </c>
      <c r="B897" s="23" t="s">
        <v>1796</v>
      </c>
      <c r="C897" s="135" t="s">
        <v>5</v>
      </c>
      <c r="F897" s="135">
        <f t="shared" si="26"/>
        <v>0</v>
      </c>
      <c r="G897" s="23">
        <v>314729</v>
      </c>
      <c r="H897" s="23">
        <v>314729</v>
      </c>
      <c r="M897" s="23">
        <f t="shared" si="27"/>
        <v>0</v>
      </c>
      <c r="O897" s="23">
        <f>F897-_xlfn.IFNA(VLOOKUP(A897,'tb adj31.12.2019'!$D$3:$E$1682,2,FALSE),0)</f>
        <v>0</v>
      </c>
      <c r="R897" s="23" t="e">
        <f>VLOOKUP(A897,#REF!,1,FALSE)</f>
        <v>#REF!</v>
      </c>
      <c r="T897" s="23" t="e">
        <f>+VLOOKUP(A897,#REF!, 1, FALSE)</f>
        <v>#REF!</v>
      </c>
    </row>
    <row r="898" spans="1:20" hidden="1" x14ac:dyDescent="0.2">
      <c r="A898" s="23" t="s">
        <v>1803</v>
      </c>
      <c r="B898" s="23" t="s">
        <v>1804</v>
      </c>
      <c r="C898" s="135" t="s">
        <v>5</v>
      </c>
      <c r="F898" s="135">
        <f t="shared" si="26"/>
        <v>0</v>
      </c>
      <c r="G898" s="23">
        <v>7336</v>
      </c>
      <c r="H898" s="23">
        <v>7336</v>
      </c>
      <c r="M898" s="23">
        <f t="shared" si="27"/>
        <v>0</v>
      </c>
      <c r="O898" s="23">
        <f>F898-_xlfn.IFNA(VLOOKUP(A898,'tb adj31.12.2019'!$D$3:$E$1682,2,FALSE),0)</f>
        <v>0</v>
      </c>
      <c r="R898" s="23" t="e">
        <f>VLOOKUP(A898,#REF!,1,FALSE)</f>
        <v>#REF!</v>
      </c>
      <c r="T898" s="23" t="e">
        <f>+VLOOKUP(A898,#REF!, 1, FALSE)</f>
        <v>#REF!</v>
      </c>
    </row>
    <row r="899" spans="1:20" hidden="1" x14ac:dyDescent="0.2">
      <c r="A899" s="23" t="s">
        <v>1806</v>
      </c>
      <c r="B899" s="23" t="s">
        <v>1807</v>
      </c>
      <c r="C899" s="135" t="s">
        <v>5</v>
      </c>
      <c r="F899" s="135">
        <f t="shared" si="26"/>
        <v>0</v>
      </c>
      <c r="G899" s="23">
        <v>15567</v>
      </c>
      <c r="H899" s="23">
        <v>15567</v>
      </c>
      <c r="M899" s="23">
        <f t="shared" si="27"/>
        <v>0</v>
      </c>
      <c r="O899" s="23">
        <f>F899-_xlfn.IFNA(VLOOKUP(A899,'tb adj31.12.2019'!$D$3:$E$1682,2,FALSE),0)</f>
        <v>0</v>
      </c>
      <c r="R899" s="23" t="e">
        <f>VLOOKUP(A899,#REF!,1,FALSE)</f>
        <v>#REF!</v>
      </c>
      <c r="T899" s="23" t="e">
        <f>+VLOOKUP(A899,#REF!, 1, FALSE)</f>
        <v>#REF!</v>
      </c>
    </row>
    <row r="900" spans="1:20" hidden="1" x14ac:dyDescent="0.2">
      <c r="A900" s="23" t="s">
        <v>1808</v>
      </c>
      <c r="B900" s="23" t="s">
        <v>1809</v>
      </c>
      <c r="C900" s="135" t="s">
        <v>5</v>
      </c>
      <c r="F900" s="135">
        <f t="shared" ref="F900:F963" si="28">+D900-E900</f>
        <v>0</v>
      </c>
      <c r="G900" s="23">
        <v>32900</v>
      </c>
      <c r="H900" s="23">
        <v>32900</v>
      </c>
      <c r="M900" s="23">
        <f t="shared" ref="M900:M963" si="29">+J900-K900</f>
        <v>0</v>
      </c>
      <c r="O900" s="23">
        <f>F900-_xlfn.IFNA(VLOOKUP(A900,'tb adj31.12.2019'!$D$3:$E$1682,2,FALSE),0)</f>
        <v>0</v>
      </c>
      <c r="R900" s="23" t="e">
        <f>VLOOKUP(A900,#REF!,1,FALSE)</f>
        <v>#REF!</v>
      </c>
      <c r="T900" s="23" t="e">
        <f>+VLOOKUP(A900,#REF!, 1, FALSE)</f>
        <v>#REF!</v>
      </c>
    </row>
    <row r="901" spans="1:20" hidden="1" x14ac:dyDescent="0.2">
      <c r="A901" s="23" t="s">
        <v>1811</v>
      </c>
      <c r="B901" s="23" t="s">
        <v>1812</v>
      </c>
      <c r="C901" s="135" t="s">
        <v>5</v>
      </c>
      <c r="F901" s="135">
        <f t="shared" si="28"/>
        <v>0</v>
      </c>
      <c r="G901" s="23">
        <v>4159237</v>
      </c>
      <c r="H901" s="23">
        <v>4159237</v>
      </c>
      <c r="M901" s="23">
        <f t="shared" si="29"/>
        <v>0</v>
      </c>
      <c r="O901" s="23">
        <f>F901-_xlfn.IFNA(VLOOKUP(A901,'tb adj31.12.2019'!$D$3:$E$1682,2,FALSE),0)</f>
        <v>-4</v>
      </c>
      <c r="R901" s="23" t="e">
        <f>VLOOKUP(A901,#REF!,1,FALSE)</f>
        <v>#REF!</v>
      </c>
      <c r="T901" s="23" t="e">
        <f>+VLOOKUP(A901,#REF!, 1, FALSE)</f>
        <v>#REF!</v>
      </c>
    </row>
    <row r="902" spans="1:20" hidden="1" x14ac:dyDescent="0.2">
      <c r="A902" s="23" t="s">
        <v>1814</v>
      </c>
      <c r="B902" s="23" t="s">
        <v>1815</v>
      </c>
      <c r="C902" s="135" t="s">
        <v>5</v>
      </c>
      <c r="F902" s="135">
        <f t="shared" si="28"/>
        <v>0</v>
      </c>
      <c r="G902" s="23">
        <v>2734</v>
      </c>
      <c r="H902" s="23">
        <v>2734</v>
      </c>
      <c r="M902" s="23">
        <f t="shared" si="29"/>
        <v>0</v>
      </c>
      <c r="O902" s="23">
        <f>F902-_xlfn.IFNA(VLOOKUP(A902,'tb adj31.12.2019'!$D$3:$E$1682,2,FALSE),0)</f>
        <v>0</v>
      </c>
      <c r="R902" s="23" t="e">
        <f>VLOOKUP(A902,#REF!,1,FALSE)</f>
        <v>#REF!</v>
      </c>
      <c r="T902" s="23" t="e">
        <f>+VLOOKUP(A902,#REF!, 1, FALSE)</f>
        <v>#REF!</v>
      </c>
    </row>
    <row r="903" spans="1:20" hidden="1" x14ac:dyDescent="0.2">
      <c r="A903" s="23" t="s">
        <v>1816</v>
      </c>
      <c r="B903" s="23" t="s">
        <v>1817</v>
      </c>
      <c r="C903" s="135" t="s">
        <v>5</v>
      </c>
      <c r="F903" s="135">
        <f t="shared" si="28"/>
        <v>0</v>
      </c>
      <c r="G903" s="23">
        <v>81413</v>
      </c>
      <c r="H903" s="23">
        <v>81413</v>
      </c>
      <c r="M903" s="23">
        <f t="shared" si="29"/>
        <v>0</v>
      </c>
      <c r="O903" s="23">
        <f>F903-_xlfn.IFNA(VLOOKUP(A903,'tb adj31.12.2019'!$D$3:$E$1682,2,FALSE),0)</f>
        <v>0</v>
      </c>
      <c r="R903" s="23" t="e">
        <f>VLOOKUP(A903,#REF!,1,FALSE)</f>
        <v>#REF!</v>
      </c>
      <c r="T903" s="23" t="e">
        <f>+VLOOKUP(A903,#REF!, 1, FALSE)</f>
        <v>#REF!</v>
      </c>
    </row>
    <row r="904" spans="1:20" hidden="1" x14ac:dyDescent="0.2">
      <c r="A904" s="23" t="s">
        <v>1822</v>
      </c>
      <c r="B904" s="23" t="s">
        <v>1823</v>
      </c>
      <c r="C904" s="135" t="s">
        <v>5</v>
      </c>
      <c r="F904" s="135">
        <f t="shared" si="28"/>
        <v>0</v>
      </c>
      <c r="G904" s="23">
        <v>386887</v>
      </c>
      <c r="H904" s="23">
        <v>386887</v>
      </c>
      <c r="M904" s="23">
        <f t="shared" si="29"/>
        <v>0</v>
      </c>
      <c r="O904" s="23">
        <f>F904-_xlfn.IFNA(VLOOKUP(A904,'tb adj31.12.2019'!$D$3:$E$1682,2,FALSE),0)</f>
        <v>0</v>
      </c>
      <c r="R904" s="23" t="e">
        <f>VLOOKUP(A904,#REF!,1,FALSE)</f>
        <v>#REF!</v>
      </c>
      <c r="T904" s="23" t="e">
        <f>+VLOOKUP(A904,#REF!, 1, FALSE)</f>
        <v>#REF!</v>
      </c>
    </row>
    <row r="905" spans="1:20" hidden="1" x14ac:dyDescent="0.2">
      <c r="A905" s="23" t="s">
        <v>1826</v>
      </c>
      <c r="B905" s="23" t="s">
        <v>1827</v>
      </c>
      <c r="C905" s="135" t="s">
        <v>5</v>
      </c>
      <c r="F905" s="135">
        <f t="shared" si="28"/>
        <v>0</v>
      </c>
      <c r="G905" s="23">
        <v>173702</v>
      </c>
      <c r="H905" s="23">
        <v>173702</v>
      </c>
      <c r="M905" s="23">
        <f t="shared" si="29"/>
        <v>0</v>
      </c>
      <c r="O905" s="23">
        <f>F905-_xlfn.IFNA(VLOOKUP(A905,'tb adj31.12.2019'!$D$3:$E$1682,2,FALSE),0)</f>
        <v>0</v>
      </c>
      <c r="R905" s="23" t="e">
        <f>VLOOKUP(A905,#REF!,1,FALSE)</f>
        <v>#REF!</v>
      </c>
      <c r="T905" s="23" t="e">
        <f>+VLOOKUP(A905,#REF!, 1, FALSE)</f>
        <v>#REF!</v>
      </c>
    </row>
    <row r="906" spans="1:20" hidden="1" x14ac:dyDescent="0.2">
      <c r="A906" s="23" t="s">
        <v>1837</v>
      </c>
      <c r="B906" s="23" t="s">
        <v>1838</v>
      </c>
      <c r="C906" s="135" t="s">
        <v>5</v>
      </c>
      <c r="F906" s="135">
        <f t="shared" si="28"/>
        <v>0</v>
      </c>
      <c r="G906" s="23">
        <v>11428</v>
      </c>
      <c r="H906" s="23">
        <v>11428</v>
      </c>
      <c r="M906" s="23">
        <f t="shared" si="29"/>
        <v>0</v>
      </c>
      <c r="O906" s="23">
        <f>F906-_xlfn.IFNA(VLOOKUP(A906,'tb adj31.12.2019'!$D$3:$E$1682,2,FALSE),0)</f>
        <v>0</v>
      </c>
      <c r="R906" s="23" t="e">
        <f>VLOOKUP(A906,#REF!,1,FALSE)</f>
        <v>#REF!</v>
      </c>
      <c r="T906" s="23" t="e">
        <f>+VLOOKUP(A906,#REF!, 1, FALSE)</f>
        <v>#REF!</v>
      </c>
    </row>
    <row r="907" spans="1:20" hidden="1" x14ac:dyDescent="0.2">
      <c r="A907" s="23" t="s">
        <v>1840</v>
      </c>
      <c r="B907" s="23" t="s">
        <v>1841</v>
      </c>
      <c r="C907" s="135" t="s">
        <v>5</v>
      </c>
      <c r="F907" s="135">
        <f t="shared" si="28"/>
        <v>0</v>
      </c>
      <c r="G907" s="23">
        <v>67229</v>
      </c>
      <c r="H907" s="23">
        <v>67229</v>
      </c>
      <c r="M907" s="23">
        <f t="shared" si="29"/>
        <v>0</v>
      </c>
      <c r="O907" s="23">
        <f>F907-_xlfn.IFNA(VLOOKUP(A907,'tb adj31.12.2019'!$D$3:$E$1682,2,FALSE),0)</f>
        <v>0</v>
      </c>
      <c r="R907" s="23" t="e">
        <f>VLOOKUP(A907,#REF!,1,FALSE)</f>
        <v>#REF!</v>
      </c>
      <c r="T907" s="23" t="e">
        <f>+VLOOKUP(A907,#REF!, 1, FALSE)</f>
        <v>#REF!</v>
      </c>
    </row>
    <row r="908" spans="1:20" hidden="1" x14ac:dyDescent="0.2">
      <c r="A908" s="23" t="s">
        <v>1845</v>
      </c>
      <c r="B908" s="23" t="s">
        <v>1846</v>
      </c>
      <c r="C908" s="135" t="s">
        <v>5</v>
      </c>
      <c r="F908" s="135">
        <f t="shared" si="28"/>
        <v>0</v>
      </c>
      <c r="G908" s="23">
        <v>536</v>
      </c>
      <c r="H908" s="23">
        <v>536</v>
      </c>
      <c r="M908" s="23">
        <f t="shared" si="29"/>
        <v>0</v>
      </c>
      <c r="O908" s="23">
        <f>F908-_xlfn.IFNA(VLOOKUP(A908,'tb adj31.12.2019'!$D$3:$E$1682,2,FALSE),0)</f>
        <v>0</v>
      </c>
      <c r="R908" s="23" t="e">
        <f>VLOOKUP(A908,#REF!,1,FALSE)</f>
        <v>#REF!</v>
      </c>
      <c r="T908" s="23" t="e">
        <f>+VLOOKUP(A908,#REF!, 1, FALSE)</f>
        <v>#REF!</v>
      </c>
    </row>
    <row r="909" spans="1:20" hidden="1" x14ac:dyDescent="0.2">
      <c r="A909" s="23" t="s">
        <v>1849</v>
      </c>
      <c r="B909" s="23" t="s">
        <v>1850</v>
      </c>
      <c r="C909" s="135" t="s">
        <v>5</v>
      </c>
      <c r="F909" s="135">
        <f t="shared" si="28"/>
        <v>0</v>
      </c>
      <c r="G909" s="23">
        <v>9990</v>
      </c>
      <c r="H909" s="23">
        <v>9990</v>
      </c>
      <c r="M909" s="23">
        <f t="shared" si="29"/>
        <v>0</v>
      </c>
      <c r="O909" s="23">
        <f>F909-_xlfn.IFNA(VLOOKUP(A909,'tb adj31.12.2019'!$D$3:$E$1682,2,FALSE),0)</f>
        <v>0</v>
      </c>
      <c r="R909" s="23" t="e">
        <f>VLOOKUP(A909,#REF!,1,FALSE)</f>
        <v>#REF!</v>
      </c>
      <c r="T909" s="23" t="e">
        <f>+VLOOKUP(A909,#REF!, 1, FALSE)</f>
        <v>#REF!</v>
      </c>
    </row>
    <row r="910" spans="1:20" hidden="1" x14ac:dyDescent="0.2">
      <c r="A910" s="23" t="s">
        <v>1856</v>
      </c>
      <c r="B910" s="23" t="s">
        <v>1857</v>
      </c>
      <c r="C910" s="135" t="s">
        <v>5</v>
      </c>
      <c r="F910" s="135">
        <f t="shared" si="28"/>
        <v>0</v>
      </c>
      <c r="G910" s="23">
        <v>15753</v>
      </c>
      <c r="H910" s="23">
        <v>15753</v>
      </c>
      <c r="M910" s="23">
        <f t="shared" si="29"/>
        <v>0</v>
      </c>
      <c r="O910" s="23">
        <f>F910-_xlfn.IFNA(VLOOKUP(A910,'tb adj31.12.2019'!$D$3:$E$1682,2,FALSE),0)</f>
        <v>0</v>
      </c>
      <c r="R910" s="23" t="e">
        <f>VLOOKUP(A910,#REF!,1,FALSE)</f>
        <v>#REF!</v>
      </c>
      <c r="T910" s="23" t="e">
        <f>+VLOOKUP(A910,#REF!, 1, FALSE)</f>
        <v>#REF!</v>
      </c>
    </row>
    <row r="911" spans="1:20" hidden="1" x14ac:dyDescent="0.2">
      <c r="A911" s="23" t="s">
        <v>1858</v>
      </c>
      <c r="B911" s="23" t="s">
        <v>1859</v>
      </c>
      <c r="C911" s="135" t="s">
        <v>5</v>
      </c>
      <c r="F911" s="135">
        <f t="shared" si="28"/>
        <v>0</v>
      </c>
      <c r="G911" s="23">
        <v>2604</v>
      </c>
      <c r="H911" s="23">
        <v>2604</v>
      </c>
      <c r="M911" s="23">
        <f t="shared" si="29"/>
        <v>0</v>
      </c>
      <c r="O911" s="23">
        <f>F911-_xlfn.IFNA(VLOOKUP(A911,'tb adj31.12.2019'!$D$3:$E$1682,2,FALSE),0)</f>
        <v>0</v>
      </c>
      <c r="R911" s="23" t="e">
        <f>VLOOKUP(A911,#REF!,1,FALSE)</f>
        <v>#REF!</v>
      </c>
      <c r="T911" s="23" t="e">
        <f>+VLOOKUP(A911,#REF!, 1, FALSE)</f>
        <v>#REF!</v>
      </c>
    </row>
    <row r="912" spans="1:20" hidden="1" x14ac:dyDescent="0.2">
      <c r="A912" s="23" t="s">
        <v>1860</v>
      </c>
      <c r="B912" s="23" t="s">
        <v>1861</v>
      </c>
      <c r="C912" s="135" t="s">
        <v>5</v>
      </c>
      <c r="F912" s="135">
        <f t="shared" si="28"/>
        <v>0</v>
      </c>
      <c r="G912" s="23">
        <v>38149</v>
      </c>
      <c r="H912" s="23">
        <v>38149</v>
      </c>
      <c r="M912" s="23">
        <f t="shared" si="29"/>
        <v>0</v>
      </c>
      <c r="O912" s="23">
        <f>F912-_xlfn.IFNA(VLOOKUP(A912,'tb adj31.12.2019'!$D$3:$E$1682,2,FALSE),0)</f>
        <v>0</v>
      </c>
      <c r="R912" s="23" t="e">
        <f>VLOOKUP(A912,#REF!,1,FALSE)</f>
        <v>#REF!</v>
      </c>
      <c r="T912" s="23" t="e">
        <f>+VLOOKUP(A912,#REF!, 1, FALSE)</f>
        <v>#REF!</v>
      </c>
    </row>
    <row r="913" spans="1:20" hidden="1" x14ac:dyDescent="0.2">
      <c r="A913" s="23" t="s">
        <v>1862</v>
      </c>
      <c r="B913" s="23" t="s">
        <v>1863</v>
      </c>
      <c r="C913" s="135" t="s">
        <v>5</v>
      </c>
      <c r="F913" s="135">
        <f t="shared" si="28"/>
        <v>0</v>
      </c>
      <c r="G913" s="23">
        <v>49991</v>
      </c>
      <c r="H913" s="23">
        <v>49991</v>
      </c>
      <c r="M913" s="23">
        <f t="shared" si="29"/>
        <v>0</v>
      </c>
      <c r="O913" s="23">
        <f>F913-_xlfn.IFNA(VLOOKUP(A913,'tb adj31.12.2019'!$D$3:$E$1682,2,FALSE),0)</f>
        <v>0</v>
      </c>
      <c r="R913" s="23" t="e">
        <f>VLOOKUP(A913,#REF!,1,FALSE)</f>
        <v>#REF!</v>
      </c>
      <c r="T913" s="23" t="e">
        <f>+VLOOKUP(A913,#REF!, 1, FALSE)</f>
        <v>#REF!</v>
      </c>
    </row>
    <row r="914" spans="1:20" hidden="1" x14ac:dyDescent="0.2">
      <c r="A914" s="23" t="s">
        <v>1866</v>
      </c>
      <c r="B914" s="23" t="s">
        <v>646</v>
      </c>
      <c r="C914" s="135" t="s">
        <v>5</v>
      </c>
      <c r="F914" s="135">
        <f t="shared" si="28"/>
        <v>0</v>
      </c>
      <c r="G914" s="23">
        <v>34656</v>
      </c>
      <c r="H914" s="23">
        <v>34656</v>
      </c>
      <c r="M914" s="23">
        <f t="shared" si="29"/>
        <v>0</v>
      </c>
      <c r="O914" s="23">
        <f>F914-_xlfn.IFNA(VLOOKUP(A914,'tb adj31.12.2019'!$D$3:$E$1682,2,FALSE),0)</f>
        <v>0</v>
      </c>
      <c r="R914" s="23" t="e">
        <f>VLOOKUP(A914,#REF!,1,FALSE)</f>
        <v>#REF!</v>
      </c>
      <c r="T914" s="23" t="e">
        <f>+VLOOKUP(A914,#REF!, 1, FALSE)</f>
        <v>#REF!</v>
      </c>
    </row>
    <row r="915" spans="1:20" hidden="1" x14ac:dyDescent="0.2">
      <c r="A915" s="23" t="s">
        <v>1867</v>
      </c>
      <c r="B915" s="23" t="s">
        <v>1868</v>
      </c>
      <c r="C915" s="135" t="s">
        <v>5</v>
      </c>
      <c r="F915" s="135">
        <f t="shared" si="28"/>
        <v>0</v>
      </c>
      <c r="G915" s="23">
        <v>95272</v>
      </c>
      <c r="H915" s="23">
        <v>95272</v>
      </c>
      <c r="M915" s="23">
        <f t="shared" si="29"/>
        <v>0</v>
      </c>
      <c r="O915" s="23">
        <f>F915-_xlfn.IFNA(VLOOKUP(A915,'tb adj31.12.2019'!$D$3:$E$1682,2,FALSE),0)</f>
        <v>0</v>
      </c>
      <c r="R915" s="23" t="e">
        <f>VLOOKUP(A915,#REF!,1,FALSE)</f>
        <v>#REF!</v>
      </c>
      <c r="T915" s="23" t="e">
        <f>+VLOOKUP(A915,#REF!, 1, FALSE)</f>
        <v>#REF!</v>
      </c>
    </row>
    <row r="916" spans="1:20" hidden="1" x14ac:dyDescent="0.2">
      <c r="A916" s="23" t="s">
        <v>1870</v>
      </c>
      <c r="B916" s="23" t="s">
        <v>1871</v>
      </c>
      <c r="C916" s="135" t="s">
        <v>5</v>
      </c>
      <c r="F916" s="135">
        <f t="shared" si="28"/>
        <v>0</v>
      </c>
      <c r="G916" s="23">
        <v>1592</v>
      </c>
      <c r="H916" s="23">
        <v>1592</v>
      </c>
      <c r="M916" s="23">
        <f t="shared" si="29"/>
        <v>0</v>
      </c>
      <c r="O916" s="23">
        <f>F916-_xlfn.IFNA(VLOOKUP(A916,'tb adj31.12.2019'!$D$3:$E$1682,2,FALSE),0)</f>
        <v>0</v>
      </c>
      <c r="R916" s="23" t="e">
        <f>VLOOKUP(A916,#REF!,1,FALSE)</f>
        <v>#REF!</v>
      </c>
      <c r="T916" s="23" t="e">
        <f>+VLOOKUP(A916,#REF!, 1, FALSE)</f>
        <v>#REF!</v>
      </c>
    </row>
    <row r="917" spans="1:20" hidden="1" x14ac:dyDescent="0.2">
      <c r="A917" s="23" t="s">
        <v>1878</v>
      </c>
      <c r="B917" s="23" t="s">
        <v>1879</v>
      </c>
      <c r="C917" s="135" t="s">
        <v>5</v>
      </c>
      <c r="F917" s="135">
        <f t="shared" si="28"/>
        <v>0</v>
      </c>
      <c r="G917" s="23">
        <v>7870</v>
      </c>
      <c r="H917" s="23">
        <v>7870</v>
      </c>
      <c r="M917" s="23">
        <f t="shared" si="29"/>
        <v>0</v>
      </c>
      <c r="O917" s="23">
        <f>F917-_xlfn.IFNA(VLOOKUP(A917,'tb adj31.12.2019'!$D$3:$E$1682,2,FALSE),0)</f>
        <v>0</v>
      </c>
      <c r="R917" s="23" t="e">
        <f>VLOOKUP(A917,#REF!,1,FALSE)</f>
        <v>#REF!</v>
      </c>
      <c r="T917" s="23" t="e">
        <f>+VLOOKUP(A917,#REF!, 1, FALSE)</f>
        <v>#REF!</v>
      </c>
    </row>
    <row r="918" spans="1:20" hidden="1" x14ac:dyDescent="0.2">
      <c r="A918" s="23" t="s">
        <v>1885</v>
      </c>
      <c r="B918" s="23" t="s">
        <v>1886</v>
      </c>
      <c r="C918" s="135" t="s">
        <v>5</v>
      </c>
      <c r="F918" s="135">
        <f t="shared" si="28"/>
        <v>0</v>
      </c>
      <c r="G918" s="23">
        <v>49763</v>
      </c>
      <c r="H918" s="23">
        <v>49763</v>
      </c>
      <c r="M918" s="23">
        <f t="shared" si="29"/>
        <v>0</v>
      </c>
      <c r="O918" s="23">
        <f>F918-_xlfn.IFNA(VLOOKUP(A918,'tb adj31.12.2019'!$D$3:$E$1682,2,FALSE),0)</f>
        <v>0</v>
      </c>
      <c r="R918" s="23" t="e">
        <f>VLOOKUP(A918,#REF!,1,FALSE)</f>
        <v>#REF!</v>
      </c>
      <c r="T918" s="23" t="e">
        <f>+VLOOKUP(A918,#REF!, 1, FALSE)</f>
        <v>#REF!</v>
      </c>
    </row>
    <row r="919" spans="1:20" hidden="1" x14ac:dyDescent="0.2">
      <c r="A919" s="23" t="s">
        <v>1888</v>
      </c>
      <c r="B919" s="23" t="s">
        <v>1889</v>
      </c>
      <c r="C919" s="135" t="s">
        <v>5</v>
      </c>
      <c r="F919" s="135">
        <f t="shared" si="28"/>
        <v>0</v>
      </c>
      <c r="G919" s="23">
        <v>11212</v>
      </c>
      <c r="H919" s="23">
        <v>11212</v>
      </c>
      <c r="M919" s="23">
        <f t="shared" si="29"/>
        <v>0</v>
      </c>
      <c r="O919" s="23">
        <f>F919-_xlfn.IFNA(VLOOKUP(A919,'tb adj31.12.2019'!$D$3:$E$1682,2,FALSE),0)</f>
        <v>0</v>
      </c>
      <c r="R919" s="23" t="e">
        <f>VLOOKUP(A919,#REF!,1,FALSE)</f>
        <v>#REF!</v>
      </c>
      <c r="T919" s="23" t="e">
        <f>+VLOOKUP(A919,#REF!, 1, FALSE)</f>
        <v>#REF!</v>
      </c>
    </row>
    <row r="920" spans="1:20" hidden="1" x14ac:dyDescent="0.2">
      <c r="A920" s="23" t="s">
        <v>1891</v>
      </c>
      <c r="B920" s="23" t="s">
        <v>1892</v>
      </c>
      <c r="C920" s="135" t="s">
        <v>5</v>
      </c>
      <c r="F920" s="135">
        <f t="shared" si="28"/>
        <v>0</v>
      </c>
      <c r="G920" s="23">
        <v>9414</v>
      </c>
      <c r="H920" s="23">
        <v>9414</v>
      </c>
      <c r="M920" s="23">
        <f t="shared" si="29"/>
        <v>0</v>
      </c>
      <c r="O920" s="23">
        <f>F920-_xlfn.IFNA(VLOOKUP(A920,'tb adj31.12.2019'!$D$3:$E$1682,2,FALSE),0)</f>
        <v>0</v>
      </c>
      <c r="R920" s="23" t="e">
        <f>VLOOKUP(A920,#REF!,1,FALSE)</f>
        <v>#REF!</v>
      </c>
      <c r="T920" s="23" t="e">
        <f>+VLOOKUP(A920,#REF!, 1, FALSE)</f>
        <v>#REF!</v>
      </c>
    </row>
    <row r="921" spans="1:20" hidden="1" x14ac:dyDescent="0.2">
      <c r="A921" s="23" t="s">
        <v>1894</v>
      </c>
      <c r="B921" s="23" t="s">
        <v>1895</v>
      </c>
      <c r="C921" s="135" t="s">
        <v>5</v>
      </c>
      <c r="F921" s="135">
        <f t="shared" si="28"/>
        <v>0</v>
      </c>
      <c r="G921" s="23">
        <v>2704</v>
      </c>
      <c r="H921" s="23">
        <v>2704</v>
      </c>
      <c r="M921" s="23">
        <f t="shared" si="29"/>
        <v>0</v>
      </c>
      <c r="O921" s="23">
        <f>F921-_xlfn.IFNA(VLOOKUP(A921,'tb adj31.12.2019'!$D$3:$E$1682,2,FALSE),0)</f>
        <v>0</v>
      </c>
      <c r="R921" s="23" t="e">
        <f>VLOOKUP(A921,#REF!,1,FALSE)</f>
        <v>#REF!</v>
      </c>
      <c r="T921" s="23" t="e">
        <f>+VLOOKUP(A921,#REF!, 1, FALSE)</f>
        <v>#REF!</v>
      </c>
    </row>
    <row r="922" spans="1:20" hidden="1" x14ac:dyDescent="0.2">
      <c r="A922" s="23" t="s">
        <v>1896</v>
      </c>
      <c r="B922" s="23" t="s">
        <v>1897</v>
      </c>
      <c r="C922" s="135" t="s">
        <v>5</v>
      </c>
      <c r="F922" s="135">
        <f t="shared" si="28"/>
        <v>0</v>
      </c>
      <c r="G922" s="23">
        <v>211669</v>
      </c>
      <c r="H922" s="23">
        <v>211669</v>
      </c>
      <c r="M922" s="23">
        <f t="shared" si="29"/>
        <v>0</v>
      </c>
      <c r="O922" s="23">
        <f>F922-_xlfn.IFNA(VLOOKUP(A922,'tb adj31.12.2019'!$D$3:$E$1682,2,FALSE),0)</f>
        <v>0</v>
      </c>
      <c r="R922" s="23" t="e">
        <f>VLOOKUP(A922,#REF!,1,FALSE)</f>
        <v>#REF!</v>
      </c>
      <c r="T922" s="23" t="e">
        <f>+VLOOKUP(A922,#REF!, 1, FALSE)</f>
        <v>#REF!</v>
      </c>
    </row>
    <row r="923" spans="1:20" hidden="1" x14ac:dyDescent="0.2">
      <c r="A923" s="23" t="s">
        <v>1898</v>
      </c>
      <c r="B923" s="23" t="s">
        <v>1899</v>
      </c>
      <c r="C923" s="135" t="s">
        <v>5</v>
      </c>
      <c r="F923" s="135">
        <f t="shared" si="28"/>
        <v>0</v>
      </c>
      <c r="G923" s="23">
        <v>584</v>
      </c>
      <c r="H923" s="23">
        <v>584</v>
      </c>
      <c r="M923" s="23">
        <f t="shared" si="29"/>
        <v>0</v>
      </c>
      <c r="O923" s="23">
        <f>F923-_xlfn.IFNA(VLOOKUP(A923,'tb adj31.12.2019'!$D$3:$E$1682,2,FALSE),0)</f>
        <v>0</v>
      </c>
      <c r="R923" s="23" t="e">
        <f>VLOOKUP(A923,#REF!,1,FALSE)</f>
        <v>#REF!</v>
      </c>
      <c r="T923" s="23" t="e">
        <f>+VLOOKUP(A923,#REF!, 1, FALSE)</f>
        <v>#REF!</v>
      </c>
    </row>
    <row r="924" spans="1:20" hidden="1" x14ac:dyDescent="0.2">
      <c r="A924" s="23" t="s">
        <v>1901</v>
      </c>
      <c r="B924" s="23" t="s">
        <v>1902</v>
      </c>
      <c r="C924" s="135" t="s">
        <v>5</v>
      </c>
      <c r="F924" s="135">
        <f t="shared" si="28"/>
        <v>0</v>
      </c>
      <c r="G924" s="23">
        <v>201009</v>
      </c>
      <c r="H924" s="23">
        <v>201009</v>
      </c>
      <c r="M924" s="23">
        <f t="shared" si="29"/>
        <v>0</v>
      </c>
      <c r="O924" s="23">
        <f>F924-_xlfn.IFNA(VLOOKUP(A924,'tb adj31.12.2019'!$D$3:$E$1682,2,FALSE),0)</f>
        <v>0</v>
      </c>
      <c r="R924" s="23" t="e">
        <f>VLOOKUP(A924,#REF!,1,FALSE)</f>
        <v>#REF!</v>
      </c>
      <c r="T924" s="23" t="e">
        <f>+VLOOKUP(A924,#REF!, 1, FALSE)</f>
        <v>#REF!</v>
      </c>
    </row>
    <row r="925" spans="1:20" hidden="1" x14ac:dyDescent="0.2">
      <c r="A925" s="23" t="s">
        <v>1903</v>
      </c>
      <c r="B925" s="23" t="s">
        <v>1904</v>
      </c>
      <c r="C925" s="135" t="s">
        <v>5</v>
      </c>
      <c r="F925" s="135">
        <f t="shared" si="28"/>
        <v>0</v>
      </c>
      <c r="G925" s="23">
        <v>15128</v>
      </c>
      <c r="H925" s="23">
        <v>15128</v>
      </c>
      <c r="M925" s="23">
        <f t="shared" si="29"/>
        <v>0</v>
      </c>
      <c r="O925" s="23">
        <f>F925-_xlfn.IFNA(VLOOKUP(A925,'tb adj31.12.2019'!$D$3:$E$1682,2,FALSE),0)</f>
        <v>0</v>
      </c>
      <c r="R925" s="23" t="e">
        <f>VLOOKUP(A925,#REF!,1,FALSE)</f>
        <v>#REF!</v>
      </c>
      <c r="T925" s="23" t="e">
        <f>+VLOOKUP(A925,#REF!, 1, FALSE)</f>
        <v>#REF!</v>
      </c>
    </row>
    <row r="926" spans="1:20" hidden="1" x14ac:dyDescent="0.2">
      <c r="A926" s="23" t="s">
        <v>1906</v>
      </c>
      <c r="B926" s="23" t="s">
        <v>1907</v>
      </c>
      <c r="C926" s="135" t="s">
        <v>5</v>
      </c>
      <c r="F926" s="135">
        <f t="shared" si="28"/>
        <v>0</v>
      </c>
      <c r="G926" s="23">
        <v>183580</v>
      </c>
      <c r="H926" s="23">
        <v>183580</v>
      </c>
      <c r="M926" s="23">
        <f t="shared" si="29"/>
        <v>0</v>
      </c>
      <c r="O926" s="23">
        <f>F926-_xlfn.IFNA(VLOOKUP(A926,'tb adj31.12.2019'!$D$3:$E$1682,2,FALSE),0)</f>
        <v>0</v>
      </c>
      <c r="R926" s="23" t="e">
        <f>VLOOKUP(A926,#REF!,1,FALSE)</f>
        <v>#REF!</v>
      </c>
      <c r="T926" s="23" t="e">
        <f>+VLOOKUP(A926,#REF!, 1, FALSE)</f>
        <v>#REF!</v>
      </c>
    </row>
    <row r="927" spans="1:20" hidden="1" x14ac:dyDescent="0.2">
      <c r="A927" s="23" t="s">
        <v>1915</v>
      </c>
      <c r="B927" s="23" t="s">
        <v>1916</v>
      </c>
      <c r="C927" s="135" t="s">
        <v>5</v>
      </c>
      <c r="F927" s="135">
        <f t="shared" si="28"/>
        <v>0</v>
      </c>
      <c r="G927" s="23">
        <v>2912</v>
      </c>
      <c r="H927" s="23">
        <v>2912</v>
      </c>
      <c r="M927" s="23">
        <f t="shared" si="29"/>
        <v>0</v>
      </c>
      <c r="O927" s="23">
        <f>F927-_xlfn.IFNA(VLOOKUP(A927,'tb adj31.12.2019'!$D$3:$E$1682,2,FALSE),0)</f>
        <v>0</v>
      </c>
      <c r="R927" s="23" t="e">
        <f>VLOOKUP(A927,#REF!,1,FALSE)</f>
        <v>#REF!</v>
      </c>
      <c r="T927" s="23" t="e">
        <f>+VLOOKUP(A927,#REF!, 1, FALSE)</f>
        <v>#REF!</v>
      </c>
    </row>
    <row r="928" spans="1:20" hidden="1" x14ac:dyDescent="0.2">
      <c r="A928" s="23" t="s">
        <v>1920</v>
      </c>
      <c r="B928" s="23" t="s">
        <v>1921</v>
      </c>
      <c r="C928" s="135" t="s">
        <v>5</v>
      </c>
      <c r="F928" s="135">
        <f t="shared" si="28"/>
        <v>0</v>
      </c>
      <c r="G928" s="23">
        <v>100342</v>
      </c>
      <c r="H928" s="23">
        <v>100342</v>
      </c>
      <c r="M928" s="23">
        <f t="shared" si="29"/>
        <v>0</v>
      </c>
      <c r="O928" s="23">
        <f>F928-_xlfn.IFNA(VLOOKUP(A928,'tb adj31.12.2019'!$D$3:$E$1682,2,FALSE),0)</f>
        <v>0</v>
      </c>
      <c r="R928" s="23" t="e">
        <f>VLOOKUP(A928,#REF!,1,FALSE)</f>
        <v>#REF!</v>
      </c>
      <c r="T928" s="23" t="e">
        <f>+VLOOKUP(A928,#REF!, 1, FALSE)</f>
        <v>#REF!</v>
      </c>
    </row>
    <row r="929" spans="1:20" hidden="1" x14ac:dyDescent="0.2">
      <c r="A929" s="23" t="s">
        <v>1924</v>
      </c>
      <c r="B929" s="23" t="s">
        <v>1925</v>
      </c>
      <c r="C929" s="135" t="s">
        <v>5</v>
      </c>
      <c r="F929" s="135">
        <f t="shared" si="28"/>
        <v>0</v>
      </c>
      <c r="G929" s="23">
        <v>176408</v>
      </c>
      <c r="H929" s="23">
        <v>176408</v>
      </c>
      <c r="M929" s="23">
        <f t="shared" si="29"/>
        <v>0</v>
      </c>
      <c r="O929" s="23">
        <f>F929-_xlfn.IFNA(VLOOKUP(A929,'tb adj31.12.2019'!$D$3:$E$1682,2,FALSE),0)</f>
        <v>0</v>
      </c>
      <c r="R929" s="23" t="e">
        <f>VLOOKUP(A929,#REF!,1,FALSE)</f>
        <v>#REF!</v>
      </c>
      <c r="T929" s="23" t="e">
        <f>+VLOOKUP(A929,#REF!, 1, FALSE)</f>
        <v>#REF!</v>
      </c>
    </row>
    <row r="930" spans="1:20" hidden="1" x14ac:dyDescent="0.2">
      <c r="A930" s="23" t="s">
        <v>1926</v>
      </c>
      <c r="B930" s="23" t="s">
        <v>1927</v>
      </c>
      <c r="C930" s="135" t="s">
        <v>5</v>
      </c>
      <c r="F930" s="135">
        <f t="shared" si="28"/>
        <v>0</v>
      </c>
      <c r="G930" s="23">
        <v>3828</v>
      </c>
      <c r="H930" s="23">
        <v>3828</v>
      </c>
      <c r="M930" s="23">
        <f t="shared" si="29"/>
        <v>0</v>
      </c>
      <c r="O930" s="23">
        <f>F930-_xlfn.IFNA(VLOOKUP(A930,'tb adj31.12.2019'!$D$3:$E$1682,2,FALSE),0)</f>
        <v>0</v>
      </c>
      <c r="R930" s="23" t="e">
        <f>VLOOKUP(A930,#REF!,1,FALSE)</f>
        <v>#REF!</v>
      </c>
      <c r="T930" s="23" t="e">
        <f>+VLOOKUP(A930,#REF!, 1, FALSE)</f>
        <v>#REF!</v>
      </c>
    </row>
    <row r="931" spans="1:20" hidden="1" x14ac:dyDescent="0.2">
      <c r="A931" s="23" t="s">
        <v>1931</v>
      </c>
      <c r="B931" s="23" t="s">
        <v>1932</v>
      </c>
      <c r="C931" s="135" t="s">
        <v>5</v>
      </c>
      <c r="F931" s="135">
        <f t="shared" si="28"/>
        <v>0</v>
      </c>
      <c r="G931" s="23">
        <v>349289</v>
      </c>
      <c r="H931" s="23">
        <v>349289</v>
      </c>
      <c r="M931" s="23">
        <f t="shared" si="29"/>
        <v>0</v>
      </c>
      <c r="O931" s="23">
        <f>F931-_xlfn.IFNA(VLOOKUP(A931,'tb adj31.12.2019'!$D$3:$E$1682,2,FALSE),0)</f>
        <v>0</v>
      </c>
      <c r="R931" s="23" t="e">
        <f>VLOOKUP(A931,#REF!,1,FALSE)</f>
        <v>#REF!</v>
      </c>
      <c r="T931" s="23" t="e">
        <f>+VLOOKUP(A931,#REF!, 1, FALSE)</f>
        <v>#REF!</v>
      </c>
    </row>
    <row r="932" spans="1:20" hidden="1" x14ac:dyDescent="0.2">
      <c r="A932" s="23" t="s">
        <v>1933</v>
      </c>
      <c r="B932" s="23" t="s">
        <v>1934</v>
      </c>
      <c r="C932" s="135" t="s">
        <v>5</v>
      </c>
      <c r="F932" s="135">
        <f t="shared" si="28"/>
        <v>0</v>
      </c>
      <c r="G932" s="23">
        <v>132004</v>
      </c>
      <c r="H932" s="23">
        <v>132004</v>
      </c>
      <c r="M932" s="23">
        <f t="shared" si="29"/>
        <v>0</v>
      </c>
      <c r="O932" s="23">
        <f>F932-_xlfn.IFNA(VLOOKUP(A932,'tb adj31.12.2019'!$D$3:$E$1682,2,FALSE),0)</f>
        <v>0</v>
      </c>
      <c r="R932" s="23" t="e">
        <f>VLOOKUP(A932,#REF!,1,FALSE)</f>
        <v>#REF!</v>
      </c>
      <c r="T932" s="23" t="e">
        <f>+VLOOKUP(A932,#REF!, 1, FALSE)</f>
        <v>#REF!</v>
      </c>
    </row>
    <row r="933" spans="1:20" hidden="1" x14ac:dyDescent="0.2">
      <c r="A933" s="23" t="s">
        <v>1937</v>
      </c>
      <c r="B933" s="23" t="s">
        <v>1938</v>
      </c>
      <c r="C933" s="135" t="s">
        <v>5</v>
      </c>
      <c r="D933" s="23">
        <v>9747144</v>
      </c>
      <c r="F933" s="135">
        <f t="shared" si="28"/>
        <v>9747144</v>
      </c>
      <c r="G933" s="23">
        <v>3486107.5</v>
      </c>
      <c r="H933" s="23">
        <v>7872419.5</v>
      </c>
      <c r="J933" s="23">
        <v>5360832</v>
      </c>
      <c r="M933" s="23">
        <f t="shared" si="29"/>
        <v>5360832</v>
      </c>
      <c r="O933" s="23">
        <f>F933-_xlfn.IFNA(VLOOKUP(A933,'tb adj31.12.2019'!$D$3:$E$1682,2,FALSE),0)</f>
        <v>0</v>
      </c>
      <c r="R933" s="23" t="e">
        <f>VLOOKUP(A933,#REF!,1,FALSE)</f>
        <v>#REF!</v>
      </c>
      <c r="T933" s="23" t="e">
        <f>+VLOOKUP(A933,#REF!, 1, FALSE)</f>
        <v>#REF!</v>
      </c>
    </row>
    <row r="934" spans="1:20" hidden="1" x14ac:dyDescent="0.2">
      <c r="A934" s="23" t="s">
        <v>1939</v>
      </c>
      <c r="B934" s="23" t="s">
        <v>1940</v>
      </c>
      <c r="C934" s="135" t="s">
        <v>5</v>
      </c>
      <c r="F934" s="135">
        <f t="shared" si="28"/>
        <v>0</v>
      </c>
      <c r="G934" s="23">
        <v>22059</v>
      </c>
      <c r="H934" s="23">
        <v>22059</v>
      </c>
      <c r="M934" s="23">
        <f t="shared" si="29"/>
        <v>0</v>
      </c>
      <c r="O934" s="23">
        <f>F934-_xlfn.IFNA(VLOOKUP(A934,'tb adj31.12.2019'!$D$3:$E$1682,2,FALSE),0)</f>
        <v>0</v>
      </c>
      <c r="R934" s="23" t="e">
        <f>VLOOKUP(A934,#REF!,1,FALSE)</f>
        <v>#REF!</v>
      </c>
      <c r="T934" s="23" t="e">
        <f>+VLOOKUP(A934,#REF!, 1, FALSE)</f>
        <v>#REF!</v>
      </c>
    </row>
    <row r="935" spans="1:20" hidden="1" x14ac:dyDescent="0.2">
      <c r="A935" s="23" t="s">
        <v>1941</v>
      </c>
      <c r="B935" s="23" t="s">
        <v>1942</v>
      </c>
      <c r="C935" s="135" t="s">
        <v>5</v>
      </c>
      <c r="F935" s="135">
        <f t="shared" si="28"/>
        <v>0</v>
      </c>
      <c r="G935" s="23">
        <v>139338</v>
      </c>
      <c r="H935" s="23">
        <v>139338</v>
      </c>
      <c r="M935" s="23">
        <f t="shared" si="29"/>
        <v>0</v>
      </c>
      <c r="O935" s="23">
        <f>F935-_xlfn.IFNA(VLOOKUP(A935,'tb adj31.12.2019'!$D$3:$E$1682,2,FALSE),0)</f>
        <v>0</v>
      </c>
      <c r="R935" s="23" t="e">
        <f>VLOOKUP(A935,#REF!,1,FALSE)</f>
        <v>#REF!</v>
      </c>
      <c r="T935" s="23" t="e">
        <f>+VLOOKUP(A935,#REF!, 1, FALSE)</f>
        <v>#REF!</v>
      </c>
    </row>
    <row r="936" spans="1:20" hidden="1" x14ac:dyDescent="0.2">
      <c r="A936" s="23" t="s">
        <v>1946</v>
      </c>
      <c r="B936" s="23" t="s">
        <v>1947</v>
      </c>
      <c r="C936" s="135" t="s">
        <v>5</v>
      </c>
      <c r="F936" s="135">
        <f t="shared" si="28"/>
        <v>0</v>
      </c>
      <c r="G936" s="23">
        <v>29357</v>
      </c>
      <c r="H936" s="23">
        <v>29357</v>
      </c>
      <c r="M936" s="23">
        <f t="shared" si="29"/>
        <v>0</v>
      </c>
      <c r="O936" s="23">
        <f>F936-_xlfn.IFNA(VLOOKUP(A936,'tb adj31.12.2019'!$D$3:$E$1682,2,FALSE),0)</f>
        <v>0</v>
      </c>
      <c r="R936" s="23" t="e">
        <f>VLOOKUP(A936,#REF!,1,FALSE)</f>
        <v>#REF!</v>
      </c>
      <c r="T936" s="23" t="e">
        <f>+VLOOKUP(A936,#REF!, 1, FALSE)</f>
        <v>#REF!</v>
      </c>
    </row>
    <row r="937" spans="1:20" hidden="1" x14ac:dyDescent="0.2">
      <c r="A937" s="23" t="s">
        <v>1948</v>
      </c>
      <c r="B937" s="23" t="s">
        <v>1949</v>
      </c>
      <c r="C937" s="135" t="s">
        <v>5</v>
      </c>
      <c r="F937" s="135">
        <f t="shared" si="28"/>
        <v>0</v>
      </c>
      <c r="G937" s="23">
        <v>48594</v>
      </c>
      <c r="H937" s="23">
        <v>48594</v>
      </c>
      <c r="M937" s="23">
        <f t="shared" si="29"/>
        <v>0</v>
      </c>
      <c r="O937" s="23">
        <f>F937-_xlfn.IFNA(VLOOKUP(A937,'tb adj31.12.2019'!$D$3:$E$1682,2,FALSE),0)</f>
        <v>0</v>
      </c>
      <c r="R937" s="23" t="e">
        <f>VLOOKUP(A937,#REF!,1,FALSE)</f>
        <v>#REF!</v>
      </c>
      <c r="T937" s="23" t="e">
        <f>+VLOOKUP(A937,#REF!, 1, FALSE)</f>
        <v>#REF!</v>
      </c>
    </row>
    <row r="938" spans="1:20" hidden="1" x14ac:dyDescent="0.2">
      <c r="A938" s="23" t="s">
        <v>1950</v>
      </c>
      <c r="B938" s="23" t="s">
        <v>1951</v>
      </c>
      <c r="C938" s="135" t="s">
        <v>5</v>
      </c>
      <c r="F938" s="135">
        <f t="shared" si="28"/>
        <v>0</v>
      </c>
      <c r="G938" s="23">
        <v>40902</v>
      </c>
      <c r="H938" s="23">
        <v>40902</v>
      </c>
      <c r="M938" s="23">
        <f t="shared" si="29"/>
        <v>0</v>
      </c>
      <c r="O938" s="23">
        <f>F938-_xlfn.IFNA(VLOOKUP(A938,'tb adj31.12.2019'!$D$3:$E$1682,2,FALSE),0)</f>
        <v>0</v>
      </c>
      <c r="R938" s="23" t="e">
        <f>VLOOKUP(A938,#REF!,1,FALSE)</f>
        <v>#REF!</v>
      </c>
      <c r="T938" s="23" t="e">
        <f>+VLOOKUP(A938,#REF!, 1, FALSE)</f>
        <v>#REF!</v>
      </c>
    </row>
    <row r="939" spans="1:20" hidden="1" x14ac:dyDescent="0.2">
      <c r="A939" s="23" t="s">
        <v>1952</v>
      </c>
      <c r="B939" s="23" t="s">
        <v>1953</v>
      </c>
      <c r="C939" s="135" t="s">
        <v>5</v>
      </c>
      <c r="F939" s="135">
        <f t="shared" si="28"/>
        <v>0</v>
      </c>
      <c r="G939" s="23">
        <v>7762</v>
      </c>
      <c r="H939" s="23">
        <v>7762</v>
      </c>
      <c r="M939" s="23">
        <f t="shared" si="29"/>
        <v>0</v>
      </c>
      <c r="O939" s="23">
        <f>F939-_xlfn.IFNA(VLOOKUP(A939,'tb adj31.12.2019'!$D$3:$E$1682,2,FALSE),0)</f>
        <v>0</v>
      </c>
      <c r="R939" s="23" t="e">
        <f>VLOOKUP(A939,#REF!,1,FALSE)</f>
        <v>#REF!</v>
      </c>
      <c r="T939" s="23" t="e">
        <f>+VLOOKUP(A939,#REF!, 1, FALSE)</f>
        <v>#REF!</v>
      </c>
    </row>
    <row r="940" spans="1:20" hidden="1" x14ac:dyDescent="0.2">
      <c r="A940" s="23" t="s">
        <v>1956</v>
      </c>
      <c r="B940" s="23" t="s">
        <v>1957</v>
      </c>
      <c r="C940" s="135" t="s">
        <v>5</v>
      </c>
      <c r="F940" s="135">
        <f t="shared" si="28"/>
        <v>0</v>
      </c>
      <c r="G940" s="23">
        <v>408662</v>
      </c>
      <c r="H940" s="23">
        <v>408662</v>
      </c>
      <c r="M940" s="23">
        <f t="shared" si="29"/>
        <v>0</v>
      </c>
      <c r="O940" s="23">
        <f>F940-_xlfn.IFNA(VLOOKUP(A940,'tb adj31.12.2019'!$D$3:$E$1682,2,FALSE),0)</f>
        <v>0</v>
      </c>
      <c r="R940" s="23" t="e">
        <f>VLOOKUP(A940,#REF!,1,FALSE)</f>
        <v>#REF!</v>
      </c>
      <c r="T940" s="23" t="e">
        <f>+VLOOKUP(A940,#REF!, 1, FALSE)</f>
        <v>#REF!</v>
      </c>
    </row>
    <row r="941" spans="1:20" hidden="1" x14ac:dyDescent="0.2">
      <c r="A941" s="23" t="s">
        <v>1963</v>
      </c>
      <c r="B941" s="23" t="s">
        <v>1964</v>
      </c>
      <c r="C941" s="135" t="s">
        <v>5</v>
      </c>
      <c r="F941" s="135">
        <f t="shared" si="28"/>
        <v>0</v>
      </c>
      <c r="G941" s="23">
        <v>39050</v>
      </c>
      <c r="H941" s="23">
        <v>39050</v>
      </c>
      <c r="M941" s="23">
        <f t="shared" si="29"/>
        <v>0</v>
      </c>
      <c r="O941" s="23">
        <f>F941-_xlfn.IFNA(VLOOKUP(A941,'tb adj31.12.2019'!$D$3:$E$1682,2,FALSE),0)</f>
        <v>0</v>
      </c>
      <c r="R941" s="23" t="e">
        <f>VLOOKUP(A941,#REF!,1,FALSE)</f>
        <v>#REF!</v>
      </c>
      <c r="T941" s="23" t="e">
        <f>+VLOOKUP(A941,#REF!, 1, FALSE)</f>
        <v>#REF!</v>
      </c>
    </row>
    <row r="942" spans="1:20" hidden="1" x14ac:dyDescent="0.2">
      <c r="A942" s="23" t="s">
        <v>1966</v>
      </c>
      <c r="B942" s="23" t="s">
        <v>1967</v>
      </c>
      <c r="C942" s="135" t="s">
        <v>5</v>
      </c>
      <c r="F942" s="135">
        <f t="shared" si="28"/>
        <v>0</v>
      </c>
      <c r="G942" s="23">
        <v>144774</v>
      </c>
      <c r="H942" s="23">
        <v>144774</v>
      </c>
      <c r="M942" s="23">
        <f t="shared" si="29"/>
        <v>0</v>
      </c>
      <c r="O942" s="23">
        <f>F942-_xlfn.IFNA(VLOOKUP(A942,'tb adj31.12.2019'!$D$3:$E$1682,2,FALSE),0)</f>
        <v>0</v>
      </c>
      <c r="R942" s="23" t="e">
        <f>VLOOKUP(A942,#REF!,1,FALSE)</f>
        <v>#REF!</v>
      </c>
      <c r="T942" s="23" t="e">
        <f>+VLOOKUP(A942,#REF!, 1, FALSE)</f>
        <v>#REF!</v>
      </c>
    </row>
    <row r="943" spans="1:20" hidden="1" x14ac:dyDescent="0.2">
      <c r="A943" s="23" t="s">
        <v>1970</v>
      </c>
      <c r="B943" s="23" t="s">
        <v>1971</v>
      </c>
      <c r="C943" s="135" t="s">
        <v>5</v>
      </c>
      <c r="F943" s="135">
        <f t="shared" si="28"/>
        <v>0</v>
      </c>
      <c r="G943" s="23">
        <v>4596</v>
      </c>
      <c r="H943" s="23">
        <v>4596</v>
      </c>
      <c r="M943" s="23">
        <f t="shared" si="29"/>
        <v>0</v>
      </c>
      <c r="O943" s="23">
        <f>F943-_xlfn.IFNA(VLOOKUP(A943,'tb adj31.12.2019'!$D$3:$E$1682,2,FALSE),0)</f>
        <v>0</v>
      </c>
      <c r="R943" s="23" t="e">
        <f>VLOOKUP(A943,#REF!,1,FALSE)</f>
        <v>#REF!</v>
      </c>
      <c r="T943" s="23" t="e">
        <f>+VLOOKUP(A943,#REF!, 1, FALSE)</f>
        <v>#REF!</v>
      </c>
    </row>
    <row r="944" spans="1:20" hidden="1" x14ac:dyDescent="0.2">
      <c r="A944" s="23" t="s">
        <v>1977</v>
      </c>
      <c r="B944" s="23" t="s">
        <v>1978</v>
      </c>
      <c r="C944" s="135" t="s">
        <v>5</v>
      </c>
      <c r="F944" s="135">
        <f t="shared" si="28"/>
        <v>0</v>
      </c>
      <c r="G944" s="23">
        <v>1800</v>
      </c>
      <c r="H944" s="23">
        <v>1800</v>
      </c>
      <c r="M944" s="23">
        <f t="shared" si="29"/>
        <v>0</v>
      </c>
      <c r="O944" s="23">
        <f>F944-_xlfn.IFNA(VLOOKUP(A944,'tb adj31.12.2019'!$D$3:$E$1682,2,FALSE),0)</f>
        <v>0</v>
      </c>
      <c r="R944" s="23" t="e">
        <f>VLOOKUP(A944,#REF!,1,FALSE)</f>
        <v>#REF!</v>
      </c>
      <c r="T944" s="23" t="e">
        <f>+VLOOKUP(A944,#REF!, 1, FALSE)</f>
        <v>#REF!</v>
      </c>
    </row>
    <row r="945" spans="1:20" hidden="1" x14ac:dyDescent="0.2">
      <c r="A945" s="23" t="s">
        <v>1983</v>
      </c>
      <c r="B945" s="23" t="s">
        <v>1984</v>
      </c>
      <c r="C945" s="135" t="s">
        <v>5</v>
      </c>
      <c r="F945" s="135">
        <f t="shared" si="28"/>
        <v>0</v>
      </c>
      <c r="G945" s="23">
        <v>2509</v>
      </c>
      <c r="H945" s="23">
        <v>2509</v>
      </c>
      <c r="M945" s="23">
        <f t="shared" si="29"/>
        <v>0</v>
      </c>
      <c r="O945" s="23">
        <f>F945-_xlfn.IFNA(VLOOKUP(A945,'tb adj31.12.2019'!$D$3:$E$1682,2,FALSE),0)</f>
        <v>0</v>
      </c>
      <c r="R945" s="23" t="e">
        <f>VLOOKUP(A945,#REF!,1,FALSE)</f>
        <v>#REF!</v>
      </c>
      <c r="T945" s="23" t="e">
        <f>+VLOOKUP(A945,#REF!, 1, FALSE)</f>
        <v>#REF!</v>
      </c>
    </row>
    <row r="946" spans="1:20" hidden="1" x14ac:dyDescent="0.2">
      <c r="A946" s="23" t="s">
        <v>1985</v>
      </c>
      <c r="B946" s="23" t="s">
        <v>1986</v>
      </c>
      <c r="C946" s="135" t="s">
        <v>5</v>
      </c>
      <c r="F946" s="135">
        <f t="shared" si="28"/>
        <v>0</v>
      </c>
      <c r="G946" s="23">
        <v>62770</v>
      </c>
      <c r="H946" s="23">
        <v>62770</v>
      </c>
      <c r="M946" s="23">
        <f t="shared" si="29"/>
        <v>0</v>
      </c>
      <c r="O946" s="23">
        <f>F946-_xlfn.IFNA(VLOOKUP(A946,'tb adj31.12.2019'!$D$3:$E$1682,2,FALSE),0)</f>
        <v>0</v>
      </c>
      <c r="R946" s="23" t="e">
        <f>VLOOKUP(A946,#REF!,1,FALSE)</f>
        <v>#REF!</v>
      </c>
      <c r="T946" s="23" t="e">
        <f>+VLOOKUP(A946,#REF!, 1, FALSE)</f>
        <v>#REF!</v>
      </c>
    </row>
    <row r="947" spans="1:20" hidden="1" x14ac:dyDescent="0.2">
      <c r="A947" s="23" t="s">
        <v>1988</v>
      </c>
      <c r="B947" s="23" t="s">
        <v>1989</v>
      </c>
      <c r="C947" s="135" t="s">
        <v>5</v>
      </c>
      <c r="F947" s="135">
        <f t="shared" si="28"/>
        <v>0</v>
      </c>
      <c r="G947" s="23">
        <v>16148</v>
      </c>
      <c r="H947" s="23">
        <v>16148</v>
      </c>
      <c r="M947" s="23">
        <f t="shared" si="29"/>
        <v>0</v>
      </c>
      <c r="O947" s="23">
        <f>F947-_xlfn.IFNA(VLOOKUP(A947,'tb adj31.12.2019'!$D$3:$E$1682,2,FALSE),0)</f>
        <v>0</v>
      </c>
      <c r="R947" s="23" t="e">
        <f>VLOOKUP(A947,#REF!,1,FALSE)</f>
        <v>#REF!</v>
      </c>
      <c r="T947" s="23" t="e">
        <f>+VLOOKUP(A947,#REF!, 1, FALSE)</f>
        <v>#REF!</v>
      </c>
    </row>
    <row r="948" spans="1:20" hidden="1" x14ac:dyDescent="0.2">
      <c r="A948" s="23" t="s">
        <v>1990</v>
      </c>
      <c r="B948" s="23" t="s">
        <v>1991</v>
      </c>
      <c r="C948" s="135" t="s">
        <v>5</v>
      </c>
      <c r="F948" s="135">
        <f t="shared" si="28"/>
        <v>0</v>
      </c>
      <c r="G948" s="23">
        <v>43953</v>
      </c>
      <c r="H948" s="23">
        <v>43953</v>
      </c>
      <c r="M948" s="23">
        <f t="shared" si="29"/>
        <v>0</v>
      </c>
      <c r="O948" s="23">
        <f>F948-_xlfn.IFNA(VLOOKUP(A948,'tb adj31.12.2019'!$D$3:$E$1682,2,FALSE),0)</f>
        <v>0</v>
      </c>
      <c r="R948" s="23" t="e">
        <f>VLOOKUP(A948,#REF!,1,FALSE)</f>
        <v>#REF!</v>
      </c>
      <c r="T948" s="23" t="e">
        <f>+VLOOKUP(A948,#REF!, 1, FALSE)</f>
        <v>#REF!</v>
      </c>
    </row>
    <row r="949" spans="1:20" hidden="1" x14ac:dyDescent="0.2">
      <c r="A949" s="23" t="s">
        <v>1992</v>
      </c>
      <c r="B949" s="23" t="s">
        <v>1993</v>
      </c>
      <c r="C949" s="135" t="s">
        <v>5</v>
      </c>
      <c r="F949" s="135">
        <f t="shared" si="28"/>
        <v>0</v>
      </c>
      <c r="G949" s="23">
        <v>27475</v>
      </c>
      <c r="H949" s="23">
        <v>27475</v>
      </c>
      <c r="M949" s="23">
        <f t="shared" si="29"/>
        <v>0</v>
      </c>
      <c r="O949" s="23">
        <f>F949-_xlfn.IFNA(VLOOKUP(A949,'tb adj31.12.2019'!$D$3:$E$1682,2,FALSE),0)</f>
        <v>0</v>
      </c>
      <c r="R949" s="23" t="e">
        <f>VLOOKUP(A949,#REF!,1,FALSE)</f>
        <v>#REF!</v>
      </c>
      <c r="T949" s="23" t="e">
        <f>+VLOOKUP(A949,#REF!, 1, FALSE)</f>
        <v>#REF!</v>
      </c>
    </row>
    <row r="950" spans="1:20" hidden="1" x14ac:dyDescent="0.2">
      <c r="A950" s="23" t="s">
        <v>1996</v>
      </c>
      <c r="B950" s="23" t="s">
        <v>1997</v>
      </c>
      <c r="C950" s="135" t="s">
        <v>5</v>
      </c>
      <c r="F950" s="135">
        <f t="shared" si="28"/>
        <v>0</v>
      </c>
      <c r="G950" s="23">
        <v>130672</v>
      </c>
      <c r="H950" s="23">
        <v>130672</v>
      </c>
      <c r="M950" s="23">
        <f t="shared" si="29"/>
        <v>0</v>
      </c>
      <c r="O950" s="23">
        <f>F950-_xlfn.IFNA(VLOOKUP(A950,'tb adj31.12.2019'!$D$3:$E$1682,2,FALSE),0)</f>
        <v>0</v>
      </c>
      <c r="R950" s="23" t="e">
        <f>VLOOKUP(A950,#REF!,1,FALSE)</f>
        <v>#REF!</v>
      </c>
      <c r="T950" s="23" t="e">
        <f>+VLOOKUP(A950,#REF!, 1, FALSE)</f>
        <v>#REF!</v>
      </c>
    </row>
    <row r="951" spans="1:20" hidden="1" x14ac:dyDescent="0.2">
      <c r="A951" s="23" t="s">
        <v>2007</v>
      </c>
      <c r="B951" s="23" t="s">
        <v>2008</v>
      </c>
      <c r="C951" s="135" t="s">
        <v>5</v>
      </c>
      <c r="F951" s="135">
        <f t="shared" si="28"/>
        <v>0</v>
      </c>
      <c r="G951" s="23">
        <v>41538</v>
      </c>
      <c r="H951" s="23">
        <v>41538</v>
      </c>
      <c r="M951" s="23">
        <f t="shared" si="29"/>
        <v>0</v>
      </c>
      <c r="O951" s="23">
        <f>F951-_xlfn.IFNA(VLOOKUP(A951,'tb adj31.12.2019'!$D$3:$E$1682,2,FALSE),0)</f>
        <v>0</v>
      </c>
      <c r="R951" s="23" t="e">
        <f>VLOOKUP(A951,#REF!,1,FALSE)</f>
        <v>#REF!</v>
      </c>
      <c r="T951" s="23" t="e">
        <f>+VLOOKUP(A951,#REF!, 1, FALSE)</f>
        <v>#REF!</v>
      </c>
    </row>
    <row r="952" spans="1:20" hidden="1" x14ac:dyDescent="0.2">
      <c r="A952" s="23" t="s">
        <v>2010</v>
      </c>
      <c r="B952" s="23" t="s">
        <v>2011</v>
      </c>
      <c r="C952" s="135" t="s">
        <v>5</v>
      </c>
      <c r="F952" s="135">
        <f t="shared" si="28"/>
        <v>0</v>
      </c>
      <c r="G952" s="23">
        <v>54644</v>
      </c>
      <c r="H952" s="23">
        <v>54644</v>
      </c>
      <c r="M952" s="23">
        <f t="shared" si="29"/>
        <v>0</v>
      </c>
      <c r="O952" s="23">
        <f>F952-_xlfn.IFNA(VLOOKUP(A952,'tb adj31.12.2019'!$D$3:$E$1682,2,FALSE),0)</f>
        <v>0</v>
      </c>
      <c r="R952" s="23" t="e">
        <f>VLOOKUP(A952,#REF!,1,FALSE)</f>
        <v>#REF!</v>
      </c>
      <c r="T952" s="23" t="e">
        <f>+VLOOKUP(A952,#REF!, 1, FALSE)</f>
        <v>#REF!</v>
      </c>
    </row>
    <row r="953" spans="1:20" hidden="1" x14ac:dyDescent="0.2">
      <c r="A953" s="23" t="s">
        <v>2012</v>
      </c>
      <c r="B953" s="23" t="s">
        <v>2013</v>
      </c>
      <c r="C953" s="135" t="s">
        <v>5</v>
      </c>
      <c r="F953" s="135">
        <f t="shared" si="28"/>
        <v>0</v>
      </c>
      <c r="G953" s="23">
        <v>158256</v>
      </c>
      <c r="H953" s="23">
        <v>158256</v>
      </c>
      <c r="M953" s="23">
        <f t="shared" si="29"/>
        <v>0</v>
      </c>
      <c r="O953" s="23">
        <f>F953-_xlfn.IFNA(VLOOKUP(A953,'tb adj31.12.2019'!$D$3:$E$1682,2,FALSE),0)</f>
        <v>0</v>
      </c>
      <c r="R953" s="23" t="e">
        <f>VLOOKUP(A953,#REF!,1,FALSE)</f>
        <v>#REF!</v>
      </c>
      <c r="T953" s="23" t="e">
        <f>+VLOOKUP(A953,#REF!, 1, FALSE)</f>
        <v>#REF!</v>
      </c>
    </row>
    <row r="954" spans="1:20" hidden="1" x14ac:dyDescent="0.2">
      <c r="A954" s="23" t="s">
        <v>2019</v>
      </c>
      <c r="B954" s="23" t="s">
        <v>2020</v>
      </c>
      <c r="C954" s="135" t="s">
        <v>5</v>
      </c>
      <c r="F954" s="135">
        <f t="shared" si="28"/>
        <v>0</v>
      </c>
      <c r="G954" s="23">
        <v>211400</v>
      </c>
      <c r="H954" s="23">
        <v>211400</v>
      </c>
      <c r="M954" s="23">
        <f t="shared" si="29"/>
        <v>0</v>
      </c>
      <c r="O954" s="23">
        <f>F954-_xlfn.IFNA(VLOOKUP(A954,'tb adj31.12.2019'!$D$3:$E$1682,2,FALSE),0)</f>
        <v>0</v>
      </c>
      <c r="R954" s="23" t="e">
        <f>VLOOKUP(A954,#REF!,1,FALSE)</f>
        <v>#REF!</v>
      </c>
      <c r="T954" s="23" t="e">
        <f>+VLOOKUP(A954,#REF!, 1, FALSE)</f>
        <v>#REF!</v>
      </c>
    </row>
    <row r="955" spans="1:20" hidden="1" x14ac:dyDescent="0.2">
      <c r="A955" s="23" t="s">
        <v>2023</v>
      </c>
      <c r="B955" s="23" t="s">
        <v>2024</v>
      </c>
      <c r="C955" s="135" t="s">
        <v>5</v>
      </c>
      <c r="F955" s="135">
        <f t="shared" si="28"/>
        <v>0</v>
      </c>
      <c r="G955" s="23">
        <v>365240</v>
      </c>
      <c r="H955" s="23">
        <v>365240</v>
      </c>
      <c r="M955" s="23">
        <f t="shared" si="29"/>
        <v>0</v>
      </c>
      <c r="O955" s="23">
        <f>F955-_xlfn.IFNA(VLOOKUP(A955,'tb adj31.12.2019'!$D$3:$E$1682,2,FALSE),0)</f>
        <v>0</v>
      </c>
      <c r="R955" s="23" t="e">
        <f>VLOOKUP(A955,#REF!,1,FALSE)</f>
        <v>#REF!</v>
      </c>
      <c r="T955" s="23" t="e">
        <f>+VLOOKUP(A955,#REF!, 1, FALSE)</f>
        <v>#REF!</v>
      </c>
    </row>
    <row r="956" spans="1:20" hidden="1" x14ac:dyDescent="0.2">
      <c r="A956" s="23" t="s">
        <v>2025</v>
      </c>
      <c r="B956" s="23" t="s">
        <v>2026</v>
      </c>
      <c r="C956" s="135" t="s">
        <v>5</v>
      </c>
      <c r="F956" s="135">
        <f t="shared" si="28"/>
        <v>0</v>
      </c>
      <c r="G956" s="23">
        <v>304895</v>
      </c>
      <c r="H956" s="23">
        <v>304895</v>
      </c>
      <c r="M956" s="23">
        <f t="shared" si="29"/>
        <v>0</v>
      </c>
      <c r="O956" s="23">
        <f>F956-_xlfn.IFNA(VLOOKUP(A956,'tb adj31.12.2019'!$D$3:$E$1682,2,FALSE),0)</f>
        <v>0</v>
      </c>
      <c r="R956" s="23" t="e">
        <f>VLOOKUP(A956,#REF!,1,FALSE)</f>
        <v>#REF!</v>
      </c>
      <c r="T956" s="23" t="e">
        <f>+VLOOKUP(A956,#REF!, 1, FALSE)</f>
        <v>#REF!</v>
      </c>
    </row>
    <row r="957" spans="1:20" hidden="1" x14ac:dyDescent="0.2">
      <c r="A957" s="23" t="s">
        <v>2027</v>
      </c>
      <c r="B957" s="23" t="s">
        <v>2028</v>
      </c>
      <c r="C957" s="135" t="s">
        <v>5</v>
      </c>
      <c r="F957" s="135">
        <f t="shared" si="28"/>
        <v>0</v>
      </c>
      <c r="G957" s="23">
        <v>36340</v>
      </c>
      <c r="H957" s="23">
        <v>36340</v>
      </c>
      <c r="M957" s="23">
        <f t="shared" si="29"/>
        <v>0</v>
      </c>
      <c r="O957" s="23">
        <f>F957-_xlfn.IFNA(VLOOKUP(A957,'tb adj31.12.2019'!$D$3:$E$1682,2,FALSE),0)</f>
        <v>0</v>
      </c>
      <c r="R957" s="23" t="e">
        <f>VLOOKUP(A957,#REF!,1,FALSE)</f>
        <v>#REF!</v>
      </c>
      <c r="T957" s="23" t="e">
        <f>+VLOOKUP(A957,#REF!, 1, FALSE)</f>
        <v>#REF!</v>
      </c>
    </row>
    <row r="958" spans="1:20" hidden="1" x14ac:dyDescent="0.2">
      <c r="A958" s="23" t="s">
        <v>2030</v>
      </c>
      <c r="B958" s="23" t="s">
        <v>2031</v>
      </c>
      <c r="C958" s="135" t="s">
        <v>5</v>
      </c>
      <c r="F958" s="135">
        <f t="shared" si="28"/>
        <v>0</v>
      </c>
      <c r="G958" s="23">
        <v>28568</v>
      </c>
      <c r="H958" s="23">
        <v>28568</v>
      </c>
      <c r="M958" s="23">
        <f t="shared" si="29"/>
        <v>0</v>
      </c>
      <c r="O958" s="23">
        <f>F958-_xlfn.IFNA(VLOOKUP(A958,'tb adj31.12.2019'!$D$3:$E$1682,2,FALSE),0)</f>
        <v>0</v>
      </c>
      <c r="R958" s="23" t="e">
        <f>VLOOKUP(A958,#REF!,1,FALSE)</f>
        <v>#REF!</v>
      </c>
      <c r="T958" s="23" t="e">
        <f>+VLOOKUP(A958,#REF!, 1, FALSE)</f>
        <v>#REF!</v>
      </c>
    </row>
    <row r="959" spans="1:20" hidden="1" x14ac:dyDescent="0.2">
      <c r="A959" s="23" t="s">
        <v>2037</v>
      </c>
      <c r="B959" s="23" t="s">
        <v>2038</v>
      </c>
      <c r="C959" s="135" t="s">
        <v>5</v>
      </c>
      <c r="F959" s="135">
        <f t="shared" si="28"/>
        <v>0</v>
      </c>
      <c r="G959" s="23">
        <v>8591</v>
      </c>
      <c r="H959" s="23">
        <v>8591</v>
      </c>
      <c r="M959" s="23">
        <f t="shared" si="29"/>
        <v>0</v>
      </c>
      <c r="O959" s="23">
        <f>F959-_xlfn.IFNA(VLOOKUP(A959,'tb adj31.12.2019'!$D$3:$E$1682,2,FALSE),0)</f>
        <v>0</v>
      </c>
      <c r="R959" s="23" t="e">
        <f>VLOOKUP(A959,#REF!,1,FALSE)</f>
        <v>#REF!</v>
      </c>
      <c r="T959" s="23" t="e">
        <f>+VLOOKUP(A959,#REF!, 1, FALSE)</f>
        <v>#REF!</v>
      </c>
    </row>
    <row r="960" spans="1:20" hidden="1" x14ac:dyDescent="0.2">
      <c r="A960" s="23" t="s">
        <v>2039</v>
      </c>
      <c r="B960" s="23" t="s">
        <v>2040</v>
      </c>
      <c r="C960" s="135" t="s">
        <v>5</v>
      </c>
      <c r="F960" s="135">
        <f t="shared" si="28"/>
        <v>0</v>
      </c>
      <c r="G960" s="23">
        <v>40392</v>
      </c>
      <c r="H960" s="23">
        <v>40392</v>
      </c>
      <c r="M960" s="23">
        <f t="shared" si="29"/>
        <v>0</v>
      </c>
      <c r="O960" s="23">
        <f>F960-_xlfn.IFNA(VLOOKUP(A960,'tb adj31.12.2019'!$D$3:$E$1682,2,FALSE),0)</f>
        <v>0</v>
      </c>
      <c r="R960" s="23" t="e">
        <f>VLOOKUP(A960,#REF!,1,FALSE)</f>
        <v>#REF!</v>
      </c>
      <c r="T960" s="23" t="e">
        <f>+VLOOKUP(A960,#REF!, 1, FALSE)</f>
        <v>#REF!</v>
      </c>
    </row>
    <row r="961" spans="1:20" hidden="1" x14ac:dyDescent="0.2">
      <c r="A961" s="23" t="s">
        <v>2044</v>
      </c>
      <c r="B961" s="23" t="s">
        <v>2045</v>
      </c>
      <c r="C961" s="135" t="s">
        <v>5</v>
      </c>
      <c r="F961" s="135">
        <f t="shared" si="28"/>
        <v>0</v>
      </c>
      <c r="G961" s="23">
        <v>96808</v>
      </c>
      <c r="H961" s="23">
        <v>96808</v>
      </c>
      <c r="M961" s="23">
        <f t="shared" si="29"/>
        <v>0</v>
      </c>
      <c r="O961" s="23">
        <f>F961-_xlfn.IFNA(VLOOKUP(A961,'tb adj31.12.2019'!$D$3:$E$1682,2,FALSE),0)</f>
        <v>0</v>
      </c>
      <c r="R961" s="23" t="e">
        <f>VLOOKUP(A961,#REF!,1,FALSE)</f>
        <v>#REF!</v>
      </c>
      <c r="T961" s="23" t="e">
        <f>+VLOOKUP(A961,#REF!, 1, FALSE)</f>
        <v>#REF!</v>
      </c>
    </row>
    <row r="962" spans="1:20" hidden="1" x14ac:dyDescent="0.2">
      <c r="A962" s="23" t="s">
        <v>2047</v>
      </c>
      <c r="B962" s="23" t="s">
        <v>2048</v>
      </c>
      <c r="C962" s="135" t="s">
        <v>5</v>
      </c>
      <c r="F962" s="135">
        <f t="shared" si="28"/>
        <v>0</v>
      </c>
      <c r="G962" s="23">
        <v>2071</v>
      </c>
      <c r="H962" s="23">
        <v>2071</v>
      </c>
      <c r="M962" s="23">
        <f t="shared" si="29"/>
        <v>0</v>
      </c>
      <c r="O962" s="23">
        <f>F962-_xlfn.IFNA(VLOOKUP(A962,'tb adj31.12.2019'!$D$3:$E$1682,2,FALSE),0)</f>
        <v>0</v>
      </c>
      <c r="R962" s="23" t="e">
        <f>VLOOKUP(A962,#REF!,1,FALSE)</f>
        <v>#REF!</v>
      </c>
      <c r="T962" s="23" t="e">
        <f>+VLOOKUP(A962,#REF!, 1, FALSE)</f>
        <v>#REF!</v>
      </c>
    </row>
    <row r="963" spans="1:20" hidden="1" x14ac:dyDescent="0.2">
      <c r="A963" s="23" t="s">
        <v>2050</v>
      </c>
      <c r="B963" s="23" t="s">
        <v>2051</v>
      </c>
      <c r="C963" s="135" t="s">
        <v>5</v>
      </c>
      <c r="F963" s="135">
        <f t="shared" si="28"/>
        <v>0</v>
      </c>
      <c r="G963" s="23">
        <v>4329</v>
      </c>
      <c r="H963" s="23">
        <v>4329</v>
      </c>
      <c r="M963" s="23">
        <f t="shared" si="29"/>
        <v>0</v>
      </c>
      <c r="O963" s="23">
        <f>F963-_xlfn.IFNA(VLOOKUP(A963,'tb adj31.12.2019'!$D$3:$E$1682,2,FALSE),0)</f>
        <v>0</v>
      </c>
      <c r="R963" s="23" t="e">
        <f>VLOOKUP(A963,#REF!,1,FALSE)</f>
        <v>#REF!</v>
      </c>
      <c r="T963" s="23" t="e">
        <f>+VLOOKUP(A963,#REF!, 1, FALSE)</f>
        <v>#REF!</v>
      </c>
    </row>
    <row r="964" spans="1:20" hidden="1" x14ac:dyDescent="0.2">
      <c r="A964" s="23" t="s">
        <v>2052</v>
      </c>
      <c r="B964" s="23" t="s">
        <v>2053</v>
      </c>
      <c r="C964" s="135" t="s">
        <v>5</v>
      </c>
      <c r="F964" s="135">
        <f t="shared" ref="F964:F1027" si="30">+D964-E964</f>
        <v>0</v>
      </c>
      <c r="G964" s="23">
        <v>73839</v>
      </c>
      <c r="H964" s="23">
        <v>73839</v>
      </c>
      <c r="M964" s="23">
        <f t="shared" ref="M964:M1027" si="31">+J964-K964</f>
        <v>0</v>
      </c>
      <c r="O964" s="23">
        <f>F964-_xlfn.IFNA(VLOOKUP(A964,'tb adj31.12.2019'!$D$3:$E$1682,2,FALSE),0)</f>
        <v>0</v>
      </c>
      <c r="R964" s="23" t="e">
        <f>VLOOKUP(A964,#REF!,1,FALSE)</f>
        <v>#REF!</v>
      </c>
      <c r="T964" s="23" t="e">
        <f>+VLOOKUP(A964,#REF!, 1, FALSE)</f>
        <v>#REF!</v>
      </c>
    </row>
    <row r="965" spans="1:20" hidden="1" x14ac:dyDescent="0.2">
      <c r="A965" s="23" t="s">
        <v>2056</v>
      </c>
      <c r="B965" s="23" t="s">
        <v>2057</v>
      </c>
      <c r="C965" s="135" t="s">
        <v>5</v>
      </c>
      <c r="F965" s="135">
        <f t="shared" si="30"/>
        <v>0</v>
      </c>
      <c r="G965" s="23">
        <v>28820</v>
      </c>
      <c r="H965" s="23">
        <v>28820</v>
      </c>
      <c r="M965" s="23">
        <f t="shared" si="31"/>
        <v>0</v>
      </c>
      <c r="O965" s="23">
        <f>F965-_xlfn.IFNA(VLOOKUP(A965,'tb adj31.12.2019'!$D$3:$E$1682,2,FALSE),0)</f>
        <v>0</v>
      </c>
      <c r="R965" s="23" t="e">
        <f>VLOOKUP(A965,#REF!,1,FALSE)</f>
        <v>#REF!</v>
      </c>
      <c r="T965" s="23" t="e">
        <f>+VLOOKUP(A965,#REF!, 1, FALSE)</f>
        <v>#REF!</v>
      </c>
    </row>
    <row r="966" spans="1:20" hidden="1" x14ac:dyDescent="0.2">
      <c r="A966" s="23" t="s">
        <v>2064</v>
      </c>
      <c r="B966" s="23" t="s">
        <v>2065</v>
      </c>
      <c r="C966" s="135" t="s">
        <v>5</v>
      </c>
      <c r="D966" s="23">
        <v>730000</v>
      </c>
      <c r="F966" s="135">
        <f t="shared" si="30"/>
        <v>730000</v>
      </c>
      <c r="J966" s="23">
        <v>730000</v>
      </c>
      <c r="M966" s="23">
        <f t="shared" si="31"/>
        <v>730000</v>
      </c>
      <c r="O966" s="23">
        <f>F966-_xlfn.IFNA(VLOOKUP(A966,'tb adj31.12.2019'!$D$3:$E$1682,2,FALSE),0)</f>
        <v>0</v>
      </c>
      <c r="R966" s="23" t="e">
        <f>VLOOKUP(A966,#REF!,1,FALSE)</f>
        <v>#REF!</v>
      </c>
      <c r="T966" s="23" t="e">
        <f>+VLOOKUP(A966,#REF!, 1, FALSE)</f>
        <v>#REF!</v>
      </c>
    </row>
    <row r="967" spans="1:20" hidden="1" x14ac:dyDescent="0.2">
      <c r="A967" s="23" t="s">
        <v>2067</v>
      </c>
      <c r="B967" s="23" t="s">
        <v>3094</v>
      </c>
      <c r="C967" s="135" t="s">
        <v>5</v>
      </c>
      <c r="D967" s="23">
        <v>21871</v>
      </c>
      <c r="F967" s="135">
        <f t="shared" si="30"/>
        <v>21871</v>
      </c>
      <c r="H967" s="23">
        <v>21872</v>
      </c>
      <c r="K967" s="135">
        <v>1</v>
      </c>
      <c r="M967" s="23">
        <f t="shared" si="31"/>
        <v>-1</v>
      </c>
      <c r="O967" s="23">
        <f>F967-_xlfn.IFNA(VLOOKUP(A967,'tb adj31.12.2019'!$D$3:$E$1682,2,FALSE),0)</f>
        <v>0</v>
      </c>
      <c r="R967" s="23" t="e">
        <f>VLOOKUP(A967,#REF!,1,FALSE)</f>
        <v>#REF!</v>
      </c>
      <c r="T967" s="23" t="e">
        <f>+VLOOKUP(A967,#REF!, 1, FALSE)</f>
        <v>#REF!</v>
      </c>
    </row>
    <row r="968" spans="1:20" hidden="1" x14ac:dyDescent="0.2">
      <c r="A968" s="23" t="s">
        <v>2068</v>
      </c>
      <c r="B968" s="23" t="s">
        <v>2069</v>
      </c>
      <c r="C968" s="135" t="s">
        <v>5</v>
      </c>
      <c r="F968" s="135">
        <f t="shared" si="30"/>
        <v>0</v>
      </c>
      <c r="G968" s="23">
        <v>4379</v>
      </c>
      <c r="H968" s="23">
        <v>4379</v>
      </c>
      <c r="M968" s="23">
        <f t="shared" si="31"/>
        <v>0</v>
      </c>
      <c r="O968" s="23">
        <f>F968-_xlfn.IFNA(VLOOKUP(A968,'tb adj31.12.2019'!$D$3:$E$1682,2,FALSE),0)</f>
        <v>0</v>
      </c>
      <c r="R968" s="23" t="e">
        <f>VLOOKUP(A968,#REF!,1,FALSE)</f>
        <v>#REF!</v>
      </c>
      <c r="T968" s="23" t="e">
        <f>+VLOOKUP(A968,#REF!, 1, FALSE)</f>
        <v>#REF!</v>
      </c>
    </row>
    <row r="969" spans="1:20" hidden="1" x14ac:dyDescent="0.2">
      <c r="A969" s="23" t="s">
        <v>2073</v>
      </c>
      <c r="B969" s="23" t="s">
        <v>2074</v>
      </c>
      <c r="C969" s="135" t="s">
        <v>5</v>
      </c>
      <c r="F969" s="135">
        <f t="shared" si="30"/>
        <v>0</v>
      </c>
      <c r="G969" s="23">
        <v>177124</v>
      </c>
      <c r="H969" s="23">
        <v>177124</v>
      </c>
      <c r="M969" s="23">
        <f t="shared" si="31"/>
        <v>0</v>
      </c>
      <c r="O969" s="23">
        <f>F969-_xlfn.IFNA(VLOOKUP(A969,'tb adj31.12.2019'!$D$3:$E$1682,2,FALSE),0)</f>
        <v>0</v>
      </c>
      <c r="R969" s="23" t="e">
        <f>VLOOKUP(A969,#REF!,1,FALSE)</f>
        <v>#REF!</v>
      </c>
      <c r="T969" s="23" t="e">
        <f>+VLOOKUP(A969,#REF!, 1, FALSE)</f>
        <v>#REF!</v>
      </c>
    </row>
    <row r="970" spans="1:20" hidden="1" x14ac:dyDescent="0.2">
      <c r="A970" s="23" t="s">
        <v>2075</v>
      </c>
      <c r="B970" s="23" t="s">
        <v>2076</v>
      </c>
      <c r="C970" s="135" t="s">
        <v>5</v>
      </c>
      <c r="F970" s="135">
        <f t="shared" si="30"/>
        <v>0</v>
      </c>
      <c r="G970" s="23">
        <v>3480</v>
      </c>
      <c r="H970" s="23">
        <v>3480</v>
      </c>
      <c r="M970" s="23">
        <f t="shared" si="31"/>
        <v>0</v>
      </c>
      <c r="O970" s="23">
        <f>F970-_xlfn.IFNA(VLOOKUP(A970,'tb adj31.12.2019'!$D$3:$E$1682,2,FALSE),0)</f>
        <v>0</v>
      </c>
      <c r="R970" s="23" t="e">
        <f>VLOOKUP(A970,#REF!,1,FALSE)</f>
        <v>#REF!</v>
      </c>
      <c r="T970" s="23" t="e">
        <f>+VLOOKUP(A970,#REF!, 1, FALSE)</f>
        <v>#REF!</v>
      </c>
    </row>
    <row r="971" spans="1:20" hidden="1" x14ac:dyDescent="0.2">
      <c r="A971" s="23" t="s">
        <v>2077</v>
      </c>
      <c r="B971" s="23" t="s">
        <v>2078</v>
      </c>
      <c r="C971" s="135" t="s">
        <v>5</v>
      </c>
      <c r="F971" s="135">
        <f t="shared" si="30"/>
        <v>0</v>
      </c>
      <c r="G971" s="23">
        <v>4416</v>
      </c>
      <c r="H971" s="23">
        <v>4416</v>
      </c>
      <c r="M971" s="23">
        <f t="shared" si="31"/>
        <v>0</v>
      </c>
      <c r="O971" s="23">
        <f>F971-_xlfn.IFNA(VLOOKUP(A971,'tb adj31.12.2019'!$D$3:$E$1682,2,FALSE),0)</f>
        <v>0</v>
      </c>
      <c r="R971" s="23" t="e">
        <f>VLOOKUP(A971,#REF!,1,FALSE)</f>
        <v>#REF!</v>
      </c>
      <c r="T971" s="23" t="e">
        <f>+VLOOKUP(A971,#REF!, 1, FALSE)</f>
        <v>#REF!</v>
      </c>
    </row>
    <row r="972" spans="1:20" hidden="1" x14ac:dyDescent="0.2">
      <c r="A972" s="23" t="s">
        <v>2079</v>
      </c>
      <c r="B972" s="23" t="s">
        <v>2080</v>
      </c>
      <c r="C972" s="135" t="s">
        <v>5</v>
      </c>
      <c r="F972" s="135">
        <f t="shared" si="30"/>
        <v>0</v>
      </c>
      <c r="G972" s="23">
        <v>8827</v>
      </c>
      <c r="H972" s="23">
        <v>8827</v>
      </c>
      <c r="M972" s="23">
        <f t="shared" si="31"/>
        <v>0</v>
      </c>
      <c r="O972" s="23">
        <f>F972-_xlfn.IFNA(VLOOKUP(A972,'tb adj31.12.2019'!$D$3:$E$1682,2,FALSE),0)</f>
        <v>0</v>
      </c>
      <c r="R972" s="23" t="e">
        <f>VLOOKUP(A972,#REF!,1,FALSE)</f>
        <v>#REF!</v>
      </c>
      <c r="T972" s="23" t="e">
        <f>+VLOOKUP(A972,#REF!, 1, FALSE)</f>
        <v>#REF!</v>
      </c>
    </row>
    <row r="973" spans="1:20" hidden="1" x14ac:dyDescent="0.2">
      <c r="A973" s="23" t="s">
        <v>2081</v>
      </c>
      <c r="B973" s="23" t="s">
        <v>2082</v>
      </c>
      <c r="C973" s="135" t="s">
        <v>5</v>
      </c>
      <c r="F973" s="135">
        <f t="shared" si="30"/>
        <v>0</v>
      </c>
      <c r="G973" s="23">
        <v>102850</v>
      </c>
      <c r="H973" s="23">
        <v>102850</v>
      </c>
      <c r="M973" s="23">
        <f t="shared" si="31"/>
        <v>0</v>
      </c>
      <c r="O973" s="23">
        <f>F973-_xlfn.IFNA(VLOOKUP(A973,'tb adj31.12.2019'!$D$3:$E$1682,2,FALSE),0)</f>
        <v>0</v>
      </c>
      <c r="R973" s="23" t="e">
        <f>VLOOKUP(A973,#REF!,1,FALSE)</f>
        <v>#REF!</v>
      </c>
      <c r="T973" s="23" t="e">
        <f>+VLOOKUP(A973,#REF!, 1, FALSE)</f>
        <v>#REF!</v>
      </c>
    </row>
    <row r="974" spans="1:20" hidden="1" x14ac:dyDescent="0.2">
      <c r="A974" s="23" t="s">
        <v>2083</v>
      </c>
      <c r="B974" s="23" t="s">
        <v>2084</v>
      </c>
      <c r="C974" s="135" t="s">
        <v>5</v>
      </c>
      <c r="F974" s="135">
        <f t="shared" si="30"/>
        <v>0</v>
      </c>
      <c r="G974" s="23">
        <v>80568</v>
      </c>
      <c r="H974" s="23">
        <v>80568</v>
      </c>
      <c r="M974" s="23">
        <f t="shared" si="31"/>
        <v>0</v>
      </c>
      <c r="O974" s="23">
        <f>F974-_xlfn.IFNA(VLOOKUP(A974,'tb adj31.12.2019'!$D$3:$E$1682,2,FALSE),0)</f>
        <v>0</v>
      </c>
      <c r="R974" s="23" t="e">
        <f>VLOOKUP(A974,#REF!,1,FALSE)</f>
        <v>#REF!</v>
      </c>
      <c r="T974" s="23" t="e">
        <f>+VLOOKUP(A974,#REF!, 1, FALSE)</f>
        <v>#REF!</v>
      </c>
    </row>
    <row r="975" spans="1:20" hidden="1" x14ac:dyDescent="0.2">
      <c r="A975" s="23" t="s">
        <v>3095</v>
      </c>
      <c r="B975" s="23" t="s">
        <v>3096</v>
      </c>
      <c r="C975" s="135" t="s">
        <v>5</v>
      </c>
      <c r="F975" s="135">
        <f t="shared" si="30"/>
        <v>0</v>
      </c>
      <c r="G975" s="23">
        <v>43650</v>
      </c>
      <c r="H975" s="23">
        <v>43650</v>
      </c>
      <c r="M975" s="23">
        <f t="shared" si="31"/>
        <v>0</v>
      </c>
      <c r="O975" s="23">
        <f>F975-_xlfn.IFNA(VLOOKUP(A975,'tb adj31.12.2019'!$D$3:$E$1682,2,FALSE),0)</f>
        <v>0</v>
      </c>
      <c r="R975" s="23" t="e">
        <f>VLOOKUP(A975,#REF!,1,FALSE)</f>
        <v>#REF!</v>
      </c>
      <c r="T975" s="23" t="e">
        <f>+VLOOKUP(A975,#REF!, 1, FALSE)</f>
        <v>#REF!</v>
      </c>
    </row>
    <row r="976" spans="1:20" hidden="1" x14ac:dyDescent="0.2">
      <c r="A976" s="23" t="s">
        <v>3097</v>
      </c>
      <c r="B976" s="23" t="s">
        <v>3098</v>
      </c>
      <c r="C976" s="135" t="s">
        <v>5</v>
      </c>
      <c r="F976" s="135">
        <f t="shared" si="30"/>
        <v>0</v>
      </c>
      <c r="G976" s="23">
        <v>35344</v>
      </c>
      <c r="H976" s="23">
        <v>35344</v>
      </c>
      <c r="M976" s="23">
        <f t="shared" si="31"/>
        <v>0</v>
      </c>
      <c r="O976" s="23">
        <f>F976-_xlfn.IFNA(VLOOKUP(A976,'tb adj31.12.2019'!$D$3:$E$1682,2,FALSE),0)</f>
        <v>0</v>
      </c>
      <c r="R976" s="23" t="e">
        <f>VLOOKUP(A976,#REF!,1,FALSE)</f>
        <v>#REF!</v>
      </c>
      <c r="T976" s="23" t="e">
        <f>+VLOOKUP(A976,#REF!, 1, FALSE)</f>
        <v>#REF!</v>
      </c>
    </row>
    <row r="977" spans="1:20" hidden="1" x14ac:dyDescent="0.2">
      <c r="A977" s="23" t="s">
        <v>3099</v>
      </c>
      <c r="B977" s="23" t="s">
        <v>3100</v>
      </c>
      <c r="C977" s="135" t="s">
        <v>5</v>
      </c>
      <c r="F977" s="135">
        <f t="shared" si="30"/>
        <v>0</v>
      </c>
      <c r="G977" s="23">
        <v>12716</v>
      </c>
      <c r="H977" s="23">
        <v>12716</v>
      </c>
      <c r="M977" s="23">
        <f t="shared" si="31"/>
        <v>0</v>
      </c>
      <c r="O977" s="23">
        <f>F977-_xlfn.IFNA(VLOOKUP(A977,'tb adj31.12.2019'!$D$3:$E$1682,2,FALSE),0)</f>
        <v>0</v>
      </c>
      <c r="R977" s="23" t="e">
        <f>VLOOKUP(A977,#REF!,1,FALSE)</f>
        <v>#REF!</v>
      </c>
      <c r="T977" s="23" t="e">
        <f>+VLOOKUP(A977,#REF!, 1, FALSE)</f>
        <v>#REF!</v>
      </c>
    </row>
    <row r="978" spans="1:20" hidden="1" x14ac:dyDescent="0.2">
      <c r="A978" s="23" t="s">
        <v>3101</v>
      </c>
      <c r="B978" s="23" t="s">
        <v>3102</v>
      </c>
      <c r="C978" s="135" t="s">
        <v>5</v>
      </c>
      <c r="F978" s="135">
        <f t="shared" si="30"/>
        <v>0</v>
      </c>
      <c r="G978" s="23">
        <v>4591</v>
      </c>
      <c r="H978" s="23">
        <v>4591</v>
      </c>
      <c r="M978" s="23">
        <f t="shared" si="31"/>
        <v>0</v>
      </c>
      <c r="O978" s="23">
        <f>F978-_xlfn.IFNA(VLOOKUP(A978,'tb adj31.12.2019'!$D$3:$E$1682,2,FALSE),0)</f>
        <v>0</v>
      </c>
      <c r="R978" s="23" t="e">
        <f>VLOOKUP(A978,#REF!,1,FALSE)</f>
        <v>#REF!</v>
      </c>
      <c r="T978" s="23" t="e">
        <f>+VLOOKUP(A978,#REF!, 1, FALSE)</f>
        <v>#REF!</v>
      </c>
    </row>
    <row r="979" spans="1:20" hidden="1" x14ac:dyDescent="0.2">
      <c r="A979" s="23" t="s">
        <v>3103</v>
      </c>
      <c r="B979" s="23" t="s">
        <v>3104</v>
      </c>
      <c r="C979" s="135" t="s">
        <v>5</v>
      </c>
      <c r="F979" s="135">
        <f t="shared" si="30"/>
        <v>0</v>
      </c>
      <c r="G979" s="23">
        <v>1314</v>
      </c>
      <c r="H979" s="23">
        <v>1314</v>
      </c>
      <c r="M979" s="23">
        <f t="shared" si="31"/>
        <v>0</v>
      </c>
      <c r="O979" s="23">
        <f>F979-_xlfn.IFNA(VLOOKUP(A979,'tb adj31.12.2019'!$D$3:$E$1682,2,FALSE),0)</f>
        <v>0</v>
      </c>
      <c r="R979" s="23" t="e">
        <f>VLOOKUP(A979,#REF!,1,FALSE)</f>
        <v>#REF!</v>
      </c>
      <c r="T979" s="23" t="e">
        <f>+VLOOKUP(A979,#REF!, 1, FALSE)</f>
        <v>#REF!</v>
      </c>
    </row>
    <row r="980" spans="1:20" hidden="1" x14ac:dyDescent="0.2">
      <c r="A980" s="23" t="s">
        <v>3105</v>
      </c>
      <c r="B980" s="23" t="s">
        <v>3106</v>
      </c>
      <c r="C980" s="135" t="s">
        <v>5</v>
      </c>
      <c r="F980" s="135">
        <f t="shared" si="30"/>
        <v>0</v>
      </c>
      <c r="G980" s="23">
        <v>72178</v>
      </c>
      <c r="H980" s="23">
        <v>72178</v>
      </c>
      <c r="M980" s="23">
        <f t="shared" si="31"/>
        <v>0</v>
      </c>
      <c r="O980" s="23">
        <f>F980-_xlfn.IFNA(VLOOKUP(A980,'tb adj31.12.2019'!$D$3:$E$1682,2,FALSE),0)</f>
        <v>0</v>
      </c>
      <c r="R980" s="23" t="e">
        <f>VLOOKUP(A980,#REF!,1,FALSE)</f>
        <v>#REF!</v>
      </c>
      <c r="T980" s="23" t="e">
        <f>+VLOOKUP(A980,#REF!, 1, FALSE)</f>
        <v>#REF!</v>
      </c>
    </row>
    <row r="981" spans="1:20" hidden="1" x14ac:dyDescent="0.2">
      <c r="A981" s="23" t="s">
        <v>3107</v>
      </c>
      <c r="B981" s="23" t="s">
        <v>3108</v>
      </c>
      <c r="C981" s="135" t="s">
        <v>5</v>
      </c>
      <c r="F981" s="135">
        <f t="shared" si="30"/>
        <v>0</v>
      </c>
      <c r="G981" s="23">
        <v>31134</v>
      </c>
      <c r="H981" s="23">
        <v>31134</v>
      </c>
      <c r="M981" s="23">
        <f t="shared" si="31"/>
        <v>0</v>
      </c>
      <c r="O981" s="23">
        <f>F981-_xlfn.IFNA(VLOOKUP(A981,'tb adj31.12.2019'!$D$3:$E$1682,2,FALSE),0)</f>
        <v>0</v>
      </c>
      <c r="R981" s="23" t="e">
        <f>VLOOKUP(A981,#REF!,1,FALSE)</f>
        <v>#REF!</v>
      </c>
      <c r="T981" s="23" t="e">
        <f>+VLOOKUP(A981,#REF!, 1, FALSE)</f>
        <v>#REF!</v>
      </c>
    </row>
    <row r="982" spans="1:20" hidden="1" x14ac:dyDescent="0.2">
      <c r="A982" s="23" t="s">
        <v>3109</v>
      </c>
      <c r="B982" s="23" t="s">
        <v>3110</v>
      </c>
      <c r="C982" s="135" t="s">
        <v>5</v>
      </c>
      <c r="F982" s="135">
        <f t="shared" si="30"/>
        <v>0</v>
      </c>
      <c r="G982" s="23">
        <v>1405</v>
      </c>
      <c r="H982" s="23">
        <v>1405</v>
      </c>
      <c r="M982" s="23">
        <f t="shared" si="31"/>
        <v>0</v>
      </c>
      <c r="O982" s="23">
        <f>F982-_xlfn.IFNA(VLOOKUP(A982,'tb adj31.12.2019'!$D$3:$E$1682,2,FALSE),0)</f>
        <v>0</v>
      </c>
      <c r="R982" s="23" t="e">
        <f>VLOOKUP(A982,#REF!,1,FALSE)</f>
        <v>#REF!</v>
      </c>
      <c r="T982" s="23" t="e">
        <f>+VLOOKUP(A982,#REF!, 1, FALSE)</f>
        <v>#REF!</v>
      </c>
    </row>
    <row r="983" spans="1:20" hidden="1" x14ac:dyDescent="0.2">
      <c r="A983" s="23" t="s">
        <v>3111</v>
      </c>
      <c r="B983" s="23" t="s">
        <v>3112</v>
      </c>
      <c r="C983" s="135" t="s">
        <v>5</v>
      </c>
      <c r="F983" s="135">
        <f t="shared" si="30"/>
        <v>0</v>
      </c>
      <c r="G983" s="23">
        <v>21514</v>
      </c>
      <c r="H983" s="23">
        <v>21514</v>
      </c>
      <c r="M983" s="23">
        <f t="shared" si="31"/>
        <v>0</v>
      </c>
      <c r="O983" s="23">
        <f>F983-_xlfn.IFNA(VLOOKUP(A983,'tb adj31.12.2019'!$D$3:$E$1682,2,FALSE),0)</f>
        <v>0</v>
      </c>
      <c r="R983" s="23" t="e">
        <f>VLOOKUP(A983,#REF!,1,FALSE)</f>
        <v>#REF!</v>
      </c>
      <c r="T983" s="23" t="e">
        <f>+VLOOKUP(A983,#REF!, 1, FALSE)</f>
        <v>#REF!</v>
      </c>
    </row>
    <row r="984" spans="1:20" hidden="1" x14ac:dyDescent="0.2">
      <c r="A984" s="23" t="s">
        <v>3113</v>
      </c>
      <c r="B984" s="23" t="s">
        <v>3114</v>
      </c>
      <c r="C984" s="135" t="s">
        <v>5</v>
      </c>
      <c r="F984" s="135">
        <f t="shared" si="30"/>
        <v>0</v>
      </c>
      <c r="G984" s="23">
        <v>30147</v>
      </c>
      <c r="H984" s="23">
        <v>30147</v>
      </c>
      <c r="M984" s="23">
        <f t="shared" si="31"/>
        <v>0</v>
      </c>
      <c r="O984" s="23">
        <f>F984-_xlfn.IFNA(VLOOKUP(A984,'tb adj31.12.2019'!$D$3:$E$1682,2,FALSE),0)</f>
        <v>0</v>
      </c>
      <c r="R984" s="23" t="e">
        <f>VLOOKUP(A984,#REF!,1,FALSE)</f>
        <v>#REF!</v>
      </c>
      <c r="T984" s="23" t="e">
        <f>+VLOOKUP(A984,#REF!, 1, FALSE)</f>
        <v>#REF!</v>
      </c>
    </row>
    <row r="985" spans="1:20" hidden="1" x14ac:dyDescent="0.2">
      <c r="A985" s="23" t="s">
        <v>3115</v>
      </c>
      <c r="B985" s="23" t="s">
        <v>3116</v>
      </c>
      <c r="C985" s="135" t="s">
        <v>5</v>
      </c>
      <c r="F985" s="135">
        <f t="shared" si="30"/>
        <v>0</v>
      </c>
      <c r="G985" s="23">
        <v>3688</v>
      </c>
      <c r="H985" s="23">
        <v>3688</v>
      </c>
      <c r="M985" s="23">
        <f t="shared" si="31"/>
        <v>0</v>
      </c>
      <c r="O985" s="23">
        <f>F985-_xlfn.IFNA(VLOOKUP(A985,'tb adj31.12.2019'!$D$3:$E$1682,2,FALSE),0)</f>
        <v>0</v>
      </c>
      <c r="R985" s="23" t="e">
        <f>VLOOKUP(A985,#REF!,1,FALSE)</f>
        <v>#REF!</v>
      </c>
      <c r="T985" s="23" t="e">
        <f>+VLOOKUP(A985,#REF!, 1, FALSE)</f>
        <v>#REF!</v>
      </c>
    </row>
    <row r="986" spans="1:20" hidden="1" x14ac:dyDescent="0.2">
      <c r="A986" s="23" t="s">
        <v>3117</v>
      </c>
      <c r="B986" s="23" t="s">
        <v>3118</v>
      </c>
      <c r="C986" s="135" t="s">
        <v>5</v>
      </c>
      <c r="F986" s="135">
        <f t="shared" si="30"/>
        <v>0</v>
      </c>
      <c r="G986" s="23">
        <v>21837</v>
      </c>
      <c r="H986" s="23">
        <v>21837</v>
      </c>
      <c r="M986" s="23">
        <f t="shared" si="31"/>
        <v>0</v>
      </c>
      <c r="O986" s="23">
        <f>F986-_xlfn.IFNA(VLOOKUP(A986,'tb adj31.12.2019'!$D$3:$E$1682,2,FALSE),0)</f>
        <v>0</v>
      </c>
      <c r="R986" s="23" t="e">
        <f>VLOOKUP(A986,#REF!,1,FALSE)</f>
        <v>#REF!</v>
      </c>
      <c r="T986" s="23" t="e">
        <f>+VLOOKUP(A986,#REF!, 1, FALSE)</f>
        <v>#REF!</v>
      </c>
    </row>
    <row r="987" spans="1:20" hidden="1" x14ac:dyDescent="0.2">
      <c r="A987" s="23" t="s">
        <v>3119</v>
      </c>
      <c r="B987" s="23" t="s">
        <v>3120</v>
      </c>
      <c r="C987" s="135" t="s">
        <v>5</v>
      </c>
      <c r="F987" s="135">
        <f t="shared" si="30"/>
        <v>0</v>
      </c>
      <c r="G987" s="23">
        <v>4190</v>
      </c>
      <c r="H987" s="23">
        <v>4190</v>
      </c>
      <c r="M987" s="23">
        <f t="shared" si="31"/>
        <v>0</v>
      </c>
      <c r="O987" s="23">
        <f>F987-_xlfn.IFNA(VLOOKUP(A987,'tb adj31.12.2019'!$D$3:$E$1682,2,FALSE),0)</f>
        <v>0</v>
      </c>
      <c r="R987" s="23" t="e">
        <f>VLOOKUP(A987,#REF!,1,FALSE)</f>
        <v>#REF!</v>
      </c>
      <c r="T987" s="23" t="e">
        <f>+VLOOKUP(A987,#REF!, 1, FALSE)</f>
        <v>#REF!</v>
      </c>
    </row>
    <row r="988" spans="1:20" hidden="1" x14ac:dyDescent="0.2">
      <c r="A988" s="23" t="s">
        <v>3121</v>
      </c>
      <c r="B988" s="23" t="s">
        <v>3122</v>
      </c>
      <c r="C988" s="135" t="s">
        <v>5</v>
      </c>
      <c r="F988" s="135">
        <f t="shared" si="30"/>
        <v>0</v>
      </c>
      <c r="G988" s="23">
        <v>6094</v>
      </c>
      <c r="H988" s="23">
        <v>6094</v>
      </c>
      <c r="M988" s="23">
        <f t="shared" si="31"/>
        <v>0</v>
      </c>
      <c r="O988" s="23">
        <f>F988-_xlfn.IFNA(VLOOKUP(A988,'tb adj31.12.2019'!$D$3:$E$1682,2,FALSE),0)</f>
        <v>0</v>
      </c>
      <c r="R988" s="23" t="e">
        <f>VLOOKUP(A988,#REF!,1,FALSE)</f>
        <v>#REF!</v>
      </c>
      <c r="T988" s="23" t="e">
        <f>+VLOOKUP(A988,#REF!, 1, FALSE)</f>
        <v>#REF!</v>
      </c>
    </row>
    <row r="989" spans="1:20" hidden="1" x14ac:dyDescent="0.2">
      <c r="A989" s="23" t="s">
        <v>3123</v>
      </c>
      <c r="B989" s="23" t="s">
        <v>3124</v>
      </c>
      <c r="C989" s="135" t="s">
        <v>5</v>
      </c>
      <c r="F989" s="135">
        <f t="shared" si="30"/>
        <v>0</v>
      </c>
      <c r="G989" s="23">
        <v>6274</v>
      </c>
      <c r="H989" s="23">
        <v>6274</v>
      </c>
      <c r="M989" s="23">
        <f t="shared" si="31"/>
        <v>0</v>
      </c>
      <c r="O989" s="23">
        <f>F989-_xlfn.IFNA(VLOOKUP(A989,'tb adj31.12.2019'!$D$3:$E$1682,2,FALSE),0)</f>
        <v>0</v>
      </c>
      <c r="R989" s="23" t="e">
        <f>VLOOKUP(A989,#REF!,1,FALSE)</f>
        <v>#REF!</v>
      </c>
      <c r="T989" s="23" t="e">
        <f>+VLOOKUP(A989,#REF!, 1, FALSE)</f>
        <v>#REF!</v>
      </c>
    </row>
    <row r="990" spans="1:20" hidden="1" x14ac:dyDescent="0.2">
      <c r="A990" s="23" t="s">
        <v>3125</v>
      </c>
      <c r="B990" s="23" t="s">
        <v>3126</v>
      </c>
      <c r="C990" s="135" t="s">
        <v>5</v>
      </c>
      <c r="F990" s="135">
        <f t="shared" si="30"/>
        <v>0</v>
      </c>
      <c r="G990" s="23">
        <v>10482</v>
      </c>
      <c r="H990" s="23">
        <v>10482</v>
      </c>
      <c r="M990" s="23">
        <f t="shared" si="31"/>
        <v>0</v>
      </c>
      <c r="O990" s="23">
        <f>F990-_xlfn.IFNA(VLOOKUP(A990,'tb adj31.12.2019'!$D$3:$E$1682,2,FALSE),0)</f>
        <v>0</v>
      </c>
      <c r="R990" s="23" t="e">
        <f>VLOOKUP(A990,#REF!,1,FALSE)</f>
        <v>#REF!</v>
      </c>
      <c r="T990" s="23" t="e">
        <f>+VLOOKUP(A990,#REF!, 1, FALSE)</f>
        <v>#REF!</v>
      </c>
    </row>
    <row r="991" spans="1:20" hidden="1" x14ac:dyDescent="0.2">
      <c r="A991" s="23" t="s">
        <v>3127</v>
      </c>
      <c r="B991" s="23" t="s">
        <v>3128</v>
      </c>
      <c r="C991" s="135" t="s">
        <v>5</v>
      </c>
      <c r="F991" s="135">
        <f t="shared" si="30"/>
        <v>0</v>
      </c>
      <c r="G991" s="23">
        <v>106087</v>
      </c>
      <c r="H991" s="23">
        <v>106087</v>
      </c>
      <c r="M991" s="23">
        <f t="shared" si="31"/>
        <v>0</v>
      </c>
      <c r="O991" s="23">
        <f>F991-_xlfn.IFNA(VLOOKUP(A991,'tb adj31.12.2019'!$D$3:$E$1682,2,FALSE),0)</f>
        <v>0</v>
      </c>
      <c r="R991" s="23" t="e">
        <f>VLOOKUP(A991,#REF!,1,FALSE)</f>
        <v>#REF!</v>
      </c>
      <c r="T991" s="23" t="e">
        <f>+VLOOKUP(A991,#REF!, 1, FALSE)</f>
        <v>#REF!</v>
      </c>
    </row>
    <row r="992" spans="1:20" hidden="1" x14ac:dyDescent="0.2">
      <c r="A992" s="23" t="s">
        <v>3129</v>
      </c>
      <c r="B992" s="23" t="s">
        <v>3130</v>
      </c>
      <c r="C992" s="135" t="s">
        <v>5</v>
      </c>
      <c r="F992" s="135">
        <f t="shared" si="30"/>
        <v>0</v>
      </c>
      <c r="G992" s="23">
        <v>6516</v>
      </c>
      <c r="H992" s="23">
        <v>6516</v>
      </c>
      <c r="M992" s="23">
        <f t="shared" si="31"/>
        <v>0</v>
      </c>
      <c r="O992" s="23">
        <f>F992-_xlfn.IFNA(VLOOKUP(A992,'tb adj31.12.2019'!$D$3:$E$1682,2,FALSE),0)</f>
        <v>0</v>
      </c>
      <c r="R992" s="23" t="e">
        <f>VLOOKUP(A992,#REF!,1,FALSE)</f>
        <v>#REF!</v>
      </c>
      <c r="T992" s="23" t="e">
        <f>+VLOOKUP(A992,#REF!, 1, FALSE)</f>
        <v>#REF!</v>
      </c>
    </row>
    <row r="993" spans="1:20" hidden="1" x14ac:dyDescent="0.2">
      <c r="A993" s="23" t="s">
        <v>3131</v>
      </c>
      <c r="B993" s="23" t="s">
        <v>3132</v>
      </c>
      <c r="C993" s="135" t="s">
        <v>5</v>
      </c>
      <c r="F993" s="135">
        <f t="shared" si="30"/>
        <v>0</v>
      </c>
      <c r="G993" s="23">
        <v>7578</v>
      </c>
      <c r="H993" s="23">
        <v>7578</v>
      </c>
      <c r="M993" s="23">
        <f t="shared" si="31"/>
        <v>0</v>
      </c>
      <c r="O993" s="23">
        <f>F993-_xlfn.IFNA(VLOOKUP(A993,'tb adj31.12.2019'!$D$3:$E$1682,2,FALSE),0)</f>
        <v>0</v>
      </c>
      <c r="R993" s="23" t="e">
        <f>VLOOKUP(A993,#REF!,1,FALSE)</f>
        <v>#REF!</v>
      </c>
      <c r="T993" s="23" t="e">
        <f>+VLOOKUP(A993,#REF!, 1, FALSE)</f>
        <v>#REF!</v>
      </c>
    </row>
    <row r="994" spans="1:20" hidden="1" x14ac:dyDescent="0.2">
      <c r="A994" s="23" t="s">
        <v>3133</v>
      </c>
      <c r="B994" s="23" t="s">
        <v>3134</v>
      </c>
      <c r="C994" s="135" t="s">
        <v>5</v>
      </c>
      <c r="F994" s="135">
        <f t="shared" si="30"/>
        <v>0</v>
      </c>
      <c r="G994" s="23">
        <v>8335</v>
      </c>
      <c r="H994" s="23">
        <v>8335</v>
      </c>
      <c r="M994" s="23">
        <f t="shared" si="31"/>
        <v>0</v>
      </c>
      <c r="O994" s="23">
        <f>F994-_xlfn.IFNA(VLOOKUP(A994,'tb adj31.12.2019'!$D$3:$E$1682,2,FALSE),0)</f>
        <v>0</v>
      </c>
      <c r="R994" s="23" t="e">
        <f>VLOOKUP(A994,#REF!,1,FALSE)</f>
        <v>#REF!</v>
      </c>
      <c r="T994" s="23" t="e">
        <f>+VLOOKUP(A994,#REF!, 1, FALSE)</f>
        <v>#REF!</v>
      </c>
    </row>
    <row r="995" spans="1:20" hidden="1" x14ac:dyDescent="0.2">
      <c r="A995" s="23" t="s">
        <v>3135</v>
      </c>
      <c r="B995" s="23" t="s">
        <v>3136</v>
      </c>
      <c r="C995" s="135" t="s">
        <v>5</v>
      </c>
      <c r="F995" s="135">
        <f t="shared" si="30"/>
        <v>0</v>
      </c>
      <c r="G995" s="23">
        <v>2385</v>
      </c>
      <c r="H995" s="23">
        <v>2385</v>
      </c>
      <c r="M995" s="23">
        <f t="shared" si="31"/>
        <v>0</v>
      </c>
      <c r="O995" s="23">
        <f>F995-_xlfn.IFNA(VLOOKUP(A995,'tb adj31.12.2019'!$D$3:$E$1682,2,FALSE),0)</f>
        <v>0</v>
      </c>
      <c r="R995" s="23" t="e">
        <f>VLOOKUP(A995,#REF!,1,FALSE)</f>
        <v>#REF!</v>
      </c>
      <c r="T995" s="23" t="e">
        <f>+VLOOKUP(A995,#REF!, 1, FALSE)</f>
        <v>#REF!</v>
      </c>
    </row>
    <row r="996" spans="1:20" hidden="1" x14ac:dyDescent="0.2">
      <c r="A996" s="23" t="s">
        <v>3137</v>
      </c>
      <c r="B996" s="23" t="s">
        <v>3138</v>
      </c>
      <c r="C996" s="135" t="s">
        <v>5</v>
      </c>
      <c r="F996" s="135">
        <f t="shared" si="30"/>
        <v>0</v>
      </c>
      <c r="G996" s="23">
        <v>41382</v>
      </c>
      <c r="H996" s="23">
        <v>41382</v>
      </c>
      <c r="M996" s="23">
        <f t="shared" si="31"/>
        <v>0</v>
      </c>
      <c r="O996" s="23">
        <f>F996-_xlfn.IFNA(VLOOKUP(A996,'tb adj31.12.2019'!$D$3:$E$1682,2,FALSE),0)</f>
        <v>0</v>
      </c>
      <c r="R996" s="23" t="e">
        <f>VLOOKUP(A996,#REF!,1,FALSE)</f>
        <v>#REF!</v>
      </c>
      <c r="T996" s="23" t="e">
        <f>+VLOOKUP(A996,#REF!, 1, FALSE)</f>
        <v>#REF!</v>
      </c>
    </row>
    <row r="997" spans="1:20" hidden="1" x14ac:dyDescent="0.2">
      <c r="A997" s="23" t="s">
        <v>3139</v>
      </c>
      <c r="B997" s="23" t="s">
        <v>3140</v>
      </c>
      <c r="C997" s="135" t="s">
        <v>5</v>
      </c>
      <c r="F997" s="135">
        <f t="shared" si="30"/>
        <v>0</v>
      </c>
      <c r="G997" s="23">
        <v>37270</v>
      </c>
      <c r="H997" s="23">
        <v>37270</v>
      </c>
      <c r="M997" s="23">
        <f t="shared" si="31"/>
        <v>0</v>
      </c>
      <c r="O997" s="23">
        <f>F997-_xlfn.IFNA(VLOOKUP(A997,'tb adj31.12.2019'!$D$3:$E$1682,2,FALSE),0)</f>
        <v>0</v>
      </c>
      <c r="R997" s="23" t="e">
        <f>VLOOKUP(A997,#REF!,1,FALSE)</f>
        <v>#REF!</v>
      </c>
      <c r="T997" s="23" t="e">
        <f>+VLOOKUP(A997,#REF!, 1, FALSE)</f>
        <v>#REF!</v>
      </c>
    </row>
    <row r="998" spans="1:20" hidden="1" x14ac:dyDescent="0.2">
      <c r="A998" s="23" t="s">
        <v>3141</v>
      </c>
      <c r="B998" s="23" t="s">
        <v>3142</v>
      </c>
      <c r="C998" s="135" t="s">
        <v>5</v>
      </c>
      <c r="F998" s="135">
        <f t="shared" si="30"/>
        <v>0</v>
      </c>
      <c r="G998" s="23">
        <v>4077</v>
      </c>
      <c r="H998" s="23">
        <v>4077</v>
      </c>
      <c r="M998" s="23">
        <f t="shared" si="31"/>
        <v>0</v>
      </c>
      <c r="O998" s="23">
        <f>F998-_xlfn.IFNA(VLOOKUP(A998,'tb adj31.12.2019'!$D$3:$E$1682,2,FALSE),0)</f>
        <v>0</v>
      </c>
      <c r="R998" s="23" t="e">
        <f>VLOOKUP(A998,#REF!,1,FALSE)</f>
        <v>#REF!</v>
      </c>
      <c r="T998" s="23" t="e">
        <f>+VLOOKUP(A998,#REF!, 1, FALSE)</f>
        <v>#REF!</v>
      </c>
    </row>
    <row r="999" spans="1:20" hidden="1" x14ac:dyDescent="0.2">
      <c r="A999" s="23" t="s">
        <v>3143</v>
      </c>
      <c r="B999" s="23" t="s">
        <v>3144</v>
      </c>
      <c r="C999" s="135" t="s">
        <v>5</v>
      </c>
      <c r="F999" s="135">
        <f t="shared" si="30"/>
        <v>0</v>
      </c>
      <c r="G999" s="23">
        <v>13494</v>
      </c>
      <c r="H999" s="23">
        <v>13494</v>
      </c>
      <c r="M999" s="23">
        <f t="shared" si="31"/>
        <v>0</v>
      </c>
      <c r="O999" s="23">
        <f>F999-_xlfn.IFNA(VLOOKUP(A999,'tb adj31.12.2019'!$D$3:$E$1682,2,FALSE),0)</f>
        <v>0</v>
      </c>
      <c r="R999" s="23" t="e">
        <f>VLOOKUP(A999,#REF!,1,FALSE)</f>
        <v>#REF!</v>
      </c>
      <c r="T999" s="23" t="e">
        <f>+VLOOKUP(A999,#REF!, 1, FALSE)</f>
        <v>#REF!</v>
      </c>
    </row>
    <row r="1000" spans="1:20" hidden="1" x14ac:dyDescent="0.2">
      <c r="A1000" s="23" t="s">
        <v>3145</v>
      </c>
      <c r="B1000" s="23" t="s">
        <v>3146</v>
      </c>
      <c r="C1000" s="135" t="s">
        <v>5</v>
      </c>
      <c r="F1000" s="135">
        <f t="shared" si="30"/>
        <v>0</v>
      </c>
      <c r="G1000" s="23">
        <v>12381</v>
      </c>
      <c r="H1000" s="23">
        <v>12381</v>
      </c>
      <c r="M1000" s="23">
        <f t="shared" si="31"/>
        <v>0</v>
      </c>
      <c r="O1000" s="23">
        <f>F1000-_xlfn.IFNA(VLOOKUP(A1000,'tb adj31.12.2019'!$D$3:$E$1682,2,FALSE),0)</f>
        <v>0</v>
      </c>
      <c r="R1000" s="23" t="e">
        <f>VLOOKUP(A1000,#REF!,1,FALSE)</f>
        <v>#REF!</v>
      </c>
      <c r="T1000" s="23" t="e">
        <f>+VLOOKUP(A1000,#REF!, 1, FALSE)</f>
        <v>#REF!</v>
      </c>
    </row>
    <row r="1001" spans="1:20" hidden="1" x14ac:dyDescent="0.2">
      <c r="A1001" s="23" t="s">
        <v>3147</v>
      </c>
      <c r="B1001" s="23" t="s">
        <v>3148</v>
      </c>
      <c r="C1001" s="135" t="s">
        <v>5</v>
      </c>
      <c r="F1001" s="135">
        <f t="shared" si="30"/>
        <v>0</v>
      </c>
      <c r="G1001" s="23">
        <v>292637</v>
      </c>
      <c r="H1001" s="23">
        <v>292637</v>
      </c>
      <c r="M1001" s="23">
        <f t="shared" si="31"/>
        <v>0</v>
      </c>
      <c r="O1001" s="23">
        <f>F1001-_xlfn.IFNA(VLOOKUP(A1001,'tb adj31.12.2019'!$D$3:$E$1682,2,FALSE),0)</f>
        <v>0</v>
      </c>
      <c r="R1001" s="23" t="e">
        <f>VLOOKUP(A1001,#REF!,1,FALSE)</f>
        <v>#REF!</v>
      </c>
      <c r="T1001" s="23" t="e">
        <f>+VLOOKUP(A1001,#REF!, 1, FALSE)</f>
        <v>#REF!</v>
      </c>
    </row>
    <row r="1002" spans="1:20" hidden="1" x14ac:dyDescent="0.2">
      <c r="A1002" s="23" t="s">
        <v>3149</v>
      </c>
      <c r="B1002" s="23" t="s">
        <v>3150</v>
      </c>
      <c r="C1002" s="135" t="s">
        <v>5</v>
      </c>
      <c r="F1002" s="135">
        <f t="shared" si="30"/>
        <v>0</v>
      </c>
      <c r="G1002" s="23">
        <v>6158</v>
      </c>
      <c r="H1002" s="23">
        <v>6158</v>
      </c>
      <c r="M1002" s="23">
        <f t="shared" si="31"/>
        <v>0</v>
      </c>
      <c r="O1002" s="23">
        <f>F1002-_xlfn.IFNA(VLOOKUP(A1002,'tb adj31.12.2019'!$D$3:$E$1682,2,FALSE),0)</f>
        <v>0</v>
      </c>
      <c r="R1002" s="23" t="e">
        <f>VLOOKUP(A1002,#REF!,1,FALSE)</f>
        <v>#REF!</v>
      </c>
      <c r="T1002" s="23" t="e">
        <f>+VLOOKUP(A1002,#REF!, 1, FALSE)</f>
        <v>#REF!</v>
      </c>
    </row>
    <row r="1003" spans="1:20" hidden="1" x14ac:dyDescent="0.2">
      <c r="A1003" s="23" t="s">
        <v>3151</v>
      </c>
      <c r="B1003" s="23" t="s">
        <v>3152</v>
      </c>
      <c r="C1003" s="135" t="s">
        <v>5</v>
      </c>
      <c r="F1003" s="135">
        <f t="shared" si="30"/>
        <v>0</v>
      </c>
      <c r="G1003" s="23">
        <v>4153</v>
      </c>
      <c r="H1003" s="23">
        <v>4153</v>
      </c>
      <c r="M1003" s="23">
        <f t="shared" si="31"/>
        <v>0</v>
      </c>
      <c r="O1003" s="23">
        <f>F1003-_xlfn.IFNA(VLOOKUP(A1003,'tb adj31.12.2019'!$D$3:$E$1682,2,FALSE),0)</f>
        <v>0</v>
      </c>
      <c r="R1003" s="23" t="e">
        <f>VLOOKUP(A1003,#REF!,1,FALSE)</f>
        <v>#REF!</v>
      </c>
      <c r="T1003" s="23" t="e">
        <f>+VLOOKUP(A1003,#REF!, 1, FALSE)</f>
        <v>#REF!</v>
      </c>
    </row>
    <row r="1004" spans="1:20" hidden="1" x14ac:dyDescent="0.2">
      <c r="A1004" s="23" t="s">
        <v>3153</v>
      </c>
      <c r="B1004" s="23" t="s">
        <v>694</v>
      </c>
      <c r="C1004" s="135" t="s">
        <v>5</v>
      </c>
      <c r="F1004" s="135">
        <f t="shared" si="30"/>
        <v>0</v>
      </c>
      <c r="G1004" s="23">
        <v>42660</v>
      </c>
      <c r="H1004" s="23">
        <v>42660</v>
      </c>
      <c r="M1004" s="23">
        <f t="shared" si="31"/>
        <v>0</v>
      </c>
      <c r="O1004" s="23">
        <f>F1004-_xlfn.IFNA(VLOOKUP(A1004,'tb adj31.12.2019'!$D$3:$E$1682,2,FALSE),0)</f>
        <v>0</v>
      </c>
      <c r="R1004" s="23" t="e">
        <f>VLOOKUP(A1004,#REF!,1,FALSE)</f>
        <v>#REF!</v>
      </c>
      <c r="T1004" s="23" t="e">
        <f>+VLOOKUP(A1004,#REF!, 1, FALSE)</f>
        <v>#REF!</v>
      </c>
    </row>
    <row r="1005" spans="1:20" hidden="1" x14ac:dyDescent="0.2">
      <c r="A1005" s="23" t="s">
        <v>3154</v>
      </c>
      <c r="B1005" s="23" t="s">
        <v>3155</v>
      </c>
      <c r="C1005" s="135" t="s">
        <v>5</v>
      </c>
      <c r="F1005" s="135">
        <f t="shared" si="30"/>
        <v>0</v>
      </c>
      <c r="G1005" s="23">
        <v>952</v>
      </c>
      <c r="H1005" s="23">
        <v>952</v>
      </c>
      <c r="M1005" s="23">
        <f t="shared" si="31"/>
        <v>0</v>
      </c>
      <c r="O1005" s="23">
        <f>F1005-_xlfn.IFNA(VLOOKUP(A1005,'tb adj31.12.2019'!$D$3:$E$1682,2,FALSE),0)</f>
        <v>0</v>
      </c>
      <c r="R1005" s="23" t="e">
        <f>VLOOKUP(A1005,#REF!,1,FALSE)</f>
        <v>#REF!</v>
      </c>
      <c r="T1005" s="23" t="e">
        <f>+VLOOKUP(A1005,#REF!, 1, FALSE)</f>
        <v>#REF!</v>
      </c>
    </row>
    <row r="1006" spans="1:20" hidden="1" x14ac:dyDescent="0.2">
      <c r="A1006" s="23" t="s">
        <v>3156</v>
      </c>
      <c r="B1006" s="23" t="s">
        <v>3157</v>
      </c>
      <c r="C1006" s="135" t="s">
        <v>5</v>
      </c>
      <c r="F1006" s="135">
        <f t="shared" si="30"/>
        <v>0</v>
      </c>
      <c r="G1006" s="23">
        <v>21855</v>
      </c>
      <c r="H1006" s="23">
        <v>21855</v>
      </c>
      <c r="M1006" s="23">
        <f t="shared" si="31"/>
        <v>0</v>
      </c>
      <c r="O1006" s="23">
        <f>F1006-_xlfn.IFNA(VLOOKUP(A1006,'tb adj31.12.2019'!$D$3:$E$1682,2,FALSE),0)</f>
        <v>0</v>
      </c>
      <c r="R1006" s="23" t="e">
        <f>VLOOKUP(A1006,#REF!,1,FALSE)</f>
        <v>#REF!</v>
      </c>
      <c r="T1006" s="23" t="e">
        <f>+VLOOKUP(A1006,#REF!, 1, FALSE)</f>
        <v>#REF!</v>
      </c>
    </row>
    <row r="1007" spans="1:20" hidden="1" x14ac:dyDescent="0.2">
      <c r="A1007" s="23" t="s">
        <v>3158</v>
      </c>
      <c r="B1007" s="23" t="s">
        <v>3159</v>
      </c>
      <c r="C1007" s="135" t="s">
        <v>5</v>
      </c>
      <c r="F1007" s="135">
        <f t="shared" si="30"/>
        <v>0</v>
      </c>
      <c r="G1007" s="23">
        <v>12314</v>
      </c>
      <c r="H1007" s="23">
        <v>12314</v>
      </c>
      <c r="M1007" s="23">
        <f t="shared" si="31"/>
        <v>0</v>
      </c>
      <c r="O1007" s="23">
        <f>F1007-_xlfn.IFNA(VLOOKUP(A1007,'tb adj31.12.2019'!$D$3:$E$1682,2,FALSE),0)</f>
        <v>0</v>
      </c>
      <c r="R1007" s="23" t="e">
        <f>VLOOKUP(A1007,#REF!,1,FALSE)</f>
        <v>#REF!</v>
      </c>
      <c r="T1007" s="23" t="e">
        <f>+VLOOKUP(A1007,#REF!, 1, FALSE)</f>
        <v>#REF!</v>
      </c>
    </row>
    <row r="1008" spans="1:20" hidden="1" x14ac:dyDescent="0.2">
      <c r="A1008" s="23" t="s">
        <v>3160</v>
      </c>
      <c r="B1008" s="23" t="s">
        <v>3161</v>
      </c>
      <c r="C1008" s="135" t="s">
        <v>5</v>
      </c>
      <c r="F1008" s="135">
        <f t="shared" si="30"/>
        <v>0</v>
      </c>
      <c r="G1008" s="23">
        <v>13349</v>
      </c>
      <c r="H1008" s="23">
        <v>13349</v>
      </c>
      <c r="M1008" s="23">
        <f t="shared" si="31"/>
        <v>0</v>
      </c>
      <c r="O1008" s="23">
        <f>F1008-_xlfn.IFNA(VLOOKUP(A1008,'tb adj31.12.2019'!$D$3:$E$1682,2,FALSE),0)</f>
        <v>0</v>
      </c>
      <c r="R1008" s="23" t="e">
        <f>VLOOKUP(A1008,#REF!,1,FALSE)</f>
        <v>#REF!</v>
      </c>
      <c r="T1008" s="23" t="e">
        <f>+VLOOKUP(A1008,#REF!, 1, FALSE)</f>
        <v>#REF!</v>
      </c>
    </row>
    <row r="1009" spans="1:20" hidden="1" x14ac:dyDescent="0.2">
      <c r="A1009" s="23" t="s">
        <v>3162</v>
      </c>
      <c r="B1009" s="23" t="s">
        <v>3163</v>
      </c>
      <c r="C1009" s="135" t="s">
        <v>5</v>
      </c>
      <c r="F1009" s="135">
        <f t="shared" si="30"/>
        <v>0</v>
      </c>
      <c r="G1009" s="23">
        <v>4724</v>
      </c>
      <c r="H1009" s="23">
        <v>4724</v>
      </c>
      <c r="M1009" s="23">
        <f t="shared" si="31"/>
        <v>0</v>
      </c>
      <c r="O1009" s="23">
        <f>F1009-_xlfn.IFNA(VLOOKUP(A1009,'tb adj31.12.2019'!$D$3:$E$1682,2,FALSE),0)</f>
        <v>0</v>
      </c>
      <c r="R1009" s="23" t="e">
        <f>VLOOKUP(A1009,#REF!,1,FALSE)</f>
        <v>#REF!</v>
      </c>
      <c r="T1009" s="23" t="e">
        <f>+VLOOKUP(A1009,#REF!, 1, FALSE)</f>
        <v>#REF!</v>
      </c>
    </row>
    <row r="1010" spans="1:20" hidden="1" x14ac:dyDescent="0.2">
      <c r="A1010" s="23" t="s">
        <v>3164</v>
      </c>
      <c r="B1010" s="23" t="s">
        <v>3165</v>
      </c>
      <c r="C1010" s="135" t="s">
        <v>5</v>
      </c>
      <c r="F1010" s="135">
        <f t="shared" si="30"/>
        <v>0</v>
      </c>
      <c r="G1010" s="23">
        <v>21180</v>
      </c>
      <c r="H1010" s="23">
        <v>21180</v>
      </c>
      <c r="M1010" s="23">
        <f t="shared" si="31"/>
        <v>0</v>
      </c>
      <c r="O1010" s="23">
        <f>F1010-_xlfn.IFNA(VLOOKUP(A1010,'tb adj31.12.2019'!$D$3:$E$1682,2,FALSE),0)</f>
        <v>0</v>
      </c>
      <c r="R1010" s="23" t="e">
        <f>VLOOKUP(A1010,#REF!,1,FALSE)</f>
        <v>#REF!</v>
      </c>
      <c r="T1010" s="23" t="e">
        <f>+VLOOKUP(A1010,#REF!, 1, FALSE)</f>
        <v>#REF!</v>
      </c>
    </row>
    <row r="1011" spans="1:20" hidden="1" x14ac:dyDescent="0.2">
      <c r="A1011" s="23" t="s">
        <v>3166</v>
      </c>
      <c r="B1011" s="23" t="s">
        <v>3167</v>
      </c>
      <c r="C1011" s="135" t="s">
        <v>5</v>
      </c>
      <c r="F1011" s="135">
        <f t="shared" si="30"/>
        <v>0</v>
      </c>
      <c r="G1011" s="23">
        <v>25494</v>
      </c>
      <c r="H1011" s="23">
        <v>25494</v>
      </c>
      <c r="M1011" s="23">
        <f t="shared" si="31"/>
        <v>0</v>
      </c>
      <c r="O1011" s="23">
        <f>F1011-_xlfn.IFNA(VLOOKUP(A1011,'tb adj31.12.2019'!$D$3:$E$1682,2,FALSE),0)</f>
        <v>0</v>
      </c>
      <c r="R1011" s="23" t="e">
        <f>VLOOKUP(A1011,#REF!,1,FALSE)</f>
        <v>#REF!</v>
      </c>
      <c r="T1011" s="23" t="e">
        <f>+VLOOKUP(A1011,#REF!, 1, FALSE)</f>
        <v>#REF!</v>
      </c>
    </row>
    <row r="1012" spans="1:20" hidden="1" x14ac:dyDescent="0.2">
      <c r="A1012" s="23" t="s">
        <v>3168</v>
      </c>
      <c r="B1012" s="23" t="s">
        <v>3169</v>
      </c>
      <c r="C1012" s="135" t="s">
        <v>5</v>
      </c>
      <c r="F1012" s="135">
        <f t="shared" si="30"/>
        <v>0</v>
      </c>
      <c r="G1012" s="23">
        <v>3552</v>
      </c>
      <c r="H1012" s="23">
        <v>3552</v>
      </c>
      <c r="M1012" s="23">
        <f t="shared" si="31"/>
        <v>0</v>
      </c>
      <c r="O1012" s="23">
        <f>F1012-_xlfn.IFNA(VLOOKUP(A1012,'tb adj31.12.2019'!$D$3:$E$1682,2,FALSE),0)</f>
        <v>0</v>
      </c>
      <c r="R1012" s="23" t="e">
        <f>VLOOKUP(A1012,#REF!,1,FALSE)</f>
        <v>#REF!</v>
      </c>
      <c r="T1012" s="23" t="e">
        <f>+VLOOKUP(A1012,#REF!, 1, FALSE)</f>
        <v>#REF!</v>
      </c>
    </row>
    <row r="1013" spans="1:20" hidden="1" x14ac:dyDescent="0.2">
      <c r="A1013" s="23" t="s">
        <v>3170</v>
      </c>
      <c r="B1013" s="23" t="s">
        <v>3171</v>
      </c>
      <c r="C1013" s="135" t="s">
        <v>5</v>
      </c>
      <c r="F1013" s="135">
        <f t="shared" si="30"/>
        <v>0</v>
      </c>
      <c r="G1013" s="23">
        <v>19432</v>
      </c>
      <c r="H1013" s="23">
        <v>19432</v>
      </c>
      <c r="M1013" s="23">
        <f t="shared" si="31"/>
        <v>0</v>
      </c>
      <c r="O1013" s="23">
        <f>F1013-_xlfn.IFNA(VLOOKUP(A1013,'tb adj31.12.2019'!$D$3:$E$1682,2,FALSE),0)</f>
        <v>0</v>
      </c>
      <c r="R1013" s="23" t="e">
        <f>VLOOKUP(A1013,#REF!,1,FALSE)</f>
        <v>#REF!</v>
      </c>
      <c r="T1013" s="23" t="e">
        <f>+VLOOKUP(A1013,#REF!, 1, FALSE)</f>
        <v>#REF!</v>
      </c>
    </row>
    <row r="1014" spans="1:20" hidden="1" x14ac:dyDescent="0.2">
      <c r="A1014" s="23" t="s">
        <v>3172</v>
      </c>
      <c r="B1014" s="23" t="s">
        <v>3173</v>
      </c>
      <c r="C1014" s="135" t="s">
        <v>5</v>
      </c>
      <c r="F1014" s="135">
        <f t="shared" si="30"/>
        <v>0</v>
      </c>
      <c r="G1014" s="23">
        <v>52020</v>
      </c>
      <c r="H1014" s="23">
        <v>52020</v>
      </c>
      <c r="M1014" s="23">
        <f t="shared" si="31"/>
        <v>0</v>
      </c>
      <c r="O1014" s="23">
        <f>F1014-_xlfn.IFNA(VLOOKUP(A1014,'tb adj31.12.2019'!$D$3:$E$1682,2,FALSE),0)</f>
        <v>0</v>
      </c>
      <c r="R1014" s="23" t="e">
        <f>VLOOKUP(A1014,#REF!,1,FALSE)</f>
        <v>#REF!</v>
      </c>
      <c r="T1014" s="23" t="e">
        <f>+VLOOKUP(A1014,#REF!, 1, FALSE)</f>
        <v>#REF!</v>
      </c>
    </row>
    <row r="1015" spans="1:20" hidden="1" x14ac:dyDescent="0.2">
      <c r="A1015" s="23" t="s">
        <v>3174</v>
      </c>
      <c r="B1015" s="23" t="s">
        <v>3175</v>
      </c>
      <c r="C1015" s="135" t="s">
        <v>5</v>
      </c>
      <c r="F1015" s="135">
        <f t="shared" si="30"/>
        <v>0</v>
      </c>
      <c r="G1015" s="23">
        <v>4386</v>
      </c>
      <c r="H1015" s="23">
        <v>4386</v>
      </c>
      <c r="M1015" s="23">
        <f t="shared" si="31"/>
        <v>0</v>
      </c>
      <c r="O1015" s="23">
        <f>F1015-_xlfn.IFNA(VLOOKUP(A1015,'tb adj31.12.2019'!$D$3:$E$1682,2,FALSE),0)</f>
        <v>0</v>
      </c>
      <c r="R1015" s="23" t="e">
        <f>VLOOKUP(A1015,#REF!,1,FALSE)</f>
        <v>#REF!</v>
      </c>
      <c r="T1015" s="23" t="e">
        <f>+VLOOKUP(A1015,#REF!, 1, FALSE)</f>
        <v>#REF!</v>
      </c>
    </row>
    <row r="1016" spans="1:20" hidden="1" x14ac:dyDescent="0.2">
      <c r="A1016" s="23" t="s">
        <v>3176</v>
      </c>
      <c r="B1016" s="23" t="s">
        <v>3177</v>
      </c>
      <c r="C1016" s="135" t="s">
        <v>5</v>
      </c>
      <c r="F1016" s="135">
        <f t="shared" si="30"/>
        <v>0</v>
      </c>
      <c r="G1016" s="23">
        <v>106282</v>
      </c>
      <c r="H1016" s="23">
        <v>106282</v>
      </c>
      <c r="M1016" s="23">
        <f t="shared" si="31"/>
        <v>0</v>
      </c>
      <c r="O1016" s="23">
        <f>F1016-_xlfn.IFNA(VLOOKUP(A1016,'tb adj31.12.2019'!$D$3:$E$1682,2,FALSE),0)</f>
        <v>0</v>
      </c>
      <c r="R1016" s="23" t="e">
        <f>VLOOKUP(A1016,#REF!,1,FALSE)</f>
        <v>#REF!</v>
      </c>
      <c r="T1016" s="23" t="e">
        <f>+VLOOKUP(A1016,#REF!, 1, FALSE)</f>
        <v>#REF!</v>
      </c>
    </row>
    <row r="1017" spans="1:20" hidden="1" x14ac:dyDescent="0.2">
      <c r="A1017" s="23" t="s">
        <v>3178</v>
      </c>
      <c r="B1017" s="23" t="s">
        <v>3179</v>
      </c>
      <c r="C1017" s="135" t="s">
        <v>5</v>
      </c>
      <c r="F1017" s="135">
        <f t="shared" si="30"/>
        <v>0</v>
      </c>
      <c r="G1017" s="23">
        <v>79104</v>
      </c>
      <c r="H1017" s="23">
        <v>79104</v>
      </c>
      <c r="M1017" s="23">
        <f t="shared" si="31"/>
        <v>0</v>
      </c>
      <c r="O1017" s="23">
        <f>F1017-_xlfn.IFNA(VLOOKUP(A1017,'tb adj31.12.2019'!$D$3:$E$1682,2,FALSE),0)</f>
        <v>0</v>
      </c>
      <c r="R1017" s="23" t="e">
        <f>VLOOKUP(A1017,#REF!,1,FALSE)</f>
        <v>#REF!</v>
      </c>
      <c r="T1017" s="23" t="e">
        <f>+VLOOKUP(A1017,#REF!, 1, FALSE)</f>
        <v>#REF!</v>
      </c>
    </row>
    <row r="1018" spans="1:20" hidden="1" x14ac:dyDescent="0.2">
      <c r="A1018" s="23" t="s">
        <v>3180</v>
      </c>
      <c r="B1018" s="23" t="s">
        <v>3181</v>
      </c>
      <c r="C1018" s="135" t="s">
        <v>5</v>
      </c>
      <c r="F1018" s="135">
        <f t="shared" si="30"/>
        <v>0</v>
      </c>
      <c r="G1018" s="23">
        <v>1600</v>
      </c>
      <c r="H1018" s="23">
        <v>1600</v>
      </c>
      <c r="M1018" s="23">
        <f t="shared" si="31"/>
        <v>0</v>
      </c>
      <c r="O1018" s="23">
        <f>F1018-_xlfn.IFNA(VLOOKUP(A1018,'tb adj31.12.2019'!$D$3:$E$1682,2,FALSE),0)</f>
        <v>0</v>
      </c>
      <c r="R1018" s="23" t="e">
        <f>VLOOKUP(A1018,#REF!,1,FALSE)</f>
        <v>#REF!</v>
      </c>
      <c r="T1018" s="23" t="e">
        <f>+VLOOKUP(A1018,#REF!, 1, FALSE)</f>
        <v>#REF!</v>
      </c>
    </row>
    <row r="1019" spans="1:20" hidden="1" x14ac:dyDescent="0.2">
      <c r="A1019" s="23" t="s">
        <v>3182</v>
      </c>
      <c r="B1019" s="23" t="s">
        <v>3183</v>
      </c>
      <c r="C1019" s="135" t="s">
        <v>5</v>
      </c>
      <c r="F1019" s="135">
        <f t="shared" si="30"/>
        <v>0</v>
      </c>
      <c r="G1019" s="23">
        <v>40316</v>
      </c>
      <c r="H1019" s="23">
        <v>40316</v>
      </c>
      <c r="M1019" s="23">
        <f t="shared" si="31"/>
        <v>0</v>
      </c>
      <c r="O1019" s="23">
        <f>F1019-_xlfn.IFNA(VLOOKUP(A1019,'tb adj31.12.2019'!$D$3:$E$1682,2,FALSE),0)</f>
        <v>0</v>
      </c>
      <c r="R1019" s="23" t="e">
        <f>VLOOKUP(A1019,#REF!,1,FALSE)</f>
        <v>#REF!</v>
      </c>
      <c r="T1019" s="23" t="e">
        <f>+VLOOKUP(A1019,#REF!, 1, FALSE)</f>
        <v>#REF!</v>
      </c>
    </row>
    <row r="1020" spans="1:20" hidden="1" x14ac:dyDescent="0.2">
      <c r="A1020" s="23" t="s">
        <v>3184</v>
      </c>
      <c r="B1020" s="23" t="s">
        <v>3185</v>
      </c>
      <c r="C1020" s="135" t="s">
        <v>5</v>
      </c>
      <c r="F1020" s="135">
        <f t="shared" si="30"/>
        <v>0</v>
      </c>
      <c r="G1020" s="23">
        <v>23044</v>
      </c>
      <c r="H1020" s="23">
        <v>23043</v>
      </c>
      <c r="J1020" s="23">
        <v>1</v>
      </c>
      <c r="M1020" s="23">
        <f t="shared" si="31"/>
        <v>1</v>
      </c>
      <c r="O1020" s="23">
        <f>F1020-_xlfn.IFNA(VLOOKUP(A1020,'tb adj31.12.2019'!$D$3:$E$1682,2,FALSE),0)</f>
        <v>0</v>
      </c>
      <c r="R1020" s="23" t="e">
        <f>VLOOKUP(A1020,#REF!,1,FALSE)</f>
        <v>#REF!</v>
      </c>
      <c r="T1020" s="23" t="e">
        <f>+VLOOKUP(A1020,#REF!, 1, FALSE)</f>
        <v>#REF!</v>
      </c>
    </row>
    <row r="1021" spans="1:20" hidden="1" x14ac:dyDescent="0.2">
      <c r="A1021" s="23" t="s">
        <v>3186</v>
      </c>
      <c r="B1021" s="23" t="s">
        <v>3187</v>
      </c>
      <c r="C1021" s="135" t="s">
        <v>5</v>
      </c>
      <c r="F1021" s="135">
        <f t="shared" si="30"/>
        <v>0</v>
      </c>
      <c r="G1021" s="23">
        <v>21492</v>
      </c>
      <c r="H1021" s="23">
        <v>21492</v>
      </c>
      <c r="M1021" s="23">
        <f t="shared" si="31"/>
        <v>0</v>
      </c>
      <c r="O1021" s="23">
        <f>F1021-_xlfn.IFNA(VLOOKUP(A1021,'tb adj31.12.2019'!$D$3:$E$1682,2,FALSE),0)</f>
        <v>0</v>
      </c>
      <c r="R1021" s="23" t="e">
        <f>VLOOKUP(A1021,#REF!,1,FALSE)</f>
        <v>#REF!</v>
      </c>
      <c r="T1021" s="23" t="e">
        <f>+VLOOKUP(A1021,#REF!, 1, FALSE)</f>
        <v>#REF!</v>
      </c>
    </row>
    <row r="1022" spans="1:20" hidden="1" x14ac:dyDescent="0.2">
      <c r="A1022" s="23" t="s">
        <v>3188</v>
      </c>
      <c r="B1022" s="23" t="s">
        <v>3189</v>
      </c>
      <c r="C1022" s="135" t="s">
        <v>5</v>
      </c>
      <c r="F1022" s="135">
        <f t="shared" si="30"/>
        <v>0</v>
      </c>
      <c r="G1022" s="23">
        <v>6813</v>
      </c>
      <c r="H1022" s="23">
        <v>6813</v>
      </c>
      <c r="M1022" s="23">
        <f t="shared" si="31"/>
        <v>0</v>
      </c>
      <c r="O1022" s="23">
        <f>F1022-_xlfn.IFNA(VLOOKUP(A1022,'tb adj31.12.2019'!$D$3:$E$1682,2,FALSE),0)</f>
        <v>0</v>
      </c>
      <c r="R1022" s="23" t="e">
        <f>VLOOKUP(A1022,#REF!,1,FALSE)</f>
        <v>#REF!</v>
      </c>
      <c r="T1022" s="23" t="e">
        <f>+VLOOKUP(A1022,#REF!, 1, FALSE)</f>
        <v>#REF!</v>
      </c>
    </row>
    <row r="1023" spans="1:20" hidden="1" x14ac:dyDescent="0.2">
      <c r="A1023" s="23" t="s">
        <v>3190</v>
      </c>
      <c r="B1023" s="23" t="s">
        <v>3191</v>
      </c>
      <c r="C1023" s="135" t="s">
        <v>5</v>
      </c>
      <c r="F1023" s="135">
        <f t="shared" si="30"/>
        <v>0</v>
      </c>
      <c r="G1023" s="23">
        <v>3198</v>
      </c>
      <c r="H1023" s="23">
        <v>3198</v>
      </c>
      <c r="M1023" s="23">
        <f t="shared" si="31"/>
        <v>0</v>
      </c>
      <c r="O1023" s="23">
        <f>F1023-_xlfn.IFNA(VLOOKUP(A1023,'tb adj31.12.2019'!$D$3:$E$1682,2,FALSE),0)</f>
        <v>0</v>
      </c>
      <c r="R1023" s="23" t="e">
        <f>VLOOKUP(A1023,#REF!,1,FALSE)</f>
        <v>#REF!</v>
      </c>
      <c r="T1023" s="23" t="e">
        <f>+VLOOKUP(A1023,#REF!, 1, FALSE)</f>
        <v>#REF!</v>
      </c>
    </row>
    <row r="1024" spans="1:20" hidden="1" x14ac:dyDescent="0.2">
      <c r="A1024" s="23" t="s">
        <v>3192</v>
      </c>
      <c r="B1024" s="23" t="s">
        <v>3193</v>
      </c>
      <c r="C1024" s="135" t="s">
        <v>5</v>
      </c>
      <c r="F1024" s="135">
        <f t="shared" si="30"/>
        <v>0</v>
      </c>
      <c r="G1024" s="23">
        <v>14514</v>
      </c>
      <c r="H1024" s="23">
        <v>14514</v>
      </c>
      <c r="M1024" s="23">
        <f t="shared" si="31"/>
        <v>0</v>
      </c>
      <c r="O1024" s="23">
        <f>F1024-_xlfn.IFNA(VLOOKUP(A1024,'tb adj31.12.2019'!$D$3:$E$1682,2,FALSE),0)</f>
        <v>0</v>
      </c>
      <c r="R1024" s="23" t="e">
        <f>VLOOKUP(A1024,#REF!,1,FALSE)</f>
        <v>#REF!</v>
      </c>
      <c r="T1024" s="23" t="e">
        <f>+VLOOKUP(A1024,#REF!, 1, FALSE)</f>
        <v>#REF!</v>
      </c>
    </row>
    <row r="1025" spans="1:20" hidden="1" x14ac:dyDescent="0.2">
      <c r="A1025" s="23" t="s">
        <v>3194</v>
      </c>
      <c r="B1025" s="23" t="s">
        <v>3195</v>
      </c>
      <c r="C1025" s="135" t="s">
        <v>5</v>
      </c>
      <c r="F1025" s="135">
        <f t="shared" si="30"/>
        <v>0</v>
      </c>
      <c r="G1025" s="23">
        <v>50921</v>
      </c>
      <c r="H1025" s="23">
        <v>50921</v>
      </c>
      <c r="M1025" s="23">
        <f t="shared" si="31"/>
        <v>0</v>
      </c>
      <c r="O1025" s="23">
        <f>F1025-_xlfn.IFNA(VLOOKUP(A1025,'tb adj31.12.2019'!$D$3:$E$1682,2,FALSE),0)</f>
        <v>0</v>
      </c>
      <c r="R1025" s="23" t="e">
        <f>VLOOKUP(A1025,#REF!,1,FALSE)</f>
        <v>#REF!</v>
      </c>
      <c r="T1025" s="23" t="e">
        <f>+VLOOKUP(A1025,#REF!, 1, FALSE)</f>
        <v>#REF!</v>
      </c>
    </row>
    <row r="1026" spans="1:20" hidden="1" x14ac:dyDescent="0.2">
      <c r="A1026" s="23" t="s">
        <v>3196</v>
      </c>
      <c r="B1026" s="23" t="s">
        <v>3197</v>
      </c>
      <c r="C1026" s="135" t="s">
        <v>5</v>
      </c>
      <c r="F1026" s="135">
        <f t="shared" si="30"/>
        <v>0</v>
      </c>
      <c r="G1026" s="23">
        <v>15609</v>
      </c>
      <c r="H1026" s="23">
        <v>15609</v>
      </c>
      <c r="M1026" s="23">
        <f t="shared" si="31"/>
        <v>0</v>
      </c>
      <c r="O1026" s="23">
        <f>F1026-_xlfn.IFNA(VLOOKUP(A1026,'tb adj31.12.2019'!$D$3:$E$1682,2,FALSE),0)</f>
        <v>0</v>
      </c>
      <c r="R1026" s="23" t="e">
        <f>VLOOKUP(A1026,#REF!,1,FALSE)</f>
        <v>#REF!</v>
      </c>
      <c r="T1026" s="23" t="e">
        <f>+VLOOKUP(A1026,#REF!, 1, FALSE)</f>
        <v>#REF!</v>
      </c>
    </row>
    <row r="1027" spans="1:20" hidden="1" x14ac:dyDescent="0.2">
      <c r="A1027" s="23" t="s">
        <v>3198</v>
      </c>
      <c r="B1027" s="23" t="s">
        <v>3199</v>
      </c>
      <c r="C1027" s="135" t="s">
        <v>5</v>
      </c>
      <c r="F1027" s="135">
        <f t="shared" si="30"/>
        <v>0</v>
      </c>
      <c r="G1027" s="23">
        <v>17818</v>
      </c>
      <c r="H1027" s="23">
        <v>17818</v>
      </c>
      <c r="M1027" s="23">
        <f t="shared" si="31"/>
        <v>0</v>
      </c>
      <c r="O1027" s="23">
        <f>F1027-_xlfn.IFNA(VLOOKUP(A1027,'tb adj31.12.2019'!$D$3:$E$1682,2,FALSE),0)</f>
        <v>0</v>
      </c>
      <c r="R1027" s="23" t="e">
        <f>VLOOKUP(A1027,#REF!,1,FALSE)</f>
        <v>#REF!</v>
      </c>
      <c r="T1027" s="23" t="e">
        <f>+VLOOKUP(A1027,#REF!, 1, FALSE)</f>
        <v>#REF!</v>
      </c>
    </row>
    <row r="1028" spans="1:20" hidden="1" x14ac:dyDescent="0.2">
      <c r="A1028" s="23" t="s">
        <v>3200</v>
      </c>
      <c r="B1028" s="23" t="s">
        <v>3201</v>
      </c>
      <c r="C1028" s="135" t="s">
        <v>5</v>
      </c>
      <c r="F1028" s="135">
        <f t="shared" ref="F1028:F1091" si="32">+D1028-E1028</f>
        <v>0</v>
      </c>
      <c r="G1028" s="23">
        <v>4195</v>
      </c>
      <c r="H1028" s="23">
        <v>4195</v>
      </c>
      <c r="M1028" s="23">
        <f t="shared" ref="M1028:M1091" si="33">+J1028-K1028</f>
        <v>0</v>
      </c>
      <c r="O1028" s="23">
        <f>F1028-_xlfn.IFNA(VLOOKUP(A1028,'tb adj31.12.2019'!$D$3:$E$1682,2,FALSE),0)</f>
        <v>0</v>
      </c>
      <c r="R1028" s="23" t="e">
        <f>VLOOKUP(A1028,#REF!,1,FALSE)</f>
        <v>#REF!</v>
      </c>
      <c r="T1028" s="23" t="e">
        <f>+VLOOKUP(A1028,#REF!, 1, FALSE)</f>
        <v>#REF!</v>
      </c>
    </row>
    <row r="1029" spans="1:20" hidden="1" x14ac:dyDescent="0.2">
      <c r="A1029" s="23" t="s">
        <v>3202</v>
      </c>
      <c r="B1029" s="23" t="s">
        <v>3203</v>
      </c>
      <c r="C1029" s="135" t="s">
        <v>5</v>
      </c>
      <c r="F1029" s="135">
        <f t="shared" si="32"/>
        <v>0</v>
      </c>
      <c r="G1029" s="23">
        <v>1188</v>
      </c>
      <c r="H1029" s="23">
        <v>1188</v>
      </c>
      <c r="M1029" s="23">
        <f t="shared" si="33"/>
        <v>0</v>
      </c>
      <c r="O1029" s="23">
        <f>F1029-_xlfn.IFNA(VLOOKUP(A1029,'tb adj31.12.2019'!$D$3:$E$1682,2,FALSE),0)</f>
        <v>0</v>
      </c>
      <c r="R1029" s="23" t="e">
        <f>VLOOKUP(A1029,#REF!,1,FALSE)</f>
        <v>#REF!</v>
      </c>
      <c r="T1029" s="23" t="e">
        <f>+VLOOKUP(A1029,#REF!, 1, FALSE)</f>
        <v>#REF!</v>
      </c>
    </row>
    <row r="1030" spans="1:20" hidden="1" x14ac:dyDescent="0.2">
      <c r="A1030" s="23" t="s">
        <v>3204</v>
      </c>
      <c r="B1030" s="23" t="s">
        <v>3205</v>
      </c>
      <c r="C1030" s="135" t="s">
        <v>5</v>
      </c>
      <c r="F1030" s="135">
        <f t="shared" si="32"/>
        <v>0</v>
      </c>
      <c r="G1030" s="23">
        <v>17580</v>
      </c>
      <c r="H1030" s="23">
        <v>17580</v>
      </c>
      <c r="M1030" s="23">
        <f t="shared" si="33"/>
        <v>0</v>
      </c>
      <c r="O1030" s="23">
        <f>F1030-_xlfn.IFNA(VLOOKUP(A1030,'tb adj31.12.2019'!$D$3:$E$1682,2,FALSE),0)</f>
        <v>0</v>
      </c>
      <c r="R1030" s="23" t="e">
        <f>VLOOKUP(A1030,#REF!,1,FALSE)</f>
        <v>#REF!</v>
      </c>
      <c r="T1030" s="23" t="e">
        <f>+VLOOKUP(A1030,#REF!, 1, FALSE)</f>
        <v>#REF!</v>
      </c>
    </row>
    <row r="1031" spans="1:20" hidden="1" x14ac:dyDescent="0.2">
      <c r="A1031" s="23" t="s">
        <v>3206</v>
      </c>
      <c r="B1031" s="23" t="s">
        <v>3207</v>
      </c>
      <c r="C1031" s="135" t="s">
        <v>5</v>
      </c>
      <c r="F1031" s="135">
        <f t="shared" si="32"/>
        <v>0</v>
      </c>
      <c r="G1031" s="23">
        <v>6347</v>
      </c>
      <c r="H1031" s="23">
        <v>6347</v>
      </c>
      <c r="M1031" s="23">
        <f t="shared" si="33"/>
        <v>0</v>
      </c>
      <c r="O1031" s="23">
        <f>F1031-_xlfn.IFNA(VLOOKUP(A1031,'tb adj31.12.2019'!$D$3:$E$1682,2,FALSE),0)</f>
        <v>0</v>
      </c>
      <c r="R1031" s="23" t="e">
        <f>VLOOKUP(A1031,#REF!,1,FALSE)</f>
        <v>#REF!</v>
      </c>
      <c r="T1031" s="23" t="e">
        <f>+VLOOKUP(A1031,#REF!, 1, FALSE)</f>
        <v>#REF!</v>
      </c>
    </row>
    <row r="1032" spans="1:20" hidden="1" x14ac:dyDescent="0.2">
      <c r="A1032" s="23" t="s">
        <v>3208</v>
      </c>
      <c r="B1032" s="23" t="s">
        <v>3209</v>
      </c>
      <c r="C1032" s="135" t="s">
        <v>5</v>
      </c>
      <c r="F1032" s="135">
        <f t="shared" si="32"/>
        <v>0</v>
      </c>
      <c r="G1032" s="23">
        <v>48937</v>
      </c>
      <c r="H1032" s="23">
        <v>48937</v>
      </c>
      <c r="M1032" s="23">
        <f t="shared" si="33"/>
        <v>0</v>
      </c>
      <c r="O1032" s="23">
        <f>F1032-_xlfn.IFNA(VLOOKUP(A1032,'tb adj31.12.2019'!$D$3:$E$1682,2,FALSE),0)</f>
        <v>0</v>
      </c>
      <c r="R1032" s="23" t="e">
        <f>VLOOKUP(A1032,#REF!,1,FALSE)</f>
        <v>#REF!</v>
      </c>
      <c r="T1032" s="23" t="e">
        <f>+VLOOKUP(A1032,#REF!, 1, FALSE)</f>
        <v>#REF!</v>
      </c>
    </row>
    <row r="1033" spans="1:20" hidden="1" x14ac:dyDescent="0.2">
      <c r="A1033" s="23" t="s">
        <v>3210</v>
      </c>
      <c r="B1033" s="23" t="s">
        <v>3211</v>
      </c>
      <c r="C1033" s="135" t="s">
        <v>5</v>
      </c>
      <c r="F1033" s="135">
        <f t="shared" si="32"/>
        <v>0</v>
      </c>
      <c r="G1033" s="23">
        <v>775</v>
      </c>
      <c r="H1033" s="23">
        <v>775</v>
      </c>
      <c r="M1033" s="23">
        <f t="shared" si="33"/>
        <v>0</v>
      </c>
      <c r="O1033" s="23">
        <f>F1033-_xlfn.IFNA(VLOOKUP(A1033,'tb adj31.12.2019'!$D$3:$E$1682,2,FALSE),0)</f>
        <v>0</v>
      </c>
      <c r="R1033" s="23" t="e">
        <f>VLOOKUP(A1033,#REF!,1,FALSE)</f>
        <v>#REF!</v>
      </c>
      <c r="T1033" s="23" t="e">
        <f>+VLOOKUP(A1033,#REF!, 1, FALSE)</f>
        <v>#REF!</v>
      </c>
    </row>
    <row r="1034" spans="1:20" hidden="1" x14ac:dyDescent="0.2">
      <c r="A1034" s="23" t="s">
        <v>3212</v>
      </c>
      <c r="B1034" s="23" t="s">
        <v>3213</v>
      </c>
      <c r="C1034" s="135" t="s">
        <v>5</v>
      </c>
      <c r="F1034" s="135">
        <f t="shared" si="32"/>
        <v>0</v>
      </c>
      <c r="G1034" s="23">
        <v>30343</v>
      </c>
      <c r="H1034" s="23">
        <v>30343</v>
      </c>
      <c r="M1034" s="23">
        <f t="shared" si="33"/>
        <v>0</v>
      </c>
      <c r="O1034" s="23">
        <f>F1034-_xlfn.IFNA(VLOOKUP(A1034,'tb adj31.12.2019'!$D$3:$E$1682,2,FALSE),0)</f>
        <v>0</v>
      </c>
      <c r="R1034" s="23" t="e">
        <f>VLOOKUP(A1034,#REF!,1,FALSE)</f>
        <v>#REF!</v>
      </c>
      <c r="T1034" s="23" t="e">
        <f>+VLOOKUP(A1034,#REF!, 1, FALSE)</f>
        <v>#REF!</v>
      </c>
    </row>
    <row r="1035" spans="1:20" hidden="1" x14ac:dyDescent="0.2">
      <c r="A1035" s="23" t="s">
        <v>3214</v>
      </c>
      <c r="B1035" s="23" t="s">
        <v>3215</v>
      </c>
      <c r="C1035" s="135" t="s">
        <v>5</v>
      </c>
      <c r="F1035" s="135">
        <f t="shared" si="32"/>
        <v>0</v>
      </c>
      <c r="G1035" s="23">
        <v>14900</v>
      </c>
      <c r="H1035" s="23">
        <v>14900</v>
      </c>
      <c r="M1035" s="23">
        <f t="shared" si="33"/>
        <v>0</v>
      </c>
      <c r="O1035" s="23">
        <f>F1035-_xlfn.IFNA(VLOOKUP(A1035,'tb adj31.12.2019'!$D$3:$E$1682,2,FALSE),0)</f>
        <v>0</v>
      </c>
      <c r="R1035" s="23" t="e">
        <f>VLOOKUP(A1035,#REF!,1,FALSE)</f>
        <v>#REF!</v>
      </c>
      <c r="T1035" s="23" t="e">
        <f>+VLOOKUP(A1035,#REF!, 1, FALSE)</f>
        <v>#REF!</v>
      </c>
    </row>
    <row r="1036" spans="1:20" hidden="1" x14ac:dyDescent="0.2">
      <c r="A1036" s="23" t="s">
        <v>3216</v>
      </c>
      <c r="B1036" s="23" t="s">
        <v>3217</v>
      </c>
      <c r="C1036" s="135" t="s">
        <v>5</v>
      </c>
      <c r="F1036" s="135">
        <f t="shared" si="32"/>
        <v>0</v>
      </c>
      <c r="G1036" s="23">
        <v>110756</v>
      </c>
      <c r="H1036" s="23">
        <v>110756</v>
      </c>
      <c r="M1036" s="23">
        <f t="shared" si="33"/>
        <v>0</v>
      </c>
      <c r="O1036" s="23">
        <f>F1036-_xlfn.IFNA(VLOOKUP(A1036,'tb adj31.12.2019'!$D$3:$E$1682,2,FALSE),0)</f>
        <v>0</v>
      </c>
      <c r="R1036" s="23" t="e">
        <f>VLOOKUP(A1036,#REF!,1,FALSE)</f>
        <v>#REF!</v>
      </c>
      <c r="T1036" s="23" t="e">
        <f>+VLOOKUP(A1036,#REF!, 1, FALSE)</f>
        <v>#REF!</v>
      </c>
    </row>
    <row r="1037" spans="1:20" hidden="1" x14ac:dyDescent="0.2">
      <c r="A1037" s="23" t="s">
        <v>3218</v>
      </c>
      <c r="B1037" s="23" t="s">
        <v>3219</v>
      </c>
      <c r="C1037" s="135" t="s">
        <v>5</v>
      </c>
      <c r="F1037" s="135">
        <f t="shared" si="32"/>
        <v>0</v>
      </c>
      <c r="G1037" s="23">
        <v>426300</v>
      </c>
      <c r="H1037" s="23">
        <v>426300</v>
      </c>
      <c r="M1037" s="23">
        <f t="shared" si="33"/>
        <v>0</v>
      </c>
      <c r="O1037" s="23">
        <f>F1037-_xlfn.IFNA(VLOOKUP(A1037,'tb adj31.12.2019'!$D$3:$E$1682,2,FALSE),0)</f>
        <v>0</v>
      </c>
      <c r="R1037" s="23" t="e">
        <f>VLOOKUP(A1037,#REF!,1,FALSE)</f>
        <v>#REF!</v>
      </c>
      <c r="T1037" s="23" t="e">
        <f>+VLOOKUP(A1037,#REF!, 1, FALSE)</f>
        <v>#REF!</v>
      </c>
    </row>
    <row r="1038" spans="1:20" hidden="1" x14ac:dyDescent="0.2">
      <c r="A1038" s="23" t="s">
        <v>3220</v>
      </c>
      <c r="B1038" s="23" t="s">
        <v>3221</v>
      </c>
      <c r="C1038" s="135" t="s">
        <v>5</v>
      </c>
      <c r="F1038" s="135">
        <f t="shared" si="32"/>
        <v>0</v>
      </c>
      <c r="G1038" s="23">
        <v>68591</v>
      </c>
      <c r="H1038" s="23">
        <v>68591</v>
      </c>
      <c r="M1038" s="23">
        <f t="shared" si="33"/>
        <v>0</v>
      </c>
      <c r="O1038" s="23">
        <f>F1038-_xlfn.IFNA(VLOOKUP(A1038,'tb adj31.12.2019'!$D$3:$E$1682,2,FALSE),0)</f>
        <v>0</v>
      </c>
      <c r="R1038" s="23" t="e">
        <f>VLOOKUP(A1038,#REF!,1,FALSE)</f>
        <v>#REF!</v>
      </c>
      <c r="T1038" s="23" t="e">
        <f>+VLOOKUP(A1038,#REF!, 1, FALSE)</f>
        <v>#REF!</v>
      </c>
    </row>
    <row r="1039" spans="1:20" hidden="1" x14ac:dyDescent="0.2">
      <c r="A1039" s="23" t="s">
        <v>3222</v>
      </c>
      <c r="B1039" s="23" t="s">
        <v>3223</v>
      </c>
      <c r="C1039" s="135" t="s">
        <v>5</v>
      </c>
      <c r="F1039" s="135">
        <f t="shared" si="32"/>
        <v>0</v>
      </c>
      <c r="G1039" s="23">
        <v>28069</v>
      </c>
      <c r="H1039" s="23">
        <v>28069</v>
      </c>
      <c r="M1039" s="23">
        <f t="shared" si="33"/>
        <v>0</v>
      </c>
      <c r="O1039" s="23">
        <f>F1039-_xlfn.IFNA(VLOOKUP(A1039,'tb adj31.12.2019'!$D$3:$E$1682,2,FALSE),0)</f>
        <v>0</v>
      </c>
      <c r="R1039" s="23" t="e">
        <f>VLOOKUP(A1039,#REF!,1,FALSE)</f>
        <v>#REF!</v>
      </c>
      <c r="T1039" s="23" t="e">
        <f>+VLOOKUP(A1039,#REF!, 1, FALSE)</f>
        <v>#REF!</v>
      </c>
    </row>
    <row r="1040" spans="1:20" hidden="1" x14ac:dyDescent="0.2">
      <c r="A1040" s="23" t="s">
        <v>3224</v>
      </c>
      <c r="B1040" s="23" t="s">
        <v>3225</v>
      </c>
      <c r="C1040" s="135" t="s">
        <v>5</v>
      </c>
      <c r="F1040" s="135">
        <f t="shared" si="32"/>
        <v>0</v>
      </c>
      <c r="G1040" s="23">
        <v>3001</v>
      </c>
      <c r="H1040" s="23">
        <v>3001</v>
      </c>
      <c r="M1040" s="23">
        <f t="shared" si="33"/>
        <v>0</v>
      </c>
      <c r="O1040" s="23">
        <f>F1040-_xlfn.IFNA(VLOOKUP(A1040,'tb adj31.12.2019'!$D$3:$E$1682,2,FALSE),0)</f>
        <v>0</v>
      </c>
      <c r="R1040" s="23" t="e">
        <f>VLOOKUP(A1040,#REF!,1,FALSE)</f>
        <v>#REF!</v>
      </c>
      <c r="T1040" s="23" t="e">
        <f>+VLOOKUP(A1040,#REF!, 1, FALSE)</f>
        <v>#REF!</v>
      </c>
    </row>
    <row r="1041" spans="1:20" hidden="1" x14ac:dyDescent="0.2">
      <c r="A1041" s="23" t="s">
        <v>3226</v>
      </c>
      <c r="B1041" s="23" t="s">
        <v>3227</v>
      </c>
      <c r="C1041" s="135" t="s">
        <v>5</v>
      </c>
      <c r="F1041" s="135">
        <f t="shared" si="32"/>
        <v>0</v>
      </c>
      <c r="G1041" s="23">
        <v>22156</v>
      </c>
      <c r="H1041" s="23">
        <v>22156</v>
      </c>
      <c r="M1041" s="23">
        <f t="shared" si="33"/>
        <v>0</v>
      </c>
      <c r="O1041" s="23">
        <f>F1041-_xlfn.IFNA(VLOOKUP(A1041,'tb adj31.12.2019'!$D$3:$E$1682,2,FALSE),0)</f>
        <v>0</v>
      </c>
      <c r="R1041" s="23" t="e">
        <f>VLOOKUP(A1041,#REF!,1,FALSE)</f>
        <v>#REF!</v>
      </c>
      <c r="T1041" s="23" t="e">
        <f>+VLOOKUP(A1041,#REF!, 1, FALSE)</f>
        <v>#REF!</v>
      </c>
    </row>
    <row r="1042" spans="1:20" hidden="1" x14ac:dyDescent="0.2">
      <c r="A1042" s="23" t="s">
        <v>3228</v>
      </c>
      <c r="B1042" s="23" t="s">
        <v>3229</v>
      </c>
      <c r="C1042" s="135" t="s">
        <v>5</v>
      </c>
      <c r="F1042" s="135">
        <f t="shared" si="32"/>
        <v>0</v>
      </c>
      <c r="G1042" s="23">
        <v>5860</v>
      </c>
      <c r="H1042" s="23">
        <v>5860</v>
      </c>
      <c r="M1042" s="23">
        <f t="shared" si="33"/>
        <v>0</v>
      </c>
      <c r="O1042" s="23">
        <f>F1042-_xlfn.IFNA(VLOOKUP(A1042,'tb adj31.12.2019'!$D$3:$E$1682,2,FALSE),0)</f>
        <v>0</v>
      </c>
      <c r="R1042" s="23" t="e">
        <f>VLOOKUP(A1042,#REF!,1,FALSE)</f>
        <v>#REF!</v>
      </c>
      <c r="T1042" s="23" t="e">
        <f>+VLOOKUP(A1042,#REF!, 1, FALSE)</f>
        <v>#REF!</v>
      </c>
    </row>
    <row r="1043" spans="1:20" hidden="1" x14ac:dyDescent="0.2">
      <c r="A1043" s="23" t="s">
        <v>3230</v>
      </c>
      <c r="B1043" s="23" t="s">
        <v>3231</v>
      </c>
      <c r="C1043" s="135" t="s">
        <v>5</v>
      </c>
      <c r="F1043" s="135">
        <f t="shared" si="32"/>
        <v>0</v>
      </c>
      <c r="G1043" s="23">
        <v>5588</v>
      </c>
      <c r="H1043" s="23">
        <v>5588</v>
      </c>
      <c r="M1043" s="23">
        <f t="shared" si="33"/>
        <v>0</v>
      </c>
      <c r="O1043" s="23">
        <f>F1043-_xlfn.IFNA(VLOOKUP(A1043,'tb adj31.12.2019'!$D$3:$E$1682,2,FALSE),0)</f>
        <v>0</v>
      </c>
      <c r="R1043" s="23" t="e">
        <f>VLOOKUP(A1043,#REF!,1,FALSE)</f>
        <v>#REF!</v>
      </c>
      <c r="T1043" s="23" t="e">
        <f>+VLOOKUP(A1043,#REF!, 1, FALSE)</f>
        <v>#REF!</v>
      </c>
    </row>
    <row r="1044" spans="1:20" hidden="1" x14ac:dyDescent="0.2">
      <c r="A1044" s="23" t="s">
        <v>3232</v>
      </c>
      <c r="B1044" s="23" t="s">
        <v>3233</v>
      </c>
      <c r="C1044" s="135" t="s">
        <v>5</v>
      </c>
      <c r="F1044" s="135">
        <f t="shared" si="32"/>
        <v>0</v>
      </c>
      <c r="G1044" s="23">
        <v>27738</v>
      </c>
      <c r="H1044" s="23">
        <v>27738</v>
      </c>
      <c r="M1044" s="23">
        <f t="shared" si="33"/>
        <v>0</v>
      </c>
      <c r="O1044" s="23">
        <f>F1044-_xlfn.IFNA(VLOOKUP(A1044,'tb adj31.12.2019'!$D$3:$E$1682,2,FALSE),0)</f>
        <v>0</v>
      </c>
      <c r="R1044" s="23" t="e">
        <f>VLOOKUP(A1044,#REF!,1,FALSE)</f>
        <v>#REF!</v>
      </c>
      <c r="T1044" s="23" t="e">
        <f>+VLOOKUP(A1044,#REF!, 1, FALSE)</f>
        <v>#REF!</v>
      </c>
    </row>
    <row r="1045" spans="1:20" hidden="1" x14ac:dyDescent="0.2">
      <c r="A1045" s="23" t="s">
        <v>3234</v>
      </c>
      <c r="B1045" s="23" t="s">
        <v>3235</v>
      </c>
      <c r="C1045" s="135" t="s">
        <v>5</v>
      </c>
      <c r="F1045" s="135">
        <f t="shared" si="32"/>
        <v>0</v>
      </c>
      <c r="G1045" s="23">
        <v>39905</v>
      </c>
      <c r="H1045" s="23">
        <v>39905</v>
      </c>
      <c r="M1045" s="23">
        <f t="shared" si="33"/>
        <v>0</v>
      </c>
      <c r="O1045" s="23">
        <f>F1045-_xlfn.IFNA(VLOOKUP(A1045,'tb adj31.12.2019'!$D$3:$E$1682,2,FALSE),0)</f>
        <v>0</v>
      </c>
      <c r="R1045" s="23" t="e">
        <f>VLOOKUP(A1045,#REF!,1,FALSE)</f>
        <v>#REF!</v>
      </c>
      <c r="T1045" s="23" t="e">
        <f>+VLOOKUP(A1045,#REF!, 1, FALSE)</f>
        <v>#REF!</v>
      </c>
    </row>
    <row r="1046" spans="1:20" hidden="1" x14ac:dyDescent="0.2">
      <c r="A1046" s="23" t="s">
        <v>3236</v>
      </c>
      <c r="B1046" s="23" t="s">
        <v>3237</v>
      </c>
      <c r="C1046" s="135" t="s">
        <v>5</v>
      </c>
      <c r="F1046" s="135">
        <f t="shared" si="32"/>
        <v>0</v>
      </c>
      <c r="G1046" s="23">
        <v>23738</v>
      </c>
      <c r="H1046" s="23">
        <v>23738</v>
      </c>
      <c r="M1046" s="23">
        <f t="shared" si="33"/>
        <v>0</v>
      </c>
      <c r="O1046" s="23">
        <f>F1046-_xlfn.IFNA(VLOOKUP(A1046,'tb adj31.12.2019'!$D$3:$E$1682,2,FALSE),0)</f>
        <v>0</v>
      </c>
      <c r="R1046" s="23" t="e">
        <f>VLOOKUP(A1046,#REF!,1,FALSE)</f>
        <v>#REF!</v>
      </c>
      <c r="T1046" s="23" t="e">
        <f>+VLOOKUP(A1046,#REF!, 1, FALSE)</f>
        <v>#REF!</v>
      </c>
    </row>
    <row r="1047" spans="1:20" hidden="1" x14ac:dyDescent="0.2">
      <c r="A1047" s="23" t="s">
        <v>3238</v>
      </c>
      <c r="B1047" s="23" t="s">
        <v>3239</v>
      </c>
      <c r="C1047" s="135" t="s">
        <v>5</v>
      </c>
      <c r="F1047" s="135">
        <f t="shared" si="32"/>
        <v>0</v>
      </c>
      <c r="G1047" s="23">
        <v>3980</v>
      </c>
      <c r="H1047" s="23">
        <v>3980</v>
      </c>
      <c r="M1047" s="23">
        <f t="shared" si="33"/>
        <v>0</v>
      </c>
      <c r="O1047" s="23">
        <f>F1047-_xlfn.IFNA(VLOOKUP(A1047,'tb adj31.12.2019'!$D$3:$E$1682,2,FALSE),0)</f>
        <v>0</v>
      </c>
      <c r="R1047" s="23" t="e">
        <f>VLOOKUP(A1047,#REF!,1,FALSE)</f>
        <v>#REF!</v>
      </c>
      <c r="T1047" s="23" t="e">
        <f>+VLOOKUP(A1047,#REF!, 1, FALSE)</f>
        <v>#REF!</v>
      </c>
    </row>
    <row r="1048" spans="1:20" hidden="1" x14ac:dyDescent="0.2">
      <c r="A1048" s="23" t="s">
        <v>3240</v>
      </c>
      <c r="B1048" s="23" t="s">
        <v>3241</v>
      </c>
      <c r="C1048" s="135" t="s">
        <v>5</v>
      </c>
      <c r="F1048" s="135">
        <f t="shared" si="32"/>
        <v>0</v>
      </c>
      <c r="G1048" s="23">
        <v>3174</v>
      </c>
      <c r="H1048" s="23">
        <v>3174</v>
      </c>
      <c r="M1048" s="23">
        <f t="shared" si="33"/>
        <v>0</v>
      </c>
      <c r="O1048" s="23">
        <f>F1048-_xlfn.IFNA(VLOOKUP(A1048,'tb adj31.12.2019'!$D$3:$E$1682,2,FALSE),0)</f>
        <v>0</v>
      </c>
      <c r="R1048" s="23" t="e">
        <f>VLOOKUP(A1048,#REF!,1,FALSE)</f>
        <v>#REF!</v>
      </c>
      <c r="T1048" s="23" t="e">
        <f>+VLOOKUP(A1048,#REF!, 1, FALSE)</f>
        <v>#REF!</v>
      </c>
    </row>
    <row r="1049" spans="1:20" hidden="1" x14ac:dyDescent="0.2">
      <c r="A1049" s="23" t="s">
        <v>3242</v>
      </c>
      <c r="B1049" s="23" t="s">
        <v>3243</v>
      </c>
      <c r="C1049" s="135" t="s">
        <v>5</v>
      </c>
      <c r="F1049" s="135">
        <f t="shared" si="32"/>
        <v>0</v>
      </c>
      <c r="G1049" s="23">
        <v>13926</v>
      </c>
      <c r="H1049" s="23">
        <v>13926</v>
      </c>
      <c r="M1049" s="23">
        <f t="shared" si="33"/>
        <v>0</v>
      </c>
      <c r="O1049" s="23">
        <f>F1049-_xlfn.IFNA(VLOOKUP(A1049,'tb adj31.12.2019'!$D$3:$E$1682,2,FALSE),0)</f>
        <v>0</v>
      </c>
      <c r="R1049" s="23" t="e">
        <f>VLOOKUP(A1049,#REF!,1,FALSE)</f>
        <v>#REF!</v>
      </c>
      <c r="T1049" s="23" t="e">
        <f>+VLOOKUP(A1049,#REF!, 1, FALSE)</f>
        <v>#REF!</v>
      </c>
    </row>
    <row r="1050" spans="1:20" hidden="1" x14ac:dyDescent="0.2">
      <c r="A1050" s="23" t="s">
        <v>3244</v>
      </c>
      <c r="B1050" s="23" t="s">
        <v>3245</v>
      </c>
      <c r="C1050" s="135" t="s">
        <v>5</v>
      </c>
      <c r="F1050" s="135">
        <f t="shared" si="32"/>
        <v>0</v>
      </c>
      <c r="G1050" s="23">
        <v>3500</v>
      </c>
      <c r="H1050" s="23">
        <v>3500</v>
      </c>
      <c r="M1050" s="23">
        <f t="shared" si="33"/>
        <v>0</v>
      </c>
      <c r="O1050" s="23">
        <f>F1050-_xlfn.IFNA(VLOOKUP(A1050,'tb adj31.12.2019'!$D$3:$E$1682,2,FALSE),0)</f>
        <v>0</v>
      </c>
      <c r="R1050" s="23" t="e">
        <f>VLOOKUP(A1050,#REF!,1,FALSE)</f>
        <v>#REF!</v>
      </c>
      <c r="T1050" s="23" t="e">
        <f>+VLOOKUP(A1050,#REF!, 1, FALSE)</f>
        <v>#REF!</v>
      </c>
    </row>
    <row r="1051" spans="1:20" hidden="1" x14ac:dyDescent="0.2">
      <c r="A1051" s="23" t="s">
        <v>3246</v>
      </c>
      <c r="B1051" s="23" t="s">
        <v>3247</v>
      </c>
      <c r="C1051" s="135" t="s">
        <v>5</v>
      </c>
      <c r="F1051" s="135">
        <f t="shared" si="32"/>
        <v>0</v>
      </c>
      <c r="G1051" s="23">
        <v>40546</v>
      </c>
      <c r="H1051" s="23">
        <v>40546</v>
      </c>
      <c r="M1051" s="23">
        <f t="shared" si="33"/>
        <v>0</v>
      </c>
      <c r="O1051" s="23">
        <f>F1051-_xlfn.IFNA(VLOOKUP(A1051,'tb adj31.12.2019'!$D$3:$E$1682,2,FALSE),0)</f>
        <v>0</v>
      </c>
      <c r="R1051" s="23" t="e">
        <f>VLOOKUP(A1051,#REF!,1,FALSE)</f>
        <v>#REF!</v>
      </c>
      <c r="T1051" s="23" t="e">
        <f>+VLOOKUP(A1051,#REF!, 1, FALSE)</f>
        <v>#REF!</v>
      </c>
    </row>
    <row r="1052" spans="1:20" hidden="1" x14ac:dyDescent="0.2">
      <c r="A1052" s="23" t="s">
        <v>3248</v>
      </c>
      <c r="B1052" s="23" t="s">
        <v>3249</v>
      </c>
      <c r="C1052" s="135" t="s">
        <v>5</v>
      </c>
      <c r="F1052" s="135">
        <f t="shared" si="32"/>
        <v>0</v>
      </c>
      <c r="G1052" s="23">
        <v>16867</v>
      </c>
      <c r="H1052" s="23">
        <v>16867</v>
      </c>
      <c r="M1052" s="23">
        <f t="shared" si="33"/>
        <v>0</v>
      </c>
      <c r="O1052" s="23">
        <f>F1052-_xlfn.IFNA(VLOOKUP(A1052,'tb adj31.12.2019'!$D$3:$E$1682,2,FALSE),0)</f>
        <v>0</v>
      </c>
      <c r="R1052" s="23" t="e">
        <f>VLOOKUP(A1052,#REF!,1,FALSE)</f>
        <v>#REF!</v>
      </c>
      <c r="T1052" s="23" t="e">
        <f>+VLOOKUP(A1052,#REF!, 1, FALSE)</f>
        <v>#REF!</v>
      </c>
    </row>
    <row r="1053" spans="1:20" hidden="1" x14ac:dyDescent="0.2">
      <c r="A1053" s="23" t="s">
        <v>3250</v>
      </c>
      <c r="B1053" s="23" t="s">
        <v>3251</v>
      </c>
      <c r="C1053" s="135" t="s">
        <v>5</v>
      </c>
      <c r="F1053" s="135">
        <f t="shared" si="32"/>
        <v>0</v>
      </c>
      <c r="G1053" s="23">
        <v>8275</v>
      </c>
      <c r="H1053" s="23">
        <v>8275</v>
      </c>
      <c r="M1053" s="23">
        <f t="shared" si="33"/>
        <v>0</v>
      </c>
      <c r="O1053" s="23">
        <f>F1053-_xlfn.IFNA(VLOOKUP(A1053,'tb adj31.12.2019'!$D$3:$E$1682,2,FALSE),0)</f>
        <v>0</v>
      </c>
      <c r="R1053" s="23" t="e">
        <f>VLOOKUP(A1053,#REF!,1,FALSE)</f>
        <v>#REF!</v>
      </c>
      <c r="T1053" s="23" t="e">
        <f>+VLOOKUP(A1053,#REF!, 1, FALSE)</f>
        <v>#REF!</v>
      </c>
    </row>
    <row r="1054" spans="1:20" hidden="1" x14ac:dyDescent="0.2">
      <c r="A1054" s="23" t="s">
        <v>3252</v>
      </c>
      <c r="B1054" s="23" t="s">
        <v>3253</v>
      </c>
      <c r="C1054" s="135" t="s">
        <v>5</v>
      </c>
      <c r="F1054" s="135">
        <f t="shared" si="32"/>
        <v>0</v>
      </c>
      <c r="G1054" s="23">
        <v>2743</v>
      </c>
      <c r="H1054" s="23">
        <v>2743</v>
      </c>
      <c r="M1054" s="23">
        <f t="shared" si="33"/>
        <v>0</v>
      </c>
      <c r="O1054" s="23">
        <f>F1054-_xlfn.IFNA(VLOOKUP(A1054,'tb adj31.12.2019'!$D$3:$E$1682,2,FALSE),0)</f>
        <v>0</v>
      </c>
      <c r="R1054" s="23" t="e">
        <f>VLOOKUP(A1054,#REF!,1,FALSE)</f>
        <v>#REF!</v>
      </c>
      <c r="T1054" s="23" t="e">
        <f>+VLOOKUP(A1054,#REF!, 1, FALSE)</f>
        <v>#REF!</v>
      </c>
    </row>
    <row r="1055" spans="1:20" hidden="1" x14ac:dyDescent="0.2">
      <c r="A1055" s="23" t="s">
        <v>3254</v>
      </c>
      <c r="B1055" s="23" t="s">
        <v>3255</v>
      </c>
      <c r="C1055" s="135" t="s">
        <v>5</v>
      </c>
      <c r="F1055" s="135">
        <f t="shared" si="32"/>
        <v>0</v>
      </c>
      <c r="G1055" s="23">
        <v>6654</v>
      </c>
      <c r="H1055" s="23">
        <v>6654</v>
      </c>
      <c r="M1055" s="23">
        <f t="shared" si="33"/>
        <v>0</v>
      </c>
      <c r="O1055" s="23">
        <f>F1055-_xlfn.IFNA(VLOOKUP(A1055,'tb adj31.12.2019'!$D$3:$E$1682,2,FALSE),0)</f>
        <v>0</v>
      </c>
      <c r="R1055" s="23" t="e">
        <f>VLOOKUP(A1055,#REF!,1,FALSE)</f>
        <v>#REF!</v>
      </c>
      <c r="T1055" s="23" t="e">
        <f>+VLOOKUP(A1055,#REF!, 1, FALSE)</f>
        <v>#REF!</v>
      </c>
    </row>
    <row r="1056" spans="1:20" hidden="1" x14ac:dyDescent="0.2">
      <c r="A1056" s="23" t="s">
        <v>3256</v>
      </c>
      <c r="B1056" s="23" t="s">
        <v>3257</v>
      </c>
      <c r="C1056" s="135" t="s">
        <v>5</v>
      </c>
      <c r="F1056" s="135">
        <f t="shared" si="32"/>
        <v>0</v>
      </c>
      <c r="G1056" s="23">
        <v>91594</v>
      </c>
      <c r="H1056" s="23">
        <v>91594</v>
      </c>
      <c r="M1056" s="23">
        <f t="shared" si="33"/>
        <v>0</v>
      </c>
      <c r="O1056" s="23">
        <f>F1056-_xlfn.IFNA(VLOOKUP(A1056,'tb adj31.12.2019'!$D$3:$E$1682,2,FALSE),0)</f>
        <v>0</v>
      </c>
      <c r="R1056" s="23" t="e">
        <f>VLOOKUP(A1056,#REF!,1,FALSE)</f>
        <v>#REF!</v>
      </c>
      <c r="T1056" s="23" t="e">
        <f>+VLOOKUP(A1056,#REF!, 1, FALSE)</f>
        <v>#REF!</v>
      </c>
    </row>
    <row r="1057" spans="1:20" hidden="1" x14ac:dyDescent="0.2">
      <c r="A1057" s="23" t="s">
        <v>3258</v>
      </c>
      <c r="B1057" s="23" t="s">
        <v>3259</v>
      </c>
      <c r="C1057" s="135" t="s">
        <v>5</v>
      </c>
      <c r="F1057" s="135">
        <f t="shared" si="32"/>
        <v>0</v>
      </c>
      <c r="G1057" s="23">
        <v>15499</v>
      </c>
      <c r="H1057" s="23">
        <v>15499</v>
      </c>
      <c r="M1057" s="23">
        <f t="shared" si="33"/>
        <v>0</v>
      </c>
      <c r="O1057" s="23">
        <f>F1057-_xlfn.IFNA(VLOOKUP(A1057,'tb adj31.12.2019'!$D$3:$E$1682,2,FALSE),0)</f>
        <v>0</v>
      </c>
      <c r="R1057" s="23" t="e">
        <f>VLOOKUP(A1057,#REF!,1,FALSE)</f>
        <v>#REF!</v>
      </c>
      <c r="T1057" s="23" t="e">
        <f>+VLOOKUP(A1057,#REF!, 1, FALSE)</f>
        <v>#REF!</v>
      </c>
    </row>
    <row r="1058" spans="1:20" hidden="1" x14ac:dyDescent="0.2">
      <c r="A1058" s="23" t="s">
        <v>3260</v>
      </c>
      <c r="B1058" s="23" t="s">
        <v>3261</v>
      </c>
      <c r="C1058" s="135" t="s">
        <v>5</v>
      </c>
      <c r="F1058" s="135">
        <f t="shared" si="32"/>
        <v>0</v>
      </c>
      <c r="G1058" s="23">
        <v>2707</v>
      </c>
      <c r="H1058" s="23">
        <v>2707</v>
      </c>
      <c r="M1058" s="23">
        <f t="shared" si="33"/>
        <v>0</v>
      </c>
      <c r="O1058" s="23">
        <f>F1058-_xlfn.IFNA(VLOOKUP(A1058,'tb adj31.12.2019'!$D$3:$E$1682,2,FALSE),0)</f>
        <v>0</v>
      </c>
      <c r="R1058" s="23" t="e">
        <f>VLOOKUP(A1058,#REF!,1,FALSE)</f>
        <v>#REF!</v>
      </c>
      <c r="T1058" s="23" t="e">
        <f>+VLOOKUP(A1058,#REF!, 1, FALSE)</f>
        <v>#REF!</v>
      </c>
    </row>
    <row r="1059" spans="1:20" hidden="1" x14ac:dyDescent="0.2">
      <c r="A1059" s="23" t="s">
        <v>3262</v>
      </c>
      <c r="B1059" s="23" t="s">
        <v>3263</v>
      </c>
      <c r="C1059" s="135" t="s">
        <v>5</v>
      </c>
      <c r="F1059" s="135">
        <f t="shared" si="32"/>
        <v>0</v>
      </c>
      <c r="G1059" s="23">
        <v>30882</v>
      </c>
      <c r="H1059" s="23">
        <v>30882</v>
      </c>
      <c r="M1059" s="23">
        <f t="shared" si="33"/>
        <v>0</v>
      </c>
      <c r="O1059" s="23">
        <f>F1059-_xlfn.IFNA(VLOOKUP(A1059,'tb adj31.12.2019'!$D$3:$E$1682,2,FALSE),0)</f>
        <v>0</v>
      </c>
      <c r="R1059" s="23" t="e">
        <f>VLOOKUP(A1059,#REF!,1,FALSE)</f>
        <v>#REF!</v>
      </c>
      <c r="T1059" s="23" t="e">
        <f>+VLOOKUP(A1059,#REF!, 1, FALSE)</f>
        <v>#REF!</v>
      </c>
    </row>
    <row r="1060" spans="1:20" hidden="1" x14ac:dyDescent="0.2">
      <c r="A1060" s="23" t="s">
        <v>3264</v>
      </c>
      <c r="B1060" s="23" t="s">
        <v>3265</v>
      </c>
      <c r="C1060" s="135" t="s">
        <v>5</v>
      </c>
      <c r="F1060" s="135">
        <f t="shared" si="32"/>
        <v>0</v>
      </c>
      <c r="G1060" s="23">
        <v>1736</v>
      </c>
      <c r="H1060" s="23">
        <v>1736</v>
      </c>
      <c r="M1060" s="23">
        <f t="shared" si="33"/>
        <v>0</v>
      </c>
      <c r="O1060" s="23">
        <f>F1060-_xlfn.IFNA(VLOOKUP(A1060,'tb adj31.12.2019'!$D$3:$E$1682,2,FALSE),0)</f>
        <v>0</v>
      </c>
      <c r="R1060" s="23" t="e">
        <f>VLOOKUP(A1060,#REF!,1,FALSE)</f>
        <v>#REF!</v>
      </c>
      <c r="T1060" s="23" t="e">
        <f>+VLOOKUP(A1060,#REF!, 1, FALSE)</f>
        <v>#REF!</v>
      </c>
    </row>
    <row r="1061" spans="1:20" hidden="1" x14ac:dyDescent="0.2">
      <c r="A1061" s="23" t="s">
        <v>3266</v>
      </c>
      <c r="B1061" s="23" t="s">
        <v>3267</v>
      </c>
      <c r="C1061" s="135" t="s">
        <v>5</v>
      </c>
      <c r="F1061" s="135">
        <f t="shared" si="32"/>
        <v>0</v>
      </c>
      <c r="G1061" s="23">
        <v>40937</v>
      </c>
      <c r="H1061" s="23">
        <v>40937</v>
      </c>
      <c r="M1061" s="23">
        <f t="shared" si="33"/>
        <v>0</v>
      </c>
      <c r="O1061" s="23">
        <f>F1061-_xlfn.IFNA(VLOOKUP(A1061,'tb adj31.12.2019'!$D$3:$E$1682,2,FALSE),0)</f>
        <v>0</v>
      </c>
      <c r="R1061" s="23" t="e">
        <f>VLOOKUP(A1061,#REF!,1,FALSE)</f>
        <v>#REF!</v>
      </c>
      <c r="T1061" s="23" t="e">
        <f>+VLOOKUP(A1061,#REF!, 1, FALSE)</f>
        <v>#REF!</v>
      </c>
    </row>
    <row r="1062" spans="1:20" hidden="1" x14ac:dyDescent="0.2">
      <c r="A1062" s="23" t="s">
        <v>3268</v>
      </c>
      <c r="B1062" s="23" t="s">
        <v>3269</v>
      </c>
      <c r="C1062" s="135" t="s">
        <v>5</v>
      </c>
      <c r="F1062" s="135">
        <f t="shared" si="32"/>
        <v>0</v>
      </c>
      <c r="G1062" s="23">
        <v>10654</v>
      </c>
      <c r="H1062" s="23">
        <v>10654</v>
      </c>
      <c r="M1062" s="23">
        <f t="shared" si="33"/>
        <v>0</v>
      </c>
      <c r="O1062" s="23">
        <f>F1062-_xlfn.IFNA(VLOOKUP(A1062,'tb adj31.12.2019'!$D$3:$E$1682,2,FALSE),0)</f>
        <v>0</v>
      </c>
      <c r="R1062" s="23" t="e">
        <f>VLOOKUP(A1062,#REF!,1,FALSE)</f>
        <v>#REF!</v>
      </c>
      <c r="T1062" s="23" t="e">
        <f>+VLOOKUP(A1062,#REF!, 1, FALSE)</f>
        <v>#REF!</v>
      </c>
    </row>
    <row r="1063" spans="1:20" hidden="1" x14ac:dyDescent="0.2">
      <c r="A1063" s="23" t="s">
        <v>3270</v>
      </c>
      <c r="B1063" s="23" t="s">
        <v>3271</v>
      </c>
      <c r="C1063" s="135" t="s">
        <v>5</v>
      </c>
      <c r="F1063" s="135">
        <f t="shared" si="32"/>
        <v>0</v>
      </c>
      <c r="G1063" s="23">
        <v>30619</v>
      </c>
      <c r="H1063" s="23">
        <v>30619</v>
      </c>
      <c r="M1063" s="23">
        <f t="shared" si="33"/>
        <v>0</v>
      </c>
      <c r="O1063" s="23">
        <f>F1063-_xlfn.IFNA(VLOOKUP(A1063,'tb adj31.12.2019'!$D$3:$E$1682,2,FALSE),0)</f>
        <v>0</v>
      </c>
      <c r="R1063" s="23" t="e">
        <f>VLOOKUP(A1063,#REF!,1,FALSE)</f>
        <v>#REF!</v>
      </c>
      <c r="T1063" s="23" t="e">
        <f>+VLOOKUP(A1063,#REF!, 1, FALSE)</f>
        <v>#REF!</v>
      </c>
    </row>
    <row r="1064" spans="1:20" hidden="1" x14ac:dyDescent="0.2">
      <c r="A1064" s="23" t="s">
        <v>3272</v>
      </c>
      <c r="B1064" s="23" t="s">
        <v>3273</v>
      </c>
      <c r="C1064" s="135" t="s">
        <v>5</v>
      </c>
      <c r="F1064" s="135">
        <f t="shared" si="32"/>
        <v>0</v>
      </c>
      <c r="G1064" s="23">
        <v>4434</v>
      </c>
      <c r="H1064" s="23">
        <v>4434</v>
      </c>
      <c r="M1064" s="23">
        <f t="shared" si="33"/>
        <v>0</v>
      </c>
      <c r="O1064" s="23">
        <f>F1064-_xlfn.IFNA(VLOOKUP(A1064,'tb adj31.12.2019'!$D$3:$E$1682,2,FALSE),0)</f>
        <v>0</v>
      </c>
      <c r="R1064" s="23" t="e">
        <f>VLOOKUP(A1064,#REF!,1,FALSE)</f>
        <v>#REF!</v>
      </c>
      <c r="T1064" s="23" t="e">
        <f>+VLOOKUP(A1064,#REF!, 1, FALSE)</f>
        <v>#REF!</v>
      </c>
    </row>
    <row r="1065" spans="1:20" hidden="1" x14ac:dyDescent="0.2">
      <c r="A1065" s="23" t="s">
        <v>3274</v>
      </c>
      <c r="B1065" s="23" t="s">
        <v>3275</v>
      </c>
      <c r="C1065" s="135" t="s">
        <v>5</v>
      </c>
      <c r="F1065" s="135">
        <f t="shared" si="32"/>
        <v>0</v>
      </c>
      <c r="G1065" s="23">
        <v>24725</v>
      </c>
      <c r="H1065" s="23">
        <v>24725</v>
      </c>
      <c r="M1065" s="23">
        <f t="shared" si="33"/>
        <v>0</v>
      </c>
      <c r="O1065" s="23">
        <f>F1065-_xlfn.IFNA(VLOOKUP(A1065,'tb adj31.12.2019'!$D$3:$E$1682,2,FALSE),0)</f>
        <v>0</v>
      </c>
      <c r="R1065" s="23" t="e">
        <f>VLOOKUP(A1065,#REF!,1,FALSE)</f>
        <v>#REF!</v>
      </c>
      <c r="T1065" s="23" t="e">
        <f>+VLOOKUP(A1065,#REF!, 1, FALSE)</f>
        <v>#REF!</v>
      </c>
    </row>
    <row r="1066" spans="1:20" hidden="1" x14ac:dyDescent="0.2">
      <c r="A1066" s="23" t="s">
        <v>3276</v>
      </c>
      <c r="B1066" s="23" t="s">
        <v>3277</v>
      </c>
      <c r="C1066" s="135" t="s">
        <v>5</v>
      </c>
      <c r="F1066" s="135">
        <f t="shared" si="32"/>
        <v>0</v>
      </c>
      <c r="G1066" s="23">
        <v>3996</v>
      </c>
      <c r="H1066" s="23">
        <v>3996</v>
      </c>
      <c r="M1066" s="23">
        <f t="shared" si="33"/>
        <v>0</v>
      </c>
      <c r="O1066" s="23">
        <f>F1066-_xlfn.IFNA(VLOOKUP(A1066,'tb adj31.12.2019'!$D$3:$E$1682,2,FALSE),0)</f>
        <v>0</v>
      </c>
      <c r="R1066" s="23" t="e">
        <f>VLOOKUP(A1066,#REF!,1,FALSE)</f>
        <v>#REF!</v>
      </c>
      <c r="T1066" s="23" t="e">
        <f>+VLOOKUP(A1066,#REF!, 1, FALSE)</f>
        <v>#REF!</v>
      </c>
    </row>
    <row r="1067" spans="1:20" hidden="1" x14ac:dyDescent="0.2">
      <c r="A1067" s="23" t="s">
        <v>3278</v>
      </c>
      <c r="B1067" s="23" t="s">
        <v>3279</v>
      </c>
      <c r="C1067" s="135" t="s">
        <v>5</v>
      </c>
      <c r="F1067" s="135">
        <f t="shared" si="32"/>
        <v>0</v>
      </c>
      <c r="G1067" s="23">
        <v>67752</v>
      </c>
      <c r="H1067" s="23">
        <v>67752</v>
      </c>
      <c r="M1067" s="23">
        <f t="shared" si="33"/>
        <v>0</v>
      </c>
      <c r="O1067" s="23">
        <f>F1067-_xlfn.IFNA(VLOOKUP(A1067,'tb adj31.12.2019'!$D$3:$E$1682,2,FALSE),0)</f>
        <v>0</v>
      </c>
      <c r="R1067" s="23" t="e">
        <f>VLOOKUP(A1067,#REF!,1,FALSE)</f>
        <v>#REF!</v>
      </c>
      <c r="T1067" s="23" t="e">
        <f>+VLOOKUP(A1067,#REF!, 1, FALSE)</f>
        <v>#REF!</v>
      </c>
    </row>
    <row r="1068" spans="1:20" hidden="1" x14ac:dyDescent="0.2">
      <c r="A1068" s="23" t="s">
        <v>3280</v>
      </c>
      <c r="B1068" s="23" t="s">
        <v>3281</v>
      </c>
      <c r="C1068" s="135" t="s">
        <v>5</v>
      </c>
      <c r="F1068" s="135">
        <f t="shared" si="32"/>
        <v>0</v>
      </c>
      <c r="G1068" s="23">
        <v>31121</v>
      </c>
      <c r="H1068" s="23">
        <v>31121</v>
      </c>
      <c r="M1068" s="23">
        <f t="shared" si="33"/>
        <v>0</v>
      </c>
      <c r="O1068" s="23">
        <f>F1068-_xlfn.IFNA(VLOOKUP(A1068,'tb adj31.12.2019'!$D$3:$E$1682,2,FALSE),0)</f>
        <v>0</v>
      </c>
      <c r="R1068" s="23" t="e">
        <f>VLOOKUP(A1068,#REF!,1,FALSE)</f>
        <v>#REF!</v>
      </c>
      <c r="T1068" s="23" t="e">
        <f>+VLOOKUP(A1068,#REF!, 1, FALSE)</f>
        <v>#REF!</v>
      </c>
    </row>
    <row r="1069" spans="1:20" hidden="1" x14ac:dyDescent="0.2">
      <c r="A1069" s="23" t="s">
        <v>3282</v>
      </c>
      <c r="B1069" s="23" t="s">
        <v>3283</v>
      </c>
      <c r="C1069" s="135" t="s">
        <v>5</v>
      </c>
      <c r="F1069" s="135">
        <f t="shared" si="32"/>
        <v>0</v>
      </c>
      <c r="G1069" s="23">
        <v>6413</v>
      </c>
      <c r="H1069" s="23">
        <v>6413</v>
      </c>
      <c r="M1069" s="23">
        <f t="shared" si="33"/>
        <v>0</v>
      </c>
      <c r="O1069" s="23">
        <f>F1069-_xlfn.IFNA(VLOOKUP(A1069,'tb adj31.12.2019'!$D$3:$E$1682,2,FALSE),0)</f>
        <v>0</v>
      </c>
      <c r="R1069" s="23" t="e">
        <f>VLOOKUP(A1069,#REF!,1,FALSE)</f>
        <v>#REF!</v>
      </c>
      <c r="T1069" s="23" t="e">
        <f>+VLOOKUP(A1069,#REF!, 1, FALSE)</f>
        <v>#REF!</v>
      </c>
    </row>
    <row r="1070" spans="1:20" hidden="1" x14ac:dyDescent="0.2">
      <c r="A1070" s="23" t="s">
        <v>3284</v>
      </c>
      <c r="B1070" s="23" t="s">
        <v>3285</v>
      </c>
      <c r="C1070" s="135" t="s">
        <v>5</v>
      </c>
      <c r="F1070" s="135">
        <f t="shared" si="32"/>
        <v>0</v>
      </c>
      <c r="G1070" s="23">
        <v>24093</v>
      </c>
      <c r="H1070" s="23">
        <v>24093</v>
      </c>
      <c r="M1070" s="23">
        <f t="shared" si="33"/>
        <v>0</v>
      </c>
      <c r="O1070" s="23">
        <f>F1070-_xlfn.IFNA(VLOOKUP(A1070,'tb adj31.12.2019'!$D$3:$E$1682,2,FALSE),0)</f>
        <v>0</v>
      </c>
      <c r="R1070" s="23" t="e">
        <f>VLOOKUP(A1070,#REF!,1,FALSE)</f>
        <v>#REF!</v>
      </c>
      <c r="T1070" s="23" t="e">
        <f>+VLOOKUP(A1070,#REF!, 1, FALSE)</f>
        <v>#REF!</v>
      </c>
    </row>
    <row r="1071" spans="1:20" hidden="1" x14ac:dyDescent="0.2">
      <c r="A1071" s="23" t="s">
        <v>3286</v>
      </c>
      <c r="B1071" s="23" t="s">
        <v>3287</v>
      </c>
      <c r="C1071" s="135" t="s">
        <v>5</v>
      </c>
      <c r="F1071" s="135">
        <f t="shared" si="32"/>
        <v>0</v>
      </c>
      <c r="G1071" s="23">
        <v>7047</v>
      </c>
      <c r="H1071" s="23">
        <v>7047</v>
      </c>
      <c r="M1071" s="23">
        <f t="shared" si="33"/>
        <v>0</v>
      </c>
      <c r="O1071" s="23">
        <f>F1071-_xlfn.IFNA(VLOOKUP(A1071,'tb adj31.12.2019'!$D$3:$E$1682,2,FALSE),0)</f>
        <v>0</v>
      </c>
      <c r="R1071" s="23" t="e">
        <f>VLOOKUP(A1071,#REF!,1,FALSE)</f>
        <v>#REF!</v>
      </c>
      <c r="T1071" s="23" t="e">
        <f>+VLOOKUP(A1071,#REF!, 1, FALSE)</f>
        <v>#REF!</v>
      </c>
    </row>
    <row r="1072" spans="1:20" hidden="1" x14ac:dyDescent="0.2">
      <c r="A1072" s="23" t="s">
        <v>3288</v>
      </c>
      <c r="B1072" s="23" t="s">
        <v>3289</v>
      </c>
      <c r="C1072" s="135" t="s">
        <v>5</v>
      </c>
      <c r="F1072" s="135">
        <f t="shared" si="32"/>
        <v>0</v>
      </c>
      <c r="G1072" s="23">
        <v>52381</v>
      </c>
      <c r="H1072" s="23">
        <v>52381</v>
      </c>
      <c r="M1072" s="23">
        <f t="shared" si="33"/>
        <v>0</v>
      </c>
      <c r="O1072" s="23">
        <f>F1072-_xlfn.IFNA(VLOOKUP(A1072,'tb adj31.12.2019'!$D$3:$E$1682,2,FALSE),0)</f>
        <v>0</v>
      </c>
      <c r="R1072" s="23" t="e">
        <f>VLOOKUP(A1072,#REF!,1,FALSE)</f>
        <v>#REF!</v>
      </c>
      <c r="T1072" s="23" t="e">
        <f>+VLOOKUP(A1072,#REF!, 1, FALSE)</f>
        <v>#REF!</v>
      </c>
    </row>
    <row r="1073" spans="1:20" hidden="1" x14ac:dyDescent="0.2">
      <c r="A1073" s="23" t="s">
        <v>3290</v>
      </c>
      <c r="B1073" s="23" t="s">
        <v>3291</v>
      </c>
      <c r="C1073" s="135" t="s">
        <v>5</v>
      </c>
      <c r="F1073" s="135">
        <f t="shared" si="32"/>
        <v>0</v>
      </c>
      <c r="G1073" s="23">
        <v>14900</v>
      </c>
      <c r="H1073" s="23">
        <v>14900</v>
      </c>
      <c r="M1073" s="23">
        <f t="shared" si="33"/>
        <v>0</v>
      </c>
      <c r="O1073" s="23">
        <f>F1073-_xlfn.IFNA(VLOOKUP(A1073,'tb adj31.12.2019'!$D$3:$E$1682,2,FALSE),0)</f>
        <v>0</v>
      </c>
      <c r="R1073" s="23" t="e">
        <f>VLOOKUP(A1073,#REF!,1,FALSE)</f>
        <v>#REF!</v>
      </c>
      <c r="T1073" s="23" t="e">
        <f>+VLOOKUP(A1073,#REF!, 1, FALSE)</f>
        <v>#REF!</v>
      </c>
    </row>
    <row r="1074" spans="1:20" hidden="1" x14ac:dyDescent="0.2">
      <c r="A1074" s="23" t="s">
        <v>3292</v>
      </c>
      <c r="B1074" s="23" t="s">
        <v>3293</v>
      </c>
      <c r="C1074" s="135" t="s">
        <v>5</v>
      </c>
      <c r="F1074" s="135">
        <f t="shared" si="32"/>
        <v>0</v>
      </c>
      <c r="G1074" s="23">
        <v>34527</v>
      </c>
      <c r="H1074" s="23">
        <v>34527</v>
      </c>
      <c r="M1074" s="23">
        <f t="shared" si="33"/>
        <v>0</v>
      </c>
      <c r="O1074" s="23">
        <f>F1074-_xlfn.IFNA(VLOOKUP(A1074,'tb adj31.12.2019'!$D$3:$E$1682,2,FALSE),0)</f>
        <v>0</v>
      </c>
      <c r="R1074" s="23" t="e">
        <f>VLOOKUP(A1074,#REF!,1,FALSE)</f>
        <v>#REF!</v>
      </c>
      <c r="T1074" s="23" t="e">
        <f>+VLOOKUP(A1074,#REF!, 1, FALSE)</f>
        <v>#REF!</v>
      </c>
    </row>
    <row r="1075" spans="1:20" hidden="1" x14ac:dyDescent="0.2">
      <c r="A1075" s="23" t="s">
        <v>3294</v>
      </c>
      <c r="B1075" s="23" t="s">
        <v>3295</v>
      </c>
      <c r="C1075" s="135" t="s">
        <v>5</v>
      </c>
      <c r="F1075" s="135">
        <f t="shared" si="32"/>
        <v>0</v>
      </c>
      <c r="G1075" s="23">
        <v>20982</v>
      </c>
      <c r="H1075" s="23">
        <v>20982</v>
      </c>
      <c r="M1075" s="23">
        <f t="shared" si="33"/>
        <v>0</v>
      </c>
      <c r="O1075" s="23">
        <f>F1075-_xlfn.IFNA(VLOOKUP(A1075,'tb adj31.12.2019'!$D$3:$E$1682,2,FALSE),0)</f>
        <v>0</v>
      </c>
      <c r="R1075" s="23" t="e">
        <f>VLOOKUP(A1075,#REF!,1,FALSE)</f>
        <v>#REF!</v>
      </c>
      <c r="T1075" s="23" t="e">
        <f>+VLOOKUP(A1075,#REF!, 1, FALSE)</f>
        <v>#REF!</v>
      </c>
    </row>
    <row r="1076" spans="1:20" hidden="1" x14ac:dyDescent="0.2">
      <c r="A1076" s="23" t="s">
        <v>3296</v>
      </c>
      <c r="B1076" s="23" t="s">
        <v>3297</v>
      </c>
      <c r="C1076" s="135" t="s">
        <v>5</v>
      </c>
      <c r="F1076" s="135">
        <f t="shared" si="32"/>
        <v>0</v>
      </c>
      <c r="G1076" s="23">
        <v>11254</v>
      </c>
      <c r="H1076" s="23">
        <v>11254</v>
      </c>
      <c r="M1076" s="23">
        <f t="shared" si="33"/>
        <v>0</v>
      </c>
      <c r="O1076" s="23">
        <f>F1076-_xlfn.IFNA(VLOOKUP(A1076,'tb adj31.12.2019'!$D$3:$E$1682,2,FALSE),0)</f>
        <v>0</v>
      </c>
      <c r="R1076" s="23" t="e">
        <f>VLOOKUP(A1076,#REF!,1,FALSE)</f>
        <v>#REF!</v>
      </c>
      <c r="T1076" s="23" t="e">
        <f>+VLOOKUP(A1076,#REF!, 1, FALSE)</f>
        <v>#REF!</v>
      </c>
    </row>
    <row r="1077" spans="1:20" hidden="1" x14ac:dyDescent="0.2">
      <c r="A1077" s="23" t="s">
        <v>3298</v>
      </c>
      <c r="B1077" s="23" t="s">
        <v>3299</v>
      </c>
      <c r="C1077" s="135" t="s">
        <v>5</v>
      </c>
      <c r="F1077" s="135">
        <f t="shared" si="32"/>
        <v>0</v>
      </c>
      <c r="G1077" s="23">
        <v>3056</v>
      </c>
      <c r="H1077" s="23">
        <v>3056</v>
      </c>
      <c r="M1077" s="23">
        <f t="shared" si="33"/>
        <v>0</v>
      </c>
      <c r="O1077" s="23">
        <f>F1077-_xlfn.IFNA(VLOOKUP(A1077,'tb adj31.12.2019'!$D$3:$E$1682,2,FALSE),0)</f>
        <v>0</v>
      </c>
      <c r="R1077" s="23" t="e">
        <f>VLOOKUP(A1077,#REF!,1,FALSE)</f>
        <v>#REF!</v>
      </c>
      <c r="T1077" s="23" t="e">
        <f>+VLOOKUP(A1077,#REF!, 1, FALSE)</f>
        <v>#REF!</v>
      </c>
    </row>
    <row r="1078" spans="1:20" hidden="1" x14ac:dyDescent="0.2">
      <c r="A1078" s="23" t="s">
        <v>3300</v>
      </c>
      <c r="B1078" s="23" t="s">
        <v>3301</v>
      </c>
      <c r="C1078" s="135" t="s">
        <v>5</v>
      </c>
      <c r="F1078" s="135">
        <f t="shared" si="32"/>
        <v>0</v>
      </c>
      <c r="G1078" s="23">
        <v>8411</v>
      </c>
      <c r="H1078" s="23">
        <v>8411</v>
      </c>
      <c r="M1078" s="23">
        <f t="shared" si="33"/>
        <v>0</v>
      </c>
      <c r="O1078" s="23">
        <f>F1078-_xlfn.IFNA(VLOOKUP(A1078,'tb adj31.12.2019'!$D$3:$E$1682,2,FALSE),0)</f>
        <v>0</v>
      </c>
      <c r="R1078" s="23" t="e">
        <f>VLOOKUP(A1078,#REF!,1,FALSE)</f>
        <v>#REF!</v>
      </c>
      <c r="T1078" s="23" t="e">
        <f>+VLOOKUP(A1078,#REF!, 1, FALSE)</f>
        <v>#REF!</v>
      </c>
    </row>
    <row r="1079" spans="1:20" hidden="1" x14ac:dyDescent="0.2">
      <c r="A1079" s="23" t="s">
        <v>3302</v>
      </c>
      <c r="B1079" s="23" t="s">
        <v>3303</v>
      </c>
      <c r="C1079" s="135" t="s">
        <v>5</v>
      </c>
      <c r="F1079" s="135">
        <f t="shared" si="32"/>
        <v>0</v>
      </c>
      <c r="G1079" s="23">
        <v>7116</v>
      </c>
      <c r="H1079" s="23">
        <v>7116</v>
      </c>
      <c r="M1079" s="23">
        <f t="shared" si="33"/>
        <v>0</v>
      </c>
      <c r="O1079" s="23">
        <f>F1079-_xlfn.IFNA(VLOOKUP(A1079,'tb adj31.12.2019'!$D$3:$E$1682,2,FALSE),0)</f>
        <v>0</v>
      </c>
      <c r="R1079" s="23" t="e">
        <f>VLOOKUP(A1079,#REF!,1,FALSE)</f>
        <v>#REF!</v>
      </c>
      <c r="T1079" s="23" t="e">
        <f>+VLOOKUP(A1079,#REF!, 1, FALSE)</f>
        <v>#REF!</v>
      </c>
    </row>
    <row r="1080" spans="1:20" hidden="1" x14ac:dyDescent="0.2">
      <c r="A1080" s="23" t="s">
        <v>3304</v>
      </c>
      <c r="B1080" s="23" t="s">
        <v>3305</v>
      </c>
      <c r="C1080" s="135" t="s">
        <v>5</v>
      </c>
      <c r="F1080" s="135">
        <f t="shared" si="32"/>
        <v>0</v>
      </c>
      <c r="G1080" s="23">
        <v>13348</v>
      </c>
      <c r="H1080" s="23">
        <v>13348</v>
      </c>
      <c r="M1080" s="23">
        <f t="shared" si="33"/>
        <v>0</v>
      </c>
      <c r="O1080" s="23">
        <f>F1080-_xlfn.IFNA(VLOOKUP(A1080,'tb adj31.12.2019'!$D$3:$E$1682,2,FALSE),0)</f>
        <v>0</v>
      </c>
      <c r="R1080" s="23" t="e">
        <f>VLOOKUP(A1080,#REF!,1,FALSE)</f>
        <v>#REF!</v>
      </c>
      <c r="T1080" s="23" t="e">
        <f>+VLOOKUP(A1080,#REF!, 1, FALSE)</f>
        <v>#REF!</v>
      </c>
    </row>
    <row r="1081" spans="1:20" hidden="1" x14ac:dyDescent="0.2">
      <c r="A1081" s="23" t="s">
        <v>3306</v>
      </c>
      <c r="B1081" s="23" t="s">
        <v>3307</v>
      </c>
      <c r="C1081" s="135" t="s">
        <v>5</v>
      </c>
      <c r="F1081" s="135">
        <f t="shared" si="32"/>
        <v>0</v>
      </c>
      <c r="G1081" s="23">
        <v>71071</v>
      </c>
      <c r="H1081" s="23">
        <v>71071</v>
      </c>
      <c r="M1081" s="23">
        <f t="shared" si="33"/>
        <v>0</v>
      </c>
      <c r="O1081" s="23">
        <f>F1081-_xlfn.IFNA(VLOOKUP(A1081,'tb adj31.12.2019'!$D$3:$E$1682,2,FALSE),0)</f>
        <v>0</v>
      </c>
      <c r="R1081" s="23" t="e">
        <f>VLOOKUP(A1081,#REF!,1,FALSE)</f>
        <v>#REF!</v>
      </c>
      <c r="T1081" s="23" t="e">
        <f>+VLOOKUP(A1081,#REF!, 1, FALSE)</f>
        <v>#REF!</v>
      </c>
    </row>
    <row r="1082" spans="1:20" hidden="1" x14ac:dyDescent="0.2">
      <c r="A1082" s="23" t="s">
        <v>3308</v>
      </c>
      <c r="B1082" s="23" t="s">
        <v>3309</v>
      </c>
      <c r="C1082" s="135" t="s">
        <v>5</v>
      </c>
      <c r="F1082" s="135">
        <f t="shared" si="32"/>
        <v>0</v>
      </c>
      <c r="G1082" s="23">
        <v>14532</v>
      </c>
      <c r="H1082" s="23">
        <v>14532</v>
      </c>
      <c r="M1082" s="23">
        <f t="shared" si="33"/>
        <v>0</v>
      </c>
      <c r="O1082" s="23">
        <f>F1082-_xlfn.IFNA(VLOOKUP(A1082,'tb adj31.12.2019'!$D$3:$E$1682,2,FALSE),0)</f>
        <v>0</v>
      </c>
      <c r="R1082" s="23" t="e">
        <f>VLOOKUP(A1082,#REF!,1,FALSE)</f>
        <v>#REF!</v>
      </c>
      <c r="T1082" s="23" t="e">
        <f>+VLOOKUP(A1082,#REF!, 1, FALSE)</f>
        <v>#REF!</v>
      </c>
    </row>
    <row r="1083" spans="1:20" hidden="1" x14ac:dyDescent="0.2">
      <c r="A1083" s="23" t="s">
        <v>3310</v>
      </c>
      <c r="B1083" s="23" t="s">
        <v>3311</v>
      </c>
      <c r="C1083" s="135" t="s">
        <v>5</v>
      </c>
      <c r="F1083" s="135">
        <f t="shared" si="32"/>
        <v>0</v>
      </c>
      <c r="G1083" s="23">
        <v>3666</v>
      </c>
      <c r="H1083" s="23">
        <v>3666</v>
      </c>
      <c r="M1083" s="23">
        <f t="shared" si="33"/>
        <v>0</v>
      </c>
      <c r="O1083" s="23">
        <f>F1083-_xlfn.IFNA(VLOOKUP(A1083,'tb adj31.12.2019'!$D$3:$E$1682,2,FALSE),0)</f>
        <v>0</v>
      </c>
      <c r="R1083" s="23" t="e">
        <f>VLOOKUP(A1083,#REF!,1,FALSE)</f>
        <v>#REF!</v>
      </c>
      <c r="T1083" s="23" t="e">
        <f>+VLOOKUP(A1083,#REF!, 1, FALSE)</f>
        <v>#REF!</v>
      </c>
    </row>
    <row r="1084" spans="1:20" hidden="1" x14ac:dyDescent="0.2">
      <c r="A1084" s="23" t="s">
        <v>3312</v>
      </c>
      <c r="B1084" s="23" t="s">
        <v>3313</v>
      </c>
      <c r="C1084" s="135" t="s">
        <v>5</v>
      </c>
      <c r="F1084" s="135">
        <f t="shared" si="32"/>
        <v>0</v>
      </c>
      <c r="G1084" s="23">
        <v>16146</v>
      </c>
      <c r="H1084" s="23">
        <v>16146</v>
      </c>
      <c r="M1084" s="23">
        <f t="shared" si="33"/>
        <v>0</v>
      </c>
      <c r="O1084" s="23">
        <f>F1084-_xlfn.IFNA(VLOOKUP(A1084,'tb adj31.12.2019'!$D$3:$E$1682,2,FALSE),0)</f>
        <v>0</v>
      </c>
      <c r="R1084" s="23" t="e">
        <f>VLOOKUP(A1084,#REF!,1,FALSE)</f>
        <v>#REF!</v>
      </c>
      <c r="T1084" s="23" t="e">
        <f>+VLOOKUP(A1084,#REF!, 1, FALSE)</f>
        <v>#REF!</v>
      </c>
    </row>
    <row r="1085" spans="1:20" hidden="1" x14ac:dyDescent="0.2">
      <c r="A1085" s="23" t="s">
        <v>3314</v>
      </c>
      <c r="B1085" s="23" t="s">
        <v>3315</v>
      </c>
      <c r="C1085" s="135" t="s">
        <v>5</v>
      </c>
      <c r="F1085" s="135">
        <f t="shared" si="32"/>
        <v>0</v>
      </c>
      <c r="G1085" s="23">
        <v>51233</v>
      </c>
      <c r="H1085" s="23">
        <v>51233</v>
      </c>
      <c r="M1085" s="23">
        <f t="shared" si="33"/>
        <v>0</v>
      </c>
      <c r="O1085" s="23">
        <f>F1085-_xlfn.IFNA(VLOOKUP(A1085,'tb adj31.12.2019'!$D$3:$E$1682,2,FALSE),0)</f>
        <v>0</v>
      </c>
      <c r="R1085" s="23" t="e">
        <f>VLOOKUP(A1085,#REF!,1,FALSE)</f>
        <v>#REF!</v>
      </c>
      <c r="T1085" s="23" t="e">
        <f>+VLOOKUP(A1085,#REF!, 1, FALSE)</f>
        <v>#REF!</v>
      </c>
    </row>
    <row r="1086" spans="1:20" hidden="1" x14ac:dyDescent="0.2">
      <c r="A1086" s="23" t="s">
        <v>3316</v>
      </c>
      <c r="B1086" s="23" t="s">
        <v>3317</v>
      </c>
      <c r="C1086" s="135" t="s">
        <v>5</v>
      </c>
      <c r="F1086" s="135">
        <f t="shared" si="32"/>
        <v>0</v>
      </c>
      <c r="G1086" s="23">
        <v>97531</v>
      </c>
      <c r="H1086" s="23">
        <v>97531</v>
      </c>
      <c r="M1086" s="23">
        <f t="shared" si="33"/>
        <v>0</v>
      </c>
      <c r="O1086" s="23">
        <f>F1086-_xlfn.IFNA(VLOOKUP(A1086,'tb adj31.12.2019'!$D$3:$E$1682,2,FALSE),0)</f>
        <v>0</v>
      </c>
      <c r="R1086" s="23" t="e">
        <f>VLOOKUP(A1086,#REF!,1,FALSE)</f>
        <v>#REF!</v>
      </c>
      <c r="T1086" s="23" t="e">
        <f>+VLOOKUP(A1086,#REF!, 1, FALSE)</f>
        <v>#REF!</v>
      </c>
    </row>
    <row r="1087" spans="1:20" hidden="1" x14ac:dyDescent="0.2">
      <c r="A1087" s="23" t="s">
        <v>3318</v>
      </c>
      <c r="B1087" s="23" t="s">
        <v>3319</v>
      </c>
      <c r="C1087" s="135" t="s">
        <v>5</v>
      </c>
      <c r="F1087" s="135">
        <f t="shared" si="32"/>
        <v>0</v>
      </c>
      <c r="G1087" s="23">
        <v>29566</v>
      </c>
      <c r="H1087" s="23">
        <v>29566</v>
      </c>
      <c r="M1087" s="23">
        <f t="shared" si="33"/>
        <v>0</v>
      </c>
      <c r="O1087" s="23">
        <f>F1087-_xlfn.IFNA(VLOOKUP(A1087,'tb adj31.12.2019'!$D$3:$E$1682,2,FALSE),0)</f>
        <v>0</v>
      </c>
      <c r="R1087" s="23" t="e">
        <f>VLOOKUP(A1087,#REF!,1,FALSE)</f>
        <v>#REF!</v>
      </c>
      <c r="T1087" s="23" t="e">
        <f>+VLOOKUP(A1087,#REF!, 1, FALSE)</f>
        <v>#REF!</v>
      </c>
    </row>
    <row r="1088" spans="1:20" hidden="1" x14ac:dyDescent="0.2">
      <c r="A1088" s="23" t="s">
        <v>3320</v>
      </c>
      <c r="B1088" s="23" t="s">
        <v>3321</v>
      </c>
      <c r="C1088" s="135" t="s">
        <v>5</v>
      </c>
      <c r="F1088" s="135">
        <f t="shared" si="32"/>
        <v>0</v>
      </c>
      <c r="G1088" s="23">
        <v>6657</v>
      </c>
      <c r="H1088" s="23">
        <v>6657</v>
      </c>
      <c r="M1088" s="23">
        <f t="shared" si="33"/>
        <v>0</v>
      </c>
      <c r="O1088" s="23">
        <f>F1088-_xlfn.IFNA(VLOOKUP(A1088,'tb adj31.12.2019'!$D$3:$E$1682,2,FALSE),0)</f>
        <v>0</v>
      </c>
      <c r="R1088" s="23" t="e">
        <f>VLOOKUP(A1088,#REF!,1,FALSE)</f>
        <v>#REF!</v>
      </c>
      <c r="T1088" s="23" t="e">
        <f>+VLOOKUP(A1088,#REF!, 1, FALSE)</f>
        <v>#REF!</v>
      </c>
    </row>
    <row r="1089" spans="1:20" hidden="1" x14ac:dyDescent="0.2">
      <c r="A1089" s="23" t="s">
        <v>3322</v>
      </c>
      <c r="B1089" s="23" t="s">
        <v>3323</v>
      </c>
      <c r="C1089" s="135" t="s">
        <v>5</v>
      </c>
      <c r="F1089" s="135">
        <f t="shared" si="32"/>
        <v>0</v>
      </c>
      <c r="G1089" s="23">
        <v>36037</v>
      </c>
      <c r="H1089" s="23">
        <v>36037</v>
      </c>
      <c r="M1089" s="23">
        <f t="shared" si="33"/>
        <v>0</v>
      </c>
      <c r="O1089" s="23">
        <f>F1089-_xlfn.IFNA(VLOOKUP(A1089,'tb adj31.12.2019'!$D$3:$E$1682,2,FALSE),0)</f>
        <v>0</v>
      </c>
      <c r="R1089" s="23" t="e">
        <f>VLOOKUP(A1089,#REF!,1,FALSE)</f>
        <v>#REF!</v>
      </c>
      <c r="T1089" s="23" t="e">
        <f>+VLOOKUP(A1089,#REF!, 1, FALSE)</f>
        <v>#REF!</v>
      </c>
    </row>
    <row r="1090" spans="1:20" hidden="1" x14ac:dyDescent="0.2">
      <c r="A1090" s="23" t="s">
        <v>3324</v>
      </c>
      <c r="B1090" s="23" t="s">
        <v>909</v>
      </c>
      <c r="C1090" s="135" t="s">
        <v>5</v>
      </c>
      <c r="F1090" s="135">
        <f t="shared" si="32"/>
        <v>0</v>
      </c>
      <c r="G1090" s="23">
        <v>40978</v>
      </c>
      <c r="H1090" s="23">
        <v>40978</v>
      </c>
      <c r="M1090" s="23">
        <f t="shared" si="33"/>
        <v>0</v>
      </c>
      <c r="O1090" s="23">
        <f>F1090-_xlfn.IFNA(VLOOKUP(A1090,'tb adj31.12.2019'!$D$3:$E$1682,2,FALSE),0)</f>
        <v>0</v>
      </c>
      <c r="R1090" s="23" t="e">
        <f>VLOOKUP(A1090,#REF!,1,FALSE)</f>
        <v>#REF!</v>
      </c>
      <c r="T1090" s="23" t="e">
        <f>+VLOOKUP(A1090,#REF!, 1, FALSE)</f>
        <v>#REF!</v>
      </c>
    </row>
    <row r="1091" spans="1:20" hidden="1" x14ac:dyDescent="0.2">
      <c r="A1091" s="23" t="s">
        <v>3325</v>
      </c>
      <c r="B1091" s="23" t="s">
        <v>3326</v>
      </c>
      <c r="C1091" s="135" t="s">
        <v>5</v>
      </c>
      <c r="F1091" s="135">
        <f t="shared" si="32"/>
        <v>0</v>
      </c>
      <c r="G1091" s="23">
        <v>1955</v>
      </c>
      <c r="H1091" s="23">
        <v>1955</v>
      </c>
      <c r="M1091" s="23">
        <f t="shared" si="33"/>
        <v>0</v>
      </c>
      <c r="O1091" s="23">
        <f>F1091-_xlfn.IFNA(VLOOKUP(A1091,'tb adj31.12.2019'!$D$3:$E$1682,2,FALSE),0)</f>
        <v>0</v>
      </c>
      <c r="R1091" s="23" t="e">
        <f>VLOOKUP(A1091,#REF!,1,FALSE)</f>
        <v>#REF!</v>
      </c>
      <c r="T1091" s="23" t="e">
        <f>+VLOOKUP(A1091,#REF!, 1, FALSE)</f>
        <v>#REF!</v>
      </c>
    </row>
    <row r="1092" spans="1:20" hidden="1" x14ac:dyDescent="0.2">
      <c r="A1092" s="23" t="s">
        <v>3327</v>
      </c>
      <c r="B1092" s="23" t="s">
        <v>3328</v>
      </c>
      <c r="C1092" s="135" t="s">
        <v>5</v>
      </c>
      <c r="F1092" s="135">
        <f t="shared" ref="F1092:F1155" si="34">+D1092-E1092</f>
        <v>0</v>
      </c>
      <c r="G1092" s="23">
        <v>2634</v>
      </c>
      <c r="H1092" s="23">
        <v>2634</v>
      </c>
      <c r="M1092" s="23">
        <f t="shared" ref="M1092:M1155" si="35">+J1092-K1092</f>
        <v>0</v>
      </c>
      <c r="O1092" s="23">
        <f>F1092-_xlfn.IFNA(VLOOKUP(A1092,'tb adj31.12.2019'!$D$3:$E$1682,2,FALSE),0)</f>
        <v>0</v>
      </c>
      <c r="R1092" s="23" t="e">
        <f>VLOOKUP(A1092,#REF!,1,FALSE)</f>
        <v>#REF!</v>
      </c>
      <c r="T1092" s="23" t="e">
        <f>+VLOOKUP(A1092,#REF!, 1, FALSE)</f>
        <v>#REF!</v>
      </c>
    </row>
    <row r="1093" spans="1:20" hidden="1" x14ac:dyDescent="0.2">
      <c r="A1093" s="23" t="s">
        <v>3329</v>
      </c>
      <c r="B1093" s="23" t="s">
        <v>3330</v>
      </c>
      <c r="C1093" s="135" t="s">
        <v>5</v>
      </c>
      <c r="F1093" s="135">
        <f t="shared" si="34"/>
        <v>0</v>
      </c>
      <c r="G1093" s="23">
        <v>14368</v>
      </c>
      <c r="H1093" s="23">
        <v>14368</v>
      </c>
      <c r="M1093" s="23">
        <f t="shared" si="35"/>
        <v>0</v>
      </c>
      <c r="O1093" s="23">
        <f>F1093-_xlfn.IFNA(VLOOKUP(A1093,'tb adj31.12.2019'!$D$3:$E$1682,2,FALSE),0)</f>
        <v>0</v>
      </c>
      <c r="R1093" s="23" t="e">
        <f>VLOOKUP(A1093,#REF!,1,FALSE)</f>
        <v>#REF!</v>
      </c>
      <c r="T1093" s="23" t="e">
        <f>+VLOOKUP(A1093,#REF!, 1, FALSE)</f>
        <v>#REF!</v>
      </c>
    </row>
    <row r="1094" spans="1:20" hidden="1" x14ac:dyDescent="0.2">
      <c r="A1094" s="23" t="s">
        <v>3331</v>
      </c>
      <c r="B1094" s="23" t="s">
        <v>3332</v>
      </c>
      <c r="C1094" s="135" t="s">
        <v>5</v>
      </c>
      <c r="F1094" s="135">
        <f t="shared" si="34"/>
        <v>0</v>
      </c>
      <c r="G1094" s="23">
        <v>3778</v>
      </c>
      <c r="H1094" s="23">
        <v>3778</v>
      </c>
      <c r="M1094" s="23">
        <f t="shared" si="35"/>
        <v>0</v>
      </c>
      <c r="O1094" s="23">
        <f>F1094-_xlfn.IFNA(VLOOKUP(A1094,'tb adj31.12.2019'!$D$3:$E$1682,2,FALSE),0)</f>
        <v>0</v>
      </c>
      <c r="R1094" s="23" t="e">
        <f>VLOOKUP(A1094,#REF!,1,FALSE)</f>
        <v>#REF!</v>
      </c>
      <c r="T1094" s="23" t="e">
        <f>+VLOOKUP(A1094,#REF!, 1, FALSE)</f>
        <v>#REF!</v>
      </c>
    </row>
    <row r="1095" spans="1:20" hidden="1" x14ac:dyDescent="0.2">
      <c r="A1095" s="23" t="s">
        <v>3333</v>
      </c>
      <c r="B1095" s="23" t="s">
        <v>3334</v>
      </c>
      <c r="C1095" s="135" t="s">
        <v>5</v>
      </c>
      <c r="F1095" s="135">
        <f t="shared" si="34"/>
        <v>0</v>
      </c>
      <c r="G1095" s="23">
        <v>9022</v>
      </c>
      <c r="H1095" s="23">
        <v>9022</v>
      </c>
      <c r="M1095" s="23">
        <f t="shared" si="35"/>
        <v>0</v>
      </c>
      <c r="O1095" s="23">
        <f>F1095-_xlfn.IFNA(VLOOKUP(A1095,'tb adj31.12.2019'!$D$3:$E$1682,2,FALSE),0)</f>
        <v>0</v>
      </c>
      <c r="R1095" s="23" t="e">
        <f>VLOOKUP(A1095,#REF!,1,FALSE)</f>
        <v>#REF!</v>
      </c>
      <c r="T1095" s="23" t="e">
        <f>+VLOOKUP(A1095,#REF!, 1, FALSE)</f>
        <v>#REF!</v>
      </c>
    </row>
    <row r="1096" spans="1:20" hidden="1" x14ac:dyDescent="0.2">
      <c r="A1096" s="23" t="s">
        <v>3335</v>
      </c>
      <c r="B1096" s="23" t="s">
        <v>3336</v>
      </c>
      <c r="C1096" s="135" t="s">
        <v>5</v>
      </c>
      <c r="F1096" s="135">
        <f t="shared" si="34"/>
        <v>0</v>
      </c>
      <c r="G1096" s="23">
        <v>10091</v>
      </c>
      <c r="H1096" s="23">
        <v>10091</v>
      </c>
      <c r="M1096" s="23">
        <f t="shared" si="35"/>
        <v>0</v>
      </c>
      <c r="O1096" s="23">
        <f>F1096-_xlfn.IFNA(VLOOKUP(A1096,'tb adj31.12.2019'!$D$3:$E$1682,2,FALSE),0)</f>
        <v>0</v>
      </c>
      <c r="R1096" s="23" t="e">
        <f>VLOOKUP(A1096,#REF!,1,FALSE)</f>
        <v>#REF!</v>
      </c>
      <c r="T1096" s="23" t="e">
        <f>+VLOOKUP(A1096,#REF!, 1, FALSE)</f>
        <v>#REF!</v>
      </c>
    </row>
    <row r="1097" spans="1:20" hidden="1" x14ac:dyDescent="0.2">
      <c r="A1097" s="23" t="s">
        <v>3337</v>
      </c>
      <c r="B1097" s="23" t="s">
        <v>3338</v>
      </c>
      <c r="C1097" s="135" t="s">
        <v>5</v>
      </c>
      <c r="F1097" s="135">
        <f t="shared" si="34"/>
        <v>0</v>
      </c>
      <c r="G1097" s="23">
        <v>1306</v>
      </c>
      <c r="H1097" s="23">
        <v>1306</v>
      </c>
      <c r="M1097" s="23">
        <f t="shared" si="35"/>
        <v>0</v>
      </c>
      <c r="O1097" s="23">
        <f>F1097-_xlfn.IFNA(VLOOKUP(A1097,'tb adj31.12.2019'!$D$3:$E$1682,2,FALSE),0)</f>
        <v>0</v>
      </c>
      <c r="R1097" s="23" t="e">
        <f>VLOOKUP(A1097,#REF!,1,FALSE)</f>
        <v>#REF!</v>
      </c>
      <c r="T1097" s="23" t="e">
        <f>+VLOOKUP(A1097,#REF!, 1, FALSE)</f>
        <v>#REF!</v>
      </c>
    </row>
    <row r="1098" spans="1:20" hidden="1" x14ac:dyDescent="0.2">
      <c r="A1098" s="23" t="s">
        <v>3339</v>
      </c>
      <c r="B1098" s="23" t="s">
        <v>3340</v>
      </c>
      <c r="C1098" s="135" t="s">
        <v>5</v>
      </c>
      <c r="F1098" s="135">
        <f t="shared" si="34"/>
        <v>0</v>
      </c>
      <c r="G1098" s="23">
        <v>6740</v>
      </c>
      <c r="H1098" s="23">
        <v>6740</v>
      </c>
      <c r="M1098" s="23">
        <f t="shared" si="35"/>
        <v>0</v>
      </c>
      <c r="O1098" s="23">
        <f>F1098-_xlfn.IFNA(VLOOKUP(A1098,'tb adj31.12.2019'!$D$3:$E$1682,2,FALSE),0)</f>
        <v>0</v>
      </c>
      <c r="R1098" s="23" t="e">
        <f>VLOOKUP(A1098,#REF!,1,FALSE)</f>
        <v>#REF!</v>
      </c>
      <c r="T1098" s="23" t="e">
        <f>+VLOOKUP(A1098,#REF!, 1, FALSE)</f>
        <v>#REF!</v>
      </c>
    </row>
    <row r="1099" spans="1:20" hidden="1" x14ac:dyDescent="0.2">
      <c r="A1099" s="23" t="s">
        <v>3341</v>
      </c>
      <c r="B1099" s="23" t="s">
        <v>3342</v>
      </c>
      <c r="C1099" s="135" t="s">
        <v>5</v>
      </c>
      <c r="F1099" s="135">
        <f t="shared" si="34"/>
        <v>0</v>
      </c>
      <c r="G1099" s="23">
        <v>6900</v>
      </c>
      <c r="H1099" s="23">
        <v>6900</v>
      </c>
      <c r="M1099" s="23">
        <f t="shared" si="35"/>
        <v>0</v>
      </c>
      <c r="O1099" s="23">
        <f>F1099-_xlfn.IFNA(VLOOKUP(A1099,'tb adj31.12.2019'!$D$3:$E$1682,2,FALSE),0)</f>
        <v>0</v>
      </c>
      <c r="R1099" s="23" t="e">
        <f>VLOOKUP(A1099,#REF!,1,FALSE)</f>
        <v>#REF!</v>
      </c>
      <c r="T1099" s="23" t="e">
        <f>+VLOOKUP(A1099,#REF!, 1, FALSE)</f>
        <v>#REF!</v>
      </c>
    </row>
    <row r="1100" spans="1:20" hidden="1" x14ac:dyDescent="0.2">
      <c r="A1100" s="23" t="s">
        <v>3343</v>
      </c>
      <c r="B1100" s="23" t="s">
        <v>3344</v>
      </c>
      <c r="C1100" s="135" t="s">
        <v>5</v>
      </c>
      <c r="F1100" s="135">
        <f t="shared" si="34"/>
        <v>0</v>
      </c>
      <c r="G1100" s="23">
        <v>5833</v>
      </c>
      <c r="H1100" s="23">
        <v>5833</v>
      </c>
      <c r="M1100" s="23">
        <f t="shared" si="35"/>
        <v>0</v>
      </c>
      <c r="O1100" s="23">
        <f>F1100-_xlfn.IFNA(VLOOKUP(A1100,'tb adj31.12.2019'!$D$3:$E$1682,2,FALSE),0)</f>
        <v>0</v>
      </c>
      <c r="R1100" s="23" t="e">
        <f>VLOOKUP(A1100,#REF!,1,FALSE)</f>
        <v>#REF!</v>
      </c>
      <c r="T1100" s="23" t="e">
        <f>+VLOOKUP(A1100,#REF!, 1, FALSE)</f>
        <v>#REF!</v>
      </c>
    </row>
    <row r="1101" spans="1:20" hidden="1" x14ac:dyDescent="0.2">
      <c r="A1101" s="23" t="s">
        <v>3345</v>
      </c>
      <c r="B1101" s="23" t="s">
        <v>3346</v>
      </c>
      <c r="C1101" s="135" t="s">
        <v>5</v>
      </c>
      <c r="F1101" s="135">
        <f t="shared" si="34"/>
        <v>0</v>
      </c>
      <c r="G1101" s="23">
        <v>17277</v>
      </c>
      <c r="H1101" s="23">
        <v>17277</v>
      </c>
      <c r="M1101" s="23">
        <f t="shared" si="35"/>
        <v>0</v>
      </c>
      <c r="O1101" s="23">
        <f>F1101-_xlfn.IFNA(VLOOKUP(A1101,'tb adj31.12.2019'!$D$3:$E$1682,2,FALSE),0)</f>
        <v>0</v>
      </c>
      <c r="R1101" s="23" t="e">
        <f>VLOOKUP(A1101,#REF!,1,FALSE)</f>
        <v>#REF!</v>
      </c>
      <c r="T1101" s="23" t="e">
        <f>+VLOOKUP(A1101,#REF!, 1, FALSE)</f>
        <v>#REF!</v>
      </c>
    </row>
    <row r="1102" spans="1:20" hidden="1" x14ac:dyDescent="0.2">
      <c r="A1102" s="23" t="s">
        <v>3347</v>
      </c>
      <c r="B1102" s="23" t="s">
        <v>3348</v>
      </c>
      <c r="C1102" s="135" t="s">
        <v>5</v>
      </c>
      <c r="F1102" s="135">
        <f t="shared" si="34"/>
        <v>0</v>
      </c>
      <c r="G1102" s="23">
        <v>2552</v>
      </c>
      <c r="H1102" s="23">
        <v>2552</v>
      </c>
      <c r="M1102" s="23">
        <f t="shared" si="35"/>
        <v>0</v>
      </c>
      <c r="O1102" s="23">
        <f>F1102-_xlfn.IFNA(VLOOKUP(A1102,'tb adj31.12.2019'!$D$3:$E$1682,2,FALSE),0)</f>
        <v>0</v>
      </c>
      <c r="R1102" s="23" t="e">
        <f>VLOOKUP(A1102,#REF!,1,FALSE)</f>
        <v>#REF!</v>
      </c>
      <c r="T1102" s="23" t="e">
        <f>+VLOOKUP(A1102,#REF!, 1, FALSE)</f>
        <v>#REF!</v>
      </c>
    </row>
    <row r="1103" spans="1:20" hidden="1" x14ac:dyDescent="0.2">
      <c r="A1103" s="23" t="s">
        <v>3349</v>
      </c>
      <c r="B1103" s="23" t="s">
        <v>3350</v>
      </c>
      <c r="C1103" s="135" t="s">
        <v>5</v>
      </c>
      <c r="F1103" s="135">
        <f t="shared" si="34"/>
        <v>0</v>
      </c>
      <c r="G1103" s="23">
        <v>2632</v>
      </c>
      <c r="H1103" s="23">
        <v>2632</v>
      </c>
      <c r="M1103" s="23">
        <f t="shared" si="35"/>
        <v>0</v>
      </c>
      <c r="O1103" s="23">
        <f>F1103-_xlfn.IFNA(VLOOKUP(A1103,'tb adj31.12.2019'!$D$3:$E$1682,2,FALSE),0)</f>
        <v>0</v>
      </c>
      <c r="R1103" s="23" t="e">
        <f>VLOOKUP(A1103,#REF!,1,FALSE)</f>
        <v>#REF!</v>
      </c>
      <c r="T1103" s="23" t="e">
        <f>+VLOOKUP(A1103,#REF!, 1, FALSE)</f>
        <v>#REF!</v>
      </c>
    </row>
    <row r="1104" spans="1:20" hidden="1" x14ac:dyDescent="0.2">
      <c r="A1104" s="23" t="s">
        <v>3351</v>
      </c>
      <c r="B1104" s="23" t="s">
        <v>3352</v>
      </c>
      <c r="C1104" s="135" t="s">
        <v>5</v>
      </c>
      <c r="F1104" s="135">
        <f t="shared" si="34"/>
        <v>0</v>
      </c>
      <c r="G1104" s="23">
        <v>3140</v>
      </c>
      <c r="H1104" s="23">
        <v>3140</v>
      </c>
      <c r="M1104" s="23">
        <f t="shared" si="35"/>
        <v>0</v>
      </c>
      <c r="O1104" s="23">
        <f>F1104-_xlfn.IFNA(VLOOKUP(A1104,'tb adj31.12.2019'!$D$3:$E$1682,2,FALSE),0)</f>
        <v>0</v>
      </c>
      <c r="R1104" s="23" t="e">
        <f>VLOOKUP(A1104,#REF!,1,FALSE)</f>
        <v>#REF!</v>
      </c>
      <c r="T1104" s="23" t="e">
        <f>+VLOOKUP(A1104,#REF!, 1, FALSE)</f>
        <v>#REF!</v>
      </c>
    </row>
    <row r="1105" spans="1:20" hidden="1" x14ac:dyDescent="0.2">
      <c r="A1105" s="23" t="s">
        <v>3353</v>
      </c>
      <c r="B1105" s="23" t="s">
        <v>3354</v>
      </c>
      <c r="C1105" s="135" t="s">
        <v>5</v>
      </c>
      <c r="F1105" s="135">
        <f t="shared" si="34"/>
        <v>0</v>
      </c>
      <c r="G1105" s="23">
        <v>6446</v>
      </c>
      <c r="H1105" s="23">
        <v>6446</v>
      </c>
      <c r="M1105" s="23">
        <f t="shared" si="35"/>
        <v>0</v>
      </c>
      <c r="O1105" s="23">
        <f>F1105-_xlfn.IFNA(VLOOKUP(A1105,'tb adj31.12.2019'!$D$3:$E$1682,2,FALSE),0)</f>
        <v>0</v>
      </c>
      <c r="R1105" s="23" t="e">
        <f>VLOOKUP(A1105,#REF!,1,FALSE)</f>
        <v>#REF!</v>
      </c>
      <c r="T1105" s="23" t="e">
        <f>+VLOOKUP(A1105,#REF!, 1, FALSE)</f>
        <v>#REF!</v>
      </c>
    </row>
    <row r="1106" spans="1:20" hidden="1" x14ac:dyDescent="0.2">
      <c r="A1106" s="23" t="s">
        <v>3355</v>
      </c>
      <c r="B1106" s="23" t="s">
        <v>3356</v>
      </c>
      <c r="C1106" s="135" t="s">
        <v>5</v>
      </c>
      <c r="F1106" s="135">
        <f t="shared" si="34"/>
        <v>0</v>
      </c>
      <c r="G1106" s="23">
        <v>15998</v>
      </c>
      <c r="H1106" s="23">
        <v>15998</v>
      </c>
      <c r="M1106" s="23">
        <f t="shared" si="35"/>
        <v>0</v>
      </c>
      <c r="O1106" s="23">
        <f>F1106-_xlfn.IFNA(VLOOKUP(A1106,'tb adj31.12.2019'!$D$3:$E$1682,2,FALSE),0)</f>
        <v>0</v>
      </c>
      <c r="R1106" s="23" t="e">
        <f>VLOOKUP(A1106,#REF!,1,FALSE)</f>
        <v>#REF!</v>
      </c>
      <c r="T1106" s="23" t="e">
        <f>+VLOOKUP(A1106,#REF!, 1, FALSE)</f>
        <v>#REF!</v>
      </c>
    </row>
    <row r="1107" spans="1:20" hidden="1" x14ac:dyDescent="0.2">
      <c r="A1107" s="23" t="s">
        <v>3357</v>
      </c>
      <c r="B1107" s="23" t="s">
        <v>3358</v>
      </c>
      <c r="C1107" s="135" t="s">
        <v>5</v>
      </c>
      <c r="F1107" s="135">
        <f t="shared" si="34"/>
        <v>0</v>
      </c>
      <c r="G1107" s="23">
        <v>58620</v>
      </c>
      <c r="H1107" s="23">
        <v>58620</v>
      </c>
      <c r="M1107" s="23">
        <f t="shared" si="35"/>
        <v>0</v>
      </c>
      <c r="O1107" s="23">
        <f>F1107-_xlfn.IFNA(VLOOKUP(A1107,'tb adj31.12.2019'!$D$3:$E$1682,2,FALSE),0)</f>
        <v>0</v>
      </c>
      <c r="R1107" s="23" t="e">
        <f>VLOOKUP(A1107,#REF!,1,FALSE)</f>
        <v>#REF!</v>
      </c>
      <c r="T1107" s="23" t="e">
        <f>+VLOOKUP(A1107,#REF!, 1, FALSE)</f>
        <v>#REF!</v>
      </c>
    </row>
    <row r="1108" spans="1:20" hidden="1" x14ac:dyDescent="0.2">
      <c r="A1108" s="23" t="s">
        <v>3359</v>
      </c>
      <c r="B1108" s="23" t="s">
        <v>3360</v>
      </c>
      <c r="C1108" s="135" t="s">
        <v>5</v>
      </c>
      <c r="F1108" s="135">
        <f t="shared" si="34"/>
        <v>0</v>
      </c>
      <c r="G1108" s="23">
        <v>3500</v>
      </c>
      <c r="H1108" s="23">
        <v>3500</v>
      </c>
      <c r="M1108" s="23">
        <f t="shared" si="35"/>
        <v>0</v>
      </c>
      <c r="O1108" s="23">
        <f>F1108-_xlfn.IFNA(VLOOKUP(A1108,'tb adj31.12.2019'!$D$3:$E$1682,2,FALSE),0)</f>
        <v>0</v>
      </c>
      <c r="R1108" s="23" t="e">
        <f>VLOOKUP(A1108,#REF!,1,FALSE)</f>
        <v>#REF!</v>
      </c>
      <c r="T1108" s="23" t="e">
        <f>+VLOOKUP(A1108,#REF!, 1, FALSE)</f>
        <v>#REF!</v>
      </c>
    </row>
    <row r="1109" spans="1:20" hidden="1" x14ac:dyDescent="0.2">
      <c r="A1109" s="23" t="s">
        <v>3361</v>
      </c>
      <c r="B1109" s="23" t="s">
        <v>3362</v>
      </c>
      <c r="C1109" s="135" t="s">
        <v>5</v>
      </c>
      <c r="F1109" s="135">
        <f t="shared" si="34"/>
        <v>0</v>
      </c>
      <c r="G1109" s="23">
        <v>2668</v>
      </c>
      <c r="H1109" s="23">
        <v>2668</v>
      </c>
      <c r="M1109" s="23">
        <f t="shared" si="35"/>
        <v>0</v>
      </c>
      <c r="O1109" s="23">
        <f>F1109-_xlfn.IFNA(VLOOKUP(A1109,'tb adj31.12.2019'!$D$3:$E$1682,2,FALSE),0)</f>
        <v>0</v>
      </c>
      <c r="R1109" s="23" t="e">
        <f>VLOOKUP(A1109,#REF!,1,FALSE)</f>
        <v>#REF!</v>
      </c>
      <c r="T1109" s="23" t="e">
        <f>+VLOOKUP(A1109,#REF!, 1, FALSE)</f>
        <v>#REF!</v>
      </c>
    </row>
    <row r="1110" spans="1:20" hidden="1" x14ac:dyDescent="0.2">
      <c r="A1110" s="23" t="s">
        <v>3363</v>
      </c>
      <c r="B1110" s="23" t="s">
        <v>3364</v>
      </c>
      <c r="C1110" s="135" t="s">
        <v>5</v>
      </c>
      <c r="F1110" s="135">
        <f t="shared" si="34"/>
        <v>0</v>
      </c>
      <c r="G1110" s="23">
        <v>5882</v>
      </c>
      <c r="J1110" s="23">
        <v>5882</v>
      </c>
      <c r="M1110" s="23">
        <f t="shared" si="35"/>
        <v>5882</v>
      </c>
      <c r="O1110" s="23">
        <f>F1110-_xlfn.IFNA(VLOOKUP(A1110,'tb adj31.12.2019'!$D$3:$E$1682,2,FALSE),0)</f>
        <v>0</v>
      </c>
      <c r="R1110" s="23" t="e">
        <f>VLOOKUP(A1110,#REF!,1,FALSE)</f>
        <v>#REF!</v>
      </c>
      <c r="T1110" s="23" t="e">
        <f>+VLOOKUP(A1110,#REF!, 1, FALSE)</f>
        <v>#REF!</v>
      </c>
    </row>
    <row r="1111" spans="1:20" hidden="1" x14ac:dyDescent="0.2">
      <c r="A1111" s="23" t="s">
        <v>3365</v>
      </c>
      <c r="B1111" s="23" t="s">
        <v>3366</v>
      </c>
      <c r="C1111" s="135" t="s">
        <v>5</v>
      </c>
      <c r="F1111" s="135">
        <f t="shared" si="34"/>
        <v>0</v>
      </c>
      <c r="G1111" s="23">
        <v>79276</v>
      </c>
      <c r="J1111" s="23">
        <v>79276</v>
      </c>
      <c r="M1111" s="23">
        <f t="shared" si="35"/>
        <v>79276</v>
      </c>
      <c r="O1111" s="23">
        <f>F1111-_xlfn.IFNA(VLOOKUP(A1111,'tb adj31.12.2019'!$D$3:$E$1682,2,FALSE),0)</f>
        <v>0</v>
      </c>
      <c r="R1111" s="23" t="e">
        <f>VLOOKUP(A1111,#REF!,1,FALSE)</f>
        <v>#REF!</v>
      </c>
      <c r="T1111" s="23" t="e">
        <f>+VLOOKUP(A1111,#REF!, 1, FALSE)</f>
        <v>#REF!</v>
      </c>
    </row>
    <row r="1112" spans="1:20" hidden="1" x14ac:dyDescent="0.2">
      <c r="A1112" s="23" t="s">
        <v>3367</v>
      </c>
      <c r="B1112" s="23" t="s">
        <v>3368</v>
      </c>
      <c r="C1112" s="135" t="s">
        <v>5</v>
      </c>
      <c r="F1112" s="135">
        <f t="shared" si="34"/>
        <v>0</v>
      </c>
      <c r="G1112" s="23">
        <v>563574</v>
      </c>
      <c r="H1112" s="23">
        <v>563575</v>
      </c>
      <c r="K1112" s="135">
        <v>1</v>
      </c>
      <c r="M1112" s="23">
        <f t="shared" si="35"/>
        <v>-1</v>
      </c>
      <c r="O1112" s="23">
        <f>F1112-_xlfn.IFNA(VLOOKUP(A1112,'tb adj31.12.2019'!$D$3:$E$1682,2,FALSE),0)</f>
        <v>0</v>
      </c>
      <c r="R1112" s="23" t="e">
        <f>VLOOKUP(A1112,#REF!,1,FALSE)</f>
        <v>#REF!</v>
      </c>
      <c r="T1112" s="23" t="e">
        <f>+VLOOKUP(A1112,#REF!, 1, FALSE)</f>
        <v>#REF!</v>
      </c>
    </row>
    <row r="1113" spans="1:20" hidden="1" x14ac:dyDescent="0.2">
      <c r="A1113" s="23" t="s">
        <v>3369</v>
      </c>
      <c r="B1113" s="23" t="s">
        <v>936</v>
      </c>
      <c r="C1113" s="135" t="s">
        <v>5</v>
      </c>
      <c r="F1113" s="135">
        <f t="shared" si="34"/>
        <v>0</v>
      </c>
      <c r="G1113" s="23">
        <v>199620</v>
      </c>
      <c r="J1113" s="23">
        <v>199620</v>
      </c>
      <c r="M1113" s="23">
        <f t="shared" si="35"/>
        <v>199620</v>
      </c>
      <c r="O1113" s="23">
        <f>F1113-_xlfn.IFNA(VLOOKUP(A1113,'tb adj31.12.2019'!$D$3:$E$1682,2,FALSE),0)</f>
        <v>0</v>
      </c>
      <c r="R1113" s="23" t="e">
        <f>VLOOKUP(A1113,#REF!,1,FALSE)</f>
        <v>#REF!</v>
      </c>
      <c r="T1113" s="23" t="e">
        <f>+VLOOKUP(A1113,#REF!, 1, FALSE)</f>
        <v>#REF!</v>
      </c>
    </row>
    <row r="1114" spans="1:20" hidden="1" x14ac:dyDescent="0.2">
      <c r="A1114" s="23" t="s">
        <v>3370</v>
      </c>
      <c r="B1114" s="23" t="s">
        <v>3371</v>
      </c>
      <c r="C1114" s="135" t="s">
        <v>5</v>
      </c>
      <c r="F1114" s="135">
        <f t="shared" si="34"/>
        <v>0</v>
      </c>
      <c r="G1114" s="23">
        <v>30911</v>
      </c>
      <c r="H1114" s="23">
        <v>30911</v>
      </c>
      <c r="M1114" s="23">
        <f t="shared" si="35"/>
        <v>0</v>
      </c>
      <c r="O1114" s="23">
        <f>F1114-_xlfn.IFNA(VLOOKUP(A1114,'tb adj31.12.2019'!$D$3:$E$1682,2,FALSE),0)</f>
        <v>0</v>
      </c>
      <c r="R1114" s="23" t="e">
        <f>VLOOKUP(A1114,#REF!,1,FALSE)</f>
        <v>#REF!</v>
      </c>
      <c r="T1114" s="23" t="e">
        <f>+VLOOKUP(A1114,#REF!, 1, FALSE)</f>
        <v>#REF!</v>
      </c>
    </row>
    <row r="1115" spans="1:20" hidden="1" x14ac:dyDescent="0.2">
      <c r="A1115" s="23" t="s">
        <v>3372</v>
      </c>
      <c r="B1115" s="23" t="s">
        <v>3373</v>
      </c>
      <c r="C1115" s="135" t="s">
        <v>5</v>
      </c>
      <c r="F1115" s="135">
        <f t="shared" si="34"/>
        <v>0</v>
      </c>
      <c r="G1115" s="23">
        <v>45226</v>
      </c>
      <c r="H1115" s="23">
        <v>45226</v>
      </c>
      <c r="M1115" s="23">
        <f t="shared" si="35"/>
        <v>0</v>
      </c>
      <c r="O1115" s="23">
        <f>F1115-_xlfn.IFNA(VLOOKUP(A1115,'tb adj31.12.2019'!$D$3:$E$1682,2,FALSE),0)</f>
        <v>0</v>
      </c>
      <c r="R1115" s="23" t="e">
        <f>VLOOKUP(A1115,#REF!,1,FALSE)</f>
        <v>#REF!</v>
      </c>
      <c r="T1115" s="23" t="e">
        <f>+VLOOKUP(A1115,#REF!, 1, FALSE)</f>
        <v>#REF!</v>
      </c>
    </row>
    <row r="1116" spans="1:20" hidden="1" x14ac:dyDescent="0.2">
      <c r="A1116" s="23" t="s">
        <v>3374</v>
      </c>
      <c r="B1116" s="23" t="s">
        <v>3375</v>
      </c>
      <c r="C1116" s="135" t="s">
        <v>5</v>
      </c>
      <c r="F1116" s="135">
        <f t="shared" si="34"/>
        <v>0</v>
      </c>
      <c r="G1116" s="23">
        <v>4350</v>
      </c>
      <c r="H1116" s="23">
        <v>4350</v>
      </c>
      <c r="M1116" s="23">
        <f t="shared" si="35"/>
        <v>0</v>
      </c>
      <c r="O1116" s="23">
        <f>F1116-_xlfn.IFNA(VLOOKUP(A1116,'tb adj31.12.2019'!$D$3:$E$1682,2,FALSE),0)</f>
        <v>0</v>
      </c>
      <c r="R1116" s="23" t="e">
        <f>VLOOKUP(A1116,#REF!,1,FALSE)</f>
        <v>#REF!</v>
      </c>
      <c r="T1116" s="23" t="e">
        <f>+VLOOKUP(A1116,#REF!, 1, FALSE)</f>
        <v>#REF!</v>
      </c>
    </row>
    <row r="1117" spans="1:20" hidden="1" x14ac:dyDescent="0.2">
      <c r="A1117" s="23" t="s">
        <v>3376</v>
      </c>
      <c r="B1117" s="23" t="s">
        <v>3377</v>
      </c>
      <c r="C1117" s="135" t="s">
        <v>5</v>
      </c>
      <c r="F1117" s="135">
        <f t="shared" si="34"/>
        <v>0</v>
      </c>
      <c r="G1117" s="23">
        <v>49352</v>
      </c>
      <c r="H1117" s="23">
        <v>49352</v>
      </c>
      <c r="M1117" s="23">
        <f t="shared" si="35"/>
        <v>0</v>
      </c>
      <c r="O1117" s="23">
        <f>F1117-_xlfn.IFNA(VLOOKUP(A1117,'tb adj31.12.2019'!$D$3:$E$1682,2,FALSE),0)</f>
        <v>0</v>
      </c>
      <c r="R1117" s="23" t="e">
        <f>VLOOKUP(A1117,#REF!,1,FALSE)</f>
        <v>#REF!</v>
      </c>
      <c r="T1117" s="23" t="e">
        <f>+VLOOKUP(A1117,#REF!, 1, FALSE)</f>
        <v>#REF!</v>
      </c>
    </row>
    <row r="1118" spans="1:20" hidden="1" x14ac:dyDescent="0.2">
      <c r="A1118" s="23" t="s">
        <v>3378</v>
      </c>
      <c r="B1118" s="23" t="s">
        <v>3379</v>
      </c>
      <c r="C1118" s="135" t="s">
        <v>5</v>
      </c>
      <c r="F1118" s="135">
        <f t="shared" si="34"/>
        <v>0</v>
      </c>
      <c r="G1118" s="23">
        <v>2924</v>
      </c>
      <c r="H1118" s="23">
        <v>2924</v>
      </c>
      <c r="M1118" s="23">
        <f t="shared" si="35"/>
        <v>0</v>
      </c>
      <c r="O1118" s="23">
        <f>F1118-_xlfn.IFNA(VLOOKUP(A1118,'tb adj31.12.2019'!$D$3:$E$1682,2,FALSE),0)</f>
        <v>0</v>
      </c>
      <c r="R1118" s="23" t="e">
        <f>VLOOKUP(A1118,#REF!,1,FALSE)</f>
        <v>#REF!</v>
      </c>
      <c r="T1118" s="23" t="e">
        <f>+VLOOKUP(A1118,#REF!, 1, FALSE)</f>
        <v>#REF!</v>
      </c>
    </row>
    <row r="1119" spans="1:20" hidden="1" x14ac:dyDescent="0.2">
      <c r="A1119" s="23" t="s">
        <v>3380</v>
      </c>
      <c r="B1119" s="23" t="s">
        <v>3381</v>
      </c>
      <c r="C1119" s="135" t="s">
        <v>5</v>
      </c>
      <c r="F1119" s="135">
        <f t="shared" si="34"/>
        <v>0</v>
      </c>
      <c r="G1119" s="23">
        <v>15260</v>
      </c>
      <c r="H1119" s="23">
        <v>15260</v>
      </c>
      <c r="M1119" s="23">
        <f t="shared" si="35"/>
        <v>0</v>
      </c>
      <c r="O1119" s="23">
        <f>F1119-_xlfn.IFNA(VLOOKUP(A1119,'tb adj31.12.2019'!$D$3:$E$1682,2,FALSE),0)</f>
        <v>0</v>
      </c>
      <c r="R1119" s="23" t="e">
        <f>VLOOKUP(A1119,#REF!,1,FALSE)</f>
        <v>#REF!</v>
      </c>
      <c r="T1119" s="23" t="e">
        <f>+VLOOKUP(A1119,#REF!, 1, FALSE)</f>
        <v>#REF!</v>
      </c>
    </row>
    <row r="1120" spans="1:20" hidden="1" x14ac:dyDescent="0.2">
      <c r="A1120" s="23" t="s">
        <v>3382</v>
      </c>
      <c r="B1120" s="23" t="s">
        <v>3383</v>
      </c>
      <c r="C1120" s="135" t="s">
        <v>5</v>
      </c>
      <c r="F1120" s="135">
        <f t="shared" si="34"/>
        <v>0</v>
      </c>
      <c r="G1120" s="23">
        <v>47887</v>
      </c>
      <c r="H1120" s="23">
        <v>47887</v>
      </c>
      <c r="M1120" s="23">
        <f t="shared" si="35"/>
        <v>0</v>
      </c>
      <c r="O1120" s="23">
        <f>F1120-_xlfn.IFNA(VLOOKUP(A1120,'tb adj31.12.2019'!$D$3:$E$1682,2,FALSE),0)</f>
        <v>0</v>
      </c>
      <c r="R1120" s="23" t="e">
        <f>VLOOKUP(A1120,#REF!,1,FALSE)</f>
        <v>#REF!</v>
      </c>
      <c r="T1120" s="23" t="e">
        <f>+VLOOKUP(A1120,#REF!, 1, FALSE)</f>
        <v>#REF!</v>
      </c>
    </row>
    <row r="1121" spans="1:20" hidden="1" x14ac:dyDescent="0.2">
      <c r="A1121" s="23" t="s">
        <v>3384</v>
      </c>
      <c r="B1121" s="23" t="s">
        <v>3385</v>
      </c>
      <c r="C1121" s="135" t="s">
        <v>5</v>
      </c>
      <c r="F1121" s="135">
        <f t="shared" si="34"/>
        <v>0</v>
      </c>
      <c r="G1121" s="23">
        <v>1598</v>
      </c>
      <c r="H1121" s="23">
        <v>1598</v>
      </c>
      <c r="M1121" s="23">
        <f t="shared" si="35"/>
        <v>0</v>
      </c>
      <c r="O1121" s="23">
        <f>F1121-_xlfn.IFNA(VLOOKUP(A1121,'tb adj31.12.2019'!$D$3:$E$1682,2,FALSE),0)</f>
        <v>0</v>
      </c>
      <c r="R1121" s="23" t="e">
        <f>VLOOKUP(A1121,#REF!,1,FALSE)</f>
        <v>#REF!</v>
      </c>
      <c r="T1121" s="23" t="e">
        <f>+VLOOKUP(A1121,#REF!, 1, FALSE)</f>
        <v>#REF!</v>
      </c>
    </row>
    <row r="1122" spans="1:20" hidden="1" x14ac:dyDescent="0.2">
      <c r="A1122" s="23" t="s">
        <v>3386</v>
      </c>
      <c r="B1122" s="23" t="s">
        <v>3387</v>
      </c>
      <c r="C1122" s="135" t="s">
        <v>5</v>
      </c>
      <c r="F1122" s="135">
        <f t="shared" si="34"/>
        <v>0</v>
      </c>
      <c r="G1122" s="23">
        <v>10320</v>
      </c>
      <c r="H1122" s="23">
        <v>10320</v>
      </c>
      <c r="M1122" s="23">
        <f t="shared" si="35"/>
        <v>0</v>
      </c>
      <c r="O1122" s="23">
        <f>F1122-_xlfn.IFNA(VLOOKUP(A1122,'tb adj31.12.2019'!$D$3:$E$1682,2,FALSE),0)</f>
        <v>0</v>
      </c>
      <c r="R1122" s="23" t="e">
        <f>VLOOKUP(A1122,#REF!,1,FALSE)</f>
        <v>#REF!</v>
      </c>
      <c r="T1122" s="23" t="e">
        <f>+VLOOKUP(A1122,#REF!, 1, FALSE)</f>
        <v>#REF!</v>
      </c>
    </row>
    <row r="1123" spans="1:20" hidden="1" x14ac:dyDescent="0.2">
      <c r="A1123" s="23" t="s">
        <v>3388</v>
      </c>
      <c r="B1123" s="23" t="s">
        <v>3389</v>
      </c>
      <c r="C1123" s="135" t="s">
        <v>5</v>
      </c>
      <c r="F1123" s="135">
        <f t="shared" si="34"/>
        <v>0</v>
      </c>
      <c r="G1123" s="23">
        <v>11990</v>
      </c>
      <c r="H1123" s="23">
        <v>11990</v>
      </c>
      <c r="M1123" s="23">
        <f t="shared" si="35"/>
        <v>0</v>
      </c>
      <c r="O1123" s="23">
        <f>F1123-_xlfn.IFNA(VLOOKUP(A1123,'tb adj31.12.2019'!$D$3:$E$1682,2,FALSE),0)</f>
        <v>0</v>
      </c>
      <c r="R1123" s="23" t="e">
        <f>VLOOKUP(A1123,#REF!,1,FALSE)</f>
        <v>#REF!</v>
      </c>
      <c r="T1123" s="23" t="e">
        <f>+VLOOKUP(A1123,#REF!, 1, FALSE)</f>
        <v>#REF!</v>
      </c>
    </row>
    <row r="1124" spans="1:20" hidden="1" x14ac:dyDescent="0.2">
      <c r="A1124" s="23" t="s">
        <v>3390</v>
      </c>
      <c r="B1124" s="23" t="s">
        <v>3391</v>
      </c>
      <c r="C1124" s="135" t="s">
        <v>5</v>
      </c>
      <c r="F1124" s="135">
        <f t="shared" si="34"/>
        <v>0</v>
      </c>
      <c r="G1124" s="23">
        <v>15148</v>
      </c>
      <c r="H1124" s="23">
        <v>15148</v>
      </c>
      <c r="M1124" s="23">
        <f t="shared" si="35"/>
        <v>0</v>
      </c>
      <c r="O1124" s="23">
        <f>F1124-_xlfn.IFNA(VLOOKUP(A1124,'tb adj31.12.2019'!$D$3:$E$1682,2,FALSE),0)</f>
        <v>0</v>
      </c>
      <c r="R1124" s="23" t="e">
        <f>VLOOKUP(A1124,#REF!,1,FALSE)</f>
        <v>#REF!</v>
      </c>
      <c r="T1124" s="23" t="e">
        <f>+VLOOKUP(A1124,#REF!, 1, FALSE)</f>
        <v>#REF!</v>
      </c>
    </row>
    <row r="1125" spans="1:20" hidden="1" x14ac:dyDescent="0.2">
      <c r="A1125" s="23" t="s">
        <v>3392</v>
      </c>
      <c r="B1125" s="23" t="s">
        <v>3393</v>
      </c>
      <c r="C1125" s="135" t="s">
        <v>5</v>
      </c>
      <c r="F1125" s="135">
        <f t="shared" si="34"/>
        <v>0</v>
      </c>
      <c r="G1125" s="23">
        <v>10588</v>
      </c>
      <c r="H1125" s="23">
        <v>10588</v>
      </c>
      <c r="M1125" s="23">
        <f t="shared" si="35"/>
        <v>0</v>
      </c>
      <c r="O1125" s="23">
        <f>F1125-_xlfn.IFNA(VLOOKUP(A1125,'tb adj31.12.2019'!$D$3:$E$1682,2,FALSE),0)</f>
        <v>0</v>
      </c>
      <c r="R1125" s="23" t="e">
        <f>VLOOKUP(A1125,#REF!,1,FALSE)</f>
        <v>#REF!</v>
      </c>
      <c r="T1125" s="23" t="e">
        <f>+VLOOKUP(A1125,#REF!, 1, FALSE)</f>
        <v>#REF!</v>
      </c>
    </row>
    <row r="1126" spans="1:20" hidden="1" x14ac:dyDescent="0.2">
      <c r="A1126" s="23" t="s">
        <v>3394</v>
      </c>
      <c r="B1126" s="23" t="s">
        <v>3395</v>
      </c>
      <c r="C1126" s="135" t="s">
        <v>5</v>
      </c>
      <c r="F1126" s="135">
        <f t="shared" si="34"/>
        <v>0</v>
      </c>
      <c r="G1126" s="23">
        <v>25568</v>
      </c>
      <c r="H1126" s="23">
        <v>25568</v>
      </c>
      <c r="M1126" s="23">
        <f t="shared" si="35"/>
        <v>0</v>
      </c>
      <c r="O1126" s="23">
        <f>F1126-_xlfn.IFNA(VLOOKUP(A1126,'tb adj31.12.2019'!$D$3:$E$1682,2,FALSE),0)</f>
        <v>0</v>
      </c>
      <c r="R1126" s="23" t="e">
        <f>VLOOKUP(A1126,#REF!,1,FALSE)</f>
        <v>#REF!</v>
      </c>
      <c r="T1126" s="23" t="e">
        <f>+VLOOKUP(A1126,#REF!, 1, FALSE)</f>
        <v>#REF!</v>
      </c>
    </row>
    <row r="1127" spans="1:20" hidden="1" x14ac:dyDescent="0.2">
      <c r="A1127" s="23" t="s">
        <v>3396</v>
      </c>
      <c r="B1127" s="23" t="s">
        <v>3397</v>
      </c>
      <c r="C1127" s="135" t="s">
        <v>5</v>
      </c>
      <c r="F1127" s="135">
        <f t="shared" si="34"/>
        <v>0</v>
      </c>
      <c r="G1127" s="23">
        <v>27250</v>
      </c>
      <c r="H1127" s="23">
        <v>27250</v>
      </c>
      <c r="M1127" s="23">
        <f t="shared" si="35"/>
        <v>0</v>
      </c>
      <c r="O1127" s="23">
        <f>F1127-_xlfn.IFNA(VLOOKUP(A1127,'tb adj31.12.2019'!$D$3:$E$1682,2,FALSE),0)</f>
        <v>0</v>
      </c>
      <c r="R1127" s="23" t="e">
        <f>VLOOKUP(A1127,#REF!,1,FALSE)</f>
        <v>#REF!</v>
      </c>
      <c r="T1127" s="23" t="e">
        <f>+VLOOKUP(A1127,#REF!, 1, FALSE)</f>
        <v>#REF!</v>
      </c>
    </row>
    <row r="1128" spans="1:20" hidden="1" x14ac:dyDescent="0.2">
      <c r="A1128" s="23" t="s">
        <v>3398</v>
      </c>
      <c r="B1128" s="23" t="s">
        <v>3399</v>
      </c>
      <c r="C1128" s="135" t="s">
        <v>5</v>
      </c>
      <c r="F1128" s="135">
        <f t="shared" si="34"/>
        <v>0</v>
      </c>
      <c r="G1128" s="23">
        <v>10262</v>
      </c>
      <c r="H1128" s="23">
        <v>10262</v>
      </c>
      <c r="M1128" s="23">
        <f t="shared" si="35"/>
        <v>0</v>
      </c>
      <c r="O1128" s="23">
        <f>F1128-_xlfn.IFNA(VLOOKUP(A1128,'tb adj31.12.2019'!$D$3:$E$1682,2,FALSE),0)</f>
        <v>0</v>
      </c>
      <c r="R1128" s="23" t="e">
        <f>VLOOKUP(A1128,#REF!,1,FALSE)</f>
        <v>#REF!</v>
      </c>
      <c r="T1128" s="23" t="e">
        <f>+VLOOKUP(A1128,#REF!, 1, FALSE)</f>
        <v>#REF!</v>
      </c>
    </row>
    <row r="1129" spans="1:20" hidden="1" x14ac:dyDescent="0.2">
      <c r="A1129" s="23" t="s">
        <v>3400</v>
      </c>
      <c r="B1129" s="23" t="s">
        <v>3401</v>
      </c>
      <c r="C1129" s="135" t="s">
        <v>5</v>
      </c>
      <c r="F1129" s="135">
        <f t="shared" si="34"/>
        <v>0</v>
      </c>
      <c r="G1129" s="23">
        <v>129296</v>
      </c>
      <c r="H1129" s="23">
        <v>129296</v>
      </c>
      <c r="M1129" s="23">
        <f t="shared" si="35"/>
        <v>0</v>
      </c>
      <c r="O1129" s="23">
        <f>F1129-_xlfn.IFNA(VLOOKUP(A1129,'tb adj31.12.2019'!$D$3:$E$1682,2,FALSE),0)</f>
        <v>0</v>
      </c>
      <c r="R1129" s="23" t="e">
        <f>VLOOKUP(A1129,#REF!,1,FALSE)</f>
        <v>#REF!</v>
      </c>
      <c r="T1129" s="23" t="e">
        <f>+VLOOKUP(A1129,#REF!, 1, FALSE)</f>
        <v>#REF!</v>
      </c>
    </row>
    <row r="1130" spans="1:20" hidden="1" x14ac:dyDescent="0.2">
      <c r="A1130" s="23" t="s">
        <v>3402</v>
      </c>
      <c r="B1130" s="23" t="s">
        <v>3403</v>
      </c>
      <c r="C1130" s="135" t="s">
        <v>5</v>
      </c>
      <c r="F1130" s="135">
        <f t="shared" si="34"/>
        <v>0</v>
      </c>
      <c r="G1130" s="23">
        <v>4618</v>
      </c>
      <c r="H1130" s="23">
        <v>4618</v>
      </c>
      <c r="M1130" s="23">
        <f t="shared" si="35"/>
        <v>0</v>
      </c>
      <c r="O1130" s="23">
        <f>F1130-_xlfn.IFNA(VLOOKUP(A1130,'tb adj31.12.2019'!$D$3:$E$1682,2,FALSE),0)</f>
        <v>0</v>
      </c>
      <c r="R1130" s="23" t="e">
        <f>VLOOKUP(A1130,#REF!,1,FALSE)</f>
        <v>#REF!</v>
      </c>
      <c r="T1130" s="23" t="e">
        <f>+VLOOKUP(A1130,#REF!, 1, FALSE)</f>
        <v>#REF!</v>
      </c>
    </row>
    <row r="1131" spans="1:20" hidden="1" x14ac:dyDescent="0.2">
      <c r="A1131" s="23" t="s">
        <v>3404</v>
      </c>
      <c r="B1131" s="23" t="s">
        <v>3405</v>
      </c>
      <c r="C1131" s="135" t="s">
        <v>5</v>
      </c>
      <c r="F1131" s="135">
        <f t="shared" si="34"/>
        <v>0</v>
      </c>
      <c r="G1131" s="23">
        <v>23994</v>
      </c>
      <c r="H1131" s="23">
        <v>23994</v>
      </c>
      <c r="M1131" s="23">
        <f t="shared" si="35"/>
        <v>0</v>
      </c>
      <c r="O1131" s="23">
        <f>F1131-_xlfn.IFNA(VLOOKUP(A1131,'tb adj31.12.2019'!$D$3:$E$1682,2,FALSE),0)</f>
        <v>0</v>
      </c>
      <c r="R1131" s="23" t="e">
        <f>VLOOKUP(A1131,#REF!,1,FALSE)</f>
        <v>#REF!</v>
      </c>
      <c r="T1131" s="23" t="e">
        <f>+VLOOKUP(A1131,#REF!, 1, FALSE)</f>
        <v>#REF!</v>
      </c>
    </row>
    <row r="1132" spans="1:20" hidden="1" x14ac:dyDescent="0.2">
      <c r="A1132" s="23" t="s">
        <v>3406</v>
      </c>
      <c r="B1132" s="23" t="s">
        <v>3407</v>
      </c>
      <c r="C1132" s="135" t="s">
        <v>5</v>
      </c>
      <c r="F1132" s="135">
        <f t="shared" si="34"/>
        <v>0</v>
      </c>
      <c r="G1132" s="23">
        <v>17432</v>
      </c>
      <c r="H1132" s="23">
        <v>17432</v>
      </c>
      <c r="M1132" s="23">
        <f t="shared" si="35"/>
        <v>0</v>
      </c>
      <c r="O1132" s="23">
        <f>F1132-_xlfn.IFNA(VLOOKUP(A1132,'tb adj31.12.2019'!$D$3:$E$1682,2,FALSE),0)</f>
        <v>0</v>
      </c>
      <c r="R1132" s="23" t="e">
        <f>VLOOKUP(A1132,#REF!,1,FALSE)</f>
        <v>#REF!</v>
      </c>
      <c r="T1132" s="23" t="e">
        <f>+VLOOKUP(A1132,#REF!, 1, FALSE)</f>
        <v>#REF!</v>
      </c>
    </row>
    <row r="1133" spans="1:20" hidden="1" x14ac:dyDescent="0.2">
      <c r="A1133" s="23" t="s">
        <v>3408</v>
      </c>
      <c r="B1133" s="23" t="s">
        <v>3409</v>
      </c>
      <c r="C1133" s="135" t="s">
        <v>5</v>
      </c>
      <c r="F1133" s="135">
        <f t="shared" si="34"/>
        <v>0</v>
      </c>
      <c r="G1133" s="23">
        <v>11334</v>
      </c>
      <c r="H1133" s="23">
        <v>11334</v>
      </c>
      <c r="M1133" s="23">
        <f t="shared" si="35"/>
        <v>0</v>
      </c>
      <c r="O1133" s="23">
        <f>F1133-_xlfn.IFNA(VLOOKUP(A1133,'tb adj31.12.2019'!$D$3:$E$1682,2,FALSE),0)</f>
        <v>0</v>
      </c>
      <c r="R1133" s="23" t="e">
        <f>VLOOKUP(A1133,#REF!,1,FALSE)</f>
        <v>#REF!</v>
      </c>
      <c r="T1133" s="23" t="e">
        <f>+VLOOKUP(A1133,#REF!, 1, FALSE)</f>
        <v>#REF!</v>
      </c>
    </row>
    <row r="1134" spans="1:20" hidden="1" x14ac:dyDescent="0.2">
      <c r="A1134" s="23" t="s">
        <v>3410</v>
      </c>
      <c r="B1134" s="23" t="s">
        <v>3411</v>
      </c>
      <c r="C1134" s="135" t="s">
        <v>5</v>
      </c>
      <c r="F1134" s="135">
        <f t="shared" si="34"/>
        <v>0</v>
      </c>
      <c r="G1134" s="23">
        <v>90820</v>
      </c>
      <c r="H1134" s="23">
        <v>90820</v>
      </c>
      <c r="M1134" s="23">
        <f t="shared" si="35"/>
        <v>0</v>
      </c>
      <c r="O1134" s="23">
        <f>F1134-_xlfn.IFNA(VLOOKUP(A1134,'tb adj31.12.2019'!$D$3:$E$1682,2,FALSE),0)</f>
        <v>0</v>
      </c>
      <c r="R1134" s="23" t="e">
        <f>VLOOKUP(A1134,#REF!,1,FALSE)</f>
        <v>#REF!</v>
      </c>
      <c r="T1134" s="23" t="e">
        <f>+VLOOKUP(A1134,#REF!, 1, FALSE)</f>
        <v>#REF!</v>
      </c>
    </row>
    <row r="1135" spans="1:20" hidden="1" x14ac:dyDescent="0.2">
      <c r="A1135" s="23" t="s">
        <v>3412</v>
      </c>
      <c r="B1135" s="23" t="s">
        <v>860</v>
      </c>
      <c r="C1135" s="135" t="s">
        <v>5</v>
      </c>
      <c r="F1135" s="135">
        <f t="shared" si="34"/>
        <v>0</v>
      </c>
      <c r="G1135" s="23">
        <v>182112</v>
      </c>
      <c r="H1135" s="23">
        <v>182112</v>
      </c>
      <c r="M1135" s="23">
        <f t="shared" si="35"/>
        <v>0</v>
      </c>
      <c r="O1135" s="23">
        <f>F1135-_xlfn.IFNA(VLOOKUP(A1135,'tb adj31.12.2019'!$D$3:$E$1682,2,FALSE),0)</f>
        <v>0</v>
      </c>
      <c r="R1135" s="23" t="e">
        <f>VLOOKUP(A1135,#REF!,1,FALSE)</f>
        <v>#REF!</v>
      </c>
      <c r="T1135" s="23" t="e">
        <f>+VLOOKUP(A1135,#REF!, 1, FALSE)</f>
        <v>#REF!</v>
      </c>
    </row>
    <row r="1136" spans="1:20" hidden="1" x14ac:dyDescent="0.2">
      <c r="A1136" s="23" t="s">
        <v>3413</v>
      </c>
      <c r="B1136" s="23" t="s">
        <v>3414</v>
      </c>
      <c r="C1136" s="135" t="s">
        <v>5</v>
      </c>
      <c r="F1136" s="135">
        <f t="shared" si="34"/>
        <v>0</v>
      </c>
      <c r="G1136" s="23">
        <v>8122</v>
      </c>
      <c r="H1136" s="23">
        <v>8122</v>
      </c>
      <c r="M1136" s="23">
        <f t="shared" si="35"/>
        <v>0</v>
      </c>
      <c r="O1136" s="23">
        <f>F1136-_xlfn.IFNA(VLOOKUP(A1136,'tb adj31.12.2019'!$D$3:$E$1682,2,FALSE),0)</f>
        <v>0</v>
      </c>
      <c r="R1136" s="23" t="e">
        <f>VLOOKUP(A1136,#REF!,1,FALSE)</f>
        <v>#REF!</v>
      </c>
      <c r="T1136" s="23" t="e">
        <f>+VLOOKUP(A1136,#REF!, 1, FALSE)</f>
        <v>#REF!</v>
      </c>
    </row>
    <row r="1137" spans="1:20" hidden="1" x14ac:dyDescent="0.2">
      <c r="A1137" s="23" t="s">
        <v>3415</v>
      </c>
      <c r="B1137" s="23" t="s">
        <v>3416</v>
      </c>
      <c r="C1137" s="135" t="s">
        <v>5</v>
      </c>
      <c r="F1137" s="135">
        <f t="shared" si="34"/>
        <v>0</v>
      </c>
      <c r="G1137" s="23">
        <v>39960</v>
      </c>
      <c r="H1137" s="23">
        <v>39960</v>
      </c>
      <c r="M1137" s="23">
        <f t="shared" si="35"/>
        <v>0</v>
      </c>
      <c r="O1137" s="23">
        <f>F1137-_xlfn.IFNA(VLOOKUP(A1137,'tb adj31.12.2019'!$D$3:$E$1682,2,FALSE),0)</f>
        <v>0</v>
      </c>
      <c r="R1137" s="23" t="e">
        <f>VLOOKUP(A1137,#REF!,1,FALSE)</f>
        <v>#REF!</v>
      </c>
      <c r="T1137" s="23" t="e">
        <f>+VLOOKUP(A1137,#REF!, 1, FALSE)</f>
        <v>#REF!</v>
      </c>
    </row>
    <row r="1138" spans="1:20" hidden="1" x14ac:dyDescent="0.2">
      <c r="A1138" s="23" t="s">
        <v>3417</v>
      </c>
      <c r="B1138" s="23" t="s">
        <v>3418</v>
      </c>
      <c r="C1138" s="135" t="s">
        <v>5</v>
      </c>
      <c r="F1138" s="135">
        <f t="shared" si="34"/>
        <v>0</v>
      </c>
      <c r="G1138" s="23">
        <v>17436</v>
      </c>
      <c r="H1138" s="23">
        <v>17436</v>
      </c>
      <c r="M1138" s="23">
        <f t="shared" si="35"/>
        <v>0</v>
      </c>
      <c r="O1138" s="23">
        <f>F1138-_xlfn.IFNA(VLOOKUP(A1138,'tb adj31.12.2019'!$D$3:$E$1682,2,FALSE),0)</f>
        <v>0</v>
      </c>
      <c r="R1138" s="23" t="e">
        <f>VLOOKUP(A1138,#REF!,1,FALSE)</f>
        <v>#REF!</v>
      </c>
      <c r="T1138" s="23" t="e">
        <f>+VLOOKUP(A1138,#REF!, 1, FALSE)</f>
        <v>#REF!</v>
      </c>
    </row>
    <row r="1139" spans="1:20" hidden="1" x14ac:dyDescent="0.2">
      <c r="A1139" s="23" t="s">
        <v>3419</v>
      </c>
      <c r="B1139" s="23" t="s">
        <v>3420</v>
      </c>
      <c r="C1139" s="135" t="s">
        <v>5</v>
      </c>
      <c r="F1139" s="135">
        <f t="shared" si="34"/>
        <v>0</v>
      </c>
      <c r="G1139" s="23">
        <v>2198</v>
      </c>
      <c r="H1139" s="23">
        <v>2198</v>
      </c>
      <c r="M1139" s="23">
        <f t="shared" si="35"/>
        <v>0</v>
      </c>
      <c r="O1139" s="23">
        <f>F1139-_xlfn.IFNA(VLOOKUP(A1139,'tb adj31.12.2019'!$D$3:$E$1682,2,FALSE),0)</f>
        <v>0</v>
      </c>
      <c r="R1139" s="23" t="e">
        <f>VLOOKUP(A1139,#REF!,1,FALSE)</f>
        <v>#REF!</v>
      </c>
      <c r="T1139" s="23" t="e">
        <f>+VLOOKUP(A1139,#REF!, 1, FALSE)</f>
        <v>#REF!</v>
      </c>
    </row>
    <row r="1140" spans="1:20" hidden="1" x14ac:dyDescent="0.2">
      <c r="A1140" s="23" t="s">
        <v>3421</v>
      </c>
      <c r="B1140" s="23" t="s">
        <v>3422</v>
      </c>
      <c r="C1140" s="135" t="s">
        <v>5</v>
      </c>
      <c r="F1140" s="135">
        <f t="shared" si="34"/>
        <v>0</v>
      </c>
      <c r="G1140" s="23">
        <v>29738</v>
      </c>
      <c r="H1140" s="23">
        <v>29738</v>
      </c>
      <c r="M1140" s="23">
        <f t="shared" si="35"/>
        <v>0</v>
      </c>
      <c r="O1140" s="23">
        <f>F1140-_xlfn.IFNA(VLOOKUP(A1140,'tb adj31.12.2019'!$D$3:$E$1682,2,FALSE),0)</f>
        <v>0</v>
      </c>
      <c r="R1140" s="23" t="e">
        <f>VLOOKUP(A1140,#REF!,1,FALSE)</f>
        <v>#REF!</v>
      </c>
      <c r="T1140" s="23" t="e">
        <f>+VLOOKUP(A1140,#REF!, 1, FALSE)</f>
        <v>#REF!</v>
      </c>
    </row>
    <row r="1141" spans="1:20" hidden="1" x14ac:dyDescent="0.2">
      <c r="A1141" s="23" t="s">
        <v>3423</v>
      </c>
      <c r="B1141" s="23" t="s">
        <v>3424</v>
      </c>
      <c r="C1141" s="135" t="s">
        <v>5</v>
      </c>
      <c r="F1141" s="135">
        <f t="shared" si="34"/>
        <v>0</v>
      </c>
      <c r="G1141" s="23">
        <v>13458</v>
      </c>
      <c r="H1141" s="23">
        <v>13458</v>
      </c>
      <c r="M1141" s="23">
        <f t="shared" si="35"/>
        <v>0</v>
      </c>
      <c r="O1141" s="23">
        <f>F1141-_xlfn.IFNA(VLOOKUP(A1141,'tb adj31.12.2019'!$D$3:$E$1682,2,FALSE),0)</f>
        <v>0</v>
      </c>
      <c r="R1141" s="23" t="e">
        <f>VLOOKUP(A1141,#REF!,1,FALSE)</f>
        <v>#REF!</v>
      </c>
      <c r="T1141" s="23" t="e">
        <f>+VLOOKUP(A1141,#REF!, 1, FALSE)</f>
        <v>#REF!</v>
      </c>
    </row>
    <row r="1142" spans="1:20" hidden="1" x14ac:dyDescent="0.2">
      <c r="A1142" s="23" t="s">
        <v>3425</v>
      </c>
      <c r="B1142" s="23" t="s">
        <v>3426</v>
      </c>
      <c r="C1142" s="135" t="s">
        <v>5</v>
      </c>
      <c r="F1142" s="135">
        <f t="shared" si="34"/>
        <v>0</v>
      </c>
      <c r="G1142" s="23">
        <v>32700</v>
      </c>
      <c r="H1142" s="23">
        <v>32700</v>
      </c>
      <c r="M1142" s="23">
        <f t="shared" si="35"/>
        <v>0</v>
      </c>
      <c r="O1142" s="23">
        <f>F1142-_xlfn.IFNA(VLOOKUP(A1142,'tb adj31.12.2019'!$D$3:$E$1682,2,FALSE),0)</f>
        <v>0</v>
      </c>
      <c r="R1142" s="23" t="e">
        <f>VLOOKUP(A1142,#REF!,1,FALSE)</f>
        <v>#REF!</v>
      </c>
      <c r="T1142" s="23" t="e">
        <f>+VLOOKUP(A1142,#REF!, 1, FALSE)</f>
        <v>#REF!</v>
      </c>
    </row>
    <row r="1143" spans="1:20" hidden="1" x14ac:dyDescent="0.2">
      <c r="A1143" s="23" t="s">
        <v>3427</v>
      </c>
      <c r="B1143" s="23" t="s">
        <v>3428</v>
      </c>
      <c r="C1143" s="135" t="s">
        <v>5</v>
      </c>
      <c r="F1143" s="135">
        <f t="shared" si="34"/>
        <v>0</v>
      </c>
      <c r="G1143" s="23">
        <v>16778</v>
      </c>
      <c r="H1143" s="23">
        <v>16778</v>
      </c>
      <c r="M1143" s="23">
        <f t="shared" si="35"/>
        <v>0</v>
      </c>
      <c r="O1143" s="23">
        <f>F1143-_xlfn.IFNA(VLOOKUP(A1143,'tb adj31.12.2019'!$D$3:$E$1682,2,FALSE),0)</f>
        <v>0</v>
      </c>
      <c r="R1143" s="23" t="e">
        <f>VLOOKUP(A1143,#REF!,1,FALSE)</f>
        <v>#REF!</v>
      </c>
      <c r="T1143" s="23" t="e">
        <f>+VLOOKUP(A1143,#REF!, 1, FALSE)</f>
        <v>#REF!</v>
      </c>
    </row>
    <row r="1144" spans="1:20" hidden="1" x14ac:dyDescent="0.2">
      <c r="A1144" s="23" t="s">
        <v>3429</v>
      </c>
      <c r="B1144" s="23" t="s">
        <v>3430</v>
      </c>
      <c r="C1144" s="135" t="s">
        <v>5</v>
      </c>
      <c r="F1144" s="135">
        <f t="shared" si="34"/>
        <v>0</v>
      </c>
      <c r="G1144" s="23">
        <v>147370</v>
      </c>
      <c r="H1144" s="23">
        <v>147370</v>
      </c>
      <c r="M1144" s="23">
        <f t="shared" si="35"/>
        <v>0</v>
      </c>
      <c r="O1144" s="23">
        <f>F1144-_xlfn.IFNA(VLOOKUP(A1144,'tb adj31.12.2019'!$D$3:$E$1682,2,FALSE),0)</f>
        <v>0</v>
      </c>
      <c r="R1144" s="23" t="e">
        <f>VLOOKUP(A1144,#REF!,1,FALSE)</f>
        <v>#REF!</v>
      </c>
      <c r="T1144" s="23" t="e">
        <f>+VLOOKUP(A1144,#REF!, 1, FALSE)</f>
        <v>#REF!</v>
      </c>
    </row>
    <row r="1145" spans="1:20" hidden="1" x14ac:dyDescent="0.2">
      <c r="A1145" s="23" t="s">
        <v>3431</v>
      </c>
      <c r="B1145" s="23" t="s">
        <v>3432</v>
      </c>
      <c r="C1145" s="135" t="s">
        <v>5</v>
      </c>
      <c r="F1145" s="135">
        <f t="shared" si="34"/>
        <v>0</v>
      </c>
      <c r="G1145" s="23">
        <v>2190</v>
      </c>
      <c r="H1145" s="23">
        <v>2190</v>
      </c>
      <c r="M1145" s="23">
        <f t="shared" si="35"/>
        <v>0</v>
      </c>
      <c r="O1145" s="23">
        <f>F1145-_xlfn.IFNA(VLOOKUP(A1145,'tb adj31.12.2019'!$D$3:$E$1682,2,FALSE),0)</f>
        <v>0</v>
      </c>
      <c r="R1145" s="23" t="e">
        <f>VLOOKUP(A1145,#REF!,1,FALSE)</f>
        <v>#REF!</v>
      </c>
      <c r="T1145" s="23" t="e">
        <f>+VLOOKUP(A1145,#REF!, 1, FALSE)</f>
        <v>#REF!</v>
      </c>
    </row>
    <row r="1146" spans="1:20" hidden="1" x14ac:dyDescent="0.2">
      <c r="A1146" s="23" t="s">
        <v>3433</v>
      </c>
      <c r="B1146" s="23" t="s">
        <v>3434</v>
      </c>
      <c r="C1146" s="135" t="s">
        <v>5</v>
      </c>
      <c r="F1146" s="135">
        <f t="shared" si="34"/>
        <v>0</v>
      </c>
      <c r="G1146" s="23">
        <v>32488</v>
      </c>
      <c r="H1146" s="23">
        <v>32488</v>
      </c>
      <c r="M1146" s="23">
        <f t="shared" si="35"/>
        <v>0</v>
      </c>
      <c r="O1146" s="23">
        <f>F1146-_xlfn.IFNA(VLOOKUP(A1146,'tb adj31.12.2019'!$D$3:$E$1682,2,FALSE),0)</f>
        <v>0</v>
      </c>
      <c r="R1146" s="23" t="e">
        <f>VLOOKUP(A1146,#REF!,1,FALSE)</f>
        <v>#REF!</v>
      </c>
      <c r="T1146" s="23" t="e">
        <f>+VLOOKUP(A1146,#REF!, 1, FALSE)</f>
        <v>#REF!</v>
      </c>
    </row>
    <row r="1147" spans="1:20" hidden="1" x14ac:dyDescent="0.2">
      <c r="A1147" s="23" t="s">
        <v>3435</v>
      </c>
      <c r="B1147" s="23" t="s">
        <v>3436</v>
      </c>
      <c r="C1147" s="135" t="s">
        <v>5</v>
      </c>
      <c r="F1147" s="135">
        <f t="shared" si="34"/>
        <v>0</v>
      </c>
      <c r="G1147" s="23">
        <v>43580</v>
      </c>
      <c r="H1147" s="23">
        <v>43580</v>
      </c>
      <c r="M1147" s="23">
        <f t="shared" si="35"/>
        <v>0</v>
      </c>
      <c r="O1147" s="23">
        <f>F1147-_xlfn.IFNA(VLOOKUP(A1147,'tb adj31.12.2019'!$D$3:$E$1682,2,FALSE),0)</f>
        <v>0</v>
      </c>
      <c r="R1147" s="23" t="e">
        <f>VLOOKUP(A1147,#REF!,1,FALSE)</f>
        <v>#REF!</v>
      </c>
      <c r="T1147" s="23" t="e">
        <f>+VLOOKUP(A1147,#REF!, 1, FALSE)</f>
        <v>#REF!</v>
      </c>
    </row>
    <row r="1148" spans="1:20" hidden="1" x14ac:dyDescent="0.2">
      <c r="A1148" s="23" t="s">
        <v>3437</v>
      </c>
      <c r="B1148" s="23" t="s">
        <v>3438</v>
      </c>
      <c r="C1148" s="135" t="s">
        <v>5</v>
      </c>
      <c r="F1148" s="135">
        <f t="shared" si="34"/>
        <v>0</v>
      </c>
      <c r="G1148" s="23">
        <v>12268</v>
      </c>
      <c r="H1148" s="23">
        <v>12268</v>
      </c>
      <c r="M1148" s="23">
        <f t="shared" si="35"/>
        <v>0</v>
      </c>
      <c r="O1148" s="23">
        <f>F1148-_xlfn.IFNA(VLOOKUP(A1148,'tb adj31.12.2019'!$D$3:$E$1682,2,FALSE),0)</f>
        <v>0</v>
      </c>
      <c r="R1148" s="23" t="e">
        <f>VLOOKUP(A1148,#REF!,1,FALSE)</f>
        <v>#REF!</v>
      </c>
      <c r="T1148" s="23" t="e">
        <f>+VLOOKUP(A1148,#REF!, 1, FALSE)</f>
        <v>#REF!</v>
      </c>
    </row>
    <row r="1149" spans="1:20" hidden="1" x14ac:dyDescent="0.2">
      <c r="A1149" s="23" t="s">
        <v>3439</v>
      </c>
      <c r="B1149" s="23" t="s">
        <v>3440</v>
      </c>
      <c r="C1149" s="135" t="s">
        <v>5</v>
      </c>
      <c r="F1149" s="135">
        <f t="shared" si="34"/>
        <v>0</v>
      </c>
      <c r="G1149" s="23">
        <v>3317</v>
      </c>
      <c r="H1149" s="23">
        <v>3317</v>
      </c>
      <c r="M1149" s="23">
        <f t="shared" si="35"/>
        <v>0</v>
      </c>
      <c r="O1149" s="23">
        <f>F1149-_xlfn.IFNA(VLOOKUP(A1149,'tb adj31.12.2019'!$D$3:$E$1682,2,FALSE),0)</f>
        <v>0</v>
      </c>
      <c r="R1149" s="23" t="e">
        <f>VLOOKUP(A1149,#REF!,1,FALSE)</f>
        <v>#REF!</v>
      </c>
      <c r="T1149" s="23" t="e">
        <f>+VLOOKUP(A1149,#REF!, 1, FALSE)</f>
        <v>#REF!</v>
      </c>
    </row>
    <row r="1150" spans="1:20" hidden="1" x14ac:dyDescent="0.2">
      <c r="A1150" s="23" t="s">
        <v>3441</v>
      </c>
      <c r="B1150" s="23" t="s">
        <v>3442</v>
      </c>
      <c r="C1150" s="135" t="s">
        <v>5</v>
      </c>
      <c r="F1150" s="135">
        <f t="shared" si="34"/>
        <v>0</v>
      </c>
      <c r="G1150" s="23">
        <v>17018</v>
      </c>
      <c r="H1150" s="23">
        <v>17018</v>
      </c>
      <c r="M1150" s="23">
        <f t="shared" si="35"/>
        <v>0</v>
      </c>
      <c r="O1150" s="23">
        <f>F1150-_xlfn.IFNA(VLOOKUP(A1150,'tb adj31.12.2019'!$D$3:$E$1682,2,FALSE),0)</f>
        <v>0</v>
      </c>
      <c r="R1150" s="23" t="e">
        <f>VLOOKUP(A1150,#REF!,1,FALSE)</f>
        <v>#REF!</v>
      </c>
      <c r="T1150" s="23" t="e">
        <f>+VLOOKUP(A1150,#REF!, 1, FALSE)</f>
        <v>#REF!</v>
      </c>
    </row>
    <row r="1151" spans="1:20" hidden="1" x14ac:dyDescent="0.2">
      <c r="A1151" s="23" t="s">
        <v>3443</v>
      </c>
      <c r="B1151" s="23" t="s">
        <v>3444</v>
      </c>
      <c r="C1151" s="135" t="s">
        <v>5</v>
      </c>
      <c r="F1151" s="135">
        <f t="shared" si="34"/>
        <v>0</v>
      </c>
      <c r="G1151" s="23">
        <v>41450</v>
      </c>
      <c r="H1151" s="23">
        <v>41450</v>
      </c>
      <c r="M1151" s="23">
        <f t="shared" si="35"/>
        <v>0</v>
      </c>
      <c r="O1151" s="23">
        <f>F1151-_xlfn.IFNA(VLOOKUP(A1151,'tb adj31.12.2019'!$D$3:$E$1682,2,FALSE),0)</f>
        <v>0</v>
      </c>
      <c r="R1151" s="23" t="e">
        <f>VLOOKUP(A1151,#REF!,1,FALSE)</f>
        <v>#REF!</v>
      </c>
      <c r="T1151" s="23" t="e">
        <f>+VLOOKUP(A1151,#REF!, 1, FALSE)</f>
        <v>#REF!</v>
      </c>
    </row>
    <row r="1152" spans="1:20" hidden="1" x14ac:dyDescent="0.2">
      <c r="A1152" s="23" t="s">
        <v>3445</v>
      </c>
      <c r="B1152" s="23" t="s">
        <v>3446</v>
      </c>
      <c r="C1152" s="135" t="s">
        <v>5</v>
      </c>
      <c r="F1152" s="135">
        <f t="shared" si="34"/>
        <v>0</v>
      </c>
      <c r="G1152" s="23">
        <v>15424</v>
      </c>
      <c r="H1152" s="23">
        <v>15424</v>
      </c>
      <c r="M1152" s="23">
        <f t="shared" si="35"/>
        <v>0</v>
      </c>
      <c r="O1152" s="23">
        <f>F1152-_xlfn.IFNA(VLOOKUP(A1152,'tb adj31.12.2019'!$D$3:$E$1682,2,FALSE),0)</f>
        <v>0</v>
      </c>
      <c r="R1152" s="23" t="e">
        <f>VLOOKUP(A1152,#REF!,1,FALSE)</f>
        <v>#REF!</v>
      </c>
      <c r="T1152" s="23" t="e">
        <f>+VLOOKUP(A1152,#REF!, 1, FALSE)</f>
        <v>#REF!</v>
      </c>
    </row>
    <row r="1153" spans="1:20" hidden="1" x14ac:dyDescent="0.2">
      <c r="A1153" s="23" t="s">
        <v>3447</v>
      </c>
      <c r="B1153" s="23" t="s">
        <v>3448</v>
      </c>
      <c r="C1153" s="135" t="s">
        <v>5</v>
      </c>
      <c r="F1153" s="135">
        <f t="shared" si="34"/>
        <v>0</v>
      </c>
      <c r="G1153" s="23">
        <v>17417</v>
      </c>
      <c r="H1153" s="23">
        <v>17417</v>
      </c>
      <c r="M1153" s="23">
        <f t="shared" si="35"/>
        <v>0</v>
      </c>
      <c r="O1153" s="23">
        <f>F1153-_xlfn.IFNA(VLOOKUP(A1153,'tb adj31.12.2019'!$D$3:$E$1682,2,FALSE),0)</f>
        <v>0</v>
      </c>
      <c r="R1153" s="23" t="e">
        <f>VLOOKUP(A1153,#REF!,1,FALSE)</f>
        <v>#REF!</v>
      </c>
      <c r="T1153" s="23" t="e">
        <f>+VLOOKUP(A1153,#REF!, 1, FALSE)</f>
        <v>#REF!</v>
      </c>
    </row>
    <row r="1154" spans="1:20" hidden="1" x14ac:dyDescent="0.2">
      <c r="A1154" s="23" t="s">
        <v>3449</v>
      </c>
      <c r="B1154" s="23" t="s">
        <v>3450</v>
      </c>
      <c r="C1154" s="135" t="s">
        <v>5</v>
      </c>
      <c r="F1154" s="135">
        <f t="shared" si="34"/>
        <v>0</v>
      </c>
      <c r="G1154" s="23">
        <v>7234</v>
      </c>
      <c r="H1154" s="23">
        <v>7234</v>
      </c>
      <c r="M1154" s="23">
        <f t="shared" si="35"/>
        <v>0</v>
      </c>
      <c r="O1154" s="23">
        <f>F1154-_xlfn.IFNA(VLOOKUP(A1154,'tb adj31.12.2019'!$D$3:$E$1682,2,FALSE),0)</f>
        <v>0</v>
      </c>
      <c r="R1154" s="23" t="e">
        <f>VLOOKUP(A1154,#REF!,1,FALSE)</f>
        <v>#REF!</v>
      </c>
      <c r="T1154" s="23" t="e">
        <f>+VLOOKUP(A1154,#REF!, 1, FALSE)</f>
        <v>#REF!</v>
      </c>
    </row>
    <row r="1155" spans="1:20" hidden="1" x14ac:dyDescent="0.2">
      <c r="A1155" s="23" t="s">
        <v>3451</v>
      </c>
      <c r="B1155" s="23" t="s">
        <v>877</v>
      </c>
      <c r="C1155" s="135" t="s">
        <v>5</v>
      </c>
      <c r="F1155" s="135">
        <f t="shared" si="34"/>
        <v>0</v>
      </c>
      <c r="G1155" s="23">
        <v>5552</v>
      </c>
      <c r="H1155" s="23">
        <v>5552</v>
      </c>
      <c r="M1155" s="23">
        <f t="shared" si="35"/>
        <v>0</v>
      </c>
      <c r="O1155" s="23">
        <f>F1155-_xlfn.IFNA(VLOOKUP(A1155,'tb adj31.12.2019'!$D$3:$E$1682,2,FALSE),0)</f>
        <v>0</v>
      </c>
      <c r="R1155" s="23" t="e">
        <f>VLOOKUP(A1155,#REF!,1,FALSE)</f>
        <v>#REF!</v>
      </c>
      <c r="T1155" s="23" t="e">
        <f>+VLOOKUP(A1155,#REF!, 1, FALSE)</f>
        <v>#REF!</v>
      </c>
    </row>
    <row r="1156" spans="1:20" hidden="1" x14ac:dyDescent="0.2">
      <c r="A1156" s="23" t="s">
        <v>3452</v>
      </c>
      <c r="B1156" s="23" t="s">
        <v>3453</v>
      </c>
      <c r="C1156" s="135" t="s">
        <v>5</v>
      </c>
      <c r="F1156" s="135">
        <f t="shared" ref="F1156:F1219" si="36">+D1156-E1156</f>
        <v>0</v>
      </c>
      <c r="G1156" s="23">
        <v>21388</v>
      </c>
      <c r="H1156" s="23">
        <v>21388</v>
      </c>
      <c r="M1156" s="23">
        <f t="shared" ref="M1156:M1219" si="37">+J1156-K1156</f>
        <v>0</v>
      </c>
      <c r="O1156" s="23">
        <f>F1156-_xlfn.IFNA(VLOOKUP(A1156,'tb adj31.12.2019'!$D$3:$E$1682,2,FALSE),0)</f>
        <v>0</v>
      </c>
      <c r="R1156" s="23" t="e">
        <f>VLOOKUP(A1156,#REF!,1,FALSE)</f>
        <v>#REF!</v>
      </c>
      <c r="T1156" s="23" t="e">
        <f>+VLOOKUP(A1156,#REF!, 1, FALSE)</f>
        <v>#REF!</v>
      </c>
    </row>
    <row r="1157" spans="1:20" hidden="1" x14ac:dyDescent="0.2">
      <c r="A1157" s="23" t="s">
        <v>3454</v>
      </c>
      <c r="B1157" s="23" t="s">
        <v>3455</v>
      </c>
      <c r="C1157" s="135" t="s">
        <v>5</v>
      </c>
      <c r="F1157" s="135">
        <f t="shared" si="36"/>
        <v>0</v>
      </c>
      <c r="G1157" s="23">
        <v>30013</v>
      </c>
      <c r="H1157" s="23">
        <v>30013</v>
      </c>
      <c r="M1157" s="23">
        <f t="shared" si="37"/>
        <v>0</v>
      </c>
      <c r="O1157" s="23">
        <f>F1157-_xlfn.IFNA(VLOOKUP(A1157,'tb adj31.12.2019'!$D$3:$E$1682,2,FALSE),0)</f>
        <v>0</v>
      </c>
      <c r="R1157" s="23" t="e">
        <f>VLOOKUP(A1157,#REF!,1,FALSE)</f>
        <v>#REF!</v>
      </c>
      <c r="T1157" s="23" t="e">
        <f>+VLOOKUP(A1157,#REF!, 1, FALSE)</f>
        <v>#REF!</v>
      </c>
    </row>
    <row r="1158" spans="1:20" hidden="1" x14ac:dyDescent="0.2">
      <c r="A1158" s="23" t="s">
        <v>3456</v>
      </c>
      <c r="B1158" s="23" t="s">
        <v>3457</v>
      </c>
      <c r="C1158" s="135" t="s">
        <v>5</v>
      </c>
      <c r="F1158" s="135">
        <f t="shared" si="36"/>
        <v>0</v>
      </c>
      <c r="G1158" s="23">
        <v>5700</v>
      </c>
      <c r="H1158" s="23">
        <v>5700</v>
      </c>
      <c r="M1158" s="23">
        <f t="shared" si="37"/>
        <v>0</v>
      </c>
      <c r="O1158" s="23">
        <f>F1158-_xlfn.IFNA(VLOOKUP(A1158,'tb adj31.12.2019'!$D$3:$E$1682,2,FALSE),0)</f>
        <v>0</v>
      </c>
      <c r="R1158" s="23" t="e">
        <f>VLOOKUP(A1158,#REF!,1,FALSE)</f>
        <v>#REF!</v>
      </c>
      <c r="T1158" s="23" t="e">
        <f>+VLOOKUP(A1158,#REF!, 1, FALSE)</f>
        <v>#REF!</v>
      </c>
    </row>
    <row r="1159" spans="1:20" hidden="1" x14ac:dyDescent="0.2">
      <c r="A1159" s="23" t="s">
        <v>3458</v>
      </c>
      <c r="B1159" s="23" t="s">
        <v>3459</v>
      </c>
      <c r="C1159" s="135" t="s">
        <v>5</v>
      </c>
      <c r="F1159" s="135">
        <f t="shared" si="36"/>
        <v>0</v>
      </c>
      <c r="G1159" s="23">
        <v>10481</v>
      </c>
      <c r="H1159" s="23">
        <v>10481</v>
      </c>
      <c r="M1159" s="23">
        <f t="shared" si="37"/>
        <v>0</v>
      </c>
      <c r="O1159" s="23">
        <f>F1159-_xlfn.IFNA(VLOOKUP(A1159,'tb adj31.12.2019'!$D$3:$E$1682,2,FALSE),0)</f>
        <v>0</v>
      </c>
      <c r="R1159" s="23" t="e">
        <f>VLOOKUP(A1159,#REF!,1,FALSE)</f>
        <v>#REF!</v>
      </c>
      <c r="T1159" s="23" t="e">
        <f>+VLOOKUP(A1159,#REF!, 1, FALSE)</f>
        <v>#REF!</v>
      </c>
    </row>
    <row r="1160" spans="1:20" hidden="1" x14ac:dyDescent="0.2">
      <c r="A1160" s="23" t="s">
        <v>3460</v>
      </c>
      <c r="B1160" s="23" t="s">
        <v>3461</v>
      </c>
      <c r="C1160" s="135" t="s">
        <v>5</v>
      </c>
      <c r="F1160" s="135">
        <f t="shared" si="36"/>
        <v>0</v>
      </c>
      <c r="G1160" s="23">
        <v>20944</v>
      </c>
      <c r="H1160" s="23">
        <v>20944</v>
      </c>
      <c r="M1160" s="23">
        <f t="shared" si="37"/>
        <v>0</v>
      </c>
      <c r="O1160" s="23">
        <f>F1160-_xlfn.IFNA(VLOOKUP(A1160,'tb adj31.12.2019'!$D$3:$E$1682,2,FALSE),0)</f>
        <v>0</v>
      </c>
      <c r="R1160" s="23" t="e">
        <f>VLOOKUP(A1160,#REF!,1,FALSE)</f>
        <v>#REF!</v>
      </c>
      <c r="T1160" s="23" t="e">
        <f>+VLOOKUP(A1160,#REF!, 1, FALSE)</f>
        <v>#REF!</v>
      </c>
    </row>
    <row r="1161" spans="1:20" hidden="1" x14ac:dyDescent="0.2">
      <c r="A1161" s="23" t="s">
        <v>3462</v>
      </c>
      <c r="B1161" s="23" t="s">
        <v>3463</v>
      </c>
      <c r="C1161" s="135" t="s">
        <v>5</v>
      </c>
      <c r="F1161" s="135">
        <f t="shared" si="36"/>
        <v>0</v>
      </c>
      <c r="G1161" s="23">
        <v>66007</v>
      </c>
      <c r="H1161" s="23">
        <v>66007</v>
      </c>
      <c r="M1161" s="23">
        <f t="shared" si="37"/>
        <v>0</v>
      </c>
      <c r="O1161" s="23">
        <f>F1161-_xlfn.IFNA(VLOOKUP(A1161,'tb adj31.12.2019'!$D$3:$E$1682,2,FALSE),0)</f>
        <v>0</v>
      </c>
      <c r="R1161" s="23" t="e">
        <f>VLOOKUP(A1161,#REF!,1,FALSE)</f>
        <v>#REF!</v>
      </c>
      <c r="T1161" s="23" t="e">
        <f>+VLOOKUP(A1161,#REF!, 1, FALSE)</f>
        <v>#REF!</v>
      </c>
    </row>
    <row r="1162" spans="1:20" hidden="1" x14ac:dyDescent="0.2">
      <c r="A1162" s="23" t="s">
        <v>3464</v>
      </c>
      <c r="B1162" s="23" t="s">
        <v>3465</v>
      </c>
      <c r="C1162" s="135" t="s">
        <v>5</v>
      </c>
      <c r="F1162" s="135">
        <f t="shared" si="36"/>
        <v>0</v>
      </c>
      <c r="G1162" s="23">
        <v>798</v>
      </c>
      <c r="H1162" s="23">
        <v>798</v>
      </c>
      <c r="M1162" s="23">
        <f t="shared" si="37"/>
        <v>0</v>
      </c>
      <c r="O1162" s="23">
        <f>F1162-_xlfn.IFNA(VLOOKUP(A1162,'tb adj31.12.2019'!$D$3:$E$1682,2,FALSE),0)</f>
        <v>0</v>
      </c>
      <c r="R1162" s="23" t="e">
        <f>VLOOKUP(A1162,#REF!,1,FALSE)</f>
        <v>#REF!</v>
      </c>
      <c r="T1162" s="23" t="e">
        <f>+VLOOKUP(A1162,#REF!, 1, FALSE)</f>
        <v>#REF!</v>
      </c>
    </row>
    <row r="1163" spans="1:20" hidden="1" x14ac:dyDescent="0.2">
      <c r="A1163" s="23" t="s">
        <v>3466</v>
      </c>
      <c r="B1163" s="23" t="s">
        <v>3467</v>
      </c>
      <c r="C1163" s="135" t="s">
        <v>5</v>
      </c>
      <c r="F1163" s="135">
        <f t="shared" si="36"/>
        <v>0</v>
      </c>
      <c r="G1163" s="23">
        <v>12059</v>
      </c>
      <c r="H1163" s="23">
        <v>12059</v>
      </c>
      <c r="M1163" s="23">
        <f t="shared" si="37"/>
        <v>0</v>
      </c>
      <c r="O1163" s="23">
        <f>F1163-_xlfn.IFNA(VLOOKUP(A1163,'tb adj31.12.2019'!$D$3:$E$1682,2,FALSE),0)</f>
        <v>0</v>
      </c>
      <c r="R1163" s="23" t="e">
        <f>VLOOKUP(A1163,#REF!,1,FALSE)</f>
        <v>#REF!</v>
      </c>
      <c r="T1163" s="23" t="e">
        <f>+VLOOKUP(A1163,#REF!, 1, FALSE)</f>
        <v>#REF!</v>
      </c>
    </row>
    <row r="1164" spans="1:20" hidden="1" x14ac:dyDescent="0.2">
      <c r="A1164" s="23" t="s">
        <v>3468</v>
      </c>
      <c r="B1164" s="23" t="s">
        <v>3469</v>
      </c>
      <c r="C1164" s="135" t="s">
        <v>5</v>
      </c>
      <c r="F1164" s="135">
        <f t="shared" si="36"/>
        <v>0</v>
      </c>
      <c r="G1164" s="23">
        <v>28078</v>
      </c>
      <c r="H1164" s="23">
        <v>28078</v>
      </c>
      <c r="M1164" s="23">
        <f t="shared" si="37"/>
        <v>0</v>
      </c>
      <c r="O1164" s="23">
        <f>F1164-_xlfn.IFNA(VLOOKUP(A1164,'tb adj31.12.2019'!$D$3:$E$1682,2,FALSE),0)</f>
        <v>0</v>
      </c>
      <c r="R1164" s="23" t="e">
        <f>VLOOKUP(A1164,#REF!,1,FALSE)</f>
        <v>#REF!</v>
      </c>
      <c r="T1164" s="23" t="e">
        <f>+VLOOKUP(A1164,#REF!, 1, FALSE)</f>
        <v>#REF!</v>
      </c>
    </row>
    <row r="1165" spans="1:20" hidden="1" x14ac:dyDescent="0.2">
      <c r="A1165" s="23" t="s">
        <v>3470</v>
      </c>
      <c r="B1165" s="23" t="s">
        <v>3471</v>
      </c>
      <c r="C1165" s="135" t="s">
        <v>5</v>
      </c>
      <c r="F1165" s="135">
        <f t="shared" si="36"/>
        <v>0</v>
      </c>
      <c r="G1165" s="23">
        <v>4470</v>
      </c>
      <c r="H1165" s="23">
        <v>4470</v>
      </c>
      <c r="M1165" s="23">
        <f t="shared" si="37"/>
        <v>0</v>
      </c>
      <c r="O1165" s="23">
        <f>F1165-_xlfn.IFNA(VLOOKUP(A1165,'tb adj31.12.2019'!$D$3:$E$1682,2,FALSE),0)</f>
        <v>0</v>
      </c>
      <c r="R1165" s="23" t="e">
        <f>VLOOKUP(A1165,#REF!,1,FALSE)</f>
        <v>#REF!</v>
      </c>
      <c r="T1165" s="23" t="e">
        <f>+VLOOKUP(A1165,#REF!, 1, FALSE)</f>
        <v>#REF!</v>
      </c>
    </row>
    <row r="1166" spans="1:20" hidden="1" x14ac:dyDescent="0.2">
      <c r="A1166" s="23" t="s">
        <v>3472</v>
      </c>
      <c r="B1166" s="23" t="s">
        <v>3473</v>
      </c>
      <c r="C1166" s="135" t="s">
        <v>5</v>
      </c>
      <c r="F1166" s="135">
        <f t="shared" si="36"/>
        <v>0</v>
      </c>
      <c r="G1166" s="23">
        <v>4934</v>
      </c>
      <c r="H1166" s="23">
        <v>4934</v>
      </c>
      <c r="M1166" s="23">
        <f t="shared" si="37"/>
        <v>0</v>
      </c>
      <c r="O1166" s="23">
        <f>F1166-_xlfn.IFNA(VLOOKUP(A1166,'tb adj31.12.2019'!$D$3:$E$1682,2,FALSE),0)</f>
        <v>0</v>
      </c>
      <c r="R1166" s="23" t="e">
        <f>VLOOKUP(A1166,#REF!,1,FALSE)</f>
        <v>#REF!</v>
      </c>
      <c r="T1166" s="23" t="e">
        <f>+VLOOKUP(A1166,#REF!, 1, FALSE)</f>
        <v>#REF!</v>
      </c>
    </row>
    <row r="1167" spans="1:20" s="2" customFormat="1" ht="15" hidden="1" x14ac:dyDescent="0.25">
      <c r="A1167" s="2" t="s">
        <v>3474</v>
      </c>
      <c r="B1167" s="2" t="s">
        <v>3475</v>
      </c>
      <c r="C1167" s="94" t="s">
        <v>5</v>
      </c>
      <c r="F1167" s="94">
        <f t="shared" si="36"/>
        <v>0</v>
      </c>
      <c r="G1167" s="2">
        <v>25034</v>
      </c>
      <c r="H1167" s="2">
        <v>25034</v>
      </c>
      <c r="I1167" s="94"/>
      <c r="K1167" s="94"/>
      <c r="M1167" s="2">
        <f t="shared" si="37"/>
        <v>0</v>
      </c>
      <c r="O1167" s="23">
        <f>F1167-_xlfn.IFNA(VLOOKUP(A1167,'tb adj31.12.2019'!$D$3:$E$1682,2,FALSE),0)</f>
        <v>0</v>
      </c>
      <c r="R1167" s="2" t="e">
        <f>VLOOKUP(A1167,#REF!,1,FALSE)</f>
        <v>#REF!</v>
      </c>
      <c r="T1167" s="23" t="e">
        <f>+VLOOKUP(A1167,#REF!, 1, FALSE)</f>
        <v>#REF!</v>
      </c>
    </row>
    <row r="1168" spans="1:20" s="2" customFormat="1" ht="15" hidden="1" x14ac:dyDescent="0.25">
      <c r="A1168" s="2" t="s">
        <v>3476</v>
      </c>
      <c r="B1168" s="2" t="s">
        <v>3477</v>
      </c>
      <c r="C1168" s="94" t="s">
        <v>5</v>
      </c>
      <c r="F1168" s="94">
        <f t="shared" si="36"/>
        <v>0</v>
      </c>
      <c r="G1168" s="2">
        <v>9704</v>
      </c>
      <c r="H1168" s="2">
        <v>9704</v>
      </c>
      <c r="I1168" s="94"/>
      <c r="K1168" s="94"/>
      <c r="M1168" s="2">
        <f t="shared" si="37"/>
        <v>0</v>
      </c>
      <c r="O1168" s="23">
        <f>F1168-_xlfn.IFNA(VLOOKUP(A1168,'tb adj31.12.2019'!$D$3:$E$1682,2,FALSE),0)</f>
        <v>0</v>
      </c>
      <c r="R1168" s="2" t="e">
        <f>VLOOKUP(A1168,#REF!,1,FALSE)</f>
        <v>#REF!</v>
      </c>
      <c r="T1168" s="23" t="e">
        <f>+VLOOKUP(A1168,#REF!, 1, FALSE)</f>
        <v>#REF!</v>
      </c>
    </row>
    <row r="1169" spans="1:20" hidden="1" x14ac:dyDescent="0.2">
      <c r="A1169" s="23" t="s">
        <v>3478</v>
      </c>
      <c r="B1169" s="23" t="s">
        <v>3479</v>
      </c>
      <c r="C1169" s="135" t="s">
        <v>5</v>
      </c>
      <c r="F1169" s="135">
        <f t="shared" si="36"/>
        <v>0</v>
      </c>
      <c r="G1169" s="23">
        <v>34606</v>
      </c>
      <c r="H1169" s="23">
        <v>34605</v>
      </c>
      <c r="J1169" s="23">
        <v>1</v>
      </c>
      <c r="M1169" s="23">
        <f t="shared" si="37"/>
        <v>1</v>
      </c>
      <c r="O1169" s="23">
        <f>F1169-_xlfn.IFNA(VLOOKUP(A1169,'tb adj31.12.2019'!$D$3:$E$1682,2,FALSE),0)</f>
        <v>0</v>
      </c>
      <c r="R1169" s="23" t="e">
        <f>VLOOKUP(A1169,#REF!,1,FALSE)</f>
        <v>#REF!</v>
      </c>
      <c r="T1169" s="23" t="e">
        <f>+VLOOKUP(A1169,#REF!, 1, FALSE)</f>
        <v>#REF!</v>
      </c>
    </row>
    <row r="1170" spans="1:20" s="2" customFormat="1" ht="15" hidden="1" x14ac:dyDescent="0.25">
      <c r="A1170" s="2" t="s">
        <v>3480</v>
      </c>
      <c r="B1170" s="2" t="s">
        <v>3481</v>
      </c>
      <c r="C1170" s="94" t="s">
        <v>5</v>
      </c>
      <c r="F1170" s="94">
        <f t="shared" si="36"/>
        <v>0</v>
      </c>
      <c r="G1170" s="2">
        <v>6166</v>
      </c>
      <c r="H1170" s="2">
        <v>6166</v>
      </c>
      <c r="I1170" s="94"/>
      <c r="K1170" s="94"/>
      <c r="M1170" s="2">
        <f t="shared" si="37"/>
        <v>0</v>
      </c>
      <c r="O1170" s="23">
        <f>F1170-_xlfn.IFNA(VLOOKUP(A1170,'tb adj31.12.2019'!$D$3:$E$1682,2,FALSE),0)</f>
        <v>0</v>
      </c>
      <c r="R1170" s="2" t="e">
        <f>VLOOKUP(A1170,#REF!,1,FALSE)</f>
        <v>#REF!</v>
      </c>
      <c r="T1170" s="23" t="e">
        <f>+VLOOKUP(A1170,#REF!, 1, FALSE)</f>
        <v>#REF!</v>
      </c>
    </row>
    <row r="1171" spans="1:20" s="2" customFormat="1" ht="15" hidden="1" x14ac:dyDescent="0.25">
      <c r="A1171" s="2" t="s">
        <v>3482</v>
      </c>
      <c r="B1171" s="2" t="s">
        <v>3483</v>
      </c>
      <c r="C1171" s="94" t="s">
        <v>5</v>
      </c>
      <c r="F1171" s="94">
        <f t="shared" si="36"/>
        <v>0</v>
      </c>
      <c r="G1171" s="2">
        <v>81335</v>
      </c>
      <c r="H1171" s="2">
        <v>81335</v>
      </c>
      <c r="I1171" s="94"/>
      <c r="K1171" s="94"/>
      <c r="M1171" s="2">
        <f t="shared" si="37"/>
        <v>0</v>
      </c>
      <c r="O1171" s="23">
        <f>F1171-_xlfn.IFNA(VLOOKUP(A1171,'tb adj31.12.2019'!$D$3:$E$1682,2,FALSE),0)</f>
        <v>0</v>
      </c>
      <c r="R1171" s="2" t="e">
        <f>VLOOKUP(A1171,#REF!,1,FALSE)</f>
        <v>#REF!</v>
      </c>
      <c r="T1171" s="23" t="e">
        <f>+VLOOKUP(A1171,#REF!, 1, FALSE)</f>
        <v>#REF!</v>
      </c>
    </row>
    <row r="1172" spans="1:20" s="2" customFormat="1" ht="15" hidden="1" x14ac:dyDescent="0.25">
      <c r="A1172" s="2" t="s">
        <v>3484</v>
      </c>
      <c r="B1172" s="2" t="s">
        <v>3485</v>
      </c>
      <c r="C1172" s="94" t="s">
        <v>5</v>
      </c>
      <c r="F1172" s="94">
        <f t="shared" si="36"/>
        <v>0</v>
      </c>
      <c r="G1172" s="2">
        <v>4483</v>
      </c>
      <c r="H1172" s="2">
        <v>4483</v>
      </c>
      <c r="I1172" s="94"/>
      <c r="K1172" s="94"/>
      <c r="M1172" s="2">
        <f t="shared" si="37"/>
        <v>0</v>
      </c>
      <c r="O1172" s="23">
        <f>F1172-_xlfn.IFNA(VLOOKUP(A1172,'tb adj31.12.2019'!$D$3:$E$1682,2,FALSE),0)</f>
        <v>0</v>
      </c>
      <c r="R1172" s="2" t="e">
        <f>VLOOKUP(A1172,#REF!,1,FALSE)</f>
        <v>#REF!</v>
      </c>
      <c r="T1172" s="23" t="e">
        <f>+VLOOKUP(A1172,#REF!, 1, FALSE)</f>
        <v>#REF!</v>
      </c>
    </row>
    <row r="1173" spans="1:20" s="2" customFormat="1" ht="15" hidden="1" x14ac:dyDescent="0.25">
      <c r="A1173" s="2" t="s">
        <v>2085</v>
      </c>
      <c r="B1173" s="2" t="s">
        <v>2086</v>
      </c>
      <c r="C1173" s="94" t="s">
        <v>5</v>
      </c>
      <c r="E1173" s="2">
        <v>2.2999000000000001E-3</v>
      </c>
      <c r="F1173" s="94">
        <f t="shared" si="36"/>
        <v>-2.2999000000000001E-3</v>
      </c>
      <c r="I1173" s="94"/>
      <c r="K1173" s="94">
        <v>2.2999000000000001E-3</v>
      </c>
      <c r="M1173" s="2">
        <f t="shared" si="37"/>
        <v>-2.2999000000000001E-3</v>
      </c>
      <c r="O1173" s="23">
        <f>F1173-_xlfn.IFNA(VLOOKUP(A1173,'tb adj31.12.2019'!$D$3:$E$1682,2,FALSE),0)</f>
        <v>-2.2999000000000001E-3</v>
      </c>
      <c r="R1173" s="2" t="e">
        <f>VLOOKUP(A1173,#REF!,1,FALSE)</f>
        <v>#REF!</v>
      </c>
      <c r="T1173" s="23" t="e">
        <f>+VLOOKUP(A1173,#REF!, 1, FALSE)</f>
        <v>#REF!</v>
      </c>
    </row>
    <row r="1174" spans="1:20" s="2" customFormat="1" ht="15" hidden="1" x14ac:dyDescent="0.25">
      <c r="A1174" s="2" t="s">
        <v>2087</v>
      </c>
      <c r="B1174" s="2" t="s">
        <v>2088</v>
      </c>
      <c r="C1174" s="94" t="s">
        <v>371</v>
      </c>
      <c r="D1174" s="2">
        <v>1395975</v>
      </c>
      <c r="F1174" s="94">
        <f t="shared" si="36"/>
        <v>1395975</v>
      </c>
      <c r="I1174" s="94"/>
      <c r="J1174" s="2">
        <v>1395975</v>
      </c>
      <c r="K1174" s="94"/>
      <c r="M1174" s="2">
        <f t="shared" si="37"/>
        <v>1395975</v>
      </c>
      <c r="O1174" s="23">
        <f>F1174-_xlfn.IFNA(VLOOKUP(A1174,'tb adj31.12.2019'!$D$3:$E$1682,2,FALSE),0)</f>
        <v>0</v>
      </c>
      <c r="R1174" s="2" t="e">
        <f>VLOOKUP(A1174,#REF!,1,FALSE)</f>
        <v>#REF!</v>
      </c>
      <c r="T1174" s="23" t="e">
        <f>+VLOOKUP(A1174,#REF!, 1, FALSE)</f>
        <v>#REF!</v>
      </c>
    </row>
    <row r="1175" spans="1:20" s="2" customFormat="1" ht="15" hidden="1" x14ac:dyDescent="0.25">
      <c r="A1175" s="2" t="s">
        <v>2089</v>
      </c>
      <c r="B1175" s="2" t="s">
        <v>2090</v>
      </c>
      <c r="C1175" s="94" t="s">
        <v>371</v>
      </c>
      <c r="D1175" s="2">
        <v>9.0000000000000008E-4</v>
      </c>
      <c r="F1175" s="94">
        <f t="shared" si="36"/>
        <v>9.0000000000000008E-4</v>
      </c>
      <c r="I1175" s="94"/>
      <c r="J1175" s="2">
        <v>9.0000000000000008E-4</v>
      </c>
      <c r="K1175" s="94"/>
      <c r="M1175" s="2">
        <f t="shared" si="37"/>
        <v>9.0000000000000008E-4</v>
      </c>
      <c r="O1175" s="23">
        <f>F1175-_xlfn.IFNA(VLOOKUP(A1175,'tb adj31.12.2019'!$D$3:$E$1682,2,FALSE),0)</f>
        <v>9.0000000000000008E-4</v>
      </c>
      <c r="R1175" s="2" t="e">
        <f>VLOOKUP(A1175,#REF!,1,FALSE)</f>
        <v>#REF!</v>
      </c>
      <c r="T1175" s="23" t="e">
        <f>+VLOOKUP(A1175,#REF!, 1, FALSE)</f>
        <v>#REF!</v>
      </c>
    </row>
    <row r="1176" spans="1:20" s="2" customFormat="1" ht="15" hidden="1" x14ac:dyDescent="0.25">
      <c r="A1176" s="2" t="s">
        <v>3486</v>
      </c>
      <c r="B1176" s="2" t="s">
        <v>3487</v>
      </c>
      <c r="C1176" s="94" t="s">
        <v>371</v>
      </c>
      <c r="F1176" s="94">
        <f t="shared" si="36"/>
        <v>0</v>
      </c>
      <c r="G1176" s="2">
        <v>-2.0000000298023225E-3</v>
      </c>
      <c r="I1176" s="94"/>
      <c r="K1176" s="94">
        <v>2.0000000298023225E-3</v>
      </c>
      <c r="M1176" s="2">
        <f t="shared" si="37"/>
        <v>-2.0000000298023225E-3</v>
      </c>
      <c r="O1176" s="23">
        <f>F1176-_xlfn.IFNA(VLOOKUP(A1176,'tb adj31.12.2019'!$D$3:$E$1682,2,FALSE),0)</f>
        <v>0</v>
      </c>
      <c r="R1176" s="2" t="e">
        <f>VLOOKUP(A1176,#REF!,1,FALSE)</f>
        <v>#REF!</v>
      </c>
      <c r="T1176" s="23" t="e">
        <f>+VLOOKUP(A1176,#REF!, 1, FALSE)</f>
        <v>#REF!</v>
      </c>
    </row>
    <row r="1177" spans="1:20" s="2" customFormat="1" ht="15" hidden="1" x14ac:dyDescent="0.25">
      <c r="A1177" s="2" t="s">
        <v>2091</v>
      </c>
      <c r="B1177" s="2" t="s">
        <v>2092</v>
      </c>
      <c r="C1177" s="94" t="s">
        <v>5</v>
      </c>
      <c r="E1177" s="2">
        <v>1.1557E-3</v>
      </c>
      <c r="F1177" s="94">
        <f t="shared" si="36"/>
        <v>-1.1557E-3</v>
      </c>
      <c r="I1177" s="94"/>
      <c r="K1177" s="94">
        <v>1.1557E-3</v>
      </c>
      <c r="M1177" s="2">
        <f t="shared" si="37"/>
        <v>-1.1557E-3</v>
      </c>
      <c r="O1177" s="23">
        <f>F1177-_xlfn.IFNA(VLOOKUP(A1177,'tb adj31.12.2019'!$D$3:$E$1682,2,FALSE),0)</f>
        <v>-1.1557E-3</v>
      </c>
      <c r="R1177" s="2" t="e">
        <f>VLOOKUP(A1177,#REF!,1,FALSE)</f>
        <v>#REF!</v>
      </c>
      <c r="T1177" s="23" t="e">
        <f>+VLOOKUP(A1177,#REF!, 1, FALSE)</f>
        <v>#REF!</v>
      </c>
    </row>
    <row r="1178" spans="1:20" s="2" customFormat="1" ht="15" hidden="1" x14ac:dyDescent="0.25">
      <c r="A1178" s="2" t="s">
        <v>2095</v>
      </c>
      <c r="B1178" s="2" t="s">
        <v>2096</v>
      </c>
      <c r="C1178" s="94" t="s">
        <v>371</v>
      </c>
      <c r="D1178" s="2">
        <v>2188532.1</v>
      </c>
      <c r="F1178" s="94">
        <f t="shared" si="36"/>
        <v>2188532.1</v>
      </c>
      <c r="I1178" s="94"/>
      <c r="J1178" s="2">
        <v>2188532.1</v>
      </c>
      <c r="K1178" s="94"/>
      <c r="M1178" s="2">
        <f t="shared" si="37"/>
        <v>2188532.1</v>
      </c>
      <c r="O1178" s="23">
        <f>F1178-_xlfn.IFNA(VLOOKUP(A1178,'tb adj31.12.2019'!$D$3:$E$1682,2,FALSE),0)</f>
        <v>0.10000000009313226</v>
      </c>
      <c r="R1178" s="2" t="e">
        <f>VLOOKUP(A1178,#REF!,1,FALSE)</f>
        <v>#REF!</v>
      </c>
      <c r="T1178" s="23" t="e">
        <f>+VLOOKUP(A1178,#REF!, 1, FALSE)</f>
        <v>#REF!</v>
      </c>
    </row>
    <row r="1179" spans="1:20" s="2" customFormat="1" ht="15" hidden="1" x14ac:dyDescent="0.25">
      <c r="A1179" s="2" t="s">
        <v>2098</v>
      </c>
      <c r="B1179" s="2" t="s">
        <v>2099</v>
      </c>
      <c r="C1179" s="94" t="s">
        <v>371</v>
      </c>
      <c r="D1179" s="2">
        <v>3.3999E-3</v>
      </c>
      <c r="F1179" s="94">
        <f t="shared" si="36"/>
        <v>3.3999E-3</v>
      </c>
      <c r="I1179" s="94"/>
      <c r="J1179" s="2">
        <v>3.3999E-3</v>
      </c>
      <c r="K1179" s="94"/>
      <c r="M1179" s="2">
        <f t="shared" si="37"/>
        <v>3.3999E-3</v>
      </c>
      <c r="O1179" s="23">
        <f>F1179-_xlfn.IFNA(VLOOKUP(A1179,'tb adj31.12.2019'!$D$3:$E$1682,2,FALSE),0)</f>
        <v>3.3999E-3</v>
      </c>
      <c r="R1179" s="2" t="e">
        <f>VLOOKUP(A1179,#REF!,1,FALSE)</f>
        <v>#REF!</v>
      </c>
      <c r="T1179" s="23" t="e">
        <f>+VLOOKUP(A1179,#REF!, 1, FALSE)</f>
        <v>#REF!</v>
      </c>
    </row>
    <row r="1180" spans="1:20" s="2" customFormat="1" ht="15" hidden="1" x14ac:dyDescent="0.25">
      <c r="A1180" s="2" t="s">
        <v>2100</v>
      </c>
      <c r="B1180" s="2" t="s">
        <v>2101</v>
      </c>
      <c r="C1180" s="94" t="s">
        <v>371</v>
      </c>
      <c r="D1180" s="2">
        <v>1418044.7</v>
      </c>
      <c r="F1180" s="94">
        <f t="shared" si="36"/>
        <v>1418044.7</v>
      </c>
      <c r="I1180" s="94"/>
      <c r="J1180" s="2">
        <v>1418044.7</v>
      </c>
      <c r="K1180" s="94"/>
      <c r="M1180" s="2">
        <f t="shared" si="37"/>
        <v>1418044.7</v>
      </c>
      <c r="O1180" s="23">
        <f>F1180-_xlfn.IFNA(VLOOKUP(A1180,'tb adj31.12.2019'!$D$3:$E$1682,2,FALSE),0)</f>
        <v>-0.30000000004656613</v>
      </c>
      <c r="R1180" s="2" t="e">
        <f>VLOOKUP(A1180,#REF!,1,FALSE)</f>
        <v>#REF!</v>
      </c>
      <c r="T1180" s="23" t="e">
        <f>+VLOOKUP(A1180,#REF!, 1, FALSE)</f>
        <v>#REF!</v>
      </c>
    </row>
    <row r="1181" spans="1:20" s="2" customFormat="1" ht="15" hidden="1" x14ac:dyDescent="0.25">
      <c r="A1181" s="2" t="s">
        <v>2102</v>
      </c>
      <c r="B1181" s="2" t="s">
        <v>2103</v>
      </c>
      <c r="C1181" s="94" t="s">
        <v>371</v>
      </c>
      <c r="D1181" s="2">
        <v>4509960</v>
      </c>
      <c r="F1181" s="94">
        <f t="shared" si="36"/>
        <v>4509960</v>
      </c>
      <c r="I1181" s="94"/>
      <c r="J1181" s="2">
        <v>4509960</v>
      </c>
      <c r="K1181" s="94"/>
      <c r="M1181" s="2">
        <f t="shared" si="37"/>
        <v>4509960</v>
      </c>
      <c r="O1181" s="23">
        <f>F1181-_xlfn.IFNA(VLOOKUP(A1181,'tb adj31.12.2019'!$D$3:$E$1682,2,FALSE),0)</f>
        <v>0</v>
      </c>
      <c r="R1181" s="2" t="e">
        <f>VLOOKUP(A1181,#REF!,1,FALSE)</f>
        <v>#REF!</v>
      </c>
      <c r="T1181" s="23" t="e">
        <f>+VLOOKUP(A1181,#REF!, 1, FALSE)</f>
        <v>#REF!</v>
      </c>
    </row>
    <row r="1182" spans="1:20" s="2" customFormat="1" ht="15" hidden="1" x14ac:dyDescent="0.25">
      <c r="A1182" s="2" t="s">
        <v>2104</v>
      </c>
      <c r="B1182" s="2" t="s">
        <v>2105</v>
      </c>
      <c r="C1182" s="94" t="s">
        <v>5</v>
      </c>
      <c r="D1182" s="2">
        <v>4.000000000000001E-3</v>
      </c>
      <c r="F1182" s="94">
        <f t="shared" si="36"/>
        <v>4.000000000000001E-3</v>
      </c>
      <c r="G1182" s="2">
        <v>3279180</v>
      </c>
      <c r="I1182" s="94"/>
      <c r="J1182" s="2">
        <v>3279180.0040000002</v>
      </c>
      <c r="K1182" s="94"/>
      <c r="M1182" s="2">
        <f t="shared" si="37"/>
        <v>3279180.0040000002</v>
      </c>
      <c r="O1182" s="23">
        <f>F1182-_xlfn.IFNA(VLOOKUP(A1182,'tb adj31.12.2019'!$D$3:$E$1682,2,FALSE),0)</f>
        <v>4.000000000000001E-3</v>
      </c>
      <c r="R1182" s="2" t="e">
        <f>VLOOKUP(A1182,#REF!,1,FALSE)</f>
        <v>#REF!</v>
      </c>
      <c r="T1182" s="23" t="e">
        <f>+VLOOKUP(A1182,#REF!, 1, FALSE)</f>
        <v>#REF!</v>
      </c>
    </row>
    <row r="1183" spans="1:20" s="2" customFormat="1" ht="15" hidden="1" x14ac:dyDescent="0.25">
      <c r="A1183" s="2" t="s">
        <v>2107</v>
      </c>
      <c r="B1183" s="2" t="s">
        <v>2108</v>
      </c>
      <c r="C1183" s="94" t="s">
        <v>5</v>
      </c>
      <c r="E1183" s="2">
        <v>10798212.390000001</v>
      </c>
      <c r="F1183" s="94">
        <f t="shared" si="36"/>
        <v>-10798212.390000001</v>
      </c>
      <c r="G1183" s="2">
        <v>121266651</v>
      </c>
      <c r="H1183" s="2">
        <v>121862993</v>
      </c>
      <c r="I1183" s="94"/>
      <c r="K1183" s="94">
        <v>11394554.390000001</v>
      </c>
      <c r="M1183" s="2">
        <f t="shared" si="37"/>
        <v>-11394554.390000001</v>
      </c>
      <c r="O1183" s="23">
        <f>F1183-_xlfn.IFNA(VLOOKUP(A1183,'tb adj31.12.2019'!$D$3:$E$1682,2,FALSE),0)</f>
        <v>-0.39000000059604645</v>
      </c>
      <c r="R1183" s="2" t="e">
        <f>VLOOKUP(A1183,#REF!,1,FALSE)</f>
        <v>#REF!</v>
      </c>
      <c r="T1183" s="23" t="e">
        <f>+VLOOKUP(A1183,#REF!, 1, FALSE)</f>
        <v>#REF!</v>
      </c>
    </row>
    <row r="1184" spans="1:20" s="2" customFormat="1" ht="15" hidden="1" x14ac:dyDescent="0.25">
      <c r="A1184" s="2" t="s">
        <v>2109</v>
      </c>
      <c r="B1184" s="2" t="s">
        <v>2110</v>
      </c>
      <c r="C1184" s="94" t="s">
        <v>5</v>
      </c>
      <c r="E1184" s="2">
        <v>2966257</v>
      </c>
      <c r="F1184" s="94">
        <f t="shared" si="36"/>
        <v>-2966257</v>
      </c>
      <c r="G1184" s="2">
        <v>34360868</v>
      </c>
      <c r="H1184" s="2">
        <v>34362853</v>
      </c>
      <c r="I1184" s="94"/>
      <c r="K1184" s="94">
        <v>2968242</v>
      </c>
      <c r="M1184" s="2">
        <f t="shared" si="37"/>
        <v>-2968242</v>
      </c>
      <c r="O1184" s="23">
        <f>F1184-_xlfn.IFNA(VLOOKUP(A1184,'tb adj31.12.2019'!$D$3:$E$1682,2,FALSE),0)</f>
        <v>0</v>
      </c>
      <c r="R1184" s="2" t="e">
        <f>VLOOKUP(A1184,#REF!,1,FALSE)</f>
        <v>#REF!</v>
      </c>
      <c r="T1184" s="23" t="e">
        <f>+VLOOKUP(A1184,#REF!, 1, FALSE)</f>
        <v>#REF!</v>
      </c>
    </row>
    <row r="1185" spans="1:20" s="2" customFormat="1" ht="15" hidden="1" x14ac:dyDescent="0.25">
      <c r="A1185" s="2" t="s">
        <v>2111</v>
      </c>
      <c r="B1185" s="2" t="s">
        <v>2112</v>
      </c>
      <c r="C1185" s="94" t="s">
        <v>5</v>
      </c>
      <c r="E1185" s="2">
        <v>1103771</v>
      </c>
      <c r="F1185" s="94">
        <f t="shared" si="36"/>
        <v>-1103771</v>
      </c>
      <c r="G1185" s="2">
        <v>9136472</v>
      </c>
      <c r="H1185" s="2">
        <v>9225741</v>
      </c>
      <c r="I1185" s="94"/>
      <c r="K1185" s="94">
        <v>1193040</v>
      </c>
      <c r="M1185" s="2">
        <f t="shared" si="37"/>
        <v>-1193040</v>
      </c>
      <c r="O1185" s="23">
        <f>F1185-_xlfn.IFNA(VLOOKUP(A1185,'tb adj31.12.2019'!$D$3:$E$1682,2,FALSE),0)</f>
        <v>0</v>
      </c>
      <c r="R1185" s="2" t="e">
        <f>VLOOKUP(A1185,#REF!,1,FALSE)</f>
        <v>#REF!</v>
      </c>
      <c r="T1185" s="23" t="e">
        <f>+VLOOKUP(A1185,#REF!, 1, FALSE)</f>
        <v>#REF!</v>
      </c>
    </row>
    <row r="1186" spans="1:20" s="2" customFormat="1" ht="15" hidden="1" x14ac:dyDescent="0.25">
      <c r="A1186" s="2" t="s">
        <v>2113</v>
      </c>
      <c r="B1186" s="2" t="s">
        <v>2114</v>
      </c>
      <c r="C1186" s="94" t="s">
        <v>5</v>
      </c>
      <c r="D1186" s="2">
        <v>385701</v>
      </c>
      <c r="F1186" s="94">
        <f t="shared" si="36"/>
        <v>385701</v>
      </c>
      <c r="G1186" s="2">
        <v>24837023</v>
      </c>
      <c r="I1186" s="94"/>
      <c r="J1186" s="2">
        <v>25222724</v>
      </c>
      <c r="K1186" s="94"/>
      <c r="M1186" s="2">
        <f t="shared" si="37"/>
        <v>25222724</v>
      </c>
      <c r="O1186" s="23">
        <f>F1186-_xlfn.IFNA(VLOOKUP(A1186,'tb adj31.12.2019'!$D$3:$E$1682,2,FALSE),0)</f>
        <v>0</v>
      </c>
      <c r="R1186" s="2" t="e">
        <f>VLOOKUP(A1186,#REF!,1,FALSE)</f>
        <v>#REF!</v>
      </c>
      <c r="T1186" s="23" t="e">
        <f>+VLOOKUP(A1186,#REF!, 1, FALSE)</f>
        <v>#REF!</v>
      </c>
    </row>
    <row r="1187" spans="1:20" s="2" customFormat="1" ht="15" hidden="1" x14ac:dyDescent="0.25">
      <c r="A1187" s="2" t="s">
        <v>2115</v>
      </c>
      <c r="B1187" s="2" t="s">
        <v>2116</v>
      </c>
      <c r="C1187" s="94" t="s">
        <v>5</v>
      </c>
      <c r="E1187" s="2">
        <v>27010066.800000001</v>
      </c>
      <c r="F1187" s="94">
        <f t="shared" si="36"/>
        <v>-27010066.800000001</v>
      </c>
      <c r="G1187" s="2">
        <v>104373998</v>
      </c>
      <c r="H1187" s="2">
        <v>114520529</v>
      </c>
      <c r="I1187" s="94"/>
      <c r="K1187" s="94">
        <v>37156597.799999997</v>
      </c>
      <c r="M1187" s="2">
        <f t="shared" si="37"/>
        <v>-37156597.799999997</v>
      </c>
      <c r="O1187" s="23">
        <f>F1187-_xlfn.IFNA(VLOOKUP(A1187,'tb adj31.12.2019'!$D$3:$E$1682,2,FALSE),0)</f>
        <v>0.19999999925494194</v>
      </c>
      <c r="R1187" s="2" t="e">
        <f>VLOOKUP(A1187,#REF!,1,FALSE)</f>
        <v>#REF!</v>
      </c>
      <c r="T1187" s="23" t="e">
        <f>+VLOOKUP(A1187,#REF!, 1, FALSE)</f>
        <v>#REF!</v>
      </c>
    </row>
    <row r="1188" spans="1:20" s="2" customFormat="1" ht="15" hidden="1" x14ac:dyDescent="0.25">
      <c r="A1188" s="2" t="s">
        <v>2117</v>
      </c>
      <c r="B1188" s="2" t="s">
        <v>2118</v>
      </c>
      <c r="C1188" s="94" t="s">
        <v>5</v>
      </c>
      <c r="D1188" s="2">
        <v>251024.97536079999</v>
      </c>
      <c r="F1188" s="94">
        <f t="shared" si="36"/>
        <v>251024.97536079999</v>
      </c>
      <c r="G1188" s="2">
        <v>495030931.25529349</v>
      </c>
      <c r="H1188" s="2">
        <v>495031384</v>
      </c>
      <c r="I1188" s="94"/>
      <c r="J1188" s="2">
        <v>250572.23065429687</v>
      </c>
      <c r="K1188" s="94"/>
      <c r="M1188" s="2">
        <f t="shared" si="37"/>
        <v>250572.23065429687</v>
      </c>
      <c r="O1188" s="23">
        <f>F1188-_xlfn.IFNA(VLOOKUP(A1188,'tb adj31.12.2019'!$D$3:$E$1682,2,FALSE),0)</f>
        <v>-2.4639200011733919E-2</v>
      </c>
      <c r="R1188" s="2" t="e">
        <f>VLOOKUP(A1188,#REF!,1,FALSE)</f>
        <v>#REF!</v>
      </c>
      <c r="T1188" s="23" t="e">
        <f>+VLOOKUP(A1188,#REF!, 1, FALSE)</f>
        <v>#REF!</v>
      </c>
    </row>
    <row r="1189" spans="1:20" s="2" customFormat="1" ht="15" hidden="1" x14ac:dyDescent="0.25">
      <c r="A1189" s="2" t="s">
        <v>2119</v>
      </c>
      <c r="B1189" s="2" t="s">
        <v>2120</v>
      </c>
      <c r="C1189" s="94" t="s">
        <v>5</v>
      </c>
      <c r="E1189" s="2">
        <v>106.44499949999998</v>
      </c>
      <c r="F1189" s="94">
        <f t="shared" si="36"/>
        <v>-106.44499949999998</v>
      </c>
      <c r="G1189" s="2">
        <v>609551913</v>
      </c>
      <c r="H1189" s="2">
        <v>609551923.45000005</v>
      </c>
      <c r="I1189" s="94"/>
      <c r="K1189" s="94">
        <v>116.89499938964843</v>
      </c>
      <c r="M1189" s="2">
        <f t="shared" si="37"/>
        <v>-116.89499938964843</v>
      </c>
      <c r="O1189" s="23">
        <f>F1189-_xlfn.IFNA(VLOOKUP(A1189,'tb adj31.12.2019'!$D$3:$E$1682,2,FALSE),0)</f>
        <v>-0.44499949999998023</v>
      </c>
      <c r="R1189" s="2" t="e">
        <f>VLOOKUP(A1189,#REF!,1,FALSE)</f>
        <v>#REF!</v>
      </c>
      <c r="T1189" s="23" t="e">
        <f>+VLOOKUP(A1189,#REF!, 1, FALSE)</f>
        <v>#REF!</v>
      </c>
    </row>
    <row r="1190" spans="1:20" s="2" customFormat="1" ht="15" hidden="1" x14ac:dyDescent="0.25">
      <c r="A1190" s="2" t="s">
        <v>2121</v>
      </c>
      <c r="B1190" s="2" t="s">
        <v>2122</v>
      </c>
      <c r="C1190" s="94" t="s">
        <v>5</v>
      </c>
      <c r="D1190" s="2">
        <v>0.90880689999999997</v>
      </c>
      <c r="F1190" s="94">
        <f t="shared" si="36"/>
        <v>0.90880689999999997</v>
      </c>
      <c r="I1190" s="94"/>
      <c r="J1190" s="2">
        <v>0.90880689999999997</v>
      </c>
      <c r="K1190" s="94"/>
      <c r="M1190" s="2">
        <f t="shared" si="37"/>
        <v>0.90880689999999997</v>
      </c>
      <c r="O1190" s="23">
        <f>F1190-_xlfn.IFNA(VLOOKUP(A1190,'tb adj31.12.2019'!$D$3:$E$1682,2,FALSE),0)</f>
        <v>-9.1193100000000027E-2</v>
      </c>
      <c r="R1190" s="2" t="e">
        <f>VLOOKUP(A1190,#REF!,1,FALSE)</f>
        <v>#REF!</v>
      </c>
      <c r="T1190" s="23" t="e">
        <f>+VLOOKUP(A1190,#REF!, 1, FALSE)</f>
        <v>#REF!</v>
      </c>
    </row>
    <row r="1191" spans="1:20" hidden="1" x14ac:dyDescent="0.2">
      <c r="A1191" s="23" t="s">
        <v>2124</v>
      </c>
      <c r="B1191" s="23" t="s">
        <v>2125</v>
      </c>
      <c r="C1191" s="135" t="s">
        <v>5</v>
      </c>
      <c r="E1191" s="23">
        <v>1089724.8673996001</v>
      </c>
      <c r="F1191" s="135">
        <f t="shared" si="36"/>
        <v>-1089724.8673996001</v>
      </c>
      <c r="G1191" s="23">
        <v>9188366</v>
      </c>
      <c r="H1191" s="23">
        <v>8861934.081899995</v>
      </c>
      <c r="K1191" s="135">
        <v>763292.9492995966</v>
      </c>
      <c r="M1191" s="23">
        <f t="shared" si="37"/>
        <v>-763292.9492995966</v>
      </c>
      <c r="O1191" s="23">
        <f>F1191-_xlfn.IFNA(VLOOKUP(A1191,'tb adj31.12.2019'!$D$3:$E$1682,2,FALSE),0)</f>
        <v>0.13260039989836514</v>
      </c>
      <c r="R1191" s="23" t="e">
        <f>VLOOKUP(A1191,#REF!,1,FALSE)</f>
        <v>#REF!</v>
      </c>
      <c r="T1191" s="23" t="e">
        <f>+VLOOKUP(A1191,#REF!, 1, FALSE)</f>
        <v>#REF!</v>
      </c>
    </row>
    <row r="1192" spans="1:20" s="2" customFormat="1" ht="15" hidden="1" x14ac:dyDescent="0.25">
      <c r="A1192" s="2" t="s">
        <v>2126</v>
      </c>
      <c r="B1192" s="2" t="s">
        <v>2127</v>
      </c>
      <c r="C1192" s="94" t="s">
        <v>371</v>
      </c>
      <c r="E1192" s="2">
        <v>18625953.165800102</v>
      </c>
      <c r="F1192" s="94">
        <f t="shared" si="36"/>
        <v>-18625953.165800102</v>
      </c>
      <c r="I1192" s="94"/>
      <c r="K1192" s="94">
        <v>18625953.165800102</v>
      </c>
      <c r="M1192" s="2">
        <f t="shared" si="37"/>
        <v>-18625953.165800102</v>
      </c>
      <c r="O1192" s="23">
        <f>F1192-_xlfn.IFNA(VLOOKUP(A1192,'tb adj31.12.2019'!$D$3:$E$1682,2,FALSE),0)</f>
        <v>-0.16580010205507278</v>
      </c>
      <c r="R1192" s="2" t="e">
        <f>VLOOKUP(A1192,#REF!,1,FALSE)</f>
        <v>#REF!</v>
      </c>
      <c r="T1192" s="23" t="e">
        <f>+VLOOKUP(A1192,#REF!, 1, FALSE)</f>
        <v>#REF!</v>
      </c>
    </row>
    <row r="1193" spans="1:20" s="2" customFormat="1" ht="15" hidden="1" x14ac:dyDescent="0.25">
      <c r="A1193" s="2" t="s">
        <v>2128</v>
      </c>
      <c r="B1193" s="2" t="s">
        <v>2129</v>
      </c>
      <c r="C1193" s="94" t="s">
        <v>371</v>
      </c>
      <c r="D1193" s="2">
        <v>3.0999000000000001E-3</v>
      </c>
      <c r="F1193" s="94">
        <f t="shared" si="36"/>
        <v>3.0999000000000001E-3</v>
      </c>
      <c r="I1193" s="94"/>
      <c r="J1193" s="2">
        <v>3.0999000000000001E-3</v>
      </c>
      <c r="K1193" s="94"/>
      <c r="M1193" s="2">
        <f t="shared" si="37"/>
        <v>3.0999000000000001E-3</v>
      </c>
      <c r="O1193" s="23">
        <f>F1193-_xlfn.IFNA(VLOOKUP(A1193,'tb adj31.12.2019'!$D$3:$E$1682,2,FALSE),0)</f>
        <v>3.0999000000000001E-3</v>
      </c>
      <c r="R1193" s="2" t="e">
        <f>VLOOKUP(A1193,#REF!,1,FALSE)</f>
        <v>#REF!</v>
      </c>
      <c r="T1193" s="23" t="e">
        <f>+VLOOKUP(A1193,#REF!, 1, FALSE)</f>
        <v>#REF!</v>
      </c>
    </row>
    <row r="1194" spans="1:20" s="2" customFormat="1" ht="15" hidden="1" x14ac:dyDescent="0.25">
      <c r="A1194" s="2" t="s">
        <v>2130</v>
      </c>
      <c r="B1194" s="2" t="s">
        <v>2131</v>
      </c>
      <c r="C1194" s="94" t="s">
        <v>371</v>
      </c>
      <c r="E1194" s="2">
        <v>1.9000000000000002E-3</v>
      </c>
      <c r="F1194" s="94">
        <f t="shared" si="36"/>
        <v>-1.9000000000000002E-3</v>
      </c>
      <c r="I1194" s="94"/>
      <c r="K1194" s="94">
        <v>1.9000000000000002E-3</v>
      </c>
      <c r="M1194" s="2">
        <f t="shared" si="37"/>
        <v>-1.9000000000000002E-3</v>
      </c>
      <c r="O1194" s="23">
        <f>F1194-_xlfn.IFNA(VLOOKUP(A1194,'tb adj31.12.2019'!$D$3:$E$1682,2,FALSE),0)</f>
        <v>-1.9000000000000002E-3</v>
      </c>
      <c r="R1194" s="2" t="e">
        <f>VLOOKUP(A1194,#REF!,1,FALSE)</f>
        <v>#REF!</v>
      </c>
      <c r="T1194" s="23" t="e">
        <f>+VLOOKUP(A1194,#REF!, 1, FALSE)</f>
        <v>#REF!</v>
      </c>
    </row>
    <row r="1195" spans="1:20" hidden="1" x14ac:dyDescent="0.2">
      <c r="A1195" s="23" t="s">
        <v>2132</v>
      </c>
      <c r="B1195" s="23" t="s">
        <v>2133</v>
      </c>
      <c r="C1195" s="135" t="s">
        <v>371</v>
      </c>
      <c r="E1195" s="23">
        <v>36226632.228100009</v>
      </c>
      <c r="F1195" s="135">
        <f t="shared" si="36"/>
        <v>-36226632.228100009</v>
      </c>
      <c r="K1195" s="135">
        <v>36226632.228100009</v>
      </c>
      <c r="M1195" s="23">
        <f t="shared" si="37"/>
        <v>-36226632.228100009</v>
      </c>
      <c r="O1195" s="23">
        <f>F1195-_xlfn.IFNA(VLOOKUP(A1195,'tb adj31.12.2019'!$D$3:$E$1682,2,FALSE),0)</f>
        <v>-0.2281000092625618</v>
      </c>
      <c r="R1195" s="23" t="e">
        <f>VLOOKUP(A1195,#REF!,1,FALSE)</f>
        <v>#REF!</v>
      </c>
      <c r="T1195" s="23" t="e">
        <f>+VLOOKUP(A1195,#REF!, 1, FALSE)</f>
        <v>#REF!</v>
      </c>
    </row>
    <row r="1196" spans="1:20" hidden="1" x14ac:dyDescent="0.2">
      <c r="A1196" s="23" t="s">
        <v>3488</v>
      </c>
      <c r="B1196" s="23" t="s">
        <v>3489</v>
      </c>
      <c r="C1196" s="135" t="s">
        <v>5</v>
      </c>
      <c r="E1196" s="23">
        <v>84253556</v>
      </c>
      <c r="F1196" s="135">
        <f t="shared" si="36"/>
        <v>-84253556</v>
      </c>
      <c r="K1196" s="135">
        <v>84253556</v>
      </c>
      <c r="M1196" s="23">
        <f t="shared" si="37"/>
        <v>-84253556</v>
      </c>
      <c r="O1196" s="23">
        <f>F1196-_xlfn.IFNA(VLOOKUP(A1196,'tb adj31.12.2019'!$D$3:$E$1682,2,FALSE),0)</f>
        <v>-84253556</v>
      </c>
      <c r="R1196" s="23" t="e">
        <f>VLOOKUP(A1196,#REF!,1,FALSE)</f>
        <v>#REF!</v>
      </c>
      <c r="T1196" s="23" t="e">
        <f>+VLOOKUP(A1196,#REF!, 1, FALSE)</f>
        <v>#REF!</v>
      </c>
    </row>
    <row r="1197" spans="1:20" hidden="1" x14ac:dyDescent="0.2">
      <c r="A1197" s="23" t="s">
        <v>3490</v>
      </c>
      <c r="B1197" s="23" t="s">
        <v>3491</v>
      </c>
      <c r="C1197" s="135" t="s">
        <v>5</v>
      </c>
      <c r="E1197" s="23">
        <v>11489120</v>
      </c>
      <c r="F1197" s="135">
        <f t="shared" si="36"/>
        <v>-11489120</v>
      </c>
      <c r="G1197" s="23">
        <v>11489120</v>
      </c>
      <c r="M1197" s="23">
        <f t="shared" si="37"/>
        <v>0</v>
      </c>
      <c r="O1197" s="23">
        <f>F1197-_xlfn.IFNA(VLOOKUP(A1197,'tb adj31.12.2019'!$D$3:$E$1682,2,FALSE),0)</f>
        <v>-11489120</v>
      </c>
      <c r="R1197" s="23" t="e">
        <f>VLOOKUP(A1197,#REF!,1,FALSE)</f>
        <v>#REF!</v>
      </c>
      <c r="T1197" s="23" t="e">
        <f>+VLOOKUP(A1197,#REF!, 1, FALSE)</f>
        <v>#REF!</v>
      </c>
    </row>
    <row r="1198" spans="1:20" hidden="1" x14ac:dyDescent="0.2">
      <c r="A1198" s="23" t="s">
        <v>2134</v>
      </c>
      <c r="B1198" s="23" t="s">
        <v>2135</v>
      </c>
      <c r="C1198" s="135" t="s">
        <v>371</v>
      </c>
      <c r="E1198" s="23">
        <v>76026071.969999999</v>
      </c>
      <c r="F1198" s="135">
        <f t="shared" si="36"/>
        <v>-76026071.969999999</v>
      </c>
      <c r="G1198" s="23">
        <v>16659469.630000001</v>
      </c>
      <c r="H1198" s="23">
        <v>113429.36</v>
      </c>
      <c r="K1198" s="135">
        <v>59480031.700000003</v>
      </c>
      <c r="M1198" s="23">
        <f t="shared" si="37"/>
        <v>-59480031.700000003</v>
      </c>
      <c r="O1198" s="23">
        <f>F1198-_xlfn.IFNA(VLOOKUP(A1198,'tb adj31.12.2019'!$D$3:$E$1682,2,FALSE),0)</f>
        <v>3.0000001192092896E-2</v>
      </c>
      <c r="R1198" s="23" t="e">
        <f>VLOOKUP(A1198,#REF!,1,FALSE)</f>
        <v>#REF!</v>
      </c>
      <c r="T1198" s="23" t="e">
        <f>+VLOOKUP(A1198,#REF!, 1, FALSE)</f>
        <v>#REF!</v>
      </c>
    </row>
    <row r="1199" spans="1:20" hidden="1" x14ac:dyDescent="0.2">
      <c r="A1199" s="23" t="s">
        <v>2136</v>
      </c>
      <c r="B1199" s="23" t="s">
        <v>2137</v>
      </c>
      <c r="C1199" s="135" t="s">
        <v>371</v>
      </c>
      <c r="E1199" s="23">
        <v>51091959.477999993</v>
      </c>
      <c r="F1199" s="135">
        <f t="shared" si="36"/>
        <v>-51091959.477999993</v>
      </c>
      <c r="G1199" s="23">
        <v>6053342.8499999996</v>
      </c>
      <c r="H1199" s="23">
        <v>807022.94</v>
      </c>
      <c r="K1199" s="135">
        <v>45845639.567999989</v>
      </c>
      <c r="M1199" s="23">
        <f t="shared" si="37"/>
        <v>-45845639.567999989</v>
      </c>
      <c r="O1199" s="23">
        <f>F1199-_xlfn.IFNA(VLOOKUP(A1199,'tb adj31.12.2019'!$D$3:$E$1682,2,FALSE),0)</f>
        <v>-0.47799999266862869</v>
      </c>
      <c r="R1199" s="23" t="e">
        <f>VLOOKUP(A1199,#REF!,1,FALSE)</f>
        <v>#REF!</v>
      </c>
      <c r="T1199" s="23" t="e">
        <f>+VLOOKUP(A1199,#REF!, 1, FALSE)</f>
        <v>#REF!</v>
      </c>
    </row>
    <row r="1200" spans="1:20" hidden="1" x14ac:dyDescent="0.2">
      <c r="A1200" s="23" t="s">
        <v>2138</v>
      </c>
      <c r="B1200" s="23" t="s">
        <v>2139</v>
      </c>
      <c r="C1200" s="135" t="s">
        <v>371</v>
      </c>
      <c r="E1200" s="23">
        <v>62799955.020000003</v>
      </c>
      <c r="F1200" s="135">
        <f t="shared" si="36"/>
        <v>-62799955.020000003</v>
      </c>
      <c r="G1200" s="23">
        <v>9066937.3300000001</v>
      </c>
      <c r="H1200" s="23">
        <v>989512.01</v>
      </c>
      <c r="K1200" s="135">
        <v>54722529.700000003</v>
      </c>
      <c r="M1200" s="23">
        <f t="shared" si="37"/>
        <v>-54722529.700000003</v>
      </c>
      <c r="O1200" s="23">
        <f>F1200-_xlfn.IFNA(VLOOKUP(A1200,'tb adj31.12.2019'!$D$3:$E$1682,2,FALSE),0)</f>
        <v>-2.0000003278255463E-2</v>
      </c>
      <c r="R1200" s="23" t="e">
        <f>VLOOKUP(A1200,#REF!,1,FALSE)</f>
        <v>#REF!</v>
      </c>
      <c r="T1200" s="23" t="e">
        <f>+VLOOKUP(A1200,#REF!, 1, FALSE)</f>
        <v>#REF!</v>
      </c>
    </row>
    <row r="1201" spans="1:20" s="2" customFormat="1" ht="15" hidden="1" x14ac:dyDescent="0.25">
      <c r="A1201" s="2" t="s">
        <v>2140</v>
      </c>
      <c r="B1201" s="2" t="s">
        <v>2141</v>
      </c>
      <c r="C1201" s="94" t="s">
        <v>371</v>
      </c>
      <c r="E1201" s="2">
        <v>1987408.17</v>
      </c>
      <c r="F1201" s="94">
        <f t="shared" si="36"/>
        <v>-1987408.17</v>
      </c>
      <c r="G1201" s="2">
        <v>5190005.62</v>
      </c>
      <c r="H1201" s="2">
        <v>32878754.48</v>
      </c>
      <c r="I1201" s="94"/>
      <c r="K1201" s="94">
        <v>29676157.030000001</v>
      </c>
      <c r="M1201" s="2">
        <f t="shared" si="37"/>
        <v>-29676157.030000001</v>
      </c>
      <c r="O1201" s="23">
        <f>F1201-_xlfn.IFNA(VLOOKUP(A1201,'tb adj31.12.2019'!$D$3:$E$1682,2,FALSE),0)</f>
        <v>-0.16999999992549419</v>
      </c>
      <c r="R1201" s="2" t="e">
        <f>VLOOKUP(A1201,#REF!,1,FALSE)</f>
        <v>#REF!</v>
      </c>
      <c r="T1201" s="23" t="e">
        <f>+VLOOKUP(A1201,#REF!, 1, FALSE)</f>
        <v>#REF!</v>
      </c>
    </row>
    <row r="1202" spans="1:20" hidden="1" x14ac:dyDescent="0.2">
      <c r="A1202" s="23" t="s">
        <v>2142</v>
      </c>
      <c r="B1202" s="23" t="s">
        <v>2143</v>
      </c>
      <c r="C1202" s="135" t="s">
        <v>371</v>
      </c>
      <c r="E1202" s="23">
        <v>20829367.350000001</v>
      </c>
      <c r="F1202" s="135">
        <f t="shared" si="36"/>
        <v>-20829367.350000001</v>
      </c>
      <c r="G1202" s="23">
        <v>13233247.9</v>
      </c>
      <c r="H1202" s="23">
        <v>370531.65</v>
      </c>
      <c r="K1202" s="135">
        <v>7966651.0999999996</v>
      </c>
      <c r="M1202" s="23">
        <f t="shared" si="37"/>
        <v>-7966651.0999999996</v>
      </c>
      <c r="O1202" s="23">
        <f>F1202-_xlfn.IFNA(VLOOKUP(A1202,'tb adj31.12.2019'!$D$3:$E$1682,2,FALSE),0)</f>
        <v>-0.35000000149011612</v>
      </c>
      <c r="R1202" s="23" t="e">
        <f>VLOOKUP(A1202,#REF!,1,FALSE)</f>
        <v>#REF!</v>
      </c>
      <c r="T1202" s="23" t="e">
        <f>+VLOOKUP(A1202,#REF!, 1, FALSE)</f>
        <v>#REF!</v>
      </c>
    </row>
    <row r="1203" spans="1:20" s="2" customFormat="1" ht="15" hidden="1" x14ac:dyDescent="0.25">
      <c r="A1203" s="2" t="s">
        <v>2144</v>
      </c>
      <c r="B1203" s="2" t="s">
        <v>2145</v>
      </c>
      <c r="C1203" s="94" t="s">
        <v>371</v>
      </c>
      <c r="E1203" s="2">
        <v>6888528.9000000004</v>
      </c>
      <c r="F1203" s="94">
        <f t="shared" si="36"/>
        <v>-6888528.9000000004</v>
      </c>
      <c r="G1203" s="2">
        <v>9549906.6099999994</v>
      </c>
      <c r="H1203" s="2">
        <v>56727173.780000001</v>
      </c>
      <c r="I1203" s="94"/>
      <c r="K1203" s="94">
        <v>54065796.07</v>
      </c>
      <c r="M1203" s="2">
        <f t="shared" si="37"/>
        <v>-54065796.07</v>
      </c>
      <c r="O1203" s="23">
        <f>F1203-_xlfn.IFNA(VLOOKUP(A1203,'tb adj31.12.2019'!$D$3:$E$1682,2,FALSE),0)</f>
        <v>9.999999962747097E-2</v>
      </c>
      <c r="R1203" s="2" t="e">
        <f>VLOOKUP(A1203,#REF!,1,FALSE)</f>
        <v>#REF!</v>
      </c>
      <c r="T1203" s="23" t="e">
        <f>+VLOOKUP(A1203,#REF!, 1, FALSE)</f>
        <v>#REF!</v>
      </c>
    </row>
    <row r="1204" spans="1:20" hidden="1" x14ac:dyDescent="0.2">
      <c r="A1204" s="23" t="s">
        <v>2146</v>
      </c>
      <c r="B1204" s="23" t="s">
        <v>2147</v>
      </c>
      <c r="C1204" s="135" t="s">
        <v>5</v>
      </c>
      <c r="E1204" s="23">
        <v>44682441</v>
      </c>
      <c r="F1204" s="135">
        <f t="shared" si="36"/>
        <v>-44682441</v>
      </c>
      <c r="G1204" s="23">
        <v>12019833</v>
      </c>
      <c r="K1204" s="135">
        <v>32662608</v>
      </c>
      <c r="M1204" s="23">
        <f t="shared" si="37"/>
        <v>-32662608</v>
      </c>
      <c r="O1204" s="23">
        <f>F1204-_xlfn.IFNA(VLOOKUP(A1204,'tb adj31.12.2019'!$D$3:$E$1682,2,FALSE),0)</f>
        <v>0</v>
      </c>
      <c r="R1204" s="23" t="e">
        <f>VLOOKUP(A1204,#REF!,1,FALSE)</f>
        <v>#REF!</v>
      </c>
      <c r="T1204" s="23" t="e">
        <f>+VLOOKUP(A1204,#REF!, 1, FALSE)</f>
        <v>#REF!</v>
      </c>
    </row>
    <row r="1205" spans="1:20" s="2" customFormat="1" ht="15" hidden="1" x14ac:dyDescent="0.25">
      <c r="A1205" s="2" t="s">
        <v>2148</v>
      </c>
      <c r="B1205" s="2" t="s">
        <v>2149</v>
      </c>
      <c r="C1205" s="94" t="s">
        <v>371</v>
      </c>
      <c r="E1205" s="2">
        <v>40144659.909999996</v>
      </c>
      <c r="F1205" s="94">
        <f t="shared" si="36"/>
        <v>-40144659.909999996</v>
      </c>
      <c r="G1205" s="2">
        <v>9544430.3000000007</v>
      </c>
      <c r="H1205" s="2">
        <v>644177.4</v>
      </c>
      <c r="I1205" s="94"/>
      <c r="K1205" s="94">
        <v>31244407.009999994</v>
      </c>
      <c r="M1205" s="2">
        <f t="shared" si="37"/>
        <v>-31244407.009999994</v>
      </c>
      <c r="O1205" s="23">
        <f>F1205-_xlfn.IFNA(VLOOKUP(A1205,'tb adj31.12.2019'!$D$3:$E$1682,2,FALSE),0)</f>
        <v>9.0000003576278687E-2</v>
      </c>
      <c r="R1205" s="2" t="e">
        <f>VLOOKUP(A1205,#REF!,1,FALSE)</f>
        <v>#REF!</v>
      </c>
      <c r="T1205" s="23" t="e">
        <f>+VLOOKUP(A1205,#REF!, 1, FALSE)</f>
        <v>#REF!</v>
      </c>
    </row>
    <row r="1206" spans="1:20" s="2" customFormat="1" ht="15" hidden="1" x14ac:dyDescent="0.25">
      <c r="A1206" s="2" t="s">
        <v>2150</v>
      </c>
      <c r="B1206" s="2" t="s">
        <v>2151</v>
      </c>
      <c r="C1206" s="94" t="s">
        <v>371</v>
      </c>
      <c r="E1206" s="2">
        <v>5518873.3309000004</v>
      </c>
      <c r="F1206" s="94">
        <f t="shared" si="36"/>
        <v>-5518873.3309000004</v>
      </c>
      <c r="G1206" s="2">
        <v>809354.47</v>
      </c>
      <c r="H1206" s="2">
        <v>87209.65</v>
      </c>
      <c r="I1206" s="94"/>
      <c r="K1206" s="94">
        <v>4796728.5109000001</v>
      </c>
      <c r="M1206" s="2">
        <f t="shared" si="37"/>
        <v>-4796728.5109000001</v>
      </c>
      <c r="O1206" s="23">
        <f>F1206-_xlfn.IFNA(VLOOKUP(A1206,'tb adj31.12.2019'!$D$3:$E$1682,2,FALSE),0)</f>
        <v>-0.33090000040829182</v>
      </c>
      <c r="R1206" s="2" t="e">
        <f>VLOOKUP(A1206,#REF!,1,FALSE)</f>
        <v>#REF!</v>
      </c>
      <c r="T1206" s="23" t="e">
        <f>+VLOOKUP(A1206,#REF!, 1, FALSE)</f>
        <v>#REF!</v>
      </c>
    </row>
    <row r="1207" spans="1:20" hidden="1" x14ac:dyDescent="0.2">
      <c r="A1207" s="23" t="s">
        <v>2152</v>
      </c>
      <c r="B1207" s="23" t="s">
        <v>2153</v>
      </c>
      <c r="C1207" s="135" t="s">
        <v>371</v>
      </c>
      <c r="E1207" s="23">
        <v>3903215.58</v>
      </c>
      <c r="F1207" s="135">
        <f t="shared" si="36"/>
        <v>-3903215.58</v>
      </c>
      <c r="G1207" s="23">
        <v>3384704.68</v>
      </c>
      <c r="H1207" s="23">
        <v>60157.7</v>
      </c>
      <c r="K1207" s="135">
        <v>578668.6</v>
      </c>
      <c r="M1207" s="23">
        <f t="shared" si="37"/>
        <v>-578668.6</v>
      </c>
      <c r="O1207" s="23">
        <f>F1207-_xlfn.IFNA(VLOOKUP(A1207,'tb adj31.12.2019'!$D$3:$E$1682,2,FALSE),0)</f>
        <v>0.41999999992549419</v>
      </c>
      <c r="R1207" s="23" t="e">
        <f>VLOOKUP(A1207,#REF!,1,FALSE)</f>
        <v>#REF!</v>
      </c>
      <c r="T1207" s="23" t="e">
        <f>+VLOOKUP(A1207,#REF!, 1, FALSE)</f>
        <v>#REF!</v>
      </c>
    </row>
    <row r="1208" spans="1:20" hidden="1" x14ac:dyDescent="0.2">
      <c r="A1208" s="23" t="s">
        <v>2154</v>
      </c>
      <c r="B1208" s="23" t="s">
        <v>2155</v>
      </c>
      <c r="C1208" s="135" t="s">
        <v>371</v>
      </c>
      <c r="E1208" s="23">
        <v>81690256.890000001</v>
      </c>
      <c r="F1208" s="135">
        <f t="shared" si="36"/>
        <v>-81690256.890000001</v>
      </c>
      <c r="G1208" s="23">
        <v>16544903.279999999</v>
      </c>
      <c r="H1208" s="23">
        <v>1681779.32</v>
      </c>
      <c r="K1208" s="135">
        <v>66827132.93</v>
      </c>
      <c r="M1208" s="23">
        <f t="shared" si="37"/>
        <v>-66827132.93</v>
      </c>
      <c r="O1208" s="23">
        <f>F1208-_xlfn.IFNA(VLOOKUP(A1208,'tb adj31.12.2019'!$D$3:$E$1682,2,FALSE),0)</f>
        <v>-99954058.890000001</v>
      </c>
      <c r="R1208" s="23" t="e">
        <f>VLOOKUP(A1208,#REF!,1,FALSE)</f>
        <v>#REF!</v>
      </c>
      <c r="T1208" s="23" t="e">
        <f>+VLOOKUP(A1208,#REF!, 1, FALSE)</f>
        <v>#REF!</v>
      </c>
    </row>
    <row r="1209" spans="1:20" s="2" customFormat="1" ht="15" hidden="1" x14ac:dyDescent="0.25">
      <c r="A1209" s="2" t="s">
        <v>2156</v>
      </c>
      <c r="B1209" s="2" t="s">
        <v>2157</v>
      </c>
      <c r="C1209" s="94" t="s">
        <v>371</v>
      </c>
      <c r="E1209" s="2">
        <v>23433188.656200003</v>
      </c>
      <c r="F1209" s="94">
        <f t="shared" si="36"/>
        <v>-23433188.656200003</v>
      </c>
      <c r="G1209" s="2">
        <v>4992773.03</v>
      </c>
      <c r="H1209" s="2">
        <v>369791.08</v>
      </c>
      <c r="I1209" s="94"/>
      <c r="K1209" s="94">
        <v>18810206.706200004</v>
      </c>
      <c r="M1209" s="2">
        <f t="shared" si="37"/>
        <v>-18810206.706200004</v>
      </c>
      <c r="O1209" s="23">
        <f>F1209-_xlfn.IFNA(VLOOKUP(A1209,'tb adj31.12.2019'!$D$3:$E$1682,2,FALSE),0)</f>
        <v>0.34379999712109566</v>
      </c>
      <c r="R1209" s="2" t="e">
        <f>VLOOKUP(A1209,#REF!,1,FALSE)</f>
        <v>#REF!</v>
      </c>
      <c r="T1209" s="23" t="e">
        <f>+VLOOKUP(A1209,#REF!, 1, FALSE)</f>
        <v>#REF!</v>
      </c>
    </row>
    <row r="1210" spans="1:20" s="2" customFormat="1" ht="15" hidden="1" x14ac:dyDescent="0.25">
      <c r="A1210" s="2" t="s">
        <v>2158</v>
      </c>
      <c r="B1210" s="2" t="s">
        <v>2159</v>
      </c>
      <c r="C1210" s="94" t="s">
        <v>371</v>
      </c>
      <c r="D1210" s="2">
        <v>1.7000000000000001E-3</v>
      </c>
      <c r="F1210" s="94">
        <f t="shared" si="36"/>
        <v>1.7000000000000001E-3</v>
      </c>
      <c r="I1210" s="94"/>
      <c r="J1210" s="2">
        <v>1.7000000000000001E-3</v>
      </c>
      <c r="K1210" s="94"/>
      <c r="M1210" s="2">
        <f t="shared" si="37"/>
        <v>1.7000000000000001E-3</v>
      </c>
      <c r="O1210" s="23">
        <f>F1210-_xlfn.IFNA(VLOOKUP(A1210,'tb adj31.12.2019'!$D$3:$E$1682,2,FALSE),0)</f>
        <v>1.7000000000000001E-3</v>
      </c>
      <c r="R1210" s="2" t="e">
        <f>VLOOKUP(A1210,#REF!,1,FALSE)</f>
        <v>#REF!</v>
      </c>
      <c r="T1210" s="23" t="e">
        <f>+VLOOKUP(A1210,#REF!, 1, FALSE)</f>
        <v>#REF!</v>
      </c>
    </row>
    <row r="1211" spans="1:20" s="2" customFormat="1" ht="15" hidden="1" x14ac:dyDescent="0.25">
      <c r="A1211" s="2" t="s">
        <v>2161</v>
      </c>
      <c r="B1211" s="2" t="s">
        <v>2162</v>
      </c>
      <c r="C1211" s="94" t="s">
        <v>5</v>
      </c>
      <c r="E1211" s="2">
        <v>318267.09999999998</v>
      </c>
      <c r="F1211" s="94">
        <f t="shared" si="36"/>
        <v>-318267.09999999998</v>
      </c>
      <c r="I1211" s="94"/>
      <c r="K1211" s="94">
        <v>318267.09999999998</v>
      </c>
      <c r="M1211" s="2">
        <f t="shared" si="37"/>
        <v>-318267.09999999998</v>
      </c>
      <c r="O1211" s="23">
        <f>F1211-_xlfn.IFNA(VLOOKUP(A1211,'tb adj31.12.2019'!$D$3:$E$1682,2,FALSE),0)</f>
        <v>-9.9999999976716936E-2</v>
      </c>
      <c r="R1211" s="2" t="e">
        <f>VLOOKUP(A1211,#REF!,1,FALSE)</f>
        <v>#REF!</v>
      </c>
      <c r="T1211" s="23" t="e">
        <f>+VLOOKUP(A1211,#REF!, 1, FALSE)</f>
        <v>#REF!</v>
      </c>
    </row>
    <row r="1212" spans="1:20" s="2" customFormat="1" ht="15" hidden="1" x14ac:dyDescent="0.25">
      <c r="A1212" s="2" t="s">
        <v>2163</v>
      </c>
      <c r="B1212" s="2" t="s">
        <v>2164</v>
      </c>
      <c r="C1212" s="94" t="s">
        <v>5</v>
      </c>
      <c r="D1212" s="2">
        <v>5.0029999999999996E-4</v>
      </c>
      <c r="F1212" s="94">
        <f t="shared" si="36"/>
        <v>5.0029999999999996E-4</v>
      </c>
      <c r="I1212" s="94"/>
      <c r="J1212" s="2">
        <v>5.0029999999999996E-4</v>
      </c>
      <c r="K1212" s="94"/>
      <c r="M1212" s="2">
        <f t="shared" si="37"/>
        <v>5.0029999999999996E-4</v>
      </c>
      <c r="O1212" s="23">
        <f>F1212-_xlfn.IFNA(VLOOKUP(A1212,'tb adj31.12.2019'!$D$3:$E$1682,2,FALSE),0)</f>
        <v>5.0029999999999996E-4</v>
      </c>
      <c r="R1212" s="2" t="e">
        <f>VLOOKUP(A1212,#REF!,1,FALSE)</f>
        <v>#REF!</v>
      </c>
      <c r="T1212" s="23" t="e">
        <f>+VLOOKUP(A1212,#REF!, 1, FALSE)</f>
        <v>#REF!</v>
      </c>
    </row>
    <row r="1213" spans="1:20" s="2" customFormat="1" ht="15" hidden="1" x14ac:dyDescent="0.25">
      <c r="A1213" s="2" t="s">
        <v>2165</v>
      </c>
      <c r="B1213" s="2" t="s">
        <v>2166</v>
      </c>
      <c r="C1213" s="94" t="s">
        <v>5</v>
      </c>
      <c r="D1213" s="2">
        <v>2157092</v>
      </c>
      <c r="F1213" s="94">
        <f t="shared" si="36"/>
        <v>2157092</v>
      </c>
      <c r="I1213" s="94"/>
      <c r="J1213" s="2">
        <v>2157092</v>
      </c>
      <c r="K1213" s="94"/>
      <c r="M1213" s="2">
        <f t="shared" si="37"/>
        <v>2157092</v>
      </c>
      <c r="O1213" s="23">
        <f>F1213-_xlfn.IFNA(VLOOKUP(A1213,'tb adj31.12.2019'!$D$3:$E$1682,2,FALSE),0)</f>
        <v>0</v>
      </c>
      <c r="R1213" s="2" t="e">
        <f>VLOOKUP(A1213,#REF!,1,FALSE)</f>
        <v>#REF!</v>
      </c>
      <c r="T1213" s="23" t="e">
        <f>+VLOOKUP(A1213,#REF!, 1, FALSE)</f>
        <v>#REF!</v>
      </c>
    </row>
    <row r="1214" spans="1:20" s="2" customFormat="1" ht="15" hidden="1" x14ac:dyDescent="0.25">
      <c r="A1214" s="2" t="s">
        <v>2167</v>
      </c>
      <c r="B1214" s="2" t="s">
        <v>2168</v>
      </c>
      <c r="C1214" s="94" t="s">
        <v>5</v>
      </c>
      <c r="D1214" s="2">
        <v>90</v>
      </c>
      <c r="F1214" s="94">
        <f t="shared" si="36"/>
        <v>90</v>
      </c>
      <c r="H1214" s="2">
        <v>90</v>
      </c>
      <c r="I1214" s="94"/>
      <c r="K1214" s="94"/>
      <c r="M1214" s="2">
        <f t="shared" si="37"/>
        <v>0</v>
      </c>
      <c r="O1214" s="23">
        <f>F1214-_xlfn.IFNA(VLOOKUP(A1214,'tb adj31.12.2019'!$D$3:$E$1682,2,FALSE),0)</f>
        <v>0</v>
      </c>
      <c r="R1214" s="2" t="e">
        <f>VLOOKUP(A1214,#REF!,1,FALSE)</f>
        <v>#REF!</v>
      </c>
      <c r="T1214" s="23" t="e">
        <f>+VLOOKUP(A1214,#REF!, 1, FALSE)</f>
        <v>#REF!</v>
      </c>
    </row>
    <row r="1215" spans="1:20" s="2" customFormat="1" ht="15" hidden="1" x14ac:dyDescent="0.25">
      <c r="A1215" s="2" t="s">
        <v>2169</v>
      </c>
      <c r="B1215" s="2" t="s">
        <v>2170</v>
      </c>
      <c r="C1215" s="94" t="s">
        <v>371</v>
      </c>
      <c r="D1215" s="2">
        <v>243540</v>
      </c>
      <c r="F1215" s="94">
        <f t="shared" si="36"/>
        <v>243540</v>
      </c>
      <c r="G1215" s="2">
        <v>4580</v>
      </c>
      <c r="H1215" s="2">
        <v>248120</v>
      </c>
      <c r="I1215" s="94"/>
      <c r="K1215" s="94"/>
      <c r="M1215" s="2">
        <f t="shared" si="37"/>
        <v>0</v>
      </c>
      <c r="O1215" s="23">
        <f>F1215-_xlfn.IFNA(VLOOKUP(A1215,'tb adj31.12.2019'!$D$3:$E$1682,2,FALSE),0)</f>
        <v>0</v>
      </c>
      <c r="R1215" s="2" t="e">
        <f>VLOOKUP(A1215,#REF!,1,FALSE)</f>
        <v>#REF!</v>
      </c>
      <c r="T1215" s="23" t="e">
        <f>+VLOOKUP(A1215,#REF!, 1, FALSE)</f>
        <v>#REF!</v>
      </c>
    </row>
    <row r="1216" spans="1:20" s="2" customFormat="1" ht="15" hidden="1" x14ac:dyDescent="0.25">
      <c r="A1216" s="2" t="s">
        <v>2171</v>
      </c>
      <c r="B1216" s="2" t="s">
        <v>2172</v>
      </c>
      <c r="C1216" s="94" t="s">
        <v>371</v>
      </c>
      <c r="D1216" s="2">
        <v>60885</v>
      </c>
      <c r="F1216" s="94">
        <f t="shared" si="36"/>
        <v>60885</v>
      </c>
      <c r="I1216" s="94"/>
      <c r="J1216" s="2">
        <v>60885</v>
      </c>
      <c r="K1216" s="94"/>
      <c r="M1216" s="2">
        <f t="shared" si="37"/>
        <v>60885</v>
      </c>
      <c r="O1216" s="23">
        <f>F1216-_xlfn.IFNA(VLOOKUP(A1216,'tb adj31.12.2019'!$D$3:$E$1682,2,FALSE),0)</f>
        <v>0</v>
      </c>
      <c r="R1216" s="2" t="e">
        <f>VLOOKUP(A1216,#REF!,1,FALSE)</f>
        <v>#REF!</v>
      </c>
      <c r="T1216" s="23" t="e">
        <f>+VLOOKUP(A1216,#REF!, 1, FALSE)</f>
        <v>#REF!</v>
      </c>
    </row>
    <row r="1217" spans="1:20" s="2" customFormat="1" ht="15" hidden="1" x14ac:dyDescent="0.25">
      <c r="A1217" s="2" t="s">
        <v>3492</v>
      </c>
      <c r="B1217" s="2" t="s">
        <v>3493</v>
      </c>
      <c r="C1217" s="94" t="s">
        <v>371</v>
      </c>
      <c r="F1217" s="94">
        <f t="shared" si="36"/>
        <v>0</v>
      </c>
      <c r="G1217" s="2">
        <v>291611.5</v>
      </c>
      <c r="H1217" s="2">
        <v>916.5</v>
      </c>
      <c r="I1217" s="94"/>
      <c r="J1217" s="2">
        <v>290695</v>
      </c>
      <c r="K1217" s="94"/>
      <c r="M1217" s="2">
        <f t="shared" si="37"/>
        <v>290695</v>
      </c>
      <c r="O1217" s="23">
        <f>F1217-_xlfn.IFNA(VLOOKUP(A1217,'tb adj31.12.2019'!$D$3:$E$1682,2,FALSE),0)</f>
        <v>0</v>
      </c>
      <c r="R1217" s="2" t="e">
        <f>VLOOKUP(A1217,#REF!,1,FALSE)</f>
        <v>#REF!</v>
      </c>
      <c r="T1217" s="23" t="e">
        <f>+VLOOKUP(A1217,#REF!, 1, FALSE)</f>
        <v>#REF!</v>
      </c>
    </row>
    <row r="1218" spans="1:20" s="2" customFormat="1" ht="15" hidden="1" x14ac:dyDescent="0.25">
      <c r="A1218" s="2" t="s">
        <v>2173</v>
      </c>
      <c r="B1218" s="2" t="s">
        <v>2174</v>
      </c>
      <c r="C1218" s="94" t="s">
        <v>371</v>
      </c>
      <c r="E1218" s="2">
        <v>4.2001E-3</v>
      </c>
      <c r="F1218" s="94">
        <f t="shared" si="36"/>
        <v>-4.2001E-3</v>
      </c>
      <c r="I1218" s="94"/>
      <c r="K1218" s="94">
        <v>4.2001E-3</v>
      </c>
      <c r="M1218" s="2">
        <f t="shared" si="37"/>
        <v>-4.2001E-3</v>
      </c>
      <c r="O1218" s="23">
        <f>F1218-_xlfn.IFNA(VLOOKUP(A1218,'tb adj31.12.2019'!$D$3:$E$1682,2,FALSE),0)</f>
        <v>-4.2001E-3</v>
      </c>
      <c r="R1218" s="2" t="e">
        <f>VLOOKUP(A1218,#REF!,1,FALSE)</f>
        <v>#REF!</v>
      </c>
      <c r="T1218" s="23" t="e">
        <f>+VLOOKUP(A1218,#REF!, 1, FALSE)</f>
        <v>#REF!</v>
      </c>
    </row>
    <row r="1219" spans="1:20" s="2" customFormat="1" ht="15" hidden="1" x14ac:dyDescent="0.25">
      <c r="A1219" s="2" t="s">
        <v>2175</v>
      </c>
      <c r="B1219" s="2" t="s">
        <v>2176</v>
      </c>
      <c r="C1219" s="94" t="s">
        <v>5</v>
      </c>
      <c r="E1219" s="2">
        <v>3.2599E-3</v>
      </c>
      <c r="F1219" s="94">
        <f t="shared" si="36"/>
        <v>-3.2599E-3</v>
      </c>
      <c r="I1219" s="94"/>
      <c r="K1219" s="94">
        <v>3.2599E-3</v>
      </c>
      <c r="M1219" s="2">
        <f t="shared" si="37"/>
        <v>-3.2599E-3</v>
      </c>
      <c r="O1219" s="23">
        <f>F1219-_xlfn.IFNA(VLOOKUP(A1219,'tb adj31.12.2019'!$D$3:$E$1682,2,FALSE),0)</f>
        <v>-3.2599E-3</v>
      </c>
      <c r="R1219" s="2" t="e">
        <f>VLOOKUP(A1219,#REF!,1,FALSE)</f>
        <v>#REF!</v>
      </c>
      <c r="T1219" s="23" t="e">
        <f>+VLOOKUP(A1219,#REF!, 1, FALSE)</f>
        <v>#REF!</v>
      </c>
    </row>
    <row r="1220" spans="1:20" s="2" customFormat="1" ht="15" hidden="1" x14ac:dyDescent="0.25">
      <c r="A1220" s="2" t="s">
        <v>2177</v>
      </c>
      <c r="B1220" s="2" t="s">
        <v>2178</v>
      </c>
      <c r="C1220" s="94" t="s">
        <v>371</v>
      </c>
      <c r="D1220" s="2">
        <v>4.3999000000000009E-3</v>
      </c>
      <c r="F1220" s="94">
        <f t="shared" ref="F1220:F1283" si="38">+D1220-E1220</f>
        <v>4.3999000000000009E-3</v>
      </c>
      <c r="I1220" s="94"/>
      <c r="J1220" s="2">
        <v>4.3999000000000009E-3</v>
      </c>
      <c r="K1220" s="94"/>
      <c r="M1220" s="2">
        <f t="shared" ref="M1220:M1283" si="39">+J1220-K1220</f>
        <v>4.3999000000000009E-3</v>
      </c>
      <c r="O1220" s="23">
        <f>F1220-_xlfn.IFNA(VLOOKUP(A1220,'tb adj31.12.2019'!$D$3:$E$1682,2,FALSE),0)</f>
        <v>4.3999000000000009E-3</v>
      </c>
      <c r="R1220" s="2" t="e">
        <f>VLOOKUP(A1220,#REF!,1,FALSE)</f>
        <v>#REF!</v>
      </c>
      <c r="T1220" s="23" t="e">
        <f>+VLOOKUP(A1220,#REF!, 1, FALSE)</f>
        <v>#REF!</v>
      </c>
    </row>
    <row r="1221" spans="1:20" s="2" customFormat="1" ht="15" hidden="1" x14ac:dyDescent="0.25">
      <c r="A1221" s="2" t="s">
        <v>3494</v>
      </c>
      <c r="B1221" s="2" t="s">
        <v>3495</v>
      </c>
      <c r="C1221" s="94" t="s">
        <v>5</v>
      </c>
      <c r="F1221" s="94">
        <f t="shared" si="38"/>
        <v>0</v>
      </c>
      <c r="H1221" s="2">
        <v>16461412</v>
      </c>
      <c r="I1221" s="94"/>
      <c r="K1221" s="94">
        <v>16461412</v>
      </c>
      <c r="M1221" s="2">
        <f t="shared" si="39"/>
        <v>-16461412</v>
      </c>
      <c r="O1221" s="23">
        <f>F1221-_xlfn.IFNA(VLOOKUP(A1221,'tb adj31.12.2019'!$D$3:$E$1682,2,FALSE),0)</f>
        <v>0</v>
      </c>
      <c r="R1221" s="2" t="e">
        <f>VLOOKUP(A1221,#REF!,1,FALSE)</f>
        <v>#REF!</v>
      </c>
      <c r="T1221" s="23" t="e">
        <f>+VLOOKUP(A1221,#REF!, 1, FALSE)</f>
        <v>#REF!</v>
      </c>
    </row>
    <row r="1222" spans="1:20" s="2" customFormat="1" ht="15" hidden="1" x14ac:dyDescent="0.25">
      <c r="A1222" s="2" t="s">
        <v>2180</v>
      </c>
      <c r="B1222" s="2" t="s">
        <v>2181</v>
      </c>
      <c r="C1222" s="94" t="s">
        <v>5</v>
      </c>
      <c r="D1222" s="2">
        <v>3070298.1084500002</v>
      </c>
      <c r="F1222" s="94">
        <f t="shared" si="38"/>
        <v>3070298.1084500002</v>
      </c>
      <c r="G1222" s="2">
        <v>5074700</v>
      </c>
      <c r="H1222" s="2">
        <v>6076702.2000000002</v>
      </c>
      <c r="I1222" s="94"/>
      <c r="J1222" s="2">
        <v>2068295.9084500014</v>
      </c>
      <c r="K1222" s="94"/>
      <c r="M1222" s="2">
        <f t="shared" si="39"/>
        <v>2068295.9084500014</v>
      </c>
      <c r="O1222" s="23">
        <f>F1222-_xlfn.IFNA(VLOOKUP(A1222,'tb adj31.12.2019'!$D$3:$E$1682,2,FALSE),0)</f>
        <v>0.10845000017434359</v>
      </c>
      <c r="R1222" s="2" t="e">
        <f>VLOOKUP(A1222,#REF!,1,FALSE)</f>
        <v>#REF!</v>
      </c>
      <c r="T1222" s="23" t="e">
        <f>+VLOOKUP(A1222,#REF!, 1, FALSE)</f>
        <v>#REF!</v>
      </c>
    </row>
    <row r="1223" spans="1:20" s="2" customFormat="1" ht="15" hidden="1" x14ac:dyDescent="0.25">
      <c r="A1223" s="2" t="s">
        <v>2183</v>
      </c>
      <c r="B1223" s="2" t="s">
        <v>2184</v>
      </c>
      <c r="C1223" s="94" t="s">
        <v>5</v>
      </c>
      <c r="F1223" s="94">
        <f t="shared" si="38"/>
        <v>0</v>
      </c>
      <c r="G1223" s="2">
        <v>3500066</v>
      </c>
      <c r="I1223" s="94"/>
      <c r="J1223" s="2">
        <v>3500066</v>
      </c>
      <c r="K1223" s="94"/>
      <c r="M1223" s="2">
        <f t="shared" si="39"/>
        <v>3500066</v>
      </c>
      <c r="O1223" s="23">
        <f>F1223-_xlfn.IFNA(VLOOKUP(A1223,'tb adj31.12.2019'!$D$3:$E$1682,2,FALSE),0)</f>
        <v>0</v>
      </c>
      <c r="R1223" s="2" t="e">
        <f>VLOOKUP(A1223,#REF!,1,FALSE)</f>
        <v>#REF!</v>
      </c>
      <c r="T1223" s="23" t="e">
        <f>+VLOOKUP(A1223,#REF!, 1, FALSE)</f>
        <v>#REF!</v>
      </c>
    </row>
    <row r="1224" spans="1:20" s="2" customFormat="1" ht="15" hidden="1" x14ac:dyDescent="0.25">
      <c r="A1224" s="2" t="s">
        <v>2185</v>
      </c>
      <c r="B1224" s="2" t="s">
        <v>2186</v>
      </c>
      <c r="C1224" s="94" t="s">
        <v>5</v>
      </c>
      <c r="E1224" s="2">
        <v>3091546</v>
      </c>
      <c r="F1224" s="94">
        <f t="shared" si="38"/>
        <v>-3091546</v>
      </c>
      <c r="I1224" s="94"/>
      <c r="K1224" s="94">
        <v>3091546</v>
      </c>
      <c r="M1224" s="2">
        <f t="shared" si="39"/>
        <v>-3091546</v>
      </c>
      <c r="O1224" s="23">
        <f>F1224-_xlfn.IFNA(VLOOKUP(A1224,'tb adj31.12.2019'!$D$3:$E$1682,2,FALSE),0)</f>
        <v>-2518950</v>
      </c>
      <c r="R1224" s="2" t="e">
        <f>VLOOKUP(A1224,#REF!,1,FALSE)</f>
        <v>#REF!</v>
      </c>
      <c r="T1224" s="23" t="e">
        <f>+VLOOKUP(A1224,#REF!, 1, FALSE)</f>
        <v>#REF!</v>
      </c>
    </row>
    <row r="1225" spans="1:20" s="2" customFormat="1" ht="15" hidden="1" x14ac:dyDescent="0.25">
      <c r="A1225" s="2" t="s">
        <v>2187</v>
      </c>
      <c r="B1225" s="2" t="s">
        <v>2188</v>
      </c>
      <c r="C1225" s="94" t="s">
        <v>5</v>
      </c>
      <c r="D1225" s="2">
        <v>170483.68000039994</v>
      </c>
      <c r="F1225" s="94">
        <f t="shared" si="38"/>
        <v>170483.68000039994</v>
      </c>
      <c r="G1225" s="2">
        <v>21962687.399999999</v>
      </c>
      <c r="H1225" s="2">
        <v>22066652.079999998</v>
      </c>
      <c r="I1225" s="94"/>
      <c r="J1225" s="2">
        <v>66519.000000400541</v>
      </c>
      <c r="K1225" s="94"/>
      <c r="M1225" s="2">
        <f t="shared" si="39"/>
        <v>66519.000000400541</v>
      </c>
      <c r="O1225" s="23">
        <f>F1225-_xlfn.IFNA(VLOOKUP(A1225,'tb adj31.12.2019'!$D$3:$E$1682,2,FALSE),0)</f>
        <v>-0.31999960006214678</v>
      </c>
      <c r="R1225" s="2" t="e">
        <f>VLOOKUP(A1225,#REF!,1,FALSE)</f>
        <v>#REF!</v>
      </c>
      <c r="T1225" s="23" t="e">
        <f>+VLOOKUP(A1225,#REF!, 1, FALSE)</f>
        <v>#REF!</v>
      </c>
    </row>
    <row r="1226" spans="1:20" s="2" customFormat="1" ht="15" hidden="1" x14ac:dyDescent="0.25">
      <c r="A1226" s="2" t="s">
        <v>2189</v>
      </c>
      <c r="B1226" s="2" t="s">
        <v>2190</v>
      </c>
      <c r="C1226" s="94" t="s">
        <v>5</v>
      </c>
      <c r="D1226" s="2">
        <v>9.0000000000000007E-7</v>
      </c>
      <c r="F1226" s="94">
        <f t="shared" si="38"/>
        <v>9.0000000000000007E-7</v>
      </c>
      <c r="I1226" s="94"/>
      <c r="J1226" s="2">
        <v>9.0000000000000007E-7</v>
      </c>
      <c r="K1226" s="94"/>
      <c r="M1226" s="2">
        <f t="shared" si="39"/>
        <v>9.0000000000000007E-7</v>
      </c>
      <c r="O1226" s="23">
        <f>F1226-_xlfn.IFNA(VLOOKUP(A1226,'tb adj31.12.2019'!$D$3:$E$1682,2,FALSE),0)</f>
        <v>9.0000000000000007E-7</v>
      </c>
      <c r="R1226" s="2" t="e">
        <f>VLOOKUP(A1226,#REF!,1,FALSE)</f>
        <v>#REF!</v>
      </c>
      <c r="T1226" s="23" t="e">
        <f>+VLOOKUP(A1226,#REF!, 1, FALSE)</f>
        <v>#REF!</v>
      </c>
    </row>
    <row r="1227" spans="1:20" s="2" customFormat="1" ht="15" hidden="1" x14ac:dyDescent="0.25">
      <c r="A1227" s="2" t="s">
        <v>2191</v>
      </c>
      <c r="B1227" s="2" t="s">
        <v>2192</v>
      </c>
      <c r="C1227" s="94" t="s">
        <v>5</v>
      </c>
      <c r="E1227" s="2">
        <v>9.9999999999999995E-8</v>
      </c>
      <c r="F1227" s="94">
        <f t="shared" si="38"/>
        <v>-9.9999999999999995E-8</v>
      </c>
      <c r="I1227" s="94"/>
      <c r="K1227" s="94">
        <v>9.9999999999999995E-8</v>
      </c>
      <c r="M1227" s="2">
        <f t="shared" si="39"/>
        <v>-9.9999999999999995E-8</v>
      </c>
      <c r="O1227" s="23">
        <f>F1227-_xlfn.IFNA(VLOOKUP(A1227,'tb adj31.12.2019'!$D$3:$E$1682,2,FALSE),0)</f>
        <v>-9.9999999999999995E-8</v>
      </c>
      <c r="R1227" s="2" t="e">
        <f>VLOOKUP(A1227,#REF!,1,FALSE)</f>
        <v>#REF!</v>
      </c>
      <c r="T1227" s="23" t="e">
        <f>+VLOOKUP(A1227,#REF!, 1, FALSE)</f>
        <v>#REF!</v>
      </c>
    </row>
    <row r="1228" spans="1:20" s="2" customFormat="1" ht="15" hidden="1" x14ac:dyDescent="0.25">
      <c r="A1228" s="2" t="s">
        <v>2193</v>
      </c>
      <c r="B1228" s="2" t="s">
        <v>2194</v>
      </c>
      <c r="C1228" s="94" t="s">
        <v>5</v>
      </c>
      <c r="D1228" s="2">
        <v>6879154.689999599</v>
      </c>
      <c r="F1228" s="94">
        <f t="shared" si="38"/>
        <v>6879154.689999599</v>
      </c>
      <c r="G1228" s="2">
        <v>226839545.80000001</v>
      </c>
      <c r="H1228" s="2">
        <v>228814160.41</v>
      </c>
      <c r="I1228" s="94"/>
      <c r="J1228" s="2">
        <v>4904540.0799996564</v>
      </c>
      <c r="K1228" s="94"/>
      <c r="M1228" s="2">
        <f t="shared" si="39"/>
        <v>4904540.0799996564</v>
      </c>
      <c r="O1228" s="23">
        <f>F1228-_xlfn.IFNA(VLOOKUP(A1228,'tb adj31.12.2019'!$D$3:$E$1682,2,FALSE),0)</f>
        <v>-0.31000040099024773</v>
      </c>
      <c r="R1228" s="2" t="e">
        <f>VLOOKUP(A1228,#REF!,1,FALSE)</f>
        <v>#REF!</v>
      </c>
      <c r="T1228" s="23" t="e">
        <f>+VLOOKUP(A1228,#REF!, 1, FALSE)</f>
        <v>#REF!</v>
      </c>
    </row>
    <row r="1229" spans="1:20" s="2" customFormat="1" ht="15" hidden="1" x14ac:dyDescent="0.25">
      <c r="A1229" s="2" t="s">
        <v>2195</v>
      </c>
      <c r="B1229" s="2" t="s">
        <v>2196</v>
      </c>
      <c r="C1229" s="94" t="s">
        <v>5</v>
      </c>
      <c r="D1229" s="2">
        <v>29692171.930000301</v>
      </c>
      <c r="F1229" s="94">
        <f t="shared" si="38"/>
        <v>29692171.930000301</v>
      </c>
      <c r="G1229" s="2">
        <v>864827373.80999994</v>
      </c>
      <c r="H1229" s="2">
        <v>870290678.61000001</v>
      </c>
      <c r="I1229" s="94"/>
      <c r="J1229" s="2">
        <v>24228867.130000457</v>
      </c>
      <c r="K1229" s="94"/>
      <c r="M1229" s="2">
        <f t="shared" si="39"/>
        <v>24228867.130000457</v>
      </c>
      <c r="O1229" s="23">
        <f>F1229-_xlfn.IFNA(VLOOKUP(A1229,'tb adj31.12.2019'!$D$3:$E$1682,2,FALSE),0)</f>
        <v>-6.9999698549509048E-2</v>
      </c>
      <c r="R1229" s="2" t="e">
        <f>VLOOKUP(A1229,#REF!,1,FALSE)</f>
        <v>#REF!</v>
      </c>
      <c r="T1229" s="23" t="e">
        <f>+VLOOKUP(A1229,#REF!, 1, FALSE)</f>
        <v>#REF!</v>
      </c>
    </row>
    <row r="1230" spans="1:20" s="2" customFormat="1" ht="15" hidden="1" x14ac:dyDescent="0.25">
      <c r="A1230" s="2" t="s">
        <v>2197</v>
      </c>
      <c r="B1230" s="2" t="s">
        <v>2198</v>
      </c>
      <c r="C1230" s="94" t="s">
        <v>5</v>
      </c>
      <c r="D1230" s="2">
        <v>9.9999999999999995E-8</v>
      </c>
      <c r="F1230" s="94">
        <f t="shared" si="38"/>
        <v>9.9999999999999995E-8</v>
      </c>
      <c r="I1230" s="94"/>
      <c r="J1230" s="2">
        <v>9.9999999999999995E-8</v>
      </c>
      <c r="K1230" s="94"/>
      <c r="M1230" s="2">
        <f t="shared" si="39"/>
        <v>9.9999999999999995E-8</v>
      </c>
      <c r="O1230" s="23">
        <f>F1230-_xlfn.IFNA(VLOOKUP(A1230,'tb adj31.12.2019'!$D$3:$E$1682,2,FALSE),0)</f>
        <v>9.9999999999999995E-8</v>
      </c>
      <c r="R1230" s="2" t="e">
        <f>VLOOKUP(A1230,#REF!,1,FALSE)</f>
        <v>#REF!</v>
      </c>
      <c r="T1230" s="23" t="e">
        <f>+VLOOKUP(A1230,#REF!, 1, FALSE)</f>
        <v>#REF!</v>
      </c>
    </row>
    <row r="1231" spans="1:20" s="2" customFormat="1" ht="15" hidden="1" x14ac:dyDescent="0.25">
      <c r="A1231" s="2" t="s">
        <v>2199</v>
      </c>
      <c r="B1231" s="2" t="s">
        <v>2200</v>
      </c>
      <c r="C1231" s="94" t="s">
        <v>5</v>
      </c>
      <c r="E1231" s="2">
        <v>2.9999999999999999E-7</v>
      </c>
      <c r="F1231" s="94">
        <f t="shared" si="38"/>
        <v>-2.9999999999999999E-7</v>
      </c>
      <c r="I1231" s="94"/>
      <c r="K1231" s="94">
        <v>2.9999999999999999E-7</v>
      </c>
      <c r="M1231" s="2">
        <f t="shared" si="39"/>
        <v>-2.9999999999999999E-7</v>
      </c>
      <c r="O1231" s="23">
        <f>F1231-_xlfn.IFNA(VLOOKUP(A1231,'tb adj31.12.2019'!$D$3:$E$1682,2,FALSE),0)</f>
        <v>-2.9999999999999999E-7</v>
      </c>
      <c r="R1231" s="2" t="e">
        <f>VLOOKUP(A1231,#REF!,1,FALSE)</f>
        <v>#REF!</v>
      </c>
      <c r="T1231" s="23" t="e">
        <f>+VLOOKUP(A1231,#REF!, 1, FALSE)</f>
        <v>#REF!</v>
      </c>
    </row>
    <row r="1232" spans="1:20" s="2" customFormat="1" ht="15" hidden="1" x14ac:dyDescent="0.25">
      <c r="A1232" s="2" t="s">
        <v>2202</v>
      </c>
      <c r="B1232" s="2" t="s">
        <v>2203</v>
      </c>
      <c r="C1232" s="94" t="s">
        <v>5</v>
      </c>
      <c r="D1232" s="2">
        <v>1527779.6799997997</v>
      </c>
      <c r="F1232" s="94">
        <f t="shared" si="38"/>
        <v>1527779.6799997997</v>
      </c>
      <c r="G1232" s="2">
        <v>12417597.77</v>
      </c>
      <c r="H1232" s="2">
        <v>9199476.6799999997</v>
      </c>
      <c r="I1232" s="94"/>
      <c r="J1232" s="2">
        <v>4745900.7699997993</v>
      </c>
      <c r="K1232" s="94"/>
      <c r="M1232" s="2">
        <f t="shared" si="39"/>
        <v>4745900.7699997993</v>
      </c>
      <c r="O1232" s="23">
        <f>F1232-_xlfn.IFNA(VLOOKUP(A1232,'tb adj31.12.2019'!$D$3:$E$1682,2,FALSE),0)</f>
        <v>-0.32000020029954612</v>
      </c>
      <c r="R1232" s="2" t="e">
        <f>VLOOKUP(A1232,#REF!,1,FALSE)</f>
        <v>#REF!</v>
      </c>
      <c r="T1232" s="23" t="e">
        <f>+VLOOKUP(A1232,#REF!, 1, FALSE)</f>
        <v>#REF!</v>
      </c>
    </row>
    <row r="1233" spans="1:20" s="2" customFormat="1" ht="15" hidden="1" x14ac:dyDescent="0.25">
      <c r="A1233" s="2" t="s">
        <v>2205</v>
      </c>
      <c r="B1233" s="2" t="s">
        <v>2206</v>
      </c>
      <c r="C1233" s="94" t="s">
        <v>5</v>
      </c>
      <c r="D1233" s="2">
        <v>113820704.09999999</v>
      </c>
      <c r="F1233" s="94">
        <f t="shared" si="38"/>
        <v>113820704.09999999</v>
      </c>
      <c r="G1233" s="2">
        <v>2234102792.3200002</v>
      </c>
      <c r="H1233" s="2">
        <v>2273763801.0799999</v>
      </c>
      <c r="I1233" s="94"/>
      <c r="J1233" s="2">
        <v>74159695.340000004</v>
      </c>
      <c r="K1233" s="94"/>
      <c r="M1233" s="2">
        <f t="shared" si="39"/>
        <v>74159695.340000004</v>
      </c>
      <c r="O1233" s="23">
        <f>F1233-_xlfn.IFNA(VLOOKUP(A1233,'tb adj31.12.2019'!$D$3:$E$1682,2,FALSE),0)</f>
        <v>9.9999994039535522E-2</v>
      </c>
      <c r="R1233" s="2" t="e">
        <f>VLOOKUP(A1233,#REF!,1,FALSE)</f>
        <v>#REF!</v>
      </c>
      <c r="T1233" s="23" t="e">
        <f>+VLOOKUP(A1233,#REF!, 1, FALSE)</f>
        <v>#REF!</v>
      </c>
    </row>
    <row r="1234" spans="1:20" s="2" customFormat="1" ht="15" hidden="1" x14ac:dyDescent="0.25">
      <c r="A1234" s="2" t="s">
        <v>2207</v>
      </c>
      <c r="B1234" s="2" t="s">
        <v>2208</v>
      </c>
      <c r="C1234" s="94" t="s">
        <v>371</v>
      </c>
      <c r="D1234" s="2">
        <v>81944747.667363808</v>
      </c>
      <c r="F1234" s="94">
        <f t="shared" si="38"/>
        <v>81944747.667363808</v>
      </c>
      <c r="G1234" s="2">
        <v>190269465.69999999</v>
      </c>
      <c r="H1234" s="2">
        <v>247590892.16030002</v>
      </c>
      <c r="I1234" s="94"/>
      <c r="J1234" s="2">
        <v>24623321.207063865</v>
      </c>
      <c r="K1234" s="94"/>
      <c r="M1234" s="2">
        <f t="shared" si="39"/>
        <v>24623321.207063865</v>
      </c>
      <c r="O1234" s="23">
        <f>F1234-_xlfn.IFNA(VLOOKUP(A1234,'tb adj31.12.2019'!$D$3:$E$1682,2,FALSE),0)</f>
        <v>-0.33263619244098663</v>
      </c>
      <c r="R1234" s="2" t="e">
        <f>VLOOKUP(A1234,#REF!,1,FALSE)</f>
        <v>#REF!</v>
      </c>
      <c r="T1234" s="23" t="e">
        <f>+VLOOKUP(A1234,#REF!, 1, FALSE)</f>
        <v>#REF!</v>
      </c>
    </row>
    <row r="1235" spans="1:20" s="2" customFormat="1" ht="15" hidden="1" x14ac:dyDescent="0.25">
      <c r="A1235" s="2" t="s">
        <v>2209</v>
      </c>
      <c r="B1235" s="2" t="s">
        <v>2210</v>
      </c>
      <c r="C1235" s="94" t="s">
        <v>371</v>
      </c>
      <c r="E1235" s="2">
        <v>8.7429999999999995E-4</v>
      </c>
      <c r="F1235" s="94">
        <f t="shared" si="38"/>
        <v>-8.7429999999999995E-4</v>
      </c>
      <c r="I1235" s="94"/>
      <c r="K1235" s="94">
        <v>8.7429999999999995E-4</v>
      </c>
      <c r="M1235" s="2">
        <f t="shared" si="39"/>
        <v>-8.7429999999999995E-4</v>
      </c>
      <c r="O1235" s="23">
        <f>F1235-_xlfn.IFNA(VLOOKUP(A1235,'tb adj31.12.2019'!$D$3:$E$1682,2,FALSE),0)</f>
        <v>-8.7429999999999995E-4</v>
      </c>
      <c r="R1235" s="2" t="e">
        <f>VLOOKUP(A1235,#REF!,1,FALSE)</f>
        <v>#REF!</v>
      </c>
      <c r="T1235" s="23" t="e">
        <f>+VLOOKUP(A1235,#REF!, 1, FALSE)</f>
        <v>#REF!</v>
      </c>
    </row>
    <row r="1236" spans="1:20" s="2" customFormat="1" ht="15" hidden="1" x14ac:dyDescent="0.25">
      <c r="A1236" s="2" t="s">
        <v>2211</v>
      </c>
      <c r="B1236" s="2" t="s">
        <v>2212</v>
      </c>
      <c r="C1236" s="94" t="s">
        <v>371</v>
      </c>
      <c r="D1236" s="2">
        <v>5.0009999999999996E-4</v>
      </c>
      <c r="F1236" s="94">
        <f t="shared" si="38"/>
        <v>5.0009999999999996E-4</v>
      </c>
      <c r="I1236" s="94"/>
      <c r="J1236" s="2">
        <v>5.0009999999999996E-4</v>
      </c>
      <c r="K1236" s="94"/>
      <c r="M1236" s="2">
        <f t="shared" si="39"/>
        <v>5.0009999999999996E-4</v>
      </c>
      <c r="O1236" s="23">
        <f>F1236-_xlfn.IFNA(VLOOKUP(A1236,'tb adj31.12.2019'!$D$3:$E$1682,2,FALSE),0)</f>
        <v>5.0009999999999996E-4</v>
      </c>
      <c r="R1236" s="2" t="e">
        <f>VLOOKUP(A1236,#REF!,1,FALSE)</f>
        <v>#REF!</v>
      </c>
      <c r="T1236" s="23" t="e">
        <f>+VLOOKUP(A1236,#REF!, 1, FALSE)</f>
        <v>#REF!</v>
      </c>
    </row>
    <row r="1237" spans="1:20" s="2" customFormat="1" ht="15" hidden="1" x14ac:dyDescent="0.25">
      <c r="A1237" s="2" t="s">
        <v>2213</v>
      </c>
      <c r="B1237" s="2" t="s">
        <v>2214</v>
      </c>
      <c r="C1237" s="94" t="s">
        <v>371</v>
      </c>
      <c r="D1237" s="2">
        <v>9715.1305993999995</v>
      </c>
      <c r="F1237" s="94">
        <f t="shared" si="38"/>
        <v>9715.1305993999995</v>
      </c>
      <c r="G1237" s="2">
        <v>6988606.0558000002</v>
      </c>
      <c r="H1237" s="2">
        <v>6995793.674399999</v>
      </c>
      <c r="I1237" s="94"/>
      <c r="J1237" s="2">
        <v>2527.5119993984699</v>
      </c>
      <c r="K1237" s="94"/>
      <c r="M1237" s="2">
        <f t="shared" si="39"/>
        <v>2527.5119993984699</v>
      </c>
      <c r="O1237" s="23">
        <f>F1237-_xlfn.IFNA(VLOOKUP(A1237,'tb adj31.12.2019'!$D$3:$E$1682,2,FALSE),0)</f>
        <v>0.13059939999948256</v>
      </c>
      <c r="R1237" s="2" t="e">
        <f>VLOOKUP(A1237,#REF!,1,FALSE)</f>
        <v>#REF!</v>
      </c>
      <c r="T1237" s="23" t="e">
        <f>+VLOOKUP(A1237,#REF!, 1, FALSE)</f>
        <v>#REF!</v>
      </c>
    </row>
    <row r="1238" spans="1:20" s="2" customFormat="1" ht="15" hidden="1" x14ac:dyDescent="0.25">
      <c r="A1238" s="2" t="s">
        <v>2215</v>
      </c>
      <c r="B1238" s="2" t="s">
        <v>2216</v>
      </c>
      <c r="C1238" s="94" t="s">
        <v>371</v>
      </c>
      <c r="D1238" s="2">
        <v>2143077.7209983002</v>
      </c>
      <c r="F1238" s="94">
        <f t="shared" si="38"/>
        <v>2143077.7209983002</v>
      </c>
      <c r="G1238" s="2">
        <v>36415542.193999998</v>
      </c>
      <c r="H1238" s="2">
        <v>36361660.912</v>
      </c>
      <c r="I1238" s="94"/>
      <c r="J1238" s="2">
        <v>2196959.0029982948</v>
      </c>
      <c r="K1238" s="94"/>
      <c r="M1238" s="2">
        <f t="shared" si="39"/>
        <v>2196959.0029982948</v>
      </c>
      <c r="O1238" s="23">
        <f>F1238-_xlfn.IFNA(VLOOKUP(A1238,'tb adj31.12.2019'!$D$3:$E$1682,2,FALSE),0)</f>
        <v>-0.27900169976055622</v>
      </c>
      <c r="R1238" s="2" t="e">
        <f>VLOOKUP(A1238,#REF!,1,FALSE)</f>
        <v>#REF!</v>
      </c>
      <c r="T1238" s="23" t="e">
        <f>+VLOOKUP(A1238,#REF!, 1, FALSE)</f>
        <v>#REF!</v>
      </c>
    </row>
    <row r="1239" spans="1:20" hidden="1" x14ac:dyDescent="0.2">
      <c r="A1239" s="23" t="s">
        <v>2217</v>
      </c>
      <c r="B1239" s="23" t="s">
        <v>2218</v>
      </c>
      <c r="C1239" s="135" t="s">
        <v>371</v>
      </c>
      <c r="D1239" s="23">
        <v>3.1001999999999996E-3</v>
      </c>
      <c r="F1239" s="135">
        <f t="shared" si="38"/>
        <v>3.1001999999999996E-3</v>
      </c>
      <c r="J1239" s="23">
        <v>3.1001999999999996E-3</v>
      </c>
      <c r="M1239" s="23">
        <f t="shared" si="39"/>
        <v>3.1001999999999996E-3</v>
      </c>
      <c r="O1239" s="23">
        <f>F1239-_xlfn.IFNA(VLOOKUP(A1239,'tb adj31.12.2019'!$D$3:$E$1682,2,FALSE),0)</f>
        <v>3.1001999999999996E-3</v>
      </c>
      <c r="R1239" s="23" t="e">
        <f>VLOOKUP(A1239,#REF!,1,FALSE)</f>
        <v>#REF!</v>
      </c>
      <c r="T1239" s="23" t="e">
        <f>+VLOOKUP(A1239,#REF!, 1, FALSE)</f>
        <v>#REF!</v>
      </c>
    </row>
    <row r="1240" spans="1:20" s="2" customFormat="1" ht="15" hidden="1" x14ac:dyDescent="0.25">
      <c r="A1240" s="2" t="s">
        <v>2219</v>
      </c>
      <c r="B1240" s="2" t="s">
        <v>2220</v>
      </c>
      <c r="C1240" s="94" t="s">
        <v>371</v>
      </c>
      <c r="E1240" s="2">
        <v>4.0400999999999996E-3</v>
      </c>
      <c r="F1240" s="94">
        <f t="shared" si="38"/>
        <v>-4.0400999999999996E-3</v>
      </c>
      <c r="I1240" s="94"/>
      <c r="K1240" s="94">
        <v>4.0400999999999996E-3</v>
      </c>
      <c r="M1240" s="2">
        <f t="shared" si="39"/>
        <v>-4.0400999999999996E-3</v>
      </c>
      <c r="O1240" s="23">
        <f>F1240-_xlfn.IFNA(VLOOKUP(A1240,'tb adj31.12.2019'!$D$3:$E$1682,2,FALSE),0)</f>
        <v>-4.0400999999999996E-3</v>
      </c>
      <c r="R1240" s="2" t="e">
        <f>VLOOKUP(A1240,#REF!,1,FALSE)</f>
        <v>#REF!</v>
      </c>
      <c r="T1240" s="23" t="e">
        <f>+VLOOKUP(A1240,#REF!, 1, FALSE)</f>
        <v>#REF!</v>
      </c>
    </row>
    <row r="1241" spans="1:20" s="2" customFormat="1" ht="15" hidden="1" x14ac:dyDescent="0.25">
      <c r="A1241" s="2" t="s">
        <v>2221</v>
      </c>
      <c r="B1241" s="2" t="s">
        <v>2222</v>
      </c>
      <c r="C1241" s="94" t="s">
        <v>371</v>
      </c>
      <c r="D1241" s="2">
        <v>2.6997000000000006E-3</v>
      </c>
      <c r="F1241" s="94">
        <f t="shared" si="38"/>
        <v>2.6997000000000006E-3</v>
      </c>
      <c r="I1241" s="94"/>
      <c r="J1241" s="2">
        <v>2.6997000000000006E-3</v>
      </c>
      <c r="K1241" s="94"/>
      <c r="M1241" s="2">
        <f t="shared" si="39"/>
        <v>2.6997000000000006E-3</v>
      </c>
      <c r="O1241" s="23">
        <f>F1241-_xlfn.IFNA(VLOOKUP(A1241,'tb adj31.12.2019'!$D$3:$E$1682,2,FALSE),0)</f>
        <v>2.6997000000000006E-3</v>
      </c>
      <c r="R1241" s="2" t="e">
        <f>VLOOKUP(A1241,#REF!,1,FALSE)</f>
        <v>#REF!</v>
      </c>
      <c r="T1241" s="23" t="e">
        <f>+VLOOKUP(A1241,#REF!, 1, FALSE)</f>
        <v>#REF!</v>
      </c>
    </row>
    <row r="1242" spans="1:20" s="2" customFormat="1" ht="15" hidden="1" x14ac:dyDescent="0.25">
      <c r="A1242" s="2" t="s">
        <v>2223</v>
      </c>
      <c r="B1242" s="2" t="s">
        <v>2224</v>
      </c>
      <c r="C1242" s="94" t="s">
        <v>371</v>
      </c>
      <c r="D1242" s="2">
        <v>2.9999999999999997E-4</v>
      </c>
      <c r="F1242" s="94">
        <f t="shared" si="38"/>
        <v>2.9999999999999997E-4</v>
      </c>
      <c r="I1242" s="94"/>
      <c r="J1242" s="2">
        <v>2.9999999999999997E-4</v>
      </c>
      <c r="K1242" s="94"/>
      <c r="M1242" s="2">
        <f t="shared" si="39"/>
        <v>2.9999999999999997E-4</v>
      </c>
      <c r="O1242" s="23">
        <f>F1242-_xlfn.IFNA(VLOOKUP(A1242,'tb adj31.12.2019'!$D$3:$E$1682,2,FALSE),0)</f>
        <v>2.9999999999999997E-4</v>
      </c>
      <c r="R1242" s="2" t="e">
        <f>VLOOKUP(A1242,#REF!,1,FALSE)</f>
        <v>#REF!</v>
      </c>
      <c r="T1242" s="23" t="e">
        <f>+VLOOKUP(A1242,#REF!, 1, FALSE)</f>
        <v>#REF!</v>
      </c>
    </row>
    <row r="1243" spans="1:20" s="2" customFormat="1" ht="15" hidden="1" x14ac:dyDescent="0.25">
      <c r="A1243" s="2" t="s">
        <v>2225</v>
      </c>
      <c r="B1243" s="2" t="s">
        <v>2226</v>
      </c>
      <c r="C1243" s="94" t="s">
        <v>371</v>
      </c>
      <c r="D1243" s="2">
        <v>4400.7699885000002</v>
      </c>
      <c r="F1243" s="94">
        <f t="shared" si="38"/>
        <v>4400.7699885000002</v>
      </c>
      <c r="G1243" s="2">
        <v>95.69</v>
      </c>
      <c r="H1243" s="2">
        <v>4496.4632000000001</v>
      </c>
      <c r="I1243" s="94"/>
      <c r="K1243" s="94">
        <v>3.2114999997429551E-3</v>
      </c>
      <c r="M1243" s="2">
        <f t="shared" si="39"/>
        <v>-3.2114999997429551E-3</v>
      </c>
      <c r="O1243" s="23">
        <f>F1243-_xlfn.IFNA(VLOOKUP(A1243,'tb adj31.12.2019'!$D$3:$E$1682,2,FALSE),0)</f>
        <v>-0.23001149999981862</v>
      </c>
      <c r="R1243" s="2" t="e">
        <f>VLOOKUP(A1243,#REF!,1,FALSE)</f>
        <v>#REF!</v>
      </c>
      <c r="T1243" s="23" t="e">
        <f>+VLOOKUP(A1243,#REF!, 1, FALSE)</f>
        <v>#REF!</v>
      </c>
    </row>
    <row r="1244" spans="1:20" s="2" customFormat="1" ht="15" hidden="1" x14ac:dyDescent="0.25">
      <c r="A1244" s="2" t="s">
        <v>2227</v>
      </c>
      <c r="B1244" s="2" t="s">
        <v>2228</v>
      </c>
      <c r="C1244" s="94" t="s">
        <v>371</v>
      </c>
      <c r="E1244" s="2">
        <v>2.7998999999999997E-3</v>
      </c>
      <c r="F1244" s="94">
        <f t="shared" si="38"/>
        <v>-2.7998999999999997E-3</v>
      </c>
      <c r="I1244" s="94"/>
      <c r="K1244" s="94">
        <v>2.7998999999999997E-3</v>
      </c>
      <c r="M1244" s="2">
        <f t="shared" si="39"/>
        <v>-2.7998999999999997E-3</v>
      </c>
      <c r="O1244" s="23">
        <f>F1244-_xlfn.IFNA(VLOOKUP(A1244,'tb adj31.12.2019'!$D$3:$E$1682,2,FALSE),0)</f>
        <v>-2.7998999999999997E-3</v>
      </c>
      <c r="R1244" s="2" t="e">
        <f>VLOOKUP(A1244,#REF!,1,FALSE)</f>
        <v>#REF!</v>
      </c>
      <c r="T1244" s="23" t="e">
        <f>+VLOOKUP(A1244,#REF!, 1, FALSE)</f>
        <v>#REF!</v>
      </c>
    </row>
    <row r="1245" spans="1:20" s="2" customFormat="1" ht="15" hidden="1" x14ac:dyDescent="0.25">
      <c r="A1245" s="2" t="s">
        <v>2229</v>
      </c>
      <c r="B1245" s="2" t="s">
        <v>2230</v>
      </c>
      <c r="C1245" s="94" t="s">
        <v>371</v>
      </c>
      <c r="D1245" s="2">
        <v>4.3999000000000009E-3</v>
      </c>
      <c r="F1245" s="94">
        <f t="shared" si="38"/>
        <v>4.3999000000000009E-3</v>
      </c>
      <c r="I1245" s="94"/>
      <c r="J1245" s="2">
        <v>4.3999000000000009E-3</v>
      </c>
      <c r="K1245" s="94"/>
      <c r="M1245" s="2">
        <f t="shared" si="39"/>
        <v>4.3999000000000009E-3</v>
      </c>
      <c r="O1245" s="23">
        <f>F1245-_xlfn.IFNA(VLOOKUP(A1245,'tb adj31.12.2019'!$D$3:$E$1682,2,FALSE),0)</f>
        <v>4.3999000000000009E-3</v>
      </c>
      <c r="R1245" s="2" t="e">
        <f>VLOOKUP(A1245,#REF!,1,FALSE)</f>
        <v>#REF!</v>
      </c>
      <c r="T1245" s="23" t="e">
        <f>+VLOOKUP(A1245,#REF!, 1, FALSE)</f>
        <v>#REF!</v>
      </c>
    </row>
    <row r="1246" spans="1:20" s="2" customFormat="1" ht="15" hidden="1" x14ac:dyDescent="0.25">
      <c r="A1246" s="2" t="s">
        <v>2231</v>
      </c>
      <c r="B1246" s="2" t="s">
        <v>2232</v>
      </c>
      <c r="C1246" s="94" t="s">
        <v>371</v>
      </c>
      <c r="D1246" s="2">
        <v>25096779.957000002</v>
      </c>
      <c r="F1246" s="94">
        <f t="shared" si="38"/>
        <v>25096779.957000002</v>
      </c>
      <c r="G1246" s="2">
        <v>761058426.7540772</v>
      </c>
      <c r="H1246" s="2">
        <v>781705100.44780004</v>
      </c>
      <c r="I1246" s="94"/>
      <c r="J1246" s="2">
        <v>4450106.2632769775</v>
      </c>
      <c r="K1246" s="94"/>
      <c r="M1246" s="2">
        <f t="shared" si="39"/>
        <v>4450106.2632769775</v>
      </c>
      <c r="O1246" s="23">
        <f>F1246-_xlfn.IFNA(VLOOKUP(A1246,'tb adj31.12.2019'!$D$3:$E$1682,2,FALSE),0)</f>
        <v>-4.2999997735023499E-2</v>
      </c>
      <c r="R1246" s="2" t="e">
        <f>VLOOKUP(A1246,#REF!,1,FALSE)</f>
        <v>#REF!</v>
      </c>
      <c r="T1246" s="23" t="e">
        <f>+VLOOKUP(A1246,#REF!, 1, FALSE)</f>
        <v>#REF!</v>
      </c>
    </row>
    <row r="1247" spans="1:20" hidden="1" x14ac:dyDescent="0.2">
      <c r="A1247" s="23" t="s">
        <v>2233</v>
      </c>
      <c r="B1247" s="23" t="s">
        <v>2234</v>
      </c>
      <c r="C1247" s="135" t="s">
        <v>5</v>
      </c>
      <c r="D1247" s="23">
        <v>66717</v>
      </c>
      <c r="F1247" s="135">
        <f t="shared" si="38"/>
        <v>66717</v>
      </c>
      <c r="G1247" s="23">
        <v>48800</v>
      </c>
      <c r="H1247" s="23">
        <v>98504</v>
      </c>
      <c r="J1247" s="23">
        <v>17013</v>
      </c>
      <c r="M1247" s="23">
        <f t="shared" si="39"/>
        <v>17013</v>
      </c>
      <c r="O1247" s="23">
        <f>F1247-_xlfn.IFNA(VLOOKUP(A1247,'tb adj31.12.2019'!$D$3:$E$1682,2,FALSE),0)</f>
        <v>0</v>
      </c>
      <c r="R1247" s="23" t="e">
        <f>VLOOKUP(A1247,#REF!,1,FALSE)</f>
        <v>#REF!</v>
      </c>
      <c r="T1247" s="23" t="e">
        <f>+VLOOKUP(A1247,#REF!, 1, FALSE)</f>
        <v>#REF!</v>
      </c>
    </row>
    <row r="1248" spans="1:20" s="2" customFormat="1" ht="15" hidden="1" x14ac:dyDescent="0.25">
      <c r="A1248" s="2" t="s">
        <v>2235</v>
      </c>
      <c r="B1248" s="2" t="s">
        <v>2236</v>
      </c>
      <c r="C1248" s="94" t="s">
        <v>5</v>
      </c>
      <c r="D1248" s="2">
        <v>702260</v>
      </c>
      <c r="F1248" s="94">
        <f t="shared" si="38"/>
        <v>702260</v>
      </c>
      <c r="G1248" s="2">
        <v>336153144</v>
      </c>
      <c r="H1248" s="2">
        <v>336153144</v>
      </c>
      <c r="I1248" s="94"/>
      <c r="J1248" s="2">
        <v>702260</v>
      </c>
      <c r="K1248" s="94"/>
      <c r="M1248" s="2">
        <f t="shared" si="39"/>
        <v>702260</v>
      </c>
      <c r="O1248" s="23">
        <f>F1248-_xlfn.IFNA(VLOOKUP(A1248,'tb adj31.12.2019'!$D$3:$E$1682,2,FALSE),0)</f>
        <v>0</v>
      </c>
      <c r="R1248" s="2" t="e">
        <f>VLOOKUP(A1248,#REF!,1,FALSE)</f>
        <v>#REF!</v>
      </c>
      <c r="T1248" s="23" t="e">
        <f>+VLOOKUP(A1248,#REF!, 1, FALSE)</f>
        <v>#REF!</v>
      </c>
    </row>
    <row r="1249" spans="1:20" hidden="1" x14ac:dyDescent="0.2">
      <c r="A1249" s="23" t="s">
        <v>2237</v>
      </c>
      <c r="B1249" s="23" t="s">
        <v>2238</v>
      </c>
      <c r="C1249" s="135" t="s">
        <v>5</v>
      </c>
      <c r="D1249" s="23">
        <v>8093</v>
      </c>
      <c r="F1249" s="135">
        <f t="shared" si="38"/>
        <v>8093</v>
      </c>
      <c r="G1249" s="23">
        <v>20000</v>
      </c>
      <c r="H1249" s="23">
        <v>20000</v>
      </c>
      <c r="J1249" s="23">
        <v>8093</v>
      </c>
      <c r="M1249" s="23">
        <f t="shared" si="39"/>
        <v>8093</v>
      </c>
      <c r="O1249" s="23">
        <f>F1249-_xlfn.IFNA(VLOOKUP(A1249,'tb adj31.12.2019'!$D$3:$E$1682,2,FALSE),0)</f>
        <v>0</v>
      </c>
      <c r="R1249" s="23" t="e">
        <f>VLOOKUP(A1249,#REF!,1,FALSE)</f>
        <v>#REF!</v>
      </c>
      <c r="T1249" s="23" t="e">
        <f>+VLOOKUP(A1249,#REF!, 1, FALSE)</f>
        <v>#REF!</v>
      </c>
    </row>
    <row r="1250" spans="1:20" s="2" customFormat="1" ht="15" hidden="1" x14ac:dyDescent="0.25">
      <c r="A1250" s="2" t="s">
        <v>2239</v>
      </c>
      <c r="B1250" s="2" t="s">
        <v>2240</v>
      </c>
      <c r="C1250" s="94" t="s">
        <v>5</v>
      </c>
      <c r="D1250" s="2">
        <v>502000</v>
      </c>
      <c r="F1250" s="94">
        <f t="shared" si="38"/>
        <v>502000</v>
      </c>
      <c r="G1250" s="2">
        <v>348985724</v>
      </c>
      <c r="H1250" s="2">
        <v>348985724</v>
      </c>
      <c r="I1250" s="94"/>
      <c r="J1250" s="2">
        <v>502000</v>
      </c>
      <c r="K1250" s="94"/>
      <c r="M1250" s="2">
        <f t="shared" si="39"/>
        <v>502000</v>
      </c>
      <c r="O1250" s="23">
        <f>F1250-_xlfn.IFNA(VLOOKUP(A1250,'tb adj31.12.2019'!$D$3:$E$1682,2,FALSE),0)</f>
        <v>0</v>
      </c>
      <c r="R1250" s="2" t="e">
        <f>VLOOKUP(A1250,#REF!,1,FALSE)</f>
        <v>#REF!</v>
      </c>
      <c r="T1250" s="23" t="e">
        <f>+VLOOKUP(A1250,#REF!, 1, FALSE)</f>
        <v>#REF!</v>
      </c>
    </row>
    <row r="1251" spans="1:20" s="2" customFormat="1" ht="15" hidden="1" x14ac:dyDescent="0.25">
      <c r="A1251" s="2" t="s">
        <v>2241</v>
      </c>
      <c r="B1251" s="2" t="s">
        <v>2242</v>
      </c>
      <c r="C1251" s="94" t="s">
        <v>5</v>
      </c>
      <c r="D1251" s="2">
        <v>12997</v>
      </c>
      <c r="F1251" s="94">
        <f t="shared" si="38"/>
        <v>12997</v>
      </c>
      <c r="G1251" s="2">
        <v>80000</v>
      </c>
      <c r="H1251" s="2">
        <v>79077</v>
      </c>
      <c r="I1251" s="94"/>
      <c r="J1251" s="2">
        <v>13920</v>
      </c>
      <c r="K1251" s="94"/>
      <c r="M1251" s="2">
        <f t="shared" si="39"/>
        <v>13920</v>
      </c>
      <c r="O1251" s="23">
        <f>F1251-_xlfn.IFNA(VLOOKUP(A1251,'tb adj31.12.2019'!$D$3:$E$1682,2,FALSE),0)</f>
        <v>0</v>
      </c>
      <c r="R1251" s="2" t="e">
        <f>VLOOKUP(A1251,#REF!,1,FALSE)</f>
        <v>#REF!</v>
      </c>
      <c r="T1251" s="23" t="e">
        <f>+VLOOKUP(A1251,#REF!, 1, FALSE)</f>
        <v>#REF!</v>
      </c>
    </row>
    <row r="1252" spans="1:20" s="2" customFormat="1" ht="15" hidden="1" x14ac:dyDescent="0.25">
      <c r="A1252" s="2" t="s">
        <v>2243</v>
      </c>
      <c r="B1252" s="2" t="s">
        <v>2244</v>
      </c>
      <c r="C1252" s="94" t="s">
        <v>5</v>
      </c>
      <c r="D1252" s="2">
        <v>2432124.9999997006</v>
      </c>
      <c r="F1252" s="94">
        <f t="shared" si="38"/>
        <v>2432124.9999997006</v>
      </c>
      <c r="G1252" s="2">
        <v>140748808.18000001</v>
      </c>
      <c r="H1252" s="2">
        <v>140410315.18000001</v>
      </c>
      <c r="I1252" s="94"/>
      <c r="J1252" s="2">
        <v>2770617.999999695</v>
      </c>
      <c r="K1252" s="94"/>
      <c r="M1252" s="2">
        <f t="shared" si="39"/>
        <v>2770617.999999695</v>
      </c>
      <c r="O1252" s="23">
        <f>F1252-_xlfn.IFNA(VLOOKUP(A1252,'tb adj31.12.2019'!$D$3:$E$1682,2,FALSE),0)</f>
        <v>-2.9942020773887634E-7</v>
      </c>
      <c r="R1252" s="2" t="e">
        <f>VLOOKUP(A1252,#REF!,1,FALSE)</f>
        <v>#REF!</v>
      </c>
      <c r="T1252" s="23" t="e">
        <f>+VLOOKUP(A1252,#REF!, 1, FALSE)</f>
        <v>#REF!</v>
      </c>
    </row>
    <row r="1253" spans="1:20" s="2" customFormat="1" ht="15" hidden="1" x14ac:dyDescent="0.25">
      <c r="A1253" s="2" t="s">
        <v>2245</v>
      </c>
      <c r="B1253" s="2" t="s">
        <v>2246</v>
      </c>
      <c r="C1253" s="94" t="s">
        <v>5</v>
      </c>
      <c r="D1253" s="2">
        <v>2611816.9999998999</v>
      </c>
      <c r="F1253" s="94">
        <f t="shared" si="38"/>
        <v>2611816.9999998999</v>
      </c>
      <c r="G1253" s="2">
        <v>123410797.02</v>
      </c>
      <c r="H1253" s="2">
        <v>122975869.02</v>
      </c>
      <c r="I1253" s="94"/>
      <c r="J1253" s="2">
        <v>3046744.9999999045</v>
      </c>
      <c r="K1253" s="94"/>
      <c r="M1253" s="2">
        <f t="shared" si="39"/>
        <v>3046744.9999999045</v>
      </c>
      <c r="O1253" s="23">
        <f>F1253-_xlfn.IFNA(VLOOKUP(A1253,'tb adj31.12.2019'!$D$3:$E$1682,2,FALSE),0)</f>
        <v>-1.0011717677116394E-7</v>
      </c>
      <c r="R1253" s="2" t="e">
        <f>VLOOKUP(A1253,#REF!,1,FALSE)</f>
        <v>#REF!</v>
      </c>
      <c r="T1253" s="23" t="e">
        <f>+VLOOKUP(A1253,#REF!, 1, FALSE)</f>
        <v>#REF!</v>
      </c>
    </row>
    <row r="1254" spans="1:20" s="2" customFormat="1" ht="15" hidden="1" x14ac:dyDescent="0.25">
      <c r="A1254" s="2" t="s">
        <v>2247</v>
      </c>
      <c r="B1254" s="2" t="s">
        <v>2248</v>
      </c>
      <c r="C1254" s="94" t="s">
        <v>5</v>
      </c>
      <c r="E1254" s="2">
        <v>1.9999999999999999E-7</v>
      </c>
      <c r="F1254" s="94">
        <f t="shared" si="38"/>
        <v>-1.9999999999999999E-7</v>
      </c>
      <c r="I1254" s="94"/>
      <c r="K1254" s="94">
        <v>1.9999999999999999E-7</v>
      </c>
      <c r="M1254" s="2">
        <f t="shared" si="39"/>
        <v>-1.9999999999999999E-7</v>
      </c>
      <c r="O1254" s="23">
        <f>F1254-_xlfn.IFNA(VLOOKUP(A1254,'tb adj31.12.2019'!$D$3:$E$1682,2,FALSE),0)</f>
        <v>-1.9999999999999999E-7</v>
      </c>
      <c r="R1254" s="2" t="e">
        <f>VLOOKUP(A1254,#REF!,1,FALSE)</f>
        <v>#REF!</v>
      </c>
      <c r="T1254" s="23" t="e">
        <f>+VLOOKUP(A1254,#REF!, 1, FALSE)</f>
        <v>#REF!</v>
      </c>
    </row>
    <row r="1255" spans="1:20" hidden="1" x14ac:dyDescent="0.2">
      <c r="A1255" s="23" t="s">
        <v>2249</v>
      </c>
      <c r="B1255" s="23" t="s">
        <v>2250</v>
      </c>
      <c r="C1255" s="135" t="s">
        <v>5</v>
      </c>
      <c r="D1255" s="23">
        <v>1318653.9999997001</v>
      </c>
      <c r="F1255" s="135">
        <f t="shared" si="38"/>
        <v>1318653.9999997001</v>
      </c>
      <c r="G1255" s="23">
        <v>80538888.579999998</v>
      </c>
      <c r="H1255" s="23">
        <v>80137471.579999998</v>
      </c>
      <c r="J1255" s="23">
        <v>1720070.9999996948</v>
      </c>
      <c r="M1255" s="23">
        <f t="shared" si="39"/>
        <v>1720070.9999996948</v>
      </c>
      <c r="O1255" s="23">
        <f>F1255-_xlfn.IFNA(VLOOKUP(A1255,'tb adj31.12.2019'!$D$3:$E$1682,2,FALSE),0)</f>
        <v>-2.9988586902618408E-7</v>
      </c>
      <c r="R1255" s="23" t="e">
        <f>VLOOKUP(A1255,#REF!,1,FALSE)</f>
        <v>#REF!</v>
      </c>
      <c r="T1255" s="23" t="e">
        <f>+VLOOKUP(A1255,#REF!, 1, FALSE)</f>
        <v>#REF!</v>
      </c>
    </row>
    <row r="1256" spans="1:20" hidden="1" x14ac:dyDescent="0.2">
      <c r="A1256" s="23" t="s">
        <v>2251</v>
      </c>
      <c r="B1256" s="23" t="s">
        <v>2252</v>
      </c>
      <c r="C1256" s="135" t="s">
        <v>5</v>
      </c>
      <c r="D1256" s="23">
        <v>691098.9999996</v>
      </c>
      <c r="F1256" s="135">
        <f t="shared" si="38"/>
        <v>691098.9999996</v>
      </c>
      <c r="G1256" s="23">
        <v>31324913.199999999</v>
      </c>
      <c r="H1256" s="23">
        <v>31354312.199999999</v>
      </c>
      <c r="J1256" s="23">
        <v>661699.99999959941</v>
      </c>
      <c r="M1256" s="23">
        <f t="shared" si="39"/>
        <v>661699.99999959941</v>
      </c>
      <c r="O1256" s="23">
        <f>F1256-_xlfn.IFNA(VLOOKUP(A1256,'tb adj31.12.2019'!$D$3:$E$1682,2,FALSE),0)</f>
        <v>-4.0000304579734802E-7</v>
      </c>
      <c r="R1256" s="23" t="e">
        <f>VLOOKUP(A1256,#REF!,1,FALSE)</f>
        <v>#REF!</v>
      </c>
      <c r="T1256" s="23" t="e">
        <f>+VLOOKUP(A1256,#REF!, 1, FALSE)</f>
        <v>#REF!</v>
      </c>
    </row>
    <row r="1257" spans="1:20" s="2" customFormat="1" ht="15" hidden="1" x14ac:dyDescent="0.25">
      <c r="A1257" s="2" t="s">
        <v>2253</v>
      </c>
      <c r="B1257" s="2" t="s">
        <v>2254</v>
      </c>
      <c r="C1257" s="94" t="s">
        <v>5</v>
      </c>
      <c r="D1257" s="2">
        <v>583565.99999969988</v>
      </c>
      <c r="F1257" s="94">
        <f t="shared" si="38"/>
        <v>583565.99999969988</v>
      </c>
      <c r="G1257" s="2">
        <v>37548638</v>
      </c>
      <c r="H1257" s="2">
        <v>37121195</v>
      </c>
      <c r="I1257" s="94"/>
      <c r="J1257" s="2">
        <v>1011008.9999996949</v>
      </c>
      <c r="K1257" s="94"/>
      <c r="M1257" s="2">
        <f t="shared" si="39"/>
        <v>1011008.9999996949</v>
      </c>
      <c r="O1257" s="23">
        <f>F1257-_xlfn.IFNA(VLOOKUP(A1257,'tb adj31.12.2019'!$D$3:$E$1682,2,FALSE),0)</f>
        <v>-3.0011869966983795E-7</v>
      </c>
      <c r="R1257" s="2" t="e">
        <f>VLOOKUP(A1257,#REF!,1,FALSE)</f>
        <v>#REF!</v>
      </c>
      <c r="T1257" s="23" t="e">
        <f>+VLOOKUP(A1257,#REF!, 1, FALSE)</f>
        <v>#REF!</v>
      </c>
    </row>
    <row r="1258" spans="1:20" s="2" customFormat="1" ht="15" hidden="1" x14ac:dyDescent="0.25">
      <c r="A1258" s="2" t="s">
        <v>2255</v>
      </c>
      <c r="B1258" s="2" t="s">
        <v>2256</v>
      </c>
      <c r="C1258" s="94" t="s">
        <v>5</v>
      </c>
      <c r="E1258" s="2">
        <v>1.9999999999999999E-7</v>
      </c>
      <c r="F1258" s="94">
        <f t="shared" si="38"/>
        <v>-1.9999999999999999E-7</v>
      </c>
      <c r="I1258" s="94"/>
      <c r="K1258" s="94">
        <v>1.9999999999999999E-7</v>
      </c>
      <c r="M1258" s="2">
        <f t="shared" si="39"/>
        <v>-1.9999999999999999E-7</v>
      </c>
      <c r="O1258" s="23">
        <f>F1258-_xlfn.IFNA(VLOOKUP(A1258,'tb adj31.12.2019'!$D$3:$E$1682,2,FALSE),0)</f>
        <v>-1.9999999999999999E-7</v>
      </c>
      <c r="R1258" s="2" t="e">
        <f>VLOOKUP(A1258,#REF!,1,FALSE)</f>
        <v>#REF!</v>
      </c>
      <c r="T1258" s="23" t="e">
        <f>+VLOOKUP(A1258,#REF!, 1, FALSE)</f>
        <v>#REF!</v>
      </c>
    </row>
    <row r="1259" spans="1:20" s="2" customFormat="1" ht="15" hidden="1" x14ac:dyDescent="0.25">
      <c r="A1259" s="2" t="s">
        <v>2257</v>
      </c>
      <c r="B1259" s="2" t="s">
        <v>2258</v>
      </c>
      <c r="C1259" s="94" t="s">
        <v>5</v>
      </c>
      <c r="D1259" s="2">
        <v>202147.9999997</v>
      </c>
      <c r="F1259" s="94">
        <f t="shared" si="38"/>
        <v>202147.9999997</v>
      </c>
      <c r="G1259" s="2">
        <v>16496442.4</v>
      </c>
      <c r="H1259" s="2">
        <v>16315661.4</v>
      </c>
      <c r="I1259" s="94"/>
      <c r="J1259" s="2">
        <v>382928.99999970198</v>
      </c>
      <c r="K1259" s="94"/>
      <c r="M1259" s="2">
        <f t="shared" si="39"/>
        <v>382928.99999970198</v>
      </c>
      <c r="O1259" s="23">
        <f>F1259-_xlfn.IFNA(VLOOKUP(A1259,'tb adj31.12.2019'!$D$3:$E$1682,2,FALSE),0)</f>
        <v>-3.0000228434801102E-7</v>
      </c>
      <c r="R1259" s="2" t="e">
        <f>VLOOKUP(A1259,#REF!,1,FALSE)</f>
        <v>#REF!</v>
      </c>
      <c r="T1259" s="23" t="e">
        <f>+VLOOKUP(A1259,#REF!, 1, FALSE)</f>
        <v>#REF!</v>
      </c>
    </row>
    <row r="1260" spans="1:20" s="2" customFormat="1" ht="15" hidden="1" x14ac:dyDescent="0.25">
      <c r="A1260" s="2" t="s">
        <v>2259</v>
      </c>
      <c r="B1260" s="2" t="s">
        <v>2260</v>
      </c>
      <c r="C1260" s="94" t="s">
        <v>5</v>
      </c>
      <c r="D1260" s="2">
        <v>420000</v>
      </c>
      <c r="F1260" s="94">
        <f t="shared" si="38"/>
        <v>420000</v>
      </c>
      <c r="G1260" s="2">
        <v>296209926</v>
      </c>
      <c r="H1260" s="2">
        <v>296209926</v>
      </c>
      <c r="I1260" s="94"/>
      <c r="J1260" s="2">
        <v>420000</v>
      </c>
      <c r="K1260" s="94"/>
      <c r="M1260" s="2">
        <f t="shared" si="39"/>
        <v>420000</v>
      </c>
      <c r="O1260" s="23">
        <f>F1260-_xlfn.IFNA(VLOOKUP(A1260,'tb adj31.12.2019'!$D$3:$E$1682,2,FALSE),0)</f>
        <v>0</v>
      </c>
      <c r="R1260" s="2" t="e">
        <f>VLOOKUP(A1260,#REF!,1,FALSE)</f>
        <v>#REF!</v>
      </c>
      <c r="T1260" s="23" t="e">
        <f>+VLOOKUP(A1260,#REF!, 1, FALSE)</f>
        <v>#REF!</v>
      </c>
    </row>
    <row r="1261" spans="1:20" s="2" customFormat="1" ht="15" hidden="1" x14ac:dyDescent="0.25">
      <c r="A1261" s="2" t="s">
        <v>2261</v>
      </c>
      <c r="B1261" s="2" t="s">
        <v>2262</v>
      </c>
      <c r="C1261" s="94" t="s">
        <v>5</v>
      </c>
      <c r="D1261" s="2">
        <v>450000</v>
      </c>
      <c r="F1261" s="94">
        <f t="shared" si="38"/>
        <v>450000</v>
      </c>
      <c r="G1261" s="2">
        <v>144046322</v>
      </c>
      <c r="H1261" s="2">
        <v>144046322</v>
      </c>
      <c r="I1261" s="94"/>
      <c r="J1261" s="2">
        <v>450000</v>
      </c>
      <c r="K1261" s="94"/>
      <c r="M1261" s="2">
        <f t="shared" si="39"/>
        <v>450000</v>
      </c>
      <c r="O1261" s="23">
        <f>F1261-_xlfn.IFNA(VLOOKUP(A1261,'tb adj31.12.2019'!$D$3:$E$1682,2,FALSE),0)</f>
        <v>0</v>
      </c>
      <c r="R1261" s="2" t="e">
        <f>VLOOKUP(A1261,#REF!,1,FALSE)</f>
        <v>#REF!</v>
      </c>
      <c r="T1261" s="23" t="e">
        <f>+VLOOKUP(A1261,#REF!, 1, FALSE)</f>
        <v>#REF!</v>
      </c>
    </row>
    <row r="1262" spans="1:20" s="2" customFormat="1" ht="15" hidden="1" x14ac:dyDescent="0.25">
      <c r="A1262" s="2" t="s">
        <v>2263</v>
      </c>
      <c r="B1262" s="2" t="s">
        <v>2264</v>
      </c>
      <c r="C1262" s="94" t="s">
        <v>5</v>
      </c>
      <c r="D1262" s="2">
        <v>400010</v>
      </c>
      <c r="F1262" s="94">
        <f t="shared" si="38"/>
        <v>400010</v>
      </c>
      <c r="G1262" s="2">
        <v>239139060</v>
      </c>
      <c r="H1262" s="2">
        <v>239139060</v>
      </c>
      <c r="I1262" s="94"/>
      <c r="J1262" s="2">
        <v>400010</v>
      </c>
      <c r="K1262" s="94"/>
      <c r="M1262" s="2">
        <f t="shared" si="39"/>
        <v>400010</v>
      </c>
      <c r="O1262" s="23">
        <f>F1262-_xlfn.IFNA(VLOOKUP(A1262,'tb adj31.12.2019'!$D$3:$E$1682,2,FALSE),0)</f>
        <v>0</v>
      </c>
      <c r="R1262" s="2" t="e">
        <f>VLOOKUP(A1262,#REF!,1,FALSE)</f>
        <v>#REF!</v>
      </c>
      <c r="T1262" s="23" t="e">
        <f>+VLOOKUP(A1262,#REF!, 1, FALSE)</f>
        <v>#REF!</v>
      </c>
    </row>
    <row r="1263" spans="1:20" s="2" customFormat="1" ht="15" hidden="1" x14ac:dyDescent="0.25">
      <c r="A1263" s="2" t="s">
        <v>2265</v>
      </c>
      <c r="B1263" s="2" t="s">
        <v>2266</v>
      </c>
      <c r="C1263" s="94" t="s">
        <v>5</v>
      </c>
      <c r="D1263" s="2">
        <v>40000</v>
      </c>
      <c r="F1263" s="94">
        <f t="shared" si="38"/>
        <v>40000</v>
      </c>
      <c r="G1263" s="2">
        <v>142151150</v>
      </c>
      <c r="H1263" s="2">
        <v>142151150</v>
      </c>
      <c r="I1263" s="94"/>
      <c r="J1263" s="2">
        <v>40000</v>
      </c>
      <c r="K1263" s="94"/>
      <c r="M1263" s="2">
        <f t="shared" si="39"/>
        <v>40000</v>
      </c>
      <c r="O1263" s="23">
        <f>F1263-_xlfn.IFNA(VLOOKUP(A1263,'tb adj31.12.2019'!$D$3:$E$1682,2,FALSE),0)</f>
        <v>0</v>
      </c>
      <c r="R1263" s="2" t="e">
        <f>VLOOKUP(A1263,#REF!,1,FALSE)</f>
        <v>#REF!</v>
      </c>
      <c r="T1263" s="23" t="e">
        <f>+VLOOKUP(A1263,#REF!, 1, FALSE)</f>
        <v>#REF!</v>
      </c>
    </row>
    <row r="1264" spans="1:20" s="2" customFormat="1" ht="15" hidden="1" x14ac:dyDescent="0.25">
      <c r="A1264" s="2" t="s">
        <v>2267</v>
      </c>
      <c r="B1264" s="2" t="s">
        <v>2268</v>
      </c>
      <c r="C1264" s="94" t="s">
        <v>5</v>
      </c>
      <c r="D1264" s="2">
        <v>9365</v>
      </c>
      <c r="F1264" s="94">
        <f t="shared" si="38"/>
        <v>9365</v>
      </c>
      <c r="G1264" s="2">
        <v>20000</v>
      </c>
      <c r="H1264" s="2">
        <v>20450</v>
      </c>
      <c r="I1264" s="94"/>
      <c r="J1264" s="2">
        <v>8915</v>
      </c>
      <c r="K1264" s="94"/>
      <c r="M1264" s="2">
        <f t="shared" si="39"/>
        <v>8915</v>
      </c>
      <c r="O1264" s="23">
        <f>F1264-_xlfn.IFNA(VLOOKUP(A1264,'tb adj31.12.2019'!$D$3:$E$1682,2,FALSE),0)</f>
        <v>0</v>
      </c>
      <c r="R1264" s="2" t="e">
        <f>VLOOKUP(A1264,#REF!,1,FALSE)</f>
        <v>#REF!</v>
      </c>
      <c r="T1264" s="23" t="e">
        <f>+VLOOKUP(A1264,#REF!, 1, FALSE)</f>
        <v>#REF!</v>
      </c>
    </row>
    <row r="1265" spans="1:20" s="2" customFormat="1" ht="15" hidden="1" x14ac:dyDescent="0.25">
      <c r="A1265" s="2" t="s">
        <v>2269</v>
      </c>
      <c r="B1265" s="2" t="s">
        <v>2270</v>
      </c>
      <c r="C1265" s="94" t="s">
        <v>5</v>
      </c>
      <c r="D1265" s="2">
        <v>4461</v>
      </c>
      <c r="F1265" s="94">
        <f t="shared" si="38"/>
        <v>4461</v>
      </c>
      <c r="G1265" s="2">
        <v>35000</v>
      </c>
      <c r="H1265" s="2">
        <v>27823</v>
      </c>
      <c r="I1265" s="94"/>
      <c r="J1265" s="2">
        <v>11638</v>
      </c>
      <c r="K1265" s="94"/>
      <c r="M1265" s="2">
        <f t="shared" si="39"/>
        <v>11638</v>
      </c>
      <c r="O1265" s="23">
        <f>F1265-_xlfn.IFNA(VLOOKUP(A1265,'tb adj31.12.2019'!$D$3:$E$1682,2,FALSE),0)</f>
        <v>0</v>
      </c>
      <c r="R1265" s="2" t="e">
        <f>VLOOKUP(A1265,#REF!,1,FALSE)</f>
        <v>#REF!</v>
      </c>
      <c r="T1265" s="23" t="e">
        <f>+VLOOKUP(A1265,#REF!, 1, FALSE)</f>
        <v>#REF!</v>
      </c>
    </row>
    <row r="1266" spans="1:20" s="2" customFormat="1" ht="15" hidden="1" x14ac:dyDescent="0.25">
      <c r="A1266" s="2" t="s">
        <v>2271</v>
      </c>
      <c r="B1266" s="2" t="s">
        <v>2272</v>
      </c>
      <c r="C1266" s="94" t="s">
        <v>5</v>
      </c>
      <c r="D1266" s="2">
        <v>69377</v>
      </c>
      <c r="F1266" s="94">
        <f t="shared" si="38"/>
        <v>69377</v>
      </c>
      <c r="G1266" s="2">
        <v>80000</v>
      </c>
      <c r="H1266" s="2">
        <v>72200</v>
      </c>
      <c r="I1266" s="94"/>
      <c r="J1266" s="2">
        <v>77177</v>
      </c>
      <c r="K1266" s="94"/>
      <c r="M1266" s="2">
        <f t="shared" si="39"/>
        <v>77177</v>
      </c>
      <c r="O1266" s="23">
        <f>F1266-_xlfn.IFNA(VLOOKUP(A1266,'tb adj31.12.2019'!$D$3:$E$1682,2,FALSE),0)</f>
        <v>0</v>
      </c>
      <c r="R1266" s="2" t="e">
        <f>VLOOKUP(A1266,#REF!,1,FALSE)</f>
        <v>#REF!</v>
      </c>
      <c r="T1266" s="23" t="e">
        <f>+VLOOKUP(A1266,#REF!, 1, FALSE)</f>
        <v>#REF!</v>
      </c>
    </row>
    <row r="1267" spans="1:20" s="2" customFormat="1" ht="15" hidden="1" x14ac:dyDescent="0.25">
      <c r="A1267" s="2" t="s">
        <v>2273</v>
      </c>
      <c r="B1267" s="2" t="s">
        <v>2274</v>
      </c>
      <c r="C1267" s="94" t="s">
        <v>5</v>
      </c>
      <c r="D1267" s="2">
        <v>41813</v>
      </c>
      <c r="F1267" s="94">
        <f t="shared" si="38"/>
        <v>41813</v>
      </c>
      <c r="G1267" s="2">
        <v>220000</v>
      </c>
      <c r="H1267" s="2">
        <v>203942</v>
      </c>
      <c r="I1267" s="94"/>
      <c r="J1267" s="2">
        <v>57871</v>
      </c>
      <c r="K1267" s="94"/>
      <c r="M1267" s="2">
        <f t="shared" si="39"/>
        <v>57871</v>
      </c>
      <c r="O1267" s="23">
        <f>F1267-_xlfn.IFNA(VLOOKUP(A1267,'tb adj31.12.2019'!$D$3:$E$1682,2,FALSE),0)</f>
        <v>0</v>
      </c>
      <c r="R1267" s="2" t="e">
        <f>VLOOKUP(A1267,#REF!,1,FALSE)</f>
        <v>#REF!</v>
      </c>
      <c r="T1267" s="23" t="e">
        <f>+VLOOKUP(A1267,#REF!, 1, FALSE)</f>
        <v>#REF!</v>
      </c>
    </row>
    <row r="1268" spans="1:20" s="2" customFormat="1" ht="15" hidden="1" x14ac:dyDescent="0.25">
      <c r="A1268" s="2" t="s">
        <v>2275</v>
      </c>
      <c r="B1268" s="2" t="s">
        <v>2276</v>
      </c>
      <c r="C1268" s="94" t="s">
        <v>5</v>
      </c>
      <c r="D1268" s="2">
        <v>19472.9899998</v>
      </c>
      <c r="F1268" s="94">
        <f t="shared" si="38"/>
        <v>19472.9899998</v>
      </c>
      <c r="I1268" s="94"/>
      <c r="J1268" s="2">
        <v>19472.9899998</v>
      </c>
      <c r="K1268" s="94"/>
      <c r="M1268" s="2">
        <f t="shared" si="39"/>
        <v>19472.9899998</v>
      </c>
      <c r="O1268" s="23">
        <f>F1268-_xlfn.IFNA(VLOOKUP(A1268,'tb adj31.12.2019'!$D$3:$E$1682,2,FALSE),0)</f>
        <v>-1.0000199999922188E-2</v>
      </c>
      <c r="R1268" s="2" t="e">
        <f>VLOOKUP(A1268,#REF!,1,FALSE)</f>
        <v>#REF!</v>
      </c>
      <c r="T1268" s="23" t="e">
        <f>+VLOOKUP(A1268,#REF!, 1, FALSE)</f>
        <v>#REF!</v>
      </c>
    </row>
    <row r="1269" spans="1:20" s="2" customFormat="1" ht="15" hidden="1" x14ac:dyDescent="0.25">
      <c r="A1269" s="2" t="s">
        <v>2277</v>
      </c>
      <c r="B1269" s="2" t="s">
        <v>2278</v>
      </c>
      <c r="C1269" s="94" t="s">
        <v>5</v>
      </c>
      <c r="D1269" s="2">
        <v>2254460.0999999</v>
      </c>
      <c r="F1269" s="94">
        <f t="shared" si="38"/>
        <v>2254460.0999999</v>
      </c>
      <c r="G1269" s="2">
        <v>92389364.719999999</v>
      </c>
      <c r="H1269" s="2">
        <v>91789333.819999993</v>
      </c>
      <c r="I1269" s="94"/>
      <c r="J1269" s="2">
        <v>2854490.9999999045</v>
      </c>
      <c r="K1269" s="94"/>
      <c r="M1269" s="2">
        <f t="shared" si="39"/>
        <v>2854490.9999999045</v>
      </c>
      <c r="O1269" s="23">
        <f>F1269-_xlfn.IFNA(VLOOKUP(A1269,'tb adj31.12.2019'!$D$3:$E$1682,2,FALSE),0)</f>
        <v>9.9999899975955486E-2</v>
      </c>
      <c r="R1269" s="2" t="e">
        <f>VLOOKUP(A1269,#REF!,1,FALSE)</f>
        <v>#REF!</v>
      </c>
      <c r="T1269" s="23" t="e">
        <f>+VLOOKUP(A1269,#REF!, 1, FALSE)</f>
        <v>#REF!</v>
      </c>
    </row>
    <row r="1270" spans="1:20" s="2" customFormat="1" ht="15" hidden="1" x14ac:dyDescent="0.25">
      <c r="A1270" s="2" t="s">
        <v>2279</v>
      </c>
      <c r="B1270" s="2" t="s">
        <v>2280</v>
      </c>
      <c r="C1270" s="94" t="s">
        <v>5</v>
      </c>
      <c r="D1270" s="2">
        <v>500000</v>
      </c>
      <c r="F1270" s="94">
        <f t="shared" si="38"/>
        <v>500000</v>
      </c>
      <c r="G1270" s="2">
        <v>332779111</v>
      </c>
      <c r="H1270" s="2">
        <v>332779111</v>
      </c>
      <c r="I1270" s="94"/>
      <c r="J1270" s="2">
        <v>500000</v>
      </c>
      <c r="K1270" s="94"/>
      <c r="M1270" s="23">
        <f t="shared" si="39"/>
        <v>500000</v>
      </c>
      <c r="O1270" s="23">
        <f>F1270-_xlfn.IFNA(VLOOKUP(A1270,'tb adj31.12.2019'!$D$3:$E$1682,2,FALSE),0)</f>
        <v>0</v>
      </c>
      <c r="R1270" s="2" t="e">
        <f>VLOOKUP(A1270,#REF!,1,FALSE)</f>
        <v>#REF!</v>
      </c>
      <c r="T1270" s="23" t="e">
        <f>+VLOOKUP(A1270,#REF!, 1, FALSE)</f>
        <v>#REF!</v>
      </c>
    </row>
    <row r="1271" spans="1:20" hidden="1" x14ac:dyDescent="0.2">
      <c r="A1271" s="23" t="s">
        <v>2281</v>
      </c>
      <c r="B1271" s="23" t="s">
        <v>2282</v>
      </c>
      <c r="C1271" s="135" t="s">
        <v>5</v>
      </c>
      <c r="D1271" s="23">
        <v>12254</v>
      </c>
      <c r="F1271" s="135">
        <f t="shared" si="38"/>
        <v>12254</v>
      </c>
      <c r="H1271" s="23">
        <v>1250</v>
      </c>
      <c r="J1271" s="23">
        <v>11004</v>
      </c>
      <c r="M1271" s="23">
        <f t="shared" si="39"/>
        <v>11004</v>
      </c>
      <c r="O1271" s="23">
        <f>F1271-_xlfn.IFNA(VLOOKUP(A1271,'tb adj31.12.2019'!$D$3:$E$1682,2,FALSE),0)</f>
        <v>0</v>
      </c>
      <c r="R1271" s="23" t="e">
        <f>VLOOKUP(A1271,#REF!,1,FALSE)</f>
        <v>#REF!</v>
      </c>
      <c r="T1271" s="23" t="e">
        <f>+VLOOKUP(A1271,#REF!, 1, FALSE)</f>
        <v>#REF!</v>
      </c>
    </row>
    <row r="1272" spans="1:20" hidden="1" x14ac:dyDescent="0.2">
      <c r="A1272" s="23" t="s">
        <v>2283</v>
      </c>
      <c r="B1272" s="23" t="s">
        <v>2284</v>
      </c>
      <c r="C1272" s="135" t="s">
        <v>5</v>
      </c>
      <c r="E1272" s="23">
        <v>9.9999999999999995E-8</v>
      </c>
      <c r="F1272" s="135">
        <f t="shared" si="38"/>
        <v>-9.9999999999999995E-8</v>
      </c>
      <c r="K1272" s="135">
        <v>9.9999999999999995E-8</v>
      </c>
      <c r="M1272" s="23">
        <f t="shared" si="39"/>
        <v>-9.9999999999999995E-8</v>
      </c>
      <c r="O1272" s="23">
        <f>F1272-_xlfn.IFNA(VLOOKUP(A1272,'tb adj31.12.2019'!$D$3:$E$1682,2,FALSE),0)</f>
        <v>-9.9999999999999995E-8</v>
      </c>
      <c r="R1272" s="23" t="e">
        <f>VLOOKUP(A1272,#REF!,1,FALSE)</f>
        <v>#REF!</v>
      </c>
      <c r="T1272" s="23" t="e">
        <f>+VLOOKUP(A1272,#REF!, 1, FALSE)</f>
        <v>#REF!</v>
      </c>
    </row>
    <row r="1273" spans="1:20" hidden="1" x14ac:dyDescent="0.2">
      <c r="A1273" s="23" t="s">
        <v>2287</v>
      </c>
      <c r="B1273" s="23" t="s">
        <v>2288</v>
      </c>
      <c r="C1273" s="135" t="s">
        <v>5</v>
      </c>
      <c r="D1273" s="23">
        <v>1034237</v>
      </c>
      <c r="F1273" s="135">
        <f t="shared" si="38"/>
        <v>1034237</v>
      </c>
      <c r="G1273" s="23">
        <v>60444705</v>
      </c>
      <c r="H1273" s="23">
        <v>60132744</v>
      </c>
      <c r="J1273" s="23">
        <v>1346198</v>
      </c>
      <c r="M1273" s="23">
        <f t="shared" si="39"/>
        <v>1346198</v>
      </c>
      <c r="O1273" s="23">
        <f>F1273-_xlfn.IFNA(VLOOKUP(A1273,'tb adj31.12.2019'!$D$3:$E$1682,2,FALSE),0)</f>
        <v>0</v>
      </c>
      <c r="R1273" s="23" t="e">
        <f>VLOOKUP(A1273,#REF!,1,FALSE)</f>
        <v>#REF!</v>
      </c>
      <c r="T1273" s="23" t="e">
        <f>+VLOOKUP(A1273,#REF!, 1, FALSE)</f>
        <v>#REF!</v>
      </c>
    </row>
    <row r="1274" spans="1:20" hidden="1" x14ac:dyDescent="0.2">
      <c r="A1274" s="23" t="s">
        <v>2289</v>
      </c>
      <c r="B1274" s="23" t="s">
        <v>2290</v>
      </c>
      <c r="C1274" s="135" t="s">
        <v>5</v>
      </c>
      <c r="D1274" s="23">
        <v>325000</v>
      </c>
      <c r="F1274" s="135">
        <f t="shared" si="38"/>
        <v>325000</v>
      </c>
      <c r="G1274" s="23">
        <v>165292719</v>
      </c>
      <c r="H1274" s="23">
        <v>165292719</v>
      </c>
      <c r="J1274" s="23">
        <v>325000</v>
      </c>
      <c r="M1274" s="23">
        <f t="shared" si="39"/>
        <v>325000</v>
      </c>
      <c r="O1274" s="23">
        <f>F1274-_xlfn.IFNA(VLOOKUP(A1274,'tb adj31.12.2019'!$D$3:$E$1682,2,FALSE),0)</f>
        <v>0</v>
      </c>
      <c r="R1274" s="23" t="e">
        <f>VLOOKUP(A1274,#REF!,1,FALSE)</f>
        <v>#REF!</v>
      </c>
      <c r="T1274" s="23" t="e">
        <f>+VLOOKUP(A1274,#REF!, 1, FALSE)</f>
        <v>#REF!</v>
      </c>
    </row>
    <row r="1275" spans="1:20" hidden="1" x14ac:dyDescent="0.2">
      <c r="A1275" s="23" t="s">
        <v>2291</v>
      </c>
      <c r="B1275" s="23" t="s">
        <v>2292</v>
      </c>
      <c r="C1275" s="135" t="s">
        <v>5</v>
      </c>
      <c r="D1275" s="23">
        <v>51513</v>
      </c>
      <c r="F1275" s="135">
        <f t="shared" si="38"/>
        <v>51513</v>
      </c>
      <c r="G1275" s="23">
        <v>67000</v>
      </c>
      <c r="H1275" s="23">
        <v>94164</v>
      </c>
      <c r="J1275" s="23">
        <v>24349</v>
      </c>
      <c r="M1275" s="23">
        <f t="shared" si="39"/>
        <v>24349</v>
      </c>
      <c r="O1275" s="23">
        <f>F1275-_xlfn.IFNA(VLOOKUP(A1275,'tb adj31.12.2019'!$D$3:$E$1682,2,FALSE),0)</f>
        <v>0</v>
      </c>
      <c r="R1275" s="23" t="e">
        <f>VLOOKUP(A1275,#REF!,1,FALSE)</f>
        <v>#REF!</v>
      </c>
      <c r="T1275" s="23" t="e">
        <f>+VLOOKUP(A1275,#REF!, 1, FALSE)</f>
        <v>#REF!</v>
      </c>
    </row>
    <row r="1276" spans="1:20" hidden="1" x14ac:dyDescent="0.2">
      <c r="A1276" s="23" t="s">
        <v>2293</v>
      </c>
      <c r="B1276" s="23" t="s">
        <v>2294</v>
      </c>
      <c r="C1276" s="135" t="s">
        <v>5</v>
      </c>
      <c r="D1276" s="23">
        <v>2214082</v>
      </c>
      <c r="F1276" s="135">
        <f t="shared" si="38"/>
        <v>2214082</v>
      </c>
      <c r="G1276" s="23">
        <v>103674624.7</v>
      </c>
      <c r="H1276" s="23">
        <v>103266406.7</v>
      </c>
      <c r="J1276" s="23">
        <v>2622300</v>
      </c>
      <c r="M1276" s="23">
        <f t="shared" si="39"/>
        <v>2622300</v>
      </c>
      <c r="O1276" s="23">
        <f>F1276-_xlfn.IFNA(VLOOKUP(A1276,'tb adj31.12.2019'!$D$3:$E$1682,2,FALSE),0)</f>
        <v>0</v>
      </c>
      <c r="R1276" s="23" t="e">
        <f>VLOOKUP(A1276,#REF!,1,FALSE)</f>
        <v>#REF!</v>
      </c>
      <c r="T1276" s="23" t="e">
        <f>+VLOOKUP(A1276,#REF!, 1, FALSE)</f>
        <v>#REF!</v>
      </c>
    </row>
    <row r="1277" spans="1:20" hidden="1" x14ac:dyDescent="0.2">
      <c r="A1277" s="23" t="s">
        <v>2295</v>
      </c>
      <c r="B1277" s="23" t="s">
        <v>2296</v>
      </c>
      <c r="C1277" s="135" t="s">
        <v>5</v>
      </c>
      <c r="D1277" s="23">
        <v>500000</v>
      </c>
      <c r="F1277" s="135">
        <f t="shared" si="38"/>
        <v>500000</v>
      </c>
      <c r="G1277" s="23">
        <v>313629462</v>
      </c>
      <c r="H1277" s="23">
        <v>313629462</v>
      </c>
      <c r="J1277" s="23">
        <v>500000</v>
      </c>
      <c r="M1277" s="23">
        <f t="shared" si="39"/>
        <v>500000</v>
      </c>
      <c r="O1277" s="23">
        <f>F1277-_xlfn.IFNA(VLOOKUP(A1277,'tb adj31.12.2019'!$D$3:$E$1682,2,FALSE),0)</f>
        <v>0</v>
      </c>
      <c r="R1277" s="23" t="e">
        <f>VLOOKUP(A1277,#REF!,1,FALSE)</f>
        <v>#REF!</v>
      </c>
      <c r="T1277" s="23" t="e">
        <f>+VLOOKUP(A1277,#REF!, 1, FALSE)</f>
        <v>#REF!</v>
      </c>
    </row>
    <row r="1278" spans="1:20" hidden="1" x14ac:dyDescent="0.2">
      <c r="A1278" s="23" t="s">
        <v>2297</v>
      </c>
      <c r="B1278" s="23" t="s">
        <v>2298</v>
      </c>
      <c r="C1278" s="135" t="s">
        <v>5</v>
      </c>
      <c r="D1278" s="23">
        <v>4520</v>
      </c>
      <c r="F1278" s="135">
        <f t="shared" si="38"/>
        <v>4520</v>
      </c>
      <c r="G1278" s="23">
        <v>80000</v>
      </c>
      <c r="H1278" s="23">
        <v>54895</v>
      </c>
      <c r="J1278" s="23">
        <v>29625</v>
      </c>
      <c r="M1278" s="23">
        <f t="shared" si="39"/>
        <v>29625</v>
      </c>
      <c r="O1278" s="23">
        <f>F1278-_xlfn.IFNA(VLOOKUP(A1278,'tb adj31.12.2019'!$D$3:$E$1682,2,FALSE),0)</f>
        <v>0</v>
      </c>
      <c r="R1278" s="23" t="e">
        <f>VLOOKUP(A1278,#REF!,1,FALSE)</f>
        <v>#REF!</v>
      </c>
      <c r="T1278" s="23" t="e">
        <f>+VLOOKUP(A1278,#REF!, 1, FALSE)</f>
        <v>#REF!</v>
      </c>
    </row>
    <row r="1279" spans="1:20" hidden="1" x14ac:dyDescent="0.2">
      <c r="A1279" s="23" t="s">
        <v>2299</v>
      </c>
      <c r="B1279" s="23" t="s">
        <v>2300</v>
      </c>
      <c r="C1279" s="135" t="s">
        <v>5</v>
      </c>
      <c r="D1279" s="23">
        <v>734289</v>
      </c>
      <c r="F1279" s="135">
        <f t="shared" si="38"/>
        <v>734289</v>
      </c>
      <c r="G1279" s="23">
        <v>31457575.350000001</v>
      </c>
      <c r="H1279" s="23">
        <v>31239268.350000001</v>
      </c>
      <c r="J1279" s="23">
        <v>952596</v>
      </c>
      <c r="M1279" s="23">
        <f t="shared" si="39"/>
        <v>952596</v>
      </c>
      <c r="O1279" s="23">
        <f>F1279-_xlfn.IFNA(VLOOKUP(A1279,'tb adj31.12.2019'!$D$3:$E$1682,2,FALSE),0)</f>
        <v>0</v>
      </c>
      <c r="R1279" s="23" t="e">
        <f>VLOOKUP(A1279,#REF!,1,FALSE)</f>
        <v>#REF!</v>
      </c>
      <c r="T1279" s="23" t="e">
        <f>+VLOOKUP(A1279,#REF!, 1, FALSE)</f>
        <v>#REF!</v>
      </c>
    </row>
    <row r="1280" spans="1:20" hidden="1" x14ac:dyDescent="0.2">
      <c r="A1280" s="23" t="s">
        <v>2301</v>
      </c>
      <c r="B1280" s="23" t="s">
        <v>2302</v>
      </c>
      <c r="C1280" s="135" t="s">
        <v>5</v>
      </c>
      <c r="D1280" s="23">
        <v>400000</v>
      </c>
      <c r="F1280" s="135">
        <f t="shared" si="38"/>
        <v>400000</v>
      </c>
      <c r="G1280" s="23">
        <v>127023050</v>
      </c>
      <c r="H1280" s="23">
        <v>127023050</v>
      </c>
      <c r="J1280" s="23">
        <v>400000</v>
      </c>
      <c r="M1280" s="23">
        <f t="shared" si="39"/>
        <v>400000</v>
      </c>
      <c r="O1280" s="23">
        <f>F1280-_xlfn.IFNA(VLOOKUP(A1280,'tb adj31.12.2019'!$D$3:$E$1682,2,FALSE),0)</f>
        <v>0</v>
      </c>
      <c r="R1280" s="23" t="e">
        <f>VLOOKUP(A1280,#REF!,1,FALSE)</f>
        <v>#REF!</v>
      </c>
      <c r="T1280" s="23" t="e">
        <f>+VLOOKUP(A1280,#REF!, 1, FALSE)</f>
        <v>#REF!</v>
      </c>
    </row>
    <row r="1281" spans="1:20" hidden="1" x14ac:dyDescent="0.2">
      <c r="A1281" s="23" t="s">
        <v>2303</v>
      </c>
      <c r="B1281" s="23" t="s">
        <v>2304</v>
      </c>
      <c r="C1281" s="135" t="s">
        <v>5</v>
      </c>
      <c r="D1281" s="23">
        <v>8721</v>
      </c>
      <c r="F1281" s="135">
        <f t="shared" si="38"/>
        <v>8721</v>
      </c>
      <c r="H1281" s="23">
        <v>5183</v>
      </c>
      <c r="J1281" s="23">
        <v>3538</v>
      </c>
      <c r="M1281" s="23">
        <f t="shared" si="39"/>
        <v>3538</v>
      </c>
      <c r="O1281" s="23">
        <f>F1281-_xlfn.IFNA(VLOOKUP(A1281,'tb adj31.12.2019'!$D$3:$E$1682,2,FALSE),0)</f>
        <v>0</v>
      </c>
      <c r="R1281" s="23" t="e">
        <f>VLOOKUP(A1281,#REF!,1,FALSE)</f>
        <v>#REF!</v>
      </c>
      <c r="T1281" s="23" t="e">
        <f>+VLOOKUP(A1281,#REF!, 1, FALSE)</f>
        <v>#REF!</v>
      </c>
    </row>
    <row r="1282" spans="1:20" hidden="1" x14ac:dyDescent="0.2">
      <c r="A1282" s="23" t="s">
        <v>2305</v>
      </c>
      <c r="B1282" s="23" t="s">
        <v>2306</v>
      </c>
      <c r="C1282" s="135" t="s">
        <v>5</v>
      </c>
      <c r="D1282" s="23">
        <v>1774748</v>
      </c>
      <c r="F1282" s="135">
        <f t="shared" si="38"/>
        <v>1774748</v>
      </c>
      <c r="G1282" s="23">
        <v>117812964.12</v>
      </c>
      <c r="H1282" s="23">
        <v>116810967.12</v>
      </c>
      <c r="J1282" s="23">
        <v>2776745</v>
      </c>
      <c r="M1282" s="23">
        <f t="shared" si="39"/>
        <v>2776745</v>
      </c>
      <c r="O1282" s="23">
        <f>F1282-_xlfn.IFNA(VLOOKUP(A1282,'tb adj31.12.2019'!$D$3:$E$1682,2,FALSE),0)</f>
        <v>0</v>
      </c>
      <c r="R1282" s="23" t="e">
        <f>VLOOKUP(A1282,#REF!,1,FALSE)</f>
        <v>#REF!</v>
      </c>
      <c r="T1282" s="23" t="e">
        <f>+VLOOKUP(A1282,#REF!, 1, FALSE)</f>
        <v>#REF!</v>
      </c>
    </row>
    <row r="1283" spans="1:20" hidden="1" x14ac:dyDescent="0.2">
      <c r="A1283" s="23" t="s">
        <v>2307</v>
      </c>
      <c r="B1283" s="23" t="s">
        <v>2308</v>
      </c>
      <c r="C1283" s="135" t="s">
        <v>5</v>
      </c>
      <c r="D1283" s="23">
        <v>400000</v>
      </c>
      <c r="F1283" s="135">
        <f t="shared" si="38"/>
        <v>400000</v>
      </c>
      <c r="G1283" s="23">
        <v>288215269</v>
      </c>
      <c r="H1283" s="23">
        <v>288215269</v>
      </c>
      <c r="J1283" s="23">
        <v>400000</v>
      </c>
      <c r="M1283" s="23">
        <f t="shared" si="39"/>
        <v>400000</v>
      </c>
      <c r="O1283" s="23">
        <f>F1283-_xlfn.IFNA(VLOOKUP(A1283,'tb adj31.12.2019'!$D$3:$E$1682,2,FALSE),0)</f>
        <v>0</v>
      </c>
      <c r="R1283" s="23" t="e">
        <f>VLOOKUP(A1283,#REF!,1,FALSE)</f>
        <v>#REF!</v>
      </c>
      <c r="T1283" s="23" t="e">
        <f>+VLOOKUP(A1283,#REF!, 1, FALSE)</f>
        <v>#REF!</v>
      </c>
    </row>
    <row r="1284" spans="1:20" hidden="1" x14ac:dyDescent="0.2">
      <c r="A1284" s="23" t="s">
        <v>2309</v>
      </c>
      <c r="B1284" s="23" t="s">
        <v>2310</v>
      </c>
      <c r="C1284" s="135" t="s">
        <v>5</v>
      </c>
      <c r="D1284" s="23">
        <v>760</v>
      </c>
      <c r="F1284" s="135">
        <f t="shared" ref="F1284:F1347" si="40">+D1284-E1284</f>
        <v>760</v>
      </c>
      <c r="G1284" s="23">
        <v>106300</v>
      </c>
      <c r="H1284" s="23">
        <v>80340</v>
      </c>
      <c r="J1284" s="23">
        <v>26720</v>
      </c>
      <c r="M1284" s="23">
        <f t="shared" ref="M1284:M1347" si="41">+J1284-K1284</f>
        <v>26720</v>
      </c>
      <c r="O1284" s="23">
        <f>F1284-_xlfn.IFNA(VLOOKUP(A1284,'tb adj31.12.2019'!$D$3:$E$1682,2,FALSE),0)</f>
        <v>0</v>
      </c>
      <c r="R1284" s="23" t="e">
        <f>VLOOKUP(A1284,#REF!,1,FALSE)</f>
        <v>#REF!</v>
      </c>
      <c r="T1284" s="23" t="e">
        <f>+VLOOKUP(A1284,#REF!, 1, FALSE)</f>
        <v>#REF!</v>
      </c>
    </row>
    <row r="1285" spans="1:20" hidden="1" x14ac:dyDescent="0.2">
      <c r="A1285" s="23" t="s">
        <v>2311</v>
      </c>
      <c r="B1285" s="23" t="s">
        <v>2312</v>
      </c>
      <c r="C1285" s="135" t="s">
        <v>371</v>
      </c>
      <c r="D1285" s="23">
        <v>74705.899999999994</v>
      </c>
      <c r="F1285" s="135">
        <f t="shared" si="40"/>
        <v>74705.899999999994</v>
      </c>
      <c r="G1285" s="23">
        <v>504.05</v>
      </c>
      <c r="H1285" s="23">
        <v>48800</v>
      </c>
      <c r="J1285" s="23">
        <v>26409.94999999999</v>
      </c>
      <c r="M1285" s="23">
        <f t="shared" si="41"/>
        <v>26409.94999999999</v>
      </c>
      <c r="O1285" s="23">
        <f>F1285-_xlfn.IFNA(VLOOKUP(A1285,'tb adj31.12.2019'!$D$3:$E$1682,2,FALSE),0)</f>
        <v>-0.10000000000582077</v>
      </c>
      <c r="R1285" s="23" t="e">
        <f>VLOOKUP(A1285,#REF!,1,FALSE)</f>
        <v>#REF!</v>
      </c>
      <c r="T1285" s="23" t="e">
        <f>+VLOOKUP(A1285,#REF!, 1, FALSE)</f>
        <v>#REF!</v>
      </c>
    </row>
    <row r="1286" spans="1:20" hidden="1" x14ac:dyDescent="0.2">
      <c r="A1286" s="23" t="s">
        <v>2313</v>
      </c>
      <c r="B1286" s="23" t="s">
        <v>2314</v>
      </c>
      <c r="C1286" s="135" t="s">
        <v>5</v>
      </c>
      <c r="D1286" s="23">
        <v>6571.5699997000011</v>
      </c>
      <c r="F1286" s="135">
        <f t="shared" si="40"/>
        <v>6571.5699997000011</v>
      </c>
      <c r="G1286" s="23">
        <v>18189019.739999998</v>
      </c>
      <c r="H1286" s="23">
        <v>18378591.739999998</v>
      </c>
      <c r="K1286" s="135">
        <v>183000.43000029802</v>
      </c>
      <c r="M1286" s="23">
        <f t="shared" si="41"/>
        <v>-183000.43000029802</v>
      </c>
      <c r="O1286" s="23">
        <f>F1286-_xlfn.IFNA(VLOOKUP(A1286,'tb adj31.12.2019'!$D$3:$E$1682,2,FALSE),0)</f>
        <v>-0.43000029999893741</v>
      </c>
      <c r="R1286" s="23" t="e">
        <f>VLOOKUP(A1286,#REF!,1,FALSE)</f>
        <v>#REF!</v>
      </c>
      <c r="T1286" s="23" t="e">
        <f>+VLOOKUP(A1286,#REF!, 1, FALSE)</f>
        <v>#REF!</v>
      </c>
    </row>
    <row r="1287" spans="1:20" hidden="1" x14ac:dyDescent="0.2">
      <c r="A1287" s="23" t="s">
        <v>2315</v>
      </c>
      <c r="B1287" s="23" t="s">
        <v>2316</v>
      </c>
      <c r="C1287" s="135" t="s">
        <v>5</v>
      </c>
      <c r="D1287" s="23">
        <v>1892105</v>
      </c>
      <c r="F1287" s="135">
        <f t="shared" si="40"/>
        <v>1892105</v>
      </c>
      <c r="G1287" s="23">
        <v>336133768.80000001</v>
      </c>
      <c r="H1287" s="23">
        <v>334079128.80000001</v>
      </c>
      <c r="J1287" s="23">
        <v>3946745</v>
      </c>
      <c r="M1287" s="23">
        <f t="shared" si="41"/>
        <v>3946745</v>
      </c>
      <c r="O1287" s="23">
        <f>F1287-_xlfn.IFNA(VLOOKUP(A1287,'tb adj31.12.2019'!$D$3:$E$1682,2,FALSE),0)</f>
        <v>0</v>
      </c>
      <c r="R1287" s="23" t="e">
        <f>VLOOKUP(A1287,#REF!,1,FALSE)</f>
        <v>#REF!</v>
      </c>
      <c r="T1287" s="23" t="e">
        <f>+VLOOKUP(A1287,#REF!, 1, FALSE)</f>
        <v>#REF!</v>
      </c>
    </row>
    <row r="1288" spans="1:20" hidden="1" x14ac:dyDescent="0.2">
      <c r="A1288" s="23" t="s">
        <v>2317</v>
      </c>
      <c r="B1288" s="23" t="s">
        <v>2318</v>
      </c>
      <c r="C1288" s="135" t="s">
        <v>5</v>
      </c>
      <c r="D1288" s="23">
        <v>3459855</v>
      </c>
      <c r="F1288" s="135">
        <f t="shared" si="40"/>
        <v>3459855</v>
      </c>
      <c r="G1288" s="23">
        <v>348907555</v>
      </c>
      <c r="H1288" s="23">
        <v>347966470</v>
      </c>
      <c r="J1288" s="23">
        <v>4400940</v>
      </c>
      <c r="M1288" s="23">
        <f t="shared" si="41"/>
        <v>4400940</v>
      </c>
      <c r="O1288" s="23">
        <f>F1288-_xlfn.IFNA(VLOOKUP(A1288,'tb adj31.12.2019'!$D$3:$E$1682,2,FALSE),0)</f>
        <v>0</v>
      </c>
      <c r="R1288" s="23" t="e">
        <f>VLOOKUP(A1288,#REF!,1,FALSE)</f>
        <v>#REF!</v>
      </c>
      <c r="T1288" s="23" t="e">
        <f>+VLOOKUP(A1288,#REF!, 1, FALSE)</f>
        <v>#REF!</v>
      </c>
    </row>
    <row r="1289" spans="1:20" hidden="1" x14ac:dyDescent="0.2">
      <c r="A1289" s="23" t="s">
        <v>2319</v>
      </c>
      <c r="B1289" s="23" t="s">
        <v>2320</v>
      </c>
      <c r="C1289" s="135" t="s">
        <v>5</v>
      </c>
      <c r="D1289" s="23">
        <v>7057.6499998999989</v>
      </c>
      <c r="F1289" s="135">
        <f t="shared" si="40"/>
        <v>7057.6499998999989</v>
      </c>
      <c r="G1289" s="23">
        <v>19016</v>
      </c>
      <c r="H1289" s="23">
        <v>18762</v>
      </c>
      <c r="J1289" s="23">
        <v>7311.6499998999943</v>
      </c>
      <c r="M1289" s="23">
        <f t="shared" si="41"/>
        <v>7311.6499998999943</v>
      </c>
      <c r="O1289" s="23">
        <f>F1289-_xlfn.IFNA(VLOOKUP(A1289,'tb adj31.12.2019'!$D$3:$E$1682,2,FALSE),0)</f>
        <v>-0.35000010000112525</v>
      </c>
      <c r="R1289" s="23" t="e">
        <f>VLOOKUP(A1289,#REF!,1,FALSE)</f>
        <v>#REF!</v>
      </c>
      <c r="T1289" s="23" t="e">
        <f>+VLOOKUP(A1289,#REF!, 1, FALSE)</f>
        <v>#REF!</v>
      </c>
    </row>
    <row r="1290" spans="1:20" hidden="1" x14ac:dyDescent="0.2">
      <c r="A1290" s="23" t="s">
        <v>2321</v>
      </c>
      <c r="B1290" s="23" t="s">
        <v>2322</v>
      </c>
      <c r="C1290" s="135" t="s">
        <v>5</v>
      </c>
      <c r="E1290" s="23">
        <v>1777.8000001000005</v>
      </c>
      <c r="F1290" s="135">
        <f t="shared" si="40"/>
        <v>-1777.8000001000005</v>
      </c>
      <c r="G1290" s="23">
        <v>35672.1</v>
      </c>
      <c r="H1290" s="23">
        <v>35669</v>
      </c>
      <c r="K1290" s="135">
        <v>1774.7000001000008</v>
      </c>
      <c r="M1290" s="23">
        <f t="shared" si="41"/>
        <v>-1774.7000001000008</v>
      </c>
      <c r="O1290" s="23">
        <f>F1290-_xlfn.IFNA(VLOOKUP(A1290,'tb adj31.12.2019'!$D$3:$E$1682,2,FALSE),0)</f>
        <v>0.1999998999995114</v>
      </c>
      <c r="R1290" s="23" t="e">
        <f>VLOOKUP(A1290,#REF!,1,FALSE)</f>
        <v>#REF!</v>
      </c>
      <c r="T1290" s="23" t="e">
        <f>+VLOOKUP(A1290,#REF!, 1, FALSE)</f>
        <v>#REF!</v>
      </c>
    </row>
    <row r="1291" spans="1:20" hidden="1" x14ac:dyDescent="0.2">
      <c r="A1291" s="23" t="s">
        <v>3496</v>
      </c>
      <c r="B1291" s="23" t="s">
        <v>3497</v>
      </c>
      <c r="C1291" s="135" t="s">
        <v>5</v>
      </c>
      <c r="F1291" s="135">
        <f t="shared" si="40"/>
        <v>0</v>
      </c>
      <c r="G1291" s="23">
        <v>6</v>
      </c>
      <c r="J1291" s="23">
        <v>6</v>
      </c>
      <c r="M1291" s="23">
        <f t="shared" si="41"/>
        <v>6</v>
      </c>
      <c r="O1291" s="23">
        <f>F1291-_xlfn.IFNA(VLOOKUP(A1291,'tb adj31.12.2019'!$D$3:$E$1682,2,FALSE),0)</f>
        <v>0</v>
      </c>
      <c r="R1291" s="23" t="e">
        <f>VLOOKUP(A1291,#REF!,1,FALSE)</f>
        <v>#REF!</v>
      </c>
      <c r="T1291" s="23" t="e">
        <f>+VLOOKUP(A1291,#REF!, 1, FALSE)</f>
        <v>#REF!</v>
      </c>
    </row>
    <row r="1292" spans="1:20" hidden="1" x14ac:dyDescent="0.2">
      <c r="A1292" s="23" t="s">
        <v>2323</v>
      </c>
      <c r="B1292" s="23" t="s">
        <v>2324</v>
      </c>
      <c r="C1292" s="135" t="s">
        <v>5</v>
      </c>
      <c r="D1292" s="23">
        <v>9.9999999999999995E-8</v>
      </c>
      <c r="F1292" s="135">
        <f t="shared" si="40"/>
        <v>9.9999999999999995E-8</v>
      </c>
      <c r="J1292" s="23">
        <v>9.9999999999999995E-8</v>
      </c>
      <c r="M1292" s="23">
        <f t="shared" si="41"/>
        <v>9.9999999999999995E-8</v>
      </c>
      <c r="O1292" s="23">
        <f>F1292-_xlfn.IFNA(VLOOKUP(A1292,'tb adj31.12.2019'!$D$3:$E$1682,2,FALSE),0)</f>
        <v>9.9999999999999995E-8</v>
      </c>
      <c r="R1292" s="23" t="e">
        <f>VLOOKUP(A1292,#REF!,1,FALSE)</f>
        <v>#REF!</v>
      </c>
      <c r="T1292" s="23" t="e">
        <f>+VLOOKUP(A1292,#REF!, 1, FALSE)</f>
        <v>#REF!</v>
      </c>
    </row>
    <row r="1293" spans="1:20" hidden="1" x14ac:dyDescent="0.2">
      <c r="A1293" s="23" t="s">
        <v>2325</v>
      </c>
      <c r="B1293" s="23" t="s">
        <v>2326</v>
      </c>
      <c r="C1293" s="135" t="s">
        <v>5</v>
      </c>
      <c r="D1293" s="23">
        <v>9.9999999999999995E-8</v>
      </c>
      <c r="F1293" s="135">
        <f t="shared" si="40"/>
        <v>9.9999999999999995E-8</v>
      </c>
      <c r="J1293" s="23">
        <v>9.9999999999999995E-8</v>
      </c>
      <c r="M1293" s="23">
        <f t="shared" si="41"/>
        <v>9.9999999999999995E-8</v>
      </c>
      <c r="O1293" s="23">
        <f>F1293-_xlfn.IFNA(VLOOKUP(A1293,'tb adj31.12.2019'!$D$3:$E$1682,2,FALSE),0)</f>
        <v>9.9999999999999995E-8</v>
      </c>
      <c r="R1293" s="23" t="e">
        <f>VLOOKUP(A1293,#REF!,1,FALSE)</f>
        <v>#REF!</v>
      </c>
      <c r="T1293" s="23" t="e">
        <f>+VLOOKUP(A1293,#REF!, 1, FALSE)</f>
        <v>#REF!</v>
      </c>
    </row>
    <row r="1294" spans="1:20" hidden="1" x14ac:dyDescent="0.2">
      <c r="A1294" s="23" t="s">
        <v>2327</v>
      </c>
      <c r="B1294" s="23" t="s">
        <v>2328</v>
      </c>
      <c r="C1294" s="135" t="s">
        <v>5</v>
      </c>
      <c r="E1294" s="23">
        <v>0.38999989999999995</v>
      </c>
      <c r="F1294" s="135">
        <f t="shared" si="40"/>
        <v>-0.38999989999999995</v>
      </c>
      <c r="K1294" s="135">
        <v>0.38999989999999995</v>
      </c>
      <c r="M1294" s="23">
        <f t="shared" si="41"/>
        <v>-0.38999989999999995</v>
      </c>
      <c r="O1294" s="23">
        <f>F1294-_xlfn.IFNA(VLOOKUP(A1294,'tb adj31.12.2019'!$D$3:$E$1682,2,FALSE),0)</f>
        <v>-0.38999989999999995</v>
      </c>
      <c r="R1294" s="23" t="e">
        <f>VLOOKUP(A1294,#REF!,1,FALSE)</f>
        <v>#REF!</v>
      </c>
      <c r="T1294" s="23" t="e">
        <f>+VLOOKUP(A1294,#REF!, 1, FALSE)</f>
        <v>#REF!</v>
      </c>
    </row>
    <row r="1295" spans="1:20" hidden="1" x14ac:dyDescent="0.2">
      <c r="A1295" s="23" t="s">
        <v>2329</v>
      </c>
      <c r="B1295" s="23" t="s">
        <v>2330</v>
      </c>
      <c r="C1295" s="135" t="s">
        <v>5</v>
      </c>
      <c r="D1295" s="23">
        <v>2563630</v>
      </c>
      <c r="F1295" s="135">
        <f t="shared" si="40"/>
        <v>2563630</v>
      </c>
      <c r="G1295" s="23">
        <v>296190572.39999998</v>
      </c>
      <c r="H1295" s="23">
        <v>295333252.4048</v>
      </c>
      <c r="J1295" s="23">
        <v>3420949.9952000426</v>
      </c>
      <c r="M1295" s="23">
        <f t="shared" si="41"/>
        <v>3420949.9952000426</v>
      </c>
      <c r="O1295" s="23">
        <f>F1295-_xlfn.IFNA(VLOOKUP(A1295,'tb adj31.12.2019'!$D$3:$E$1682,2,FALSE),0)</f>
        <v>0</v>
      </c>
      <c r="R1295" s="23" t="e">
        <f>VLOOKUP(A1295,#REF!,1,FALSE)</f>
        <v>#REF!</v>
      </c>
      <c r="T1295" s="23" t="e">
        <f>+VLOOKUP(A1295,#REF!, 1, FALSE)</f>
        <v>#REF!</v>
      </c>
    </row>
    <row r="1296" spans="1:20" hidden="1" x14ac:dyDescent="0.2">
      <c r="A1296" s="23" t="s">
        <v>2331</v>
      </c>
      <c r="B1296" s="23" t="s">
        <v>2332</v>
      </c>
      <c r="C1296" s="135" t="s">
        <v>5</v>
      </c>
      <c r="D1296" s="23">
        <v>1592729.9999998999</v>
      </c>
      <c r="F1296" s="135">
        <f t="shared" si="40"/>
        <v>1592729.9999998999</v>
      </c>
      <c r="G1296" s="23">
        <v>144011492</v>
      </c>
      <c r="H1296" s="23">
        <v>143519642</v>
      </c>
      <c r="J1296" s="23">
        <v>2084579.9999999045</v>
      </c>
      <c r="M1296" s="23">
        <f t="shared" si="41"/>
        <v>2084579.9999999045</v>
      </c>
      <c r="O1296" s="23">
        <f>F1296-_xlfn.IFNA(VLOOKUP(A1296,'tb adj31.12.2019'!$D$3:$E$1682,2,FALSE),0)</f>
        <v>-1.0011717677116394E-7</v>
      </c>
      <c r="R1296" s="23" t="e">
        <f>VLOOKUP(A1296,#REF!,1,FALSE)</f>
        <v>#REF!</v>
      </c>
      <c r="T1296" s="23" t="e">
        <f>+VLOOKUP(A1296,#REF!, 1, FALSE)</f>
        <v>#REF!</v>
      </c>
    </row>
    <row r="1297" spans="1:20" hidden="1" x14ac:dyDescent="0.2">
      <c r="A1297" s="23" t="s">
        <v>2333</v>
      </c>
      <c r="B1297" s="23" t="s">
        <v>2334</v>
      </c>
      <c r="C1297" s="135" t="s">
        <v>5</v>
      </c>
      <c r="D1297" s="23">
        <v>2011034.9999998999</v>
      </c>
      <c r="F1297" s="135">
        <f t="shared" si="40"/>
        <v>2011034.9999998999</v>
      </c>
      <c r="G1297" s="23">
        <v>239059860</v>
      </c>
      <c r="H1297" s="23">
        <v>239506895</v>
      </c>
      <c r="J1297" s="23">
        <v>1563999.9999998475</v>
      </c>
      <c r="M1297" s="23">
        <f t="shared" si="41"/>
        <v>1563999.9999998475</v>
      </c>
      <c r="O1297" s="23">
        <f>F1297-_xlfn.IFNA(VLOOKUP(A1297,'tb adj31.12.2019'!$D$3:$E$1682,2,FALSE),0)</f>
        <v>-1.0011717677116394E-7</v>
      </c>
      <c r="R1297" s="23" t="e">
        <f>VLOOKUP(A1297,#REF!,1,FALSE)</f>
        <v>#REF!</v>
      </c>
      <c r="T1297" s="23" t="e">
        <f>+VLOOKUP(A1297,#REF!, 1, FALSE)</f>
        <v>#REF!</v>
      </c>
    </row>
    <row r="1298" spans="1:20" hidden="1" x14ac:dyDescent="0.2">
      <c r="A1298" s="23" t="s">
        <v>2335</v>
      </c>
      <c r="B1298" s="23" t="s">
        <v>2336</v>
      </c>
      <c r="C1298" s="135" t="s">
        <v>371</v>
      </c>
      <c r="D1298" s="23">
        <v>3.8858999999999999E-3</v>
      </c>
      <c r="F1298" s="135">
        <f t="shared" si="40"/>
        <v>3.8858999999999999E-3</v>
      </c>
      <c r="G1298" s="23">
        <v>359927900</v>
      </c>
      <c r="H1298" s="23">
        <v>359927900</v>
      </c>
      <c r="J1298" s="23">
        <v>3.8858032226562499E-3</v>
      </c>
      <c r="M1298" s="23">
        <f t="shared" si="41"/>
        <v>3.8858032226562499E-3</v>
      </c>
      <c r="O1298" s="23">
        <f>F1298-_xlfn.IFNA(VLOOKUP(A1298,'tb adj31.12.2019'!$D$3:$E$1682,2,FALSE),0)</f>
        <v>3.8858999999999999E-3</v>
      </c>
      <c r="R1298" s="23" t="e">
        <f>VLOOKUP(A1298,#REF!,1,FALSE)</f>
        <v>#REF!</v>
      </c>
      <c r="T1298" s="23" t="e">
        <f>+VLOOKUP(A1298,#REF!, 1, FALSE)</f>
        <v>#REF!</v>
      </c>
    </row>
    <row r="1299" spans="1:20" hidden="1" x14ac:dyDescent="0.2">
      <c r="A1299" s="23" t="s">
        <v>2337</v>
      </c>
      <c r="B1299" s="23" t="s">
        <v>2338</v>
      </c>
      <c r="C1299" s="135" t="s">
        <v>371</v>
      </c>
      <c r="D1299" s="23">
        <v>1.9995999999999998E-3</v>
      </c>
      <c r="F1299" s="135">
        <f t="shared" si="40"/>
        <v>1.9995999999999998E-3</v>
      </c>
      <c r="J1299" s="23">
        <v>1.9995999999999998E-3</v>
      </c>
      <c r="M1299" s="23">
        <f t="shared" si="41"/>
        <v>1.9995999999999998E-3</v>
      </c>
      <c r="O1299" s="23">
        <f>F1299-_xlfn.IFNA(VLOOKUP(A1299,'tb adj31.12.2019'!$D$3:$E$1682,2,FALSE),0)</f>
        <v>1.9995999999999998E-3</v>
      </c>
      <c r="R1299" s="23" t="e">
        <f>VLOOKUP(A1299,#REF!,1,FALSE)</f>
        <v>#REF!</v>
      </c>
      <c r="T1299" s="23" t="e">
        <f>+VLOOKUP(A1299,#REF!, 1, FALSE)</f>
        <v>#REF!</v>
      </c>
    </row>
    <row r="1300" spans="1:20" hidden="1" x14ac:dyDescent="0.2">
      <c r="A1300" s="23" t="s">
        <v>2339</v>
      </c>
      <c r="B1300" s="23" t="s">
        <v>2340</v>
      </c>
      <c r="C1300" s="135" t="s">
        <v>5</v>
      </c>
      <c r="D1300" s="23">
        <v>1666465</v>
      </c>
      <c r="F1300" s="135">
        <f t="shared" si="40"/>
        <v>1666465</v>
      </c>
      <c r="G1300" s="23">
        <v>141931240</v>
      </c>
      <c r="H1300" s="23">
        <v>141819705</v>
      </c>
      <c r="J1300" s="23">
        <v>1778000</v>
      </c>
      <c r="M1300" s="23">
        <f t="shared" si="41"/>
        <v>1778000</v>
      </c>
      <c r="O1300" s="23">
        <f>F1300-_xlfn.IFNA(VLOOKUP(A1300,'tb adj31.12.2019'!$D$3:$E$1682,2,FALSE),0)</f>
        <v>0</v>
      </c>
      <c r="R1300" s="23" t="e">
        <f>VLOOKUP(A1300,#REF!,1,FALSE)</f>
        <v>#REF!</v>
      </c>
      <c r="T1300" s="23" t="e">
        <f>+VLOOKUP(A1300,#REF!, 1, FALSE)</f>
        <v>#REF!</v>
      </c>
    </row>
    <row r="1301" spans="1:20" hidden="1" x14ac:dyDescent="0.2">
      <c r="A1301" s="23" t="s">
        <v>2341</v>
      </c>
      <c r="B1301" s="23" t="s">
        <v>2342</v>
      </c>
      <c r="C1301" s="135" t="s">
        <v>5</v>
      </c>
      <c r="E1301" s="23">
        <v>2339.75</v>
      </c>
      <c r="F1301" s="135">
        <f t="shared" si="40"/>
        <v>-2339.75</v>
      </c>
      <c r="G1301" s="23">
        <v>22058</v>
      </c>
      <c r="H1301" s="23">
        <v>21615</v>
      </c>
      <c r="K1301" s="135">
        <v>1896.75</v>
      </c>
      <c r="M1301" s="23">
        <f t="shared" si="41"/>
        <v>-1896.75</v>
      </c>
      <c r="O1301" s="23">
        <f>F1301-_xlfn.IFNA(VLOOKUP(A1301,'tb adj31.12.2019'!$D$3:$E$1682,2,FALSE),0)</f>
        <v>0.25</v>
      </c>
      <c r="R1301" s="23" t="e">
        <f>VLOOKUP(A1301,#REF!,1,FALSE)</f>
        <v>#REF!</v>
      </c>
      <c r="T1301" s="23" t="e">
        <f>+VLOOKUP(A1301,#REF!, 1, FALSE)</f>
        <v>#REF!</v>
      </c>
    </row>
    <row r="1302" spans="1:20" hidden="1" x14ac:dyDescent="0.2">
      <c r="A1302" s="23" t="s">
        <v>2343</v>
      </c>
      <c r="B1302" s="23" t="s">
        <v>2344</v>
      </c>
      <c r="C1302" s="135" t="s">
        <v>5</v>
      </c>
      <c r="D1302" s="23">
        <v>9.9999999999999995E-8</v>
      </c>
      <c r="F1302" s="135">
        <f t="shared" si="40"/>
        <v>9.9999999999999995E-8</v>
      </c>
      <c r="J1302" s="23">
        <v>9.9999999999999995E-8</v>
      </c>
      <c r="M1302" s="23">
        <f t="shared" si="41"/>
        <v>9.9999999999999995E-8</v>
      </c>
      <c r="O1302" s="23">
        <f>F1302-_xlfn.IFNA(VLOOKUP(A1302,'tb adj31.12.2019'!$D$3:$E$1682,2,FALSE),0)</f>
        <v>9.9999999999999995E-8</v>
      </c>
      <c r="R1302" s="23" t="e">
        <f>VLOOKUP(A1302,#REF!,1,FALSE)</f>
        <v>#REF!</v>
      </c>
      <c r="T1302" s="23" t="e">
        <f>+VLOOKUP(A1302,#REF!, 1, FALSE)</f>
        <v>#REF!</v>
      </c>
    </row>
    <row r="1303" spans="1:20" hidden="1" x14ac:dyDescent="0.2">
      <c r="A1303" s="23" t="s">
        <v>2345</v>
      </c>
      <c r="B1303" s="23" t="s">
        <v>2346</v>
      </c>
      <c r="C1303" s="135" t="s">
        <v>5</v>
      </c>
      <c r="D1303" s="23">
        <v>380.38999969999998</v>
      </c>
      <c r="F1303" s="135">
        <f t="shared" si="40"/>
        <v>380.38999969999998</v>
      </c>
      <c r="G1303" s="23">
        <v>18537.89</v>
      </c>
      <c r="H1303" s="23">
        <v>18534</v>
      </c>
      <c r="J1303" s="23">
        <v>384.27999970000002</v>
      </c>
      <c r="M1303" s="23">
        <f t="shared" si="41"/>
        <v>384.27999970000002</v>
      </c>
      <c r="O1303" s="23">
        <f>F1303-_xlfn.IFNA(VLOOKUP(A1303,'tb adj31.12.2019'!$D$3:$E$1682,2,FALSE),0)</f>
        <v>0.38999969999997575</v>
      </c>
      <c r="R1303" s="23" t="e">
        <f>VLOOKUP(A1303,#REF!,1,FALSE)</f>
        <v>#REF!</v>
      </c>
      <c r="T1303" s="23" t="e">
        <f>+VLOOKUP(A1303,#REF!, 1, FALSE)</f>
        <v>#REF!</v>
      </c>
    </row>
    <row r="1304" spans="1:20" hidden="1" x14ac:dyDescent="0.2">
      <c r="A1304" s="23" t="s">
        <v>2347</v>
      </c>
      <c r="B1304" s="23" t="s">
        <v>2348</v>
      </c>
      <c r="C1304" s="135" t="s">
        <v>5</v>
      </c>
      <c r="D1304" s="23">
        <v>3423.95</v>
      </c>
      <c r="F1304" s="135">
        <f t="shared" si="40"/>
        <v>3423.95</v>
      </c>
      <c r="G1304" s="23">
        <v>36735</v>
      </c>
      <c r="H1304" s="23">
        <v>36807</v>
      </c>
      <c r="J1304" s="23">
        <v>3351.95</v>
      </c>
      <c r="M1304" s="23">
        <f t="shared" si="41"/>
        <v>3351.95</v>
      </c>
      <c r="O1304" s="23">
        <f>F1304-_xlfn.IFNA(VLOOKUP(A1304,'tb adj31.12.2019'!$D$3:$E$1682,2,FALSE),0)</f>
        <v>-5.0000000000181899E-2</v>
      </c>
      <c r="R1304" s="23" t="e">
        <f>VLOOKUP(A1304,#REF!,1,FALSE)</f>
        <v>#REF!</v>
      </c>
      <c r="T1304" s="23" t="e">
        <f>+VLOOKUP(A1304,#REF!, 1, FALSE)</f>
        <v>#REF!</v>
      </c>
    </row>
    <row r="1305" spans="1:20" hidden="1" x14ac:dyDescent="0.2">
      <c r="A1305" s="23" t="s">
        <v>2349</v>
      </c>
      <c r="B1305" s="23" t="s">
        <v>2350</v>
      </c>
      <c r="C1305" s="135" t="s">
        <v>5</v>
      </c>
      <c r="E1305" s="23">
        <v>0.28999989999999998</v>
      </c>
      <c r="F1305" s="135">
        <f t="shared" si="40"/>
        <v>-0.28999989999999998</v>
      </c>
      <c r="K1305" s="135">
        <v>0.28999989999999998</v>
      </c>
      <c r="M1305" s="23">
        <f t="shared" si="41"/>
        <v>-0.28999989999999998</v>
      </c>
      <c r="O1305" s="23">
        <f>F1305-_xlfn.IFNA(VLOOKUP(A1305,'tb adj31.12.2019'!$D$3:$E$1682,2,FALSE),0)</f>
        <v>-0.28999989999999998</v>
      </c>
      <c r="R1305" s="23" t="e">
        <f>VLOOKUP(A1305,#REF!,1,FALSE)</f>
        <v>#REF!</v>
      </c>
      <c r="T1305" s="23" t="e">
        <f>+VLOOKUP(A1305,#REF!, 1, FALSE)</f>
        <v>#REF!</v>
      </c>
    </row>
    <row r="1306" spans="1:20" hidden="1" x14ac:dyDescent="0.2">
      <c r="A1306" s="23" t="s">
        <v>2351</v>
      </c>
      <c r="B1306" s="23" t="s">
        <v>2352</v>
      </c>
      <c r="C1306" s="135" t="s">
        <v>5</v>
      </c>
      <c r="E1306" s="23">
        <v>243.25000020000004</v>
      </c>
      <c r="F1306" s="135">
        <f t="shared" si="40"/>
        <v>-243.25000020000004</v>
      </c>
      <c r="G1306" s="23">
        <v>20515</v>
      </c>
      <c r="H1306" s="23">
        <v>20517</v>
      </c>
      <c r="K1306" s="135">
        <v>245.25000019999919</v>
      </c>
      <c r="M1306" s="23">
        <f t="shared" si="41"/>
        <v>-245.25000019999919</v>
      </c>
      <c r="O1306" s="23">
        <f>F1306-_xlfn.IFNA(VLOOKUP(A1306,'tb adj31.12.2019'!$D$3:$E$1682,2,FALSE),0)</f>
        <v>-0.25000020000004497</v>
      </c>
      <c r="R1306" s="23" t="e">
        <f>VLOOKUP(A1306,#REF!,1,FALSE)</f>
        <v>#REF!</v>
      </c>
      <c r="T1306" s="23" t="e">
        <f>+VLOOKUP(A1306,#REF!, 1, FALSE)</f>
        <v>#REF!</v>
      </c>
    </row>
    <row r="1307" spans="1:20" hidden="1" x14ac:dyDescent="0.2">
      <c r="A1307" s="23" t="s">
        <v>2353</v>
      </c>
      <c r="B1307" s="23" t="s">
        <v>2354</v>
      </c>
      <c r="C1307" s="135" t="s">
        <v>5</v>
      </c>
      <c r="E1307" s="23">
        <v>9.9999999999999995E-8</v>
      </c>
      <c r="F1307" s="135">
        <f t="shared" si="40"/>
        <v>-9.9999999999999995E-8</v>
      </c>
      <c r="G1307" s="23">
        <v>278365600</v>
      </c>
      <c r="H1307" s="23">
        <v>278365600</v>
      </c>
      <c r="K1307" s="135">
        <v>1.1444091796875E-7</v>
      </c>
      <c r="M1307" s="23">
        <f t="shared" si="41"/>
        <v>-1.1444091796875E-7</v>
      </c>
      <c r="O1307" s="23">
        <f>F1307-_xlfn.IFNA(VLOOKUP(A1307,'tb adj31.12.2019'!$D$3:$E$1682,2,FALSE),0)</f>
        <v>-9.9999999999999995E-8</v>
      </c>
      <c r="R1307" s="23" t="e">
        <f>VLOOKUP(A1307,#REF!,1,FALSE)</f>
        <v>#REF!</v>
      </c>
      <c r="T1307" s="23" t="e">
        <f>+VLOOKUP(A1307,#REF!, 1, FALSE)</f>
        <v>#REF!</v>
      </c>
    </row>
    <row r="1308" spans="1:20" hidden="1" x14ac:dyDescent="0.2">
      <c r="A1308" s="23" t="s">
        <v>2355</v>
      </c>
      <c r="B1308" s="23" t="s">
        <v>2356</v>
      </c>
      <c r="C1308" s="135" t="s">
        <v>5</v>
      </c>
      <c r="E1308" s="23">
        <v>2.0000999999999999E-3</v>
      </c>
      <c r="F1308" s="135">
        <f t="shared" si="40"/>
        <v>-2.0000999999999999E-3</v>
      </c>
      <c r="K1308" s="135">
        <v>2.0000999999999999E-3</v>
      </c>
      <c r="M1308" s="23">
        <f t="shared" si="41"/>
        <v>-2.0000999999999999E-3</v>
      </c>
      <c r="O1308" s="23">
        <f>F1308-_xlfn.IFNA(VLOOKUP(A1308,'tb adj31.12.2019'!$D$3:$E$1682,2,FALSE),0)</f>
        <v>-2.0000999999999999E-3</v>
      </c>
      <c r="R1308" s="23" t="e">
        <f>VLOOKUP(A1308,#REF!,1,FALSE)</f>
        <v>#REF!</v>
      </c>
      <c r="T1308" s="23" t="e">
        <f>+VLOOKUP(A1308,#REF!, 1, FALSE)</f>
        <v>#REF!</v>
      </c>
    </row>
    <row r="1309" spans="1:20" hidden="1" x14ac:dyDescent="0.2">
      <c r="A1309" s="23" t="s">
        <v>2357</v>
      </c>
      <c r="B1309" s="23" t="s">
        <v>2358</v>
      </c>
      <c r="C1309" s="135" t="s">
        <v>5</v>
      </c>
      <c r="E1309" s="23">
        <v>5563.5199998999997</v>
      </c>
      <c r="F1309" s="135">
        <f t="shared" si="40"/>
        <v>-5563.5199998999997</v>
      </c>
      <c r="G1309" s="23">
        <v>149217.62</v>
      </c>
      <c r="H1309" s="23">
        <v>148969.67000000001</v>
      </c>
      <c r="K1309" s="135">
        <v>5315.5699998999944</v>
      </c>
      <c r="M1309" s="23">
        <f t="shared" si="41"/>
        <v>-5315.5699998999944</v>
      </c>
      <c r="O1309" s="23">
        <f>F1309-_xlfn.IFNA(VLOOKUP(A1309,'tb adj31.12.2019'!$D$3:$E$1682,2,FALSE),0)</f>
        <v>0.48000010000032489</v>
      </c>
      <c r="R1309" s="23" t="e">
        <f>VLOOKUP(A1309,#REF!,1,FALSE)</f>
        <v>#REF!</v>
      </c>
      <c r="T1309" s="23" t="e">
        <f>+VLOOKUP(A1309,#REF!, 1, FALSE)</f>
        <v>#REF!</v>
      </c>
    </row>
    <row r="1310" spans="1:20" hidden="1" x14ac:dyDescent="0.2">
      <c r="A1310" s="23" t="s">
        <v>2359</v>
      </c>
      <c r="B1310" s="23" t="s">
        <v>2360</v>
      </c>
      <c r="C1310" s="135" t="s">
        <v>5</v>
      </c>
      <c r="D1310" s="23">
        <v>6102920</v>
      </c>
      <c r="F1310" s="135">
        <f t="shared" si="40"/>
        <v>6102920</v>
      </c>
      <c r="G1310" s="23">
        <v>332779111</v>
      </c>
      <c r="H1310" s="23">
        <v>333881581</v>
      </c>
      <c r="J1310" s="23">
        <v>5000450</v>
      </c>
      <c r="M1310" s="23">
        <f t="shared" si="41"/>
        <v>5000450</v>
      </c>
      <c r="O1310" s="23">
        <f>F1310-_xlfn.IFNA(VLOOKUP(A1310,'tb adj31.12.2019'!$D$3:$E$1682,2,FALSE),0)</f>
        <v>0</v>
      </c>
      <c r="R1310" s="23" t="e">
        <f>VLOOKUP(A1310,#REF!,1,FALSE)</f>
        <v>#REF!</v>
      </c>
      <c r="T1310" s="23" t="e">
        <f>+VLOOKUP(A1310,#REF!, 1, FALSE)</f>
        <v>#REF!</v>
      </c>
    </row>
    <row r="1311" spans="1:20" hidden="1" x14ac:dyDescent="0.2">
      <c r="A1311" s="23" t="s">
        <v>2361</v>
      </c>
      <c r="B1311" s="23" t="s">
        <v>2362</v>
      </c>
      <c r="C1311" s="135" t="s">
        <v>5</v>
      </c>
      <c r="D1311" s="23">
        <v>120.7799998</v>
      </c>
      <c r="F1311" s="135">
        <f t="shared" si="40"/>
        <v>120.7799998</v>
      </c>
      <c r="G1311" s="23">
        <v>35159.35</v>
      </c>
      <c r="H1311" s="23">
        <v>35163</v>
      </c>
      <c r="J1311" s="23">
        <v>117.12999980000313</v>
      </c>
      <c r="M1311" s="23">
        <f t="shared" si="41"/>
        <v>117.12999980000313</v>
      </c>
      <c r="O1311" s="23">
        <f>F1311-_xlfn.IFNA(VLOOKUP(A1311,'tb adj31.12.2019'!$D$3:$E$1682,2,FALSE),0)</f>
        <v>-0.2200002000000012</v>
      </c>
      <c r="R1311" s="23" t="e">
        <f>VLOOKUP(A1311,#REF!,1,FALSE)</f>
        <v>#REF!</v>
      </c>
      <c r="T1311" s="23" t="e">
        <f>+VLOOKUP(A1311,#REF!, 1, FALSE)</f>
        <v>#REF!</v>
      </c>
    </row>
    <row r="1312" spans="1:20" hidden="1" x14ac:dyDescent="0.2">
      <c r="A1312" s="23" t="s">
        <v>2364</v>
      </c>
      <c r="B1312" s="23" t="s">
        <v>2365</v>
      </c>
      <c r="C1312" s="135" t="s">
        <v>5</v>
      </c>
      <c r="D1312" s="23">
        <v>3737.8300001000002</v>
      </c>
      <c r="F1312" s="135">
        <f t="shared" si="40"/>
        <v>3737.8300001000002</v>
      </c>
      <c r="J1312" s="23">
        <v>3737.8300001000002</v>
      </c>
      <c r="M1312" s="23">
        <f t="shared" si="41"/>
        <v>3737.8300001000002</v>
      </c>
      <c r="O1312" s="23">
        <f>F1312-_xlfn.IFNA(VLOOKUP(A1312,'tb adj31.12.2019'!$D$3:$E$1682,2,FALSE),0)</f>
        <v>-0.16999989999976606</v>
      </c>
      <c r="R1312" s="23" t="e">
        <f>VLOOKUP(A1312,#REF!,1,FALSE)</f>
        <v>#REF!</v>
      </c>
      <c r="T1312" s="23" t="e">
        <f>+VLOOKUP(A1312,#REF!, 1, FALSE)</f>
        <v>#REF!</v>
      </c>
    </row>
    <row r="1313" spans="1:20" hidden="1" x14ac:dyDescent="0.2">
      <c r="A1313" s="23" t="s">
        <v>2366</v>
      </c>
      <c r="B1313" s="23" t="s">
        <v>2367</v>
      </c>
      <c r="C1313" s="135" t="s">
        <v>5</v>
      </c>
      <c r="D1313" s="23">
        <v>1294045</v>
      </c>
      <c r="F1313" s="135">
        <f t="shared" si="40"/>
        <v>1294045</v>
      </c>
      <c r="G1313" s="23">
        <v>165233031</v>
      </c>
      <c r="H1313" s="23">
        <v>164428166</v>
      </c>
      <c r="J1313" s="23">
        <v>2098910</v>
      </c>
      <c r="M1313" s="23">
        <f t="shared" si="41"/>
        <v>2098910</v>
      </c>
      <c r="O1313" s="23">
        <f>F1313-_xlfn.IFNA(VLOOKUP(A1313,'tb adj31.12.2019'!$D$3:$E$1682,2,FALSE),0)</f>
        <v>0</v>
      </c>
      <c r="R1313" s="23" t="e">
        <f>VLOOKUP(A1313,#REF!,1,FALSE)</f>
        <v>#REF!</v>
      </c>
      <c r="T1313" s="23" t="e">
        <f>+VLOOKUP(A1313,#REF!, 1, FALSE)</f>
        <v>#REF!</v>
      </c>
    </row>
    <row r="1314" spans="1:20" hidden="1" x14ac:dyDescent="0.2">
      <c r="A1314" s="23" t="s">
        <v>2368</v>
      </c>
      <c r="B1314" s="23" t="s">
        <v>2369</v>
      </c>
      <c r="C1314" s="135" t="s">
        <v>5</v>
      </c>
      <c r="E1314" s="23">
        <v>215.82000009999999</v>
      </c>
      <c r="F1314" s="135">
        <f t="shared" si="40"/>
        <v>-215.82000009999999</v>
      </c>
      <c r="G1314" s="23">
        <v>19802</v>
      </c>
      <c r="H1314" s="23">
        <v>19838</v>
      </c>
      <c r="K1314" s="135">
        <v>251.82000010000309</v>
      </c>
      <c r="M1314" s="23">
        <f t="shared" si="41"/>
        <v>-251.82000010000309</v>
      </c>
      <c r="O1314" s="23">
        <f>F1314-_xlfn.IFNA(VLOOKUP(A1314,'tb adj31.12.2019'!$D$3:$E$1682,2,FALSE),0)</f>
        <v>0.17999990000001276</v>
      </c>
      <c r="R1314" s="23" t="e">
        <f>VLOOKUP(A1314,#REF!,1,FALSE)</f>
        <v>#REF!</v>
      </c>
      <c r="T1314" s="23" t="e">
        <f>+VLOOKUP(A1314,#REF!, 1, FALSE)</f>
        <v>#REF!</v>
      </c>
    </row>
    <row r="1315" spans="1:20" hidden="1" x14ac:dyDescent="0.2">
      <c r="A1315" s="23" t="s">
        <v>2370</v>
      </c>
      <c r="B1315" s="23" t="s">
        <v>2371</v>
      </c>
      <c r="C1315" s="135" t="s">
        <v>5</v>
      </c>
      <c r="D1315" s="23">
        <v>3313855</v>
      </c>
      <c r="F1315" s="135">
        <f t="shared" si="40"/>
        <v>3313855</v>
      </c>
      <c r="G1315" s="23">
        <v>313549991</v>
      </c>
      <c r="H1315" s="23">
        <v>312914726</v>
      </c>
      <c r="J1315" s="23">
        <v>3949120</v>
      </c>
      <c r="M1315" s="23">
        <f t="shared" si="41"/>
        <v>3949120</v>
      </c>
      <c r="O1315" s="23">
        <f>F1315-_xlfn.IFNA(VLOOKUP(A1315,'tb adj31.12.2019'!$D$3:$E$1682,2,FALSE),0)</f>
        <v>0</v>
      </c>
      <c r="R1315" s="23" t="e">
        <f>VLOOKUP(A1315,#REF!,1,FALSE)</f>
        <v>#REF!</v>
      </c>
      <c r="T1315" s="23" t="e">
        <f>+VLOOKUP(A1315,#REF!, 1, FALSE)</f>
        <v>#REF!</v>
      </c>
    </row>
    <row r="1316" spans="1:20" hidden="1" x14ac:dyDescent="0.2">
      <c r="A1316" s="23" t="s">
        <v>2372</v>
      </c>
      <c r="B1316" s="23" t="s">
        <v>2373</v>
      </c>
      <c r="C1316" s="135" t="s">
        <v>5</v>
      </c>
      <c r="D1316" s="23">
        <v>3112.6299998999993</v>
      </c>
      <c r="F1316" s="135">
        <f t="shared" si="40"/>
        <v>3112.6299998999993</v>
      </c>
      <c r="G1316" s="23">
        <v>32405</v>
      </c>
      <c r="H1316" s="23">
        <v>33140</v>
      </c>
      <c r="J1316" s="23">
        <v>2377.6299998999948</v>
      </c>
      <c r="M1316" s="23">
        <f t="shared" si="41"/>
        <v>2377.6299998999948</v>
      </c>
      <c r="O1316" s="23">
        <f>F1316-_xlfn.IFNA(VLOOKUP(A1316,'tb adj31.12.2019'!$D$3:$E$1682,2,FALSE),0)</f>
        <v>-0.37000010000065231</v>
      </c>
      <c r="R1316" s="23" t="e">
        <f>VLOOKUP(A1316,#REF!,1,FALSE)</f>
        <v>#REF!</v>
      </c>
      <c r="T1316" s="23" t="e">
        <f>+VLOOKUP(A1316,#REF!, 1, FALSE)</f>
        <v>#REF!</v>
      </c>
    </row>
    <row r="1317" spans="1:20" hidden="1" x14ac:dyDescent="0.2">
      <c r="A1317" s="23" t="s">
        <v>2374</v>
      </c>
      <c r="B1317" s="23" t="s">
        <v>2375</v>
      </c>
      <c r="C1317" s="135" t="s">
        <v>5</v>
      </c>
      <c r="D1317" s="23">
        <v>1599642.9999997998</v>
      </c>
      <c r="F1317" s="135">
        <f t="shared" si="40"/>
        <v>1599642.9999997998</v>
      </c>
      <c r="G1317" s="23">
        <v>127025096</v>
      </c>
      <c r="H1317" s="23">
        <v>126807499</v>
      </c>
      <c r="J1317" s="23">
        <v>1817239.9999998284</v>
      </c>
      <c r="M1317" s="23">
        <f t="shared" si="41"/>
        <v>1817239.9999998284</v>
      </c>
      <c r="O1317" s="23">
        <f>F1317-_xlfn.IFNA(VLOOKUP(A1317,'tb adj31.12.2019'!$D$3:$E$1682,2,FALSE),0)</f>
        <v>-2.0023435354232788E-7</v>
      </c>
      <c r="R1317" s="23" t="e">
        <f>VLOOKUP(A1317,#REF!,1,FALSE)</f>
        <v>#REF!</v>
      </c>
      <c r="T1317" s="23" t="e">
        <f>+VLOOKUP(A1317,#REF!, 1, FALSE)</f>
        <v>#REF!</v>
      </c>
    </row>
    <row r="1318" spans="1:20" hidden="1" x14ac:dyDescent="0.2">
      <c r="A1318" s="23" t="s">
        <v>2376</v>
      </c>
      <c r="B1318" s="23" t="s">
        <v>2377</v>
      </c>
      <c r="C1318" s="135" t="s">
        <v>5</v>
      </c>
      <c r="D1318" s="23">
        <v>2088.1799999999998</v>
      </c>
      <c r="F1318" s="135">
        <f t="shared" si="40"/>
        <v>2088.1799999999998</v>
      </c>
      <c r="G1318" s="23">
        <v>3320</v>
      </c>
      <c r="H1318" s="23">
        <v>5303</v>
      </c>
      <c r="J1318" s="23">
        <v>105.18</v>
      </c>
      <c r="M1318" s="23">
        <f t="shared" si="41"/>
        <v>105.18</v>
      </c>
      <c r="O1318" s="23">
        <f>F1318-_xlfn.IFNA(VLOOKUP(A1318,'tb adj31.12.2019'!$D$3:$E$1682,2,FALSE),0)</f>
        <v>0.17999999999983629</v>
      </c>
      <c r="R1318" s="23" t="e">
        <f>VLOOKUP(A1318,#REF!,1,FALSE)</f>
        <v>#REF!</v>
      </c>
      <c r="T1318" s="23" t="e">
        <f>+VLOOKUP(A1318,#REF!, 1, FALSE)</f>
        <v>#REF!</v>
      </c>
    </row>
    <row r="1319" spans="1:20" hidden="1" x14ac:dyDescent="0.2">
      <c r="A1319" s="23" t="s">
        <v>2378</v>
      </c>
      <c r="B1319" s="23" t="s">
        <v>2379</v>
      </c>
      <c r="C1319" s="135" t="s">
        <v>5</v>
      </c>
      <c r="D1319" s="23">
        <v>2622295</v>
      </c>
      <c r="F1319" s="135">
        <f t="shared" si="40"/>
        <v>2622295</v>
      </c>
      <c r="G1319" s="23">
        <v>288110398.22000003</v>
      </c>
      <c r="H1319" s="23">
        <v>287006223.22449994</v>
      </c>
      <c r="J1319" s="23">
        <v>3726469.9955000305</v>
      </c>
      <c r="M1319" s="23">
        <f t="shared" si="41"/>
        <v>3726469.9955000305</v>
      </c>
      <c r="O1319" s="23">
        <f>F1319-_xlfn.IFNA(VLOOKUP(A1319,'tb adj31.12.2019'!$D$3:$E$1682,2,FALSE),0)</f>
        <v>0</v>
      </c>
      <c r="R1319" s="23" t="e">
        <f>VLOOKUP(A1319,#REF!,1,FALSE)</f>
        <v>#REF!</v>
      </c>
      <c r="T1319" s="23" t="e">
        <f>+VLOOKUP(A1319,#REF!, 1, FALSE)</f>
        <v>#REF!</v>
      </c>
    </row>
    <row r="1320" spans="1:20" hidden="1" x14ac:dyDescent="0.2">
      <c r="A1320" s="23" t="s">
        <v>2380</v>
      </c>
      <c r="B1320" s="23" t="s">
        <v>2381</v>
      </c>
      <c r="C1320" s="135" t="s">
        <v>5</v>
      </c>
      <c r="E1320" s="23">
        <v>3766</v>
      </c>
      <c r="F1320" s="135">
        <f t="shared" si="40"/>
        <v>-3766</v>
      </c>
      <c r="G1320" s="23">
        <v>22386</v>
      </c>
      <c r="H1320" s="23">
        <v>22394</v>
      </c>
      <c r="K1320" s="135">
        <v>3774</v>
      </c>
      <c r="M1320" s="23">
        <f t="shared" si="41"/>
        <v>-3774</v>
      </c>
      <c r="O1320" s="23">
        <f>F1320-_xlfn.IFNA(VLOOKUP(A1320,'tb adj31.12.2019'!$D$3:$E$1682,2,FALSE),0)</f>
        <v>0</v>
      </c>
      <c r="R1320" s="23" t="e">
        <f>VLOOKUP(A1320,#REF!,1,FALSE)</f>
        <v>#REF!</v>
      </c>
      <c r="T1320" s="23" t="e">
        <f>+VLOOKUP(A1320,#REF!, 1, FALSE)</f>
        <v>#REF!</v>
      </c>
    </row>
    <row r="1321" spans="1:20" hidden="1" x14ac:dyDescent="0.2">
      <c r="A1321" s="23" t="s">
        <v>2382</v>
      </c>
      <c r="B1321" s="23" t="s">
        <v>2383</v>
      </c>
      <c r="C1321" s="135" t="s">
        <v>5</v>
      </c>
      <c r="F1321" s="135">
        <f t="shared" si="40"/>
        <v>0</v>
      </c>
      <c r="G1321" s="23">
        <v>40241.660000000003</v>
      </c>
      <c r="J1321" s="23">
        <v>40241.660000000003</v>
      </c>
      <c r="M1321" s="23">
        <f t="shared" si="41"/>
        <v>40241.660000000003</v>
      </c>
      <c r="O1321" s="23">
        <f>F1321-_xlfn.IFNA(VLOOKUP(A1321,'tb adj31.12.2019'!$D$3:$E$1682,2,FALSE),0)</f>
        <v>-39975</v>
      </c>
      <c r="R1321" s="23" t="e">
        <f>VLOOKUP(A1321,#REF!,1,FALSE)</f>
        <v>#REF!</v>
      </c>
      <c r="T1321" s="23" t="e">
        <f>+VLOOKUP(A1321,#REF!, 1, FALSE)</f>
        <v>#REF!</v>
      </c>
    </row>
    <row r="1322" spans="1:20" hidden="1" x14ac:dyDescent="0.2">
      <c r="A1322" s="23" t="s">
        <v>2384</v>
      </c>
      <c r="B1322" s="23" t="s">
        <v>2385</v>
      </c>
      <c r="C1322" s="135" t="s">
        <v>5</v>
      </c>
      <c r="F1322" s="135">
        <f t="shared" si="40"/>
        <v>0</v>
      </c>
      <c r="G1322" s="23">
        <v>2910372.08</v>
      </c>
      <c r="J1322" s="23">
        <v>2910372.08</v>
      </c>
      <c r="M1322" s="23">
        <f t="shared" si="41"/>
        <v>2910372.08</v>
      </c>
      <c r="O1322" s="23">
        <f>F1322-_xlfn.IFNA(VLOOKUP(A1322,'tb adj31.12.2019'!$D$3:$E$1682,2,FALSE),0)</f>
        <v>-825500</v>
      </c>
      <c r="R1322" s="23" t="e">
        <f>VLOOKUP(A1322,#REF!,1,FALSE)</f>
        <v>#REF!</v>
      </c>
      <c r="T1322" s="23" t="e">
        <f>+VLOOKUP(A1322,#REF!, 1, FALSE)</f>
        <v>#REF!</v>
      </c>
    </row>
    <row r="1323" spans="1:20" hidden="1" x14ac:dyDescent="0.2">
      <c r="A1323" s="23" t="s">
        <v>2767</v>
      </c>
      <c r="B1323" s="23" t="s">
        <v>3498</v>
      </c>
      <c r="C1323" s="135" t="s">
        <v>5</v>
      </c>
      <c r="F1323" s="135">
        <f t="shared" si="40"/>
        <v>0</v>
      </c>
      <c r="G1323" s="23">
        <v>3426.67</v>
      </c>
      <c r="J1323" s="23">
        <v>3426.67</v>
      </c>
      <c r="M1323" s="23">
        <f t="shared" si="41"/>
        <v>3426.67</v>
      </c>
      <c r="O1323" s="23">
        <f>F1323-_xlfn.IFNA(VLOOKUP(A1323,'tb adj31.12.2019'!$D$3:$E$1682,2,FALSE),0)</f>
        <v>0</v>
      </c>
      <c r="R1323" s="23" t="e">
        <f>VLOOKUP(A1323,#REF!,1,FALSE)</f>
        <v>#REF!</v>
      </c>
      <c r="T1323" s="23" t="e">
        <f>+VLOOKUP(A1323,#REF!, 1, FALSE)</f>
        <v>#REF!</v>
      </c>
    </row>
    <row r="1324" spans="1:20" hidden="1" x14ac:dyDescent="0.2">
      <c r="A1324" s="23" t="s">
        <v>2390</v>
      </c>
      <c r="B1324" s="23" t="s">
        <v>2391</v>
      </c>
      <c r="C1324" s="135" t="s">
        <v>5</v>
      </c>
      <c r="F1324" s="135">
        <f t="shared" si="40"/>
        <v>0</v>
      </c>
      <c r="G1324" s="23">
        <v>200428.28</v>
      </c>
      <c r="J1324" s="23">
        <v>200428.28</v>
      </c>
      <c r="M1324" s="23">
        <f t="shared" si="41"/>
        <v>200428.28</v>
      </c>
      <c r="O1324" s="23">
        <f>F1324-_xlfn.IFNA(VLOOKUP(A1324,'tb adj31.12.2019'!$D$3:$E$1682,2,FALSE),0)</f>
        <v>-664337</v>
      </c>
      <c r="R1324" s="23" t="e">
        <f>VLOOKUP(A1324,#REF!,1,FALSE)</f>
        <v>#REF!</v>
      </c>
      <c r="T1324" s="23" t="e">
        <f>+VLOOKUP(A1324,#REF!, 1, FALSE)</f>
        <v>#REF!</v>
      </c>
    </row>
    <row r="1325" spans="1:20" hidden="1" x14ac:dyDescent="0.2">
      <c r="A1325" s="23" t="s">
        <v>2392</v>
      </c>
      <c r="B1325" s="23" t="s">
        <v>2393</v>
      </c>
      <c r="C1325" s="135" t="s">
        <v>5</v>
      </c>
      <c r="F1325" s="135">
        <f t="shared" si="40"/>
        <v>0</v>
      </c>
      <c r="G1325" s="23">
        <v>217016.67</v>
      </c>
      <c r="J1325" s="23">
        <v>217016.67</v>
      </c>
      <c r="M1325" s="23">
        <f t="shared" si="41"/>
        <v>217016.67</v>
      </c>
      <c r="O1325" s="23">
        <f>F1325-_xlfn.IFNA(VLOOKUP(A1325,'tb adj31.12.2019'!$D$3:$E$1682,2,FALSE),0)</f>
        <v>-305906</v>
      </c>
      <c r="R1325" s="23" t="e">
        <f>VLOOKUP(A1325,#REF!,1,FALSE)</f>
        <v>#REF!</v>
      </c>
      <c r="T1325" s="23" t="e">
        <f>+VLOOKUP(A1325,#REF!, 1, FALSE)</f>
        <v>#REF!</v>
      </c>
    </row>
    <row r="1326" spans="1:20" hidden="1" x14ac:dyDescent="0.2">
      <c r="A1326" s="23" t="s">
        <v>2394</v>
      </c>
      <c r="B1326" s="23" t="s">
        <v>2395</v>
      </c>
      <c r="C1326" s="135" t="s">
        <v>5</v>
      </c>
      <c r="F1326" s="135">
        <f t="shared" si="40"/>
        <v>0</v>
      </c>
      <c r="G1326" s="23">
        <v>525871.68000000005</v>
      </c>
      <c r="J1326" s="23">
        <v>525871.68000000005</v>
      </c>
      <c r="M1326" s="23">
        <f t="shared" si="41"/>
        <v>525871.68000000005</v>
      </c>
      <c r="O1326" s="23">
        <f>F1326-_xlfn.IFNA(VLOOKUP(A1326,'tb adj31.12.2019'!$D$3:$E$1682,2,FALSE),0)</f>
        <v>-474595</v>
      </c>
      <c r="R1326" s="23" t="e">
        <f>VLOOKUP(A1326,#REF!,1,FALSE)</f>
        <v>#REF!</v>
      </c>
      <c r="T1326" s="23" t="e">
        <f>+VLOOKUP(A1326,#REF!, 1, FALSE)</f>
        <v>#REF!</v>
      </c>
    </row>
    <row r="1327" spans="1:20" hidden="1" x14ac:dyDescent="0.2">
      <c r="A1327" s="23" t="s">
        <v>2396</v>
      </c>
      <c r="B1327" s="23" t="s">
        <v>2397</v>
      </c>
      <c r="C1327" s="135" t="s">
        <v>5</v>
      </c>
      <c r="F1327" s="135">
        <f t="shared" si="40"/>
        <v>0</v>
      </c>
      <c r="G1327" s="23">
        <v>4275573.33</v>
      </c>
      <c r="J1327" s="23">
        <v>4275573.33</v>
      </c>
      <c r="M1327" s="23">
        <f t="shared" si="41"/>
        <v>4275573.33</v>
      </c>
      <c r="O1327" s="23">
        <f>F1327-_xlfn.IFNA(VLOOKUP(A1327,'tb adj31.12.2019'!$D$3:$E$1682,2,FALSE),0)</f>
        <v>-1441164</v>
      </c>
      <c r="R1327" s="23" t="e">
        <f>VLOOKUP(A1327,#REF!,1,FALSE)</f>
        <v>#REF!</v>
      </c>
      <c r="T1327" s="23" t="e">
        <f>+VLOOKUP(A1327,#REF!, 1, FALSE)</f>
        <v>#REF!</v>
      </c>
    </row>
    <row r="1328" spans="1:20" hidden="1" x14ac:dyDescent="0.2">
      <c r="A1328" s="23" t="s">
        <v>2398</v>
      </c>
      <c r="B1328" s="23" t="s">
        <v>2399</v>
      </c>
      <c r="C1328" s="135" t="s">
        <v>5</v>
      </c>
      <c r="F1328" s="135">
        <f t="shared" si="40"/>
        <v>0</v>
      </c>
      <c r="G1328" s="23">
        <v>520471307</v>
      </c>
      <c r="H1328" s="23">
        <v>531642696</v>
      </c>
      <c r="K1328" s="135">
        <v>11171389</v>
      </c>
      <c r="M1328" s="23">
        <f t="shared" si="41"/>
        <v>-11171389</v>
      </c>
      <c r="O1328" s="23">
        <f>F1328-_xlfn.IFNA(VLOOKUP(A1328,'tb adj31.12.2019'!$D$3:$E$1682,2,FALSE),0)</f>
        <v>1982159</v>
      </c>
      <c r="R1328" s="23" t="e">
        <f>VLOOKUP(A1328,#REF!,1,FALSE)</f>
        <v>#REF!</v>
      </c>
      <c r="T1328" s="23" t="e">
        <f>+VLOOKUP(A1328,#REF!, 1, FALSE)</f>
        <v>#REF!</v>
      </c>
    </row>
    <row r="1329" spans="1:20" hidden="1" x14ac:dyDescent="0.2">
      <c r="A1329" s="23" t="s">
        <v>2400</v>
      </c>
      <c r="B1329" s="23" t="s">
        <v>2401</v>
      </c>
      <c r="C1329" s="135" t="s">
        <v>5</v>
      </c>
      <c r="F1329" s="135">
        <f t="shared" si="40"/>
        <v>0</v>
      </c>
      <c r="G1329" s="23">
        <v>34140300.710000001</v>
      </c>
      <c r="J1329" s="23">
        <v>34140300.710000001</v>
      </c>
      <c r="M1329" s="23">
        <f t="shared" si="41"/>
        <v>34140300.710000001</v>
      </c>
      <c r="O1329" s="23">
        <f>F1329-_xlfn.IFNA(VLOOKUP(A1329,'tb adj31.12.2019'!$D$3:$E$1682,2,FALSE),0)</f>
        <v>-34679937</v>
      </c>
      <c r="R1329" s="23" t="e">
        <f>VLOOKUP(A1329,#REF!,1,FALSE)</f>
        <v>#REF!</v>
      </c>
      <c r="T1329" s="23" t="e">
        <f>+VLOOKUP(A1329,#REF!, 1, FALSE)</f>
        <v>#REF!</v>
      </c>
    </row>
    <row r="1330" spans="1:20" hidden="1" x14ac:dyDescent="0.2">
      <c r="A1330" s="23" t="s">
        <v>2402</v>
      </c>
      <c r="B1330" s="23" t="s">
        <v>2403</v>
      </c>
      <c r="C1330" s="135" t="s">
        <v>5</v>
      </c>
      <c r="F1330" s="135">
        <f t="shared" si="40"/>
        <v>0</v>
      </c>
      <c r="G1330" s="23">
        <v>361032.68</v>
      </c>
      <c r="J1330" s="23">
        <v>361032.68</v>
      </c>
      <c r="M1330" s="23">
        <f t="shared" si="41"/>
        <v>361032.68</v>
      </c>
      <c r="O1330" s="23">
        <f>F1330-_xlfn.IFNA(VLOOKUP(A1330,'tb adj31.12.2019'!$D$3:$E$1682,2,FALSE),0)</f>
        <v>-420026</v>
      </c>
      <c r="R1330" s="23" t="e">
        <f>VLOOKUP(A1330,#REF!,1,FALSE)</f>
        <v>#REF!</v>
      </c>
      <c r="T1330" s="23" t="e">
        <f>+VLOOKUP(A1330,#REF!, 1, FALSE)</f>
        <v>#REF!</v>
      </c>
    </row>
    <row r="1331" spans="1:20" hidden="1" x14ac:dyDescent="0.2">
      <c r="A1331" s="23" t="s">
        <v>2404</v>
      </c>
      <c r="B1331" s="23" t="s">
        <v>2405</v>
      </c>
      <c r="C1331" s="135" t="s">
        <v>5</v>
      </c>
      <c r="F1331" s="135">
        <f t="shared" si="40"/>
        <v>0</v>
      </c>
      <c r="G1331" s="23">
        <v>8353422.2400000002</v>
      </c>
      <c r="J1331" s="23">
        <v>8353422.2400000002</v>
      </c>
      <c r="M1331" s="23">
        <f t="shared" si="41"/>
        <v>8353422.2400000002</v>
      </c>
      <c r="O1331" s="23">
        <f>F1331-_xlfn.IFNA(VLOOKUP(A1331,'tb adj31.12.2019'!$D$3:$E$1682,2,FALSE),0)</f>
        <v>-8960149</v>
      </c>
      <c r="R1331" s="23" t="e">
        <f>VLOOKUP(A1331,#REF!,1,FALSE)</f>
        <v>#REF!</v>
      </c>
      <c r="T1331" s="23" t="e">
        <f>+VLOOKUP(A1331,#REF!, 1, FALSE)</f>
        <v>#REF!</v>
      </c>
    </row>
    <row r="1332" spans="1:20" hidden="1" x14ac:dyDescent="0.2">
      <c r="A1332" s="23" t="s">
        <v>2406</v>
      </c>
      <c r="B1332" s="23" t="s">
        <v>2407</v>
      </c>
      <c r="C1332" s="135" t="s">
        <v>5</v>
      </c>
      <c r="F1332" s="135">
        <f t="shared" si="40"/>
        <v>0</v>
      </c>
      <c r="G1332" s="23">
        <v>9144034.0999999996</v>
      </c>
      <c r="J1332" s="23">
        <v>9144034.0999999996</v>
      </c>
      <c r="M1332" s="23">
        <f t="shared" si="41"/>
        <v>9144034.0999999996</v>
      </c>
      <c r="O1332" s="23">
        <f>F1332-_xlfn.IFNA(VLOOKUP(A1332,'tb adj31.12.2019'!$D$3:$E$1682,2,FALSE),0)</f>
        <v>-7713396</v>
      </c>
      <c r="R1332" s="23" t="e">
        <f>VLOOKUP(A1332,#REF!,1,FALSE)</f>
        <v>#REF!</v>
      </c>
      <c r="T1332" s="23" t="e">
        <f>+VLOOKUP(A1332,#REF!, 1, FALSE)</f>
        <v>#REF!</v>
      </c>
    </row>
    <row r="1333" spans="1:20" hidden="1" x14ac:dyDescent="0.2">
      <c r="A1333" s="23" t="s">
        <v>2408</v>
      </c>
      <c r="B1333" s="23" t="s">
        <v>2409</v>
      </c>
      <c r="C1333" s="135" t="s">
        <v>5</v>
      </c>
      <c r="F1333" s="135">
        <f t="shared" si="40"/>
        <v>0</v>
      </c>
      <c r="G1333" s="23">
        <v>1956653.85</v>
      </c>
      <c r="J1333" s="23">
        <v>1956653.85</v>
      </c>
      <c r="M1333" s="23">
        <f t="shared" si="41"/>
        <v>1956653.85</v>
      </c>
      <c r="O1333" s="23">
        <f>F1333-_xlfn.IFNA(VLOOKUP(A1333,'tb adj31.12.2019'!$D$3:$E$1682,2,FALSE),0)</f>
        <v>-1682286</v>
      </c>
      <c r="R1333" s="23" t="e">
        <f>VLOOKUP(A1333,#REF!,1,FALSE)</f>
        <v>#REF!</v>
      </c>
      <c r="T1333" s="23" t="e">
        <f>+VLOOKUP(A1333,#REF!, 1, FALSE)</f>
        <v>#REF!</v>
      </c>
    </row>
    <row r="1334" spans="1:20" hidden="1" x14ac:dyDescent="0.2">
      <c r="A1334" s="23" t="s">
        <v>2410</v>
      </c>
      <c r="B1334" s="23" t="s">
        <v>2411</v>
      </c>
      <c r="C1334" s="135" t="s">
        <v>5</v>
      </c>
      <c r="F1334" s="135">
        <f t="shared" si="40"/>
        <v>0</v>
      </c>
      <c r="G1334" s="23">
        <v>57277466.890000001</v>
      </c>
      <c r="J1334" s="23">
        <v>57277466.890000001</v>
      </c>
      <c r="M1334" s="23">
        <f t="shared" si="41"/>
        <v>57277466.890000001</v>
      </c>
      <c r="O1334" s="23">
        <f>F1334-_xlfn.IFNA(VLOOKUP(A1334,'tb adj31.12.2019'!$D$3:$E$1682,2,FALSE),0)</f>
        <v>-58513447</v>
      </c>
      <c r="R1334" s="23" t="e">
        <f>VLOOKUP(A1334,#REF!,1,FALSE)</f>
        <v>#REF!</v>
      </c>
      <c r="T1334" s="23" t="e">
        <f>+VLOOKUP(A1334,#REF!, 1, FALSE)</f>
        <v>#REF!</v>
      </c>
    </row>
    <row r="1335" spans="1:20" hidden="1" x14ac:dyDescent="0.2">
      <c r="A1335" s="23" t="s">
        <v>2412</v>
      </c>
      <c r="B1335" s="23" t="s">
        <v>2413</v>
      </c>
      <c r="C1335" s="135" t="s">
        <v>5</v>
      </c>
      <c r="F1335" s="135">
        <f t="shared" si="40"/>
        <v>0</v>
      </c>
      <c r="G1335" s="23">
        <v>53698617</v>
      </c>
      <c r="H1335" s="23">
        <v>2548817</v>
      </c>
      <c r="J1335" s="23">
        <v>51149800</v>
      </c>
      <c r="M1335" s="23">
        <f t="shared" si="41"/>
        <v>51149800</v>
      </c>
      <c r="O1335" s="23">
        <f>F1335-_xlfn.IFNA(VLOOKUP(A1335,'tb adj31.12.2019'!$D$3:$E$1682,2,FALSE),0)</f>
        <v>-37869714</v>
      </c>
      <c r="R1335" s="23" t="e">
        <f>VLOOKUP(A1335,#REF!,1,FALSE)</f>
        <v>#REF!</v>
      </c>
      <c r="T1335" s="23" t="e">
        <f>+VLOOKUP(A1335,#REF!, 1, FALSE)</f>
        <v>#REF!</v>
      </c>
    </row>
    <row r="1336" spans="1:20" hidden="1" x14ac:dyDescent="0.2">
      <c r="A1336" s="23" t="s">
        <v>2414</v>
      </c>
      <c r="B1336" s="23" t="s">
        <v>2415</v>
      </c>
      <c r="C1336" s="135" t="s">
        <v>5</v>
      </c>
      <c r="F1336" s="135">
        <f t="shared" si="40"/>
        <v>0</v>
      </c>
      <c r="G1336" s="23">
        <v>20505423.460000001</v>
      </c>
      <c r="J1336" s="23">
        <v>20505423.460000001</v>
      </c>
      <c r="M1336" s="23">
        <f t="shared" si="41"/>
        <v>20505423.460000001</v>
      </c>
      <c r="O1336" s="23">
        <f>F1336-_xlfn.IFNA(VLOOKUP(A1336,'tb adj31.12.2019'!$D$3:$E$1682,2,FALSE),0)</f>
        <v>-16088240</v>
      </c>
      <c r="R1336" s="23" t="e">
        <f>VLOOKUP(A1336,#REF!,1,FALSE)</f>
        <v>#REF!</v>
      </c>
      <c r="T1336" s="23" t="e">
        <f>+VLOOKUP(A1336,#REF!, 1, FALSE)</f>
        <v>#REF!</v>
      </c>
    </row>
    <row r="1337" spans="1:20" hidden="1" x14ac:dyDescent="0.2">
      <c r="A1337" s="23" t="s">
        <v>2418</v>
      </c>
      <c r="B1337" s="23" t="s">
        <v>2419</v>
      </c>
      <c r="C1337" s="135" t="s">
        <v>5</v>
      </c>
      <c r="F1337" s="135">
        <f t="shared" si="40"/>
        <v>0</v>
      </c>
      <c r="G1337" s="23">
        <v>5848354</v>
      </c>
      <c r="J1337" s="23">
        <v>5848354</v>
      </c>
      <c r="M1337" s="23">
        <f t="shared" si="41"/>
        <v>5848354</v>
      </c>
      <c r="O1337" s="23">
        <f>F1337-_xlfn.IFNA(VLOOKUP(A1337,'tb adj31.12.2019'!$D$3:$E$1682,2,FALSE),0)</f>
        <v>-5284016</v>
      </c>
      <c r="R1337" s="23" t="e">
        <f>VLOOKUP(A1337,#REF!,1,FALSE)</f>
        <v>#REF!</v>
      </c>
      <c r="T1337" s="23" t="e">
        <f>+VLOOKUP(A1337,#REF!, 1, FALSE)</f>
        <v>#REF!</v>
      </c>
    </row>
    <row r="1338" spans="1:20" hidden="1" x14ac:dyDescent="0.2">
      <c r="A1338" s="23" t="s">
        <v>2420</v>
      </c>
      <c r="B1338" s="23" t="s">
        <v>2421</v>
      </c>
      <c r="C1338" s="135" t="s">
        <v>5</v>
      </c>
      <c r="F1338" s="135">
        <f t="shared" si="40"/>
        <v>0</v>
      </c>
      <c r="G1338" s="23">
        <v>23198916.420000002</v>
      </c>
      <c r="J1338" s="23">
        <v>23198916.420000002</v>
      </c>
      <c r="M1338" s="23">
        <f t="shared" si="41"/>
        <v>23198916.420000002</v>
      </c>
      <c r="O1338" s="23">
        <f>F1338-_xlfn.IFNA(VLOOKUP(A1338,'tb adj31.12.2019'!$D$3:$E$1682,2,FALSE),0)</f>
        <v>-18009625</v>
      </c>
      <c r="R1338" s="23" t="e">
        <f>VLOOKUP(A1338,#REF!,1,FALSE)</f>
        <v>#REF!</v>
      </c>
      <c r="T1338" s="23" t="e">
        <f>+VLOOKUP(A1338,#REF!, 1, FALSE)</f>
        <v>#REF!</v>
      </c>
    </row>
    <row r="1339" spans="1:20" hidden="1" x14ac:dyDescent="0.2">
      <c r="A1339" s="23" t="s">
        <v>2422</v>
      </c>
      <c r="B1339" s="23" t="s">
        <v>2423</v>
      </c>
      <c r="C1339" s="135" t="s">
        <v>5</v>
      </c>
      <c r="F1339" s="135">
        <f t="shared" si="40"/>
        <v>0</v>
      </c>
      <c r="G1339" s="23">
        <v>28934321.52</v>
      </c>
      <c r="J1339" s="23">
        <v>28934321.52</v>
      </c>
      <c r="M1339" s="23">
        <f t="shared" si="41"/>
        <v>28934321.52</v>
      </c>
      <c r="O1339" s="23">
        <f>F1339-_xlfn.IFNA(VLOOKUP(A1339,'tb adj31.12.2019'!$D$3:$E$1682,2,FALSE),0)</f>
        <v>-25484663</v>
      </c>
      <c r="R1339" s="23" t="e">
        <f>VLOOKUP(A1339,#REF!,1,FALSE)</f>
        <v>#REF!</v>
      </c>
      <c r="T1339" s="23" t="e">
        <f>+VLOOKUP(A1339,#REF!, 1, FALSE)</f>
        <v>#REF!</v>
      </c>
    </row>
    <row r="1340" spans="1:20" hidden="1" x14ac:dyDescent="0.2">
      <c r="A1340" s="23" t="s">
        <v>2424</v>
      </c>
      <c r="B1340" s="23" t="s">
        <v>2425</v>
      </c>
      <c r="C1340" s="135" t="s">
        <v>5</v>
      </c>
      <c r="F1340" s="135">
        <f t="shared" si="40"/>
        <v>0</v>
      </c>
      <c r="G1340" s="23">
        <v>8602499.25</v>
      </c>
      <c r="J1340" s="23">
        <v>8602499.25</v>
      </c>
      <c r="M1340" s="23">
        <f t="shared" si="41"/>
        <v>8602499.25</v>
      </c>
      <c r="O1340" s="23">
        <f>F1340-_xlfn.IFNA(VLOOKUP(A1340,'tb adj31.12.2019'!$D$3:$E$1682,2,FALSE),0)</f>
        <v>-8433752</v>
      </c>
      <c r="R1340" s="23" t="e">
        <f>VLOOKUP(A1340,#REF!,1,FALSE)</f>
        <v>#REF!</v>
      </c>
      <c r="T1340" s="23" t="e">
        <f>+VLOOKUP(A1340,#REF!, 1, FALSE)</f>
        <v>#REF!</v>
      </c>
    </row>
    <row r="1341" spans="1:20" hidden="1" x14ac:dyDescent="0.2">
      <c r="A1341" s="23" t="s">
        <v>2426</v>
      </c>
      <c r="B1341" s="23" t="s">
        <v>2427</v>
      </c>
      <c r="C1341" s="135" t="s">
        <v>5</v>
      </c>
      <c r="F1341" s="135">
        <f t="shared" si="40"/>
        <v>0</v>
      </c>
      <c r="G1341" s="23">
        <v>1154539.72</v>
      </c>
      <c r="J1341" s="23">
        <v>1154539.72</v>
      </c>
      <c r="M1341" s="23">
        <f t="shared" si="41"/>
        <v>1154539.72</v>
      </c>
      <c r="O1341" s="23">
        <f>F1341-_xlfn.IFNA(VLOOKUP(A1341,'tb adj31.12.2019'!$D$3:$E$1682,2,FALSE),0)</f>
        <v>-781309</v>
      </c>
      <c r="R1341" s="23" t="e">
        <f>VLOOKUP(A1341,#REF!,1,FALSE)</f>
        <v>#REF!</v>
      </c>
      <c r="T1341" s="23" t="e">
        <f>+VLOOKUP(A1341,#REF!, 1, FALSE)</f>
        <v>#REF!</v>
      </c>
    </row>
    <row r="1342" spans="1:20" hidden="1" x14ac:dyDescent="0.2">
      <c r="A1342" s="23" t="s">
        <v>2428</v>
      </c>
      <c r="B1342" s="23" t="s">
        <v>2429</v>
      </c>
      <c r="C1342" s="135" t="s">
        <v>5</v>
      </c>
      <c r="F1342" s="135">
        <f t="shared" si="40"/>
        <v>0</v>
      </c>
      <c r="G1342" s="23">
        <v>81770585.540000007</v>
      </c>
      <c r="J1342" s="23">
        <v>81770585.540000007</v>
      </c>
      <c r="M1342" s="23">
        <f t="shared" si="41"/>
        <v>81770585.540000007</v>
      </c>
      <c r="O1342" s="23">
        <f>F1342-_xlfn.IFNA(VLOOKUP(A1342,'tb adj31.12.2019'!$D$3:$E$1682,2,FALSE),0)</f>
        <v>-71408112</v>
      </c>
      <c r="R1342" s="23" t="e">
        <f>VLOOKUP(A1342,#REF!,1,FALSE)</f>
        <v>#REF!</v>
      </c>
      <c r="T1342" s="23" t="e">
        <f>+VLOOKUP(A1342,#REF!, 1, FALSE)</f>
        <v>#REF!</v>
      </c>
    </row>
    <row r="1343" spans="1:20" hidden="1" x14ac:dyDescent="0.2">
      <c r="A1343" s="23" t="s">
        <v>2430</v>
      </c>
      <c r="B1343" s="23" t="s">
        <v>2431</v>
      </c>
      <c r="C1343" s="135" t="s">
        <v>5</v>
      </c>
      <c r="F1343" s="135">
        <f t="shared" si="40"/>
        <v>0</v>
      </c>
      <c r="G1343" s="23">
        <v>13638645.74</v>
      </c>
      <c r="J1343" s="23">
        <v>13638645.74</v>
      </c>
      <c r="M1343" s="23">
        <f t="shared" si="41"/>
        <v>13638645.74</v>
      </c>
      <c r="O1343" s="23">
        <f>F1343-_xlfn.IFNA(VLOOKUP(A1343,'tb adj31.12.2019'!$D$3:$E$1682,2,FALSE),0)</f>
        <v>-5549542</v>
      </c>
      <c r="R1343" s="23" t="e">
        <f>VLOOKUP(A1343,#REF!,1,FALSE)</f>
        <v>#REF!</v>
      </c>
      <c r="T1343" s="23" t="e">
        <f>+VLOOKUP(A1343,#REF!, 1, FALSE)</f>
        <v>#REF!</v>
      </c>
    </row>
    <row r="1344" spans="1:20" hidden="1" x14ac:dyDescent="0.2">
      <c r="A1344" s="23" t="s">
        <v>2432</v>
      </c>
      <c r="B1344" s="23" t="s">
        <v>2433</v>
      </c>
      <c r="C1344" s="135" t="s">
        <v>5</v>
      </c>
      <c r="F1344" s="135">
        <f t="shared" si="40"/>
        <v>0</v>
      </c>
      <c r="G1344" s="23">
        <v>2043092400.1700001</v>
      </c>
      <c r="J1344" s="23">
        <v>2043092400.1700001</v>
      </c>
      <c r="M1344" s="23">
        <f t="shared" si="41"/>
        <v>2043092400.1700001</v>
      </c>
      <c r="O1344" s="23">
        <f>F1344-_xlfn.IFNA(VLOOKUP(A1344,'tb adj31.12.2019'!$D$3:$E$1682,2,FALSE),0)</f>
        <v>-1722575430</v>
      </c>
      <c r="R1344" s="23" t="e">
        <f>VLOOKUP(A1344,#REF!,1,FALSE)</f>
        <v>#REF!</v>
      </c>
      <c r="T1344" s="23" t="e">
        <f>+VLOOKUP(A1344,#REF!, 1, FALSE)</f>
        <v>#REF!</v>
      </c>
    </row>
    <row r="1345" spans="1:20" hidden="1" x14ac:dyDescent="0.2">
      <c r="A1345" s="23" t="s">
        <v>2434</v>
      </c>
      <c r="B1345" s="23" t="s">
        <v>2435</v>
      </c>
      <c r="C1345" s="135" t="s">
        <v>5</v>
      </c>
      <c r="F1345" s="135">
        <f t="shared" si="40"/>
        <v>0</v>
      </c>
      <c r="G1345" s="23">
        <v>4506468.3499999996</v>
      </c>
      <c r="J1345" s="23">
        <v>4506468.3499999996</v>
      </c>
      <c r="M1345" s="23">
        <f t="shared" si="41"/>
        <v>4506468.3499999996</v>
      </c>
      <c r="O1345" s="23">
        <f>F1345-_xlfn.IFNA(VLOOKUP(A1345,'tb adj31.12.2019'!$D$3:$E$1682,2,FALSE),0)</f>
        <v>-4685650</v>
      </c>
      <c r="R1345" s="23" t="e">
        <f>VLOOKUP(A1345,#REF!,1,FALSE)</f>
        <v>#REF!</v>
      </c>
      <c r="T1345" s="23" t="e">
        <f>+VLOOKUP(A1345,#REF!, 1, FALSE)</f>
        <v>#REF!</v>
      </c>
    </row>
    <row r="1346" spans="1:20" hidden="1" x14ac:dyDescent="0.2">
      <c r="A1346" s="23" t="s">
        <v>2436</v>
      </c>
      <c r="B1346" s="23" t="s">
        <v>2437</v>
      </c>
      <c r="C1346" s="135" t="s">
        <v>5</v>
      </c>
      <c r="F1346" s="135">
        <f t="shared" si="40"/>
        <v>0</v>
      </c>
      <c r="H1346" s="23">
        <v>95748888</v>
      </c>
      <c r="K1346" s="135">
        <v>95748888</v>
      </c>
      <c r="M1346" s="23">
        <f t="shared" si="41"/>
        <v>-95748888</v>
      </c>
      <c r="O1346" s="23">
        <f>F1346-_xlfn.IFNA(VLOOKUP(A1346,'tb adj31.12.2019'!$D$3:$E$1682,2,FALSE),0)</f>
        <v>81769022</v>
      </c>
      <c r="R1346" s="23" t="e">
        <f>VLOOKUP(A1346,#REF!,1,FALSE)</f>
        <v>#REF!</v>
      </c>
      <c r="T1346" s="23" t="e">
        <f>+VLOOKUP(A1346,#REF!, 1, FALSE)</f>
        <v>#REF!</v>
      </c>
    </row>
    <row r="1347" spans="1:20" hidden="1" x14ac:dyDescent="0.2">
      <c r="A1347" s="23" t="s">
        <v>2438</v>
      </c>
      <c r="B1347" s="23" t="s">
        <v>2439</v>
      </c>
      <c r="C1347" s="135" t="s">
        <v>5</v>
      </c>
      <c r="F1347" s="135">
        <f t="shared" si="40"/>
        <v>0</v>
      </c>
      <c r="G1347" s="23">
        <v>2548817</v>
      </c>
      <c r="J1347" s="23">
        <v>2548817</v>
      </c>
      <c r="M1347" s="23">
        <f t="shared" si="41"/>
        <v>2548817</v>
      </c>
      <c r="O1347" s="23">
        <f>F1347-_xlfn.IFNA(VLOOKUP(A1347,'tb adj31.12.2019'!$D$3:$E$1682,2,FALSE),0)</f>
        <v>-1357441</v>
      </c>
      <c r="R1347" s="23" t="e">
        <f>VLOOKUP(A1347,#REF!,1,FALSE)</f>
        <v>#REF!</v>
      </c>
      <c r="T1347" s="23" t="e">
        <f>+VLOOKUP(A1347,#REF!, 1, FALSE)</f>
        <v>#REF!</v>
      </c>
    </row>
    <row r="1348" spans="1:20" hidden="1" x14ac:dyDescent="0.2">
      <c r="A1348" s="23" t="s">
        <v>2442</v>
      </c>
      <c r="B1348" s="23" t="s">
        <v>2443</v>
      </c>
      <c r="C1348" s="135" t="s">
        <v>5</v>
      </c>
      <c r="F1348" s="135">
        <f t="shared" ref="F1348:F1411" si="42">+D1348-E1348</f>
        <v>0</v>
      </c>
      <c r="G1348" s="23">
        <v>7864510</v>
      </c>
      <c r="J1348" s="23">
        <v>7864510</v>
      </c>
      <c r="M1348" s="23">
        <f t="shared" ref="M1348:M1411" si="43">+J1348-K1348</f>
        <v>7864510</v>
      </c>
      <c r="O1348" s="23">
        <f>F1348-_xlfn.IFNA(VLOOKUP(A1348,'tb adj31.12.2019'!$D$3:$E$1682,2,FALSE),0)</f>
        <v>-3431193</v>
      </c>
      <c r="R1348" s="23" t="e">
        <f>VLOOKUP(A1348,#REF!,1,FALSE)</f>
        <v>#REF!</v>
      </c>
      <c r="T1348" s="23" t="e">
        <f>+VLOOKUP(A1348,#REF!, 1, FALSE)</f>
        <v>#REF!</v>
      </c>
    </row>
    <row r="1349" spans="1:20" hidden="1" x14ac:dyDescent="0.2">
      <c r="A1349" s="23" t="s">
        <v>2620</v>
      </c>
      <c r="B1349" s="23" t="s">
        <v>2621</v>
      </c>
      <c r="C1349" s="135" t="s">
        <v>371</v>
      </c>
      <c r="F1349" s="135">
        <f t="shared" si="42"/>
        <v>0</v>
      </c>
      <c r="G1349" s="23">
        <v>3026610.96</v>
      </c>
      <c r="J1349" s="23">
        <v>3026610.96</v>
      </c>
      <c r="M1349" s="23">
        <f t="shared" si="43"/>
        <v>3026610.96</v>
      </c>
      <c r="O1349" s="23">
        <f>F1349-_xlfn.IFNA(VLOOKUP(A1349,'tb adj31.12.2019'!$D$3:$E$1682,2,FALSE),0)</f>
        <v>0</v>
      </c>
      <c r="R1349" s="23" t="e">
        <f>VLOOKUP(A1349,#REF!,1,FALSE)</f>
        <v>#REF!</v>
      </c>
      <c r="T1349" s="23" t="e">
        <f>+VLOOKUP(A1349,#REF!, 1, FALSE)</f>
        <v>#REF!</v>
      </c>
    </row>
    <row r="1350" spans="1:20" hidden="1" x14ac:dyDescent="0.2">
      <c r="A1350" s="23" t="s">
        <v>2444</v>
      </c>
      <c r="B1350" s="23" t="s">
        <v>2445</v>
      </c>
      <c r="C1350" s="135" t="s">
        <v>5</v>
      </c>
      <c r="F1350" s="135">
        <f t="shared" si="42"/>
        <v>0</v>
      </c>
      <c r="G1350" s="23">
        <v>3376638</v>
      </c>
      <c r="J1350" s="23">
        <v>3376638</v>
      </c>
      <c r="M1350" s="23">
        <f t="shared" si="43"/>
        <v>3376638</v>
      </c>
      <c r="O1350" s="23">
        <f>F1350-_xlfn.IFNA(VLOOKUP(A1350,'tb adj31.12.2019'!$D$3:$E$1682,2,FALSE),0)</f>
        <v>-2460027</v>
      </c>
      <c r="R1350" s="23" t="e">
        <f>VLOOKUP(A1350,#REF!,1,FALSE)</f>
        <v>#REF!</v>
      </c>
      <c r="T1350" s="23" t="e">
        <f>+VLOOKUP(A1350,#REF!, 1, FALSE)</f>
        <v>#REF!</v>
      </c>
    </row>
    <row r="1351" spans="1:20" hidden="1" x14ac:dyDescent="0.2">
      <c r="A1351" s="23" t="s">
        <v>2446</v>
      </c>
      <c r="B1351" s="23" t="s">
        <v>2447</v>
      </c>
      <c r="C1351" s="135" t="s">
        <v>5</v>
      </c>
      <c r="F1351" s="135">
        <f t="shared" si="42"/>
        <v>0</v>
      </c>
      <c r="G1351" s="23">
        <v>600000</v>
      </c>
      <c r="J1351" s="23">
        <v>600000</v>
      </c>
      <c r="M1351" s="23">
        <f t="shared" si="43"/>
        <v>600000</v>
      </c>
      <c r="O1351" s="23">
        <f>F1351-_xlfn.IFNA(VLOOKUP(A1351,'tb adj31.12.2019'!$D$3:$E$1682,2,FALSE),0)</f>
        <v>-2600000</v>
      </c>
      <c r="R1351" s="23" t="e">
        <f>VLOOKUP(A1351,#REF!,1,FALSE)</f>
        <v>#REF!</v>
      </c>
      <c r="T1351" s="23" t="e">
        <f>+VLOOKUP(A1351,#REF!, 1, FALSE)</f>
        <v>#REF!</v>
      </c>
    </row>
    <row r="1352" spans="1:20" hidden="1" x14ac:dyDescent="0.2">
      <c r="A1352" s="23" t="s">
        <v>2448</v>
      </c>
      <c r="B1352" s="23" t="s">
        <v>2449</v>
      </c>
      <c r="C1352" s="135" t="s">
        <v>5</v>
      </c>
      <c r="F1352" s="135">
        <f t="shared" si="42"/>
        <v>0</v>
      </c>
      <c r="G1352" s="23">
        <v>16539173.5</v>
      </c>
      <c r="J1352" s="23">
        <v>16539173.5</v>
      </c>
      <c r="M1352" s="23">
        <f t="shared" si="43"/>
        <v>16539173.5</v>
      </c>
      <c r="O1352" s="23">
        <f>F1352-_xlfn.IFNA(VLOOKUP(A1352,'tb adj31.12.2019'!$D$3:$E$1682,2,FALSE),0)</f>
        <v>-15864205</v>
      </c>
      <c r="R1352" s="23" t="e">
        <f>VLOOKUP(A1352,#REF!,1,FALSE)</f>
        <v>#REF!</v>
      </c>
      <c r="T1352" s="23" t="e">
        <f>+VLOOKUP(A1352,#REF!, 1, FALSE)</f>
        <v>#REF!</v>
      </c>
    </row>
    <row r="1353" spans="1:20" hidden="1" x14ac:dyDescent="0.2">
      <c r="A1353" s="23" t="s">
        <v>2450</v>
      </c>
      <c r="B1353" s="23" t="s">
        <v>2451</v>
      </c>
      <c r="C1353" s="135" t="s">
        <v>5</v>
      </c>
      <c r="F1353" s="135">
        <f t="shared" si="42"/>
        <v>0</v>
      </c>
      <c r="G1353" s="23">
        <v>8434475.3926000018</v>
      </c>
      <c r="J1353" s="23">
        <v>8434475.3926000018</v>
      </c>
      <c r="M1353" s="23">
        <f t="shared" si="43"/>
        <v>8434475.3926000018</v>
      </c>
      <c r="O1353" s="23">
        <f>F1353-_xlfn.IFNA(VLOOKUP(A1353,'tb adj31.12.2019'!$D$3:$E$1682,2,FALSE),0)</f>
        <v>-6440621</v>
      </c>
      <c r="R1353" s="23" t="e">
        <f>VLOOKUP(A1353,#REF!,1,FALSE)</f>
        <v>#REF!</v>
      </c>
      <c r="T1353" s="23" t="e">
        <f>+VLOOKUP(A1353,#REF!, 1, FALSE)</f>
        <v>#REF!</v>
      </c>
    </row>
    <row r="1354" spans="1:20" hidden="1" x14ac:dyDescent="0.2">
      <c r="A1354" s="23" t="s">
        <v>2452</v>
      </c>
      <c r="B1354" s="23" t="s">
        <v>2453</v>
      </c>
      <c r="C1354" s="135" t="s">
        <v>5</v>
      </c>
      <c r="F1354" s="135">
        <f t="shared" si="42"/>
        <v>0</v>
      </c>
      <c r="G1354" s="23">
        <v>2510032.3813999998</v>
      </c>
      <c r="J1354" s="23">
        <v>2510032.3813999998</v>
      </c>
      <c r="M1354" s="23">
        <f t="shared" si="43"/>
        <v>2510032.3813999998</v>
      </c>
      <c r="O1354" s="23">
        <f>F1354-_xlfn.IFNA(VLOOKUP(A1354,'tb adj31.12.2019'!$D$3:$E$1682,2,FALSE),0)</f>
        <v>-1892113</v>
      </c>
      <c r="R1354" s="23" t="e">
        <f>VLOOKUP(A1354,#REF!,1,FALSE)</f>
        <v>#REF!</v>
      </c>
      <c r="T1354" s="23" t="e">
        <f>+VLOOKUP(A1354,#REF!, 1, FALSE)</f>
        <v>#REF!</v>
      </c>
    </row>
    <row r="1355" spans="1:20" hidden="1" x14ac:dyDescent="0.2">
      <c r="A1355" s="23" t="s">
        <v>3499</v>
      </c>
      <c r="B1355" s="23" t="s">
        <v>3500</v>
      </c>
      <c r="C1355" s="135" t="s">
        <v>5</v>
      </c>
      <c r="F1355" s="135">
        <f t="shared" si="42"/>
        <v>0</v>
      </c>
      <c r="G1355" s="23">
        <v>158823</v>
      </c>
      <c r="J1355" s="23">
        <v>158823</v>
      </c>
      <c r="M1355" s="23">
        <f t="shared" si="43"/>
        <v>158823</v>
      </c>
      <c r="O1355" s="23">
        <f>F1355-_xlfn.IFNA(VLOOKUP(A1355,'tb adj31.12.2019'!$D$3:$E$1682,2,FALSE),0)</f>
        <v>0</v>
      </c>
      <c r="R1355" s="23" t="e">
        <f>VLOOKUP(A1355,#REF!,1,FALSE)</f>
        <v>#REF!</v>
      </c>
      <c r="T1355" s="23" t="e">
        <f>+VLOOKUP(A1355,#REF!, 1, FALSE)</f>
        <v>#REF!</v>
      </c>
    </row>
    <row r="1356" spans="1:20" hidden="1" x14ac:dyDescent="0.2">
      <c r="A1356" s="23" t="s">
        <v>2454</v>
      </c>
      <c r="B1356" s="23" t="s">
        <v>2455</v>
      </c>
      <c r="C1356" s="135" t="s">
        <v>5</v>
      </c>
      <c r="F1356" s="135">
        <f t="shared" si="42"/>
        <v>0</v>
      </c>
      <c r="G1356" s="23">
        <v>64725</v>
      </c>
      <c r="J1356" s="23">
        <v>64725</v>
      </c>
      <c r="M1356" s="23">
        <f t="shared" si="43"/>
        <v>64725</v>
      </c>
      <c r="O1356" s="23">
        <f>F1356-_xlfn.IFNA(VLOOKUP(A1356,'tb adj31.12.2019'!$D$3:$E$1682,2,FALSE),0)</f>
        <v>-61675</v>
      </c>
      <c r="R1356" s="23" t="e">
        <f>VLOOKUP(A1356,#REF!,1,FALSE)</f>
        <v>#REF!</v>
      </c>
      <c r="T1356" s="23" t="e">
        <f>+VLOOKUP(A1356,#REF!, 1, FALSE)</f>
        <v>#REF!</v>
      </c>
    </row>
    <row r="1357" spans="1:20" hidden="1" x14ac:dyDescent="0.2">
      <c r="A1357" s="23" t="s">
        <v>2456</v>
      </c>
      <c r="B1357" s="23" t="s">
        <v>2457</v>
      </c>
      <c r="C1357" s="135" t="s">
        <v>5</v>
      </c>
      <c r="F1357" s="135">
        <f t="shared" si="42"/>
        <v>0</v>
      </c>
      <c r="G1357" s="23">
        <v>4829419.33</v>
      </c>
      <c r="J1357" s="23">
        <v>4829419.33</v>
      </c>
      <c r="M1357" s="23">
        <f t="shared" si="43"/>
        <v>4829419.33</v>
      </c>
      <c r="O1357" s="23">
        <f>F1357-_xlfn.IFNA(VLOOKUP(A1357,'tb adj31.12.2019'!$D$3:$E$1682,2,FALSE),0)</f>
        <v>-5346311</v>
      </c>
      <c r="R1357" s="23" t="e">
        <f>VLOOKUP(A1357,#REF!,1,FALSE)</f>
        <v>#REF!</v>
      </c>
      <c r="T1357" s="23" t="e">
        <f>+VLOOKUP(A1357,#REF!, 1, FALSE)</f>
        <v>#REF!</v>
      </c>
    </row>
    <row r="1358" spans="1:20" hidden="1" x14ac:dyDescent="0.2">
      <c r="A1358" s="23" t="s">
        <v>2460</v>
      </c>
      <c r="B1358" s="23" t="s">
        <v>2461</v>
      </c>
      <c r="C1358" s="135" t="s">
        <v>5</v>
      </c>
      <c r="F1358" s="135">
        <f t="shared" si="42"/>
        <v>0</v>
      </c>
      <c r="G1358" s="23">
        <v>12842600</v>
      </c>
      <c r="J1358" s="23">
        <v>12842600</v>
      </c>
      <c r="M1358" s="23">
        <f t="shared" si="43"/>
        <v>12842600</v>
      </c>
      <c r="O1358" s="23">
        <f>F1358-_xlfn.IFNA(VLOOKUP(A1358,'tb adj31.12.2019'!$D$3:$E$1682,2,FALSE),0)</f>
        <v>-13433495</v>
      </c>
      <c r="R1358" s="23" t="e">
        <f>VLOOKUP(A1358,#REF!,1,FALSE)</f>
        <v>#REF!</v>
      </c>
      <c r="T1358" s="23" t="e">
        <f>+VLOOKUP(A1358,#REF!, 1, FALSE)</f>
        <v>#REF!</v>
      </c>
    </row>
    <row r="1359" spans="1:20" hidden="1" x14ac:dyDescent="0.2">
      <c r="A1359" s="23" t="s">
        <v>2462</v>
      </c>
      <c r="B1359" s="23" t="s">
        <v>2463</v>
      </c>
      <c r="C1359" s="135" t="s">
        <v>5</v>
      </c>
      <c r="F1359" s="135">
        <f t="shared" si="42"/>
        <v>0</v>
      </c>
      <c r="G1359" s="23">
        <v>4743453.32</v>
      </c>
      <c r="J1359" s="23">
        <v>4743453.32</v>
      </c>
      <c r="M1359" s="23">
        <f t="shared" si="43"/>
        <v>4743453.32</v>
      </c>
      <c r="O1359" s="23">
        <f>F1359-_xlfn.IFNA(VLOOKUP(A1359,'tb adj31.12.2019'!$D$3:$E$1682,2,FALSE),0)</f>
        <v>-4903599</v>
      </c>
      <c r="R1359" s="23" t="e">
        <f>VLOOKUP(A1359,#REF!,1,FALSE)</f>
        <v>#REF!</v>
      </c>
      <c r="T1359" s="23" t="e">
        <f>+VLOOKUP(A1359,#REF!, 1, FALSE)</f>
        <v>#REF!</v>
      </c>
    </row>
    <row r="1360" spans="1:20" hidden="1" x14ac:dyDescent="0.2">
      <c r="A1360" s="23" t="s">
        <v>2464</v>
      </c>
      <c r="B1360" s="23" t="s">
        <v>2465</v>
      </c>
      <c r="C1360" s="135" t="s">
        <v>371</v>
      </c>
      <c r="F1360" s="135">
        <f t="shared" si="42"/>
        <v>0</v>
      </c>
      <c r="G1360" s="23">
        <v>570601.93999999994</v>
      </c>
      <c r="J1360" s="23">
        <v>570601.93999999994</v>
      </c>
      <c r="M1360" s="23">
        <f t="shared" si="43"/>
        <v>570601.93999999994</v>
      </c>
      <c r="O1360" s="23">
        <f>F1360-_xlfn.IFNA(VLOOKUP(A1360,'tb adj31.12.2019'!$D$3:$E$1682,2,FALSE),0)</f>
        <v>-586283</v>
      </c>
      <c r="R1360" s="23" t="e">
        <f>VLOOKUP(A1360,#REF!,1,FALSE)</f>
        <v>#REF!</v>
      </c>
      <c r="T1360" s="23" t="e">
        <f>+VLOOKUP(A1360,#REF!, 1, FALSE)</f>
        <v>#REF!</v>
      </c>
    </row>
    <row r="1361" spans="1:20" hidden="1" x14ac:dyDescent="0.2">
      <c r="A1361" s="23" t="s">
        <v>2466</v>
      </c>
      <c r="B1361" s="23" t="s">
        <v>2467</v>
      </c>
      <c r="C1361" s="135" t="s">
        <v>5</v>
      </c>
      <c r="F1361" s="135">
        <f t="shared" si="42"/>
        <v>0</v>
      </c>
      <c r="G1361" s="23">
        <v>9214272.135567002</v>
      </c>
      <c r="J1361" s="23">
        <v>9214272.135567002</v>
      </c>
      <c r="M1361" s="23">
        <f t="shared" si="43"/>
        <v>9214272.135567002</v>
      </c>
      <c r="O1361" s="23">
        <f>F1361-_xlfn.IFNA(VLOOKUP(A1361,'tb adj31.12.2019'!$D$3:$E$1682,2,FALSE),0)</f>
        <v>-9072789</v>
      </c>
      <c r="R1361" s="23" t="e">
        <f>VLOOKUP(A1361,#REF!,1,FALSE)</f>
        <v>#REF!</v>
      </c>
      <c r="T1361" s="23" t="e">
        <f>+VLOOKUP(A1361,#REF!, 1, FALSE)</f>
        <v>#REF!</v>
      </c>
    </row>
    <row r="1362" spans="1:20" hidden="1" x14ac:dyDescent="0.2">
      <c r="A1362" s="23" t="s">
        <v>2468</v>
      </c>
      <c r="B1362" s="23" t="s">
        <v>2469</v>
      </c>
      <c r="C1362" s="135" t="s">
        <v>5</v>
      </c>
      <c r="F1362" s="135">
        <f t="shared" si="42"/>
        <v>0</v>
      </c>
      <c r="G1362" s="23">
        <v>3246303.3</v>
      </c>
      <c r="J1362" s="23">
        <v>3246303.3</v>
      </c>
      <c r="M1362" s="23">
        <f t="shared" si="43"/>
        <v>3246303.3</v>
      </c>
      <c r="O1362" s="23">
        <f>F1362-_xlfn.IFNA(VLOOKUP(A1362,'tb adj31.12.2019'!$D$3:$E$1682,2,FALSE),0)</f>
        <v>-4049000</v>
      </c>
      <c r="R1362" s="23" t="e">
        <f>VLOOKUP(A1362,#REF!,1,FALSE)</f>
        <v>#REF!</v>
      </c>
      <c r="T1362" s="23" t="e">
        <f>+VLOOKUP(A1362,#REF!, 1, FALSE)</f>
        <v>#REF!</v>
      </c>
    </row>
    <row r="1363" spans="1:20" hidden="1" x14ac:dyDescent="0.2">
      <c r="A1363" s="23" t="s">
        <v>2470</v>
      </c>
      <c r="B1363" s="23" t="s">
        <v>2471</v>
      </c>
      <c r="C1363" s="135" t="s">
        <v>5</v>
      </c>
      <c r="F1363" s="135">
        <f t="shared" si="42"/>
        <v>0</v>
      </c>
      <c r="G1363" s="23">
        <v>1219179.96</v>
      </c>
      <c r="J1363" s="23">
        <v>1219179.96</v>
      </c>
      <c r="M1363" s="23">
        <f t="shared" si="43"/>
        <v>1219179.96</v>
      </c>
      <c r="O1363" s="23">
        <f>F1363-_xlfn.IFNA(VLOOKUP(A1363,'tb adj31.12.2019'!$D$3:$E$1682,2,FALSE),0)</f>
        <v>-1230642</v>
      </c>
      <c r="R1363" s="23" t="e">
        <f>VLOOKUP(A1363,#REF!,1,FALSE)</f>
        <v>#REF!</v>
      </c>
      <c r="T1363" s="23" t="e">
        <f>+VLOOKUP(A1363,#REF!, 1, FALSE)</f>
        <v>#REF!</v>
      </c>
    </row>
    <row r="1364" spans="1:20" hidden="1" x14ac:dyDescent="0.2">
      <c r="A1364" s="23" t="s">
        <v>2472</v>
      </c>
      <c r="B1364" s="23" t="s">
        <v>2473</v>
      </c>
      <c r="C1364" s="135" t="s">
        <v>5</v>
      </c>
      <c r="F1364" s="135">
        <f t="shared" si="42"/>
        <v>0</v>
      </c>
      <c r="G1364" s="23">
        <v>2487735.67</v>
      </c>
      <c r="J1364" s="23">
        <v>2487735.67</v>
      </c>
      <c r="M1364" s="23">
        <f t="shared" si="43"/>
        <v>2487735.67</v>
      </c>
      <c r="O1364" s="23">
        <f>F1364-_xlfn.IFNA(VLOOKUP(A1364,'tb adj31.12.2019'!$D$3:$E$1682,2,FALSE),0)</f>
        <v>-1411042</v>
      </c>
      <c r="R1364" s="23" t="e">
        <f>VLOOKUP(A1364,#REF!,1,FALSE)</f>
        <v>#REF!</v>
      </c>
      <c r="T1364" s="23" t="e">
        <f>+VLOOKUP(A1364,#REF!, 1, FALSE)</f>
        <v>#REF!</v>
      </c>
    </row>
    <row r="1365" spans="1:20" hidden="1" x14ac:dyDescent="0.2">
      <c r="A1365" s="23" t="s">
        <v>2474</v>
      </c>
      <c r="B1365" s="23" t="s">
        <v>2475</v>
      </c>
      <c r="C1365" s="135" t="s">
        <v>5</v>
      </c>
      <c r="F1365" s="135">
        <f t="shared" si="42"/>
        <v>0</v>
      </c>
      <c r="G1365" s="23">
        <v>356750</v>
      </c>
      <c r="J1365" s="23">
        <v>356750</v>
      </c>
      <c r="M1365" s="23">
        <f t="shared" si="43"/>
        <v>356750</v>
      </c>
      <c r="O1365" s="23">
        <f>F1365-_xlfn.IFNA(VLOOKUP(A1365,'tb adj31.12.2019'!$D$3:$E$1682,2,FALSE),0)</f>
        <v>-259720</v>
      </c>
      <c r="R1365" s="23" t="e">
        <f>VLOOKUP(A1365,#REF!,1,FALSE)</f>
        <v>#REF!</v>
      </c>
      <c r="T1365" s="23" t="e">
        <f>+VLOOKUP(A1365,#REF!, 1, FALSE)</f>
        <v>#REF!</v>
      </c>
    </row>
    <row r="1366" spans="1:20" hidden="1" x14ac:dyDescent="0.2">
      <c r="A1366" s="23" t="s">
        <v>2476</v>
      </c>
      <c r="B1366" s="23" t="s">
        <v>2477</v>
      </c>
      <c r="C1366" s="135" t="s">
        <v>5</v>
      </c>
      <c r="F1366" s="135">
        <f t="shared" si="42"/>
        <v>0</v>
      </c>
      <c r="G1366" s="23">
        <v>2603573.4900000002</v>
      </c>
      <c r="J1366" s="23">
        <v>2603573.4900000002</v>
      </c>
      <c r="M1366" s="23">
        <f t="shared" si="43"/>
        <v>2603573.4900000002</v>
      </c>
      <c r="O1366" s="23">
        <f>F1366-_xlfn.IFNA(VLOOKUP(A1366,'tb adj31.12.2019'!$D$3:$E$1682,2,FALSE),0)</f>
        <v>-2088419</v>
      </c>
      <c r="R1366" s="23" t="e">
        <f>VLOOKUP(A1366,#REF!,1,FALSE)</f>
        <v>#REF!</v>
      </c>
      <c r="T1366" s="23" t="e">
        <f>+VLOOKUP(A1366,#REF!, 1, FALSE)</f>
        <v>#REF!</v>
      </c>
    </row>
    <row r="1367" spans="1:20" hidden="1" x14ac:dyDescent="0.2">
      <c r="A1367" s="23" t="s">
        <v>2478</v>
      </c>
      <c r="B1367" s="23" t="s">
        <v>2479</v>
      </c>
      <c r="C1367" s="135" t="s">
        <v>5</v>
      </c>
      <c r="F1367" s="135">
        <f t="shared" si="42"/>
        <v>0</v>
      </c>
      <c r="G1367" s="23">
        <v>3697220.8758999002</v>
      </c>
      <c r="J1367" s="23">
        <v>3697220.8758999007</v>
      </c>
      <c r="M1367" s="23">
        <f t="shared" si="43"/>
        <v>3697220.8758999007</v>
      </c>
      <c r="O1367" s="23">
        <f>F1367-_xlfn.IFNA(VLOOKUP(A1367,'tb adj31.12.2019'!$D$3:$E$1682,2,FALSE),0)</f>
        <v>-5819953</v>
      </c>
      <c r="R1367" s="23" t="e">
        <f>VLOOKUP(A1367,#REF!,1,FALSE)</f>
        <v>#REF!</v>
      </c>
      <c r="T1367" s="23" t="e">
        <f>+VLOOKUP(A1367,#REF!, 1, FALSE)</f>
        <v>#REF!</v>
      </c>
    </row>
    <row r="1368" spans="1:20" hidden="1" x14ac:dyDescent="0.2">
      <c r="A1368" s="23" t="s">
        <v>2480</v>
      </c>
      <c r="B1368" s="23" t="s">
        <v>2481</v>
      </c>
      <c r="C1368" s="135" t="s">
        <v>5</v>
      </c>
      <c r="F1368" s="135">
        <f t="shared" si="42"/>
        <v>0</v>
      </c>
      <c r="G1368" s="23">
        <v>608250</v>
      </c>
      <c r="J1368" s="23">
        <v>608250</v>
      </c>
      <c r="M1368" s="23">
        <f t="shared" si="43"/>
        <v>608250</v>
      </c>
      <c r="O1368" s="23">
        <f>F1368-_xlfn.IFNA(VLOOKUP(A1368,'tb adj31.12.2019'!$D$3:$E$1682,2,FALSE),0)</f>
        <v>-1023132</v>
      </c>
      <c r="R1368" s="23" t="e">
        <f>VLOOKUP(A1368,#REF!,1,FALSE)</f>
        <v>#REF!</v>
      </c>
      <c r="T1368" s="23" t="e">
        <f>+VLOOKUP(A1368,#REF!, 1, FALSE)</f>
        <v>#REF!</v>
      </c>
    </row>
    <row r="1369" spans="1:20" hidden="1" x14ac:dyDescent="0.2">
      <c r="A1369" s="23" t="s">
        <v>2482</v>
      </c>
      <c r="B1369" s="23" t="s">
        <v>2483</v>
      </c>
      <c r="C1369" s="135" t="s">
        <v>5</v>
      </c>
      <c r="F1369" s="135">
        <f t="shared" si="42"/>
        <v>0</v>
      </c>
      <c r="G1369" s="23">
        <v>916239.98399999994</v>
      </c>
      <c r="J1369" s="23">
        <v>916239.98399999971</v>
      </c>
      <c r="M1369" s="23">
        <f t="shared" si="43"/>
        <v>916239.98399999971</v>
      </c>
      <c r="O1369" s="23">
        <f>F1369-_xlfn.IFNA(VLOOKUP(A1369,'tb adj31.12.2019'!$D$3:$E$1682,2,FALSE),0)</f>
        <v>-1010002</v>
      </c>
      <c r="R1369" s="23" t="e">
        <f>VLOOKUP(A1369,#REF!,1,FALSE)</f>
        <v>#REF!</v>
      </c>
      <c r="T1369" s="23" t="e">
        <f>+VLOOKUP(A1369,#REF!, 1, FALSE)</f>
        <v>#REF!</v>
      </c>
    </row>
    <row r="1370" spans="1:20" hidden="1" x14ac:dyDescent="0.2">
      <c r="A1370" s="23" t="s">
        <v>3501</v>
      </c>
      <c r="B1370" s="23" t="s">
        <v>3502</v>
      </c>
      <c r="C1370" s="135" t="s">
        <v>5</v>
      </c>
      <c r="F1370" s="135">
        <f t="shared" si="42"/>
        <v>0</v>
      </c>
      <c r="G1370" s="23">
        <v>96572.62</v>
      </c>
      <c r="J1370" s="23">
        <v>96572.62</v>
      </c>
      <c r="M1370" s="23">
        <f t="shared" si="43"/>
        <v>96572.62</v>
      </c>
      <c r="O1370" s="23">
        <f>F1370-_xlfn.IFNA(VLOOKUP(A1370,'tb adj31.12.2019'!$D$3:$E$1682,2,FALSE),0)</f>
        <v>0</v>
      </c>
      <c r="R1370" s="23" t="e">
        <f>VLOOKUP(A1370,#REF!,1,FALSE)</f>
        <v>#REF!</v>
      </c>
      <c r="T1370" s="23" t="e">
        <f>+VLOOKUP(A1370,#REF!, 1, FALSE)</f>
        <v>#REF!</v>
      </c>
    </row>
    <row r="1371" spans="1:20" hidden="1" x14ac:dyDescent="0.2">
      <c r="A1371" s="23" t="s">
        <v>2484</v>
      </c>
      <c r="B1371" s="23" t="s">
        <v>2485</v>
      </c>
      <c r="C1371" s="135" t="s">
        <v>5</v>
      </c>
      <c r="F1371" s="135">
        <f t="shared" si="42"/>
        <v>0</v>
      </c>
      <c r="G1371" s="23">
        <v>462640</v>
      </c>
      <c r="J1371" s="23">
        <v>462640</v>
      </c>
      <c r="M1371" s="23">
        <f t="shared" si="43"/>
        <v>462640</v>
      </c>
      <c r="O1371" s="23">
        <f>F1371-_xlfn.IFNA(VLOOKUP(A1371,'tb adj31.12.2019'!$D$3:$E$1682,2,FALSE),0)</f>
        <v>-469362</v>
      </c>
      <c r="R1371" s="23" t="e">
        <f>VLOOKUP(A1371,#REF!,1,FALSE)</f>
        <v>#REF!</v>
      </c>
      <c r="T1371" s="23" t="e">
        <f>+VLOOKUP(A1371,#REF!, 1, FALSE)</f>
        <v>#REF!</v>
      </c>
    </row>
    <row r="1372" spans="1:20" hidden="1" x14ac:dyDescent="0.2">
      <c r="A1372" s="23" t="s">
        <v>2486</v>
      </c>
      <c r="B1372" s="23" t="s">
        <v>2487</v>
      </c>
      <c r="C1372" s="135" t="s">
        <v>5</v>
      </c>
      <c r="F1372" s="135">
        <f t="shared" si="42"/>
        <v>0</v>
      </c>
      <c r="G1372" s="23">
        <v>247100</v>
      </c>
      <c r="J1372" s="23">
        <v>247100</v>
      </c>
      <c r="M1372" s="23">
        <f t="shared" si="43"/>
        <v>247100</v>
      </c>
      <c r="O1372" s="23">
        <f>F1372-_xlfn.IFNA(VLOOKUP(A1372,'tb adj31.12.2019'!$D$3:$E$1682,2,FALSE),0)</f>
        <v>-62667</v>
      </c>
      <c r="R1372" s="23" t="e">
        <f>VLOOKUP(A1372,#REF!,1,FALSE)</f>
        <v>#REF!</v>
      </c>
      <c r="T1372" s="23" t="e">
        <f>+VLOOKUP(A1372,#REF!, 1, FALSE)</f>
        <v>#REF!</v>
      </c>
    </row>
    <row r="1373" spans="1:20" hidden="1" x14ac:dyDescent="0.2">
      <c r="A1373" s="23" t="s">
        <v>2488</v>
      </c>
      <c r="B1373" s="23" t="s">
        <v>2489</v>
      </c>
      <c r="C1373" s="135" t="s">
        <v>5</v>
      </c>
      <c r="F1373" s="135">
        <f t="shared" si="42"/>
        <v>0</v>
      </c>
      <c r="G1373" s="23">
        <v>228300</v>
      </c>
      <c r="J1373" s="23">
        <v>228300</v>
      </c>
      <c r="M1373" s="23">
        <f t="shared" si="43"/>
        <v>228300</v>
      </c>
      <c r="O1373" s="23">
        <f>F1373-_xlfn.IFNA(VLOOKUP(A1373,'tb adj31.12.2019'!$D$3:$E$1682,2,FALSE),0)</f>
        <v>-282422</v>
      </c>
      <c r="R1373" s="23" t="e">
        <f>VLOOKUP(A1373,#REF!,1,FALSE)</f>
        <v>#REF!</v>
      </c>
      <c r="T1373" s="23" t="e">
        <f>+VLOOKUP(A1373,#REF!, 1, FALSE)</f>
        <v>#REF!</v>
      </c>
    </row>
    <row r="1374" spans="1:20" hidden="1" x14ac:dyDescent="0.2">
      <c r="A1374" s="23" t="s">
        <v>2490</v>
      </c>
      <c r="B1374" s="23" t="s">
        <v>2491</v>
      </c>
      <c r="C1374" s="135" t="s">
        <v>5</v>
      </c>
      <c r="F1374" s="135">
        <f t="shared" si="42"/>
        <v>0</v>
      </c>
      <c r="G1374" s="23">
        <v>3479191.5183329</v>
      </c>
      <c r="J1374" s="23">
        <v>3479191.5183329005</v>
      </c>
      <c r="M1374" s="23">
        <f t="shared" si="43"/>
        <v>3479191.5183329005</v>
      </c>
      <c r="O1374" s="23">
        <f>F1374-_xlfn.IFNA(VLOOKUP(A1374,'tb adj31.12.2019'!$D$3:$E$1682,2,FALSE),0)</f>
        <v>-1503890</v>
      </c>
      <c r="R1374" s="23" t="e">
        <f>VLOOKUP(A1374,#REF!,1,FALSE)</f>
        <v>#REF!</v>
      </c>
      <c r="T1374" s="23" t="e">
        <f>+VLOOKUP(A1374,#REF!, 1, FALSE)</f>
        <v>#REF!</v>
      </c>
    </row>
    <row r="1375" spans="1:20" hidden="1" x14ac:dyDescent="0.2">
      <c r="A1375" s="23" t="s">
        <v>2492</v>
      </c>
      <c r="B1375" s="23" t="s">
        <v>2493</v>
      </c>
      <c r="C1375" s="135" t="s">
        <v>5</v>
      </c>
      <c r="F1375" s="135">
        <f t="shared" si="42"/>
        <v>0</v>
      </c>
      <c r="G1375" s="23">
        <v>956947.2</v>
      </c>
      <c r="J1375" s="23">
        <v>956947.2</v>
      </c>
      <c r="M1375" s="23">
        <f t="shared" si="43"/>
        <v>956947.2</v>
      </c>
      <c r="O1375" s="23">
        <f>F1375-_xlfn.IFNA(VLOOKUP(A1375,'tb adj31.12.2019'!$D$3:$E$1682,2,FALSE),0)</f>
        <v>-2030428</v>
      </c>
      <c r="R1375" s="23" t="e">
        <f>VLOOKUP(A1375,#REF!,1,FALSE)</f>
        <v>#REF!</v>
      </c>
      <c r="T1375" s="23" t="e">
        <f>+VLOOKUP(A1375,#REF!, 1, FALSE)</f>
        <v>#REF!</v>
      </c>
    </row>
    <row r="1376" spans="1:20" hidden="1" x14ac:dyDescent="0.2">
      <c r="A1376" s="23" t="s">
        <v>2494</v>
      </c>
      <c r="B1376" s="23" t="s">
        <v>2495</v>
      </c>
      <c r="C1376" s="135" t="s">
        <v>5</v>
      </c>
      <c r="F1376" s="135">
        <f t="shared" si="42"/>
        <v>0</v>
      </c>
      <c r="G1376" s="23">
        <v>203553.75</v>
      </c>
      <c r="J1376" s="23">
        <v>203553.75</v>
      </c>
      <c r="M1376" s="23">
        <f t="shared" si="43"/>
        <v>203553.75</v>
      </c>
      <c r="O1376" s="23">
        <f>F1376-_xlfn.IFNA(VLOOKUP(A1376,'tb adj31.12.2019'!$D$3:$E$1682,2,FALSE),0)</f>
        <v>-88398</v>
      </c>
      <c r="R1376" s="23" t="e">
        <f>VLOOKUP(A1376,#REF!,1,FALSE)</f>
        <v>#REF!</v>
      </c>
      <c r="T1376" s="23" t="e">
        <f>+VLOOKUP(A1376,#REF!, 1, FALSE)</f>
        <v>#REF!</v>
      </c>
    </row>
    <row r="1377" spans="1:20" hidden="1" x14ac:dyDescent="0.2">
      <c r="A1377" s="23" t="s">
        <v>2498</v>
      </c>
      <c r="B1377" s="23" t="s">
        <v>2499</v>
      </c>
      <c r="C1377" s="135" t="s">
        <v>5</v>
      </c>
      <c r="F1377" s="135">
        <f t="shared" si="42"/>
        <v>0</v>
      </c>
      <c r="G1377" s="23">
        <v>2600000</v>
      </c>
      <c r="J1377" s="23">
        <v>2600000</v>
      </c>
      <c r="M1377" s="23">
        <f t="shared" si="43"/>
        <v>2600000</v>
      </c>
      <c r="O1377" s="23">
        <f>F1377-_xlfn.IFNA(VLOOKUP(A1377,'tb adj31.12.2019'!$D$3:$E$1682,2,FALSE),0)</f>
        <v>-600000</v>
      </c>
      <c r="R1377" s="23" t="e">
        <f>VLOOKUP(A1377,#REF!,1,FALSE)</f>
        <v>#REF!</v>
      </c>
      <c r="T1377" s="23" t="e">
        <f>+VLOOKUP(A1377,#REF!, 1, FALSE)</f>
        <v>#REF!</v>
      </c>
    </row>
    <row r="1378" spans="1:20" hidden="1" x14ac:dyDescent="0.2">
      <c r="A1378" s="23" t="s">
        <v>2500</v>
      </c>
      <c r="B1378" s="23" t="s">
        <v>2501</v>
      </c>
      <c r="C1378" s="135" t="s">
        <v>5</v>
      </c>
      <c r="F1378" s="135">
        <f t="shared" si="42"/>
        <v>0</v>
      </c>
      <c r="G1378" s="23">
        <v>7834866.96</v>
      </c>
      <c r="J1378" s="23">
        <v>7834866.96</v>
      </c>
      <c r="M1378" s="23">
        <f t="shared" si="43"/>
        <v>7834866.96</v>
      </c>
      <c r="O1378" s="23">
        <f>F1378-_xlfn.IFNA(VLOOKUP(A1378,'tb adj31.12.2019'!$D$3:$E$1682,2,FALSE),0)</f>
        <v>-7829329</v>
      </c>
      <c r="R1378" s="23" t="e">
        <f>VLOOKUP(A1378,#REF!,1,FALSE)</f>
        <v>#REF!</v>
      </c>
      <c r="T1378" s="23" t="e">
        <f>+VLOOKUP(A1378,#REF!, 1, FALSE)</f>
        <v>#REF!</v>
      </c>
    </row>
    <row r="1379" spans="1:20" hidden="1" x14ac:dyDescent="0.2">
      <c r="A1379" s="23" t="s">
        <v>2502</v>
      </c>
      <c r="B1379" s="23" t="s">
        <v>2503</v>
      </c>
      <c r="C1379" s="135" t="s">
        <v>5</v>
      </c>
      <c r="F1379" s="135">
        <f t="shared" si="42"/>
        <v>0</v>
      </c>
      <c r="G1379" s="23">
        <v>11447925.52</v>
      </c>
      <c r="J1379" s="23">
        <v>11447925.52</v>
      </c>
      <c r="M1379" s="23">
        <f t="shared" si="43"/>
        <v>11447925.52</v>
      </c>
      <c r="O1379" s="23">
        <f>F1379-_xlfn.IFNA(VLOOKUP(A1379,'tb adj31.12.2019'!$D$3:$E$1682,2,FALSE),0)</f>
        <v>-10683439</v>
      </c>
      <c r="R1379" s="23" t="e">
        <f>VLOOKUP(A1379,#REF!,1,FALSE)</f>
        <v>#REF!</v>
      </c>
      <c r="T1379" s="23" t="e">
        <f>+VLOOKUP(A1379,#REF!, 1, FALSE)</f>
        <v>#REF!</v>
      </c>
    </row>
    <row r="1380" spans="1:20" hidden="1" x14ac:dyDescent="0.2">
      <c r="A1380" s="23" t="s">
        <v>2504</v>
      </c>
      <c r="B1380" s="23" t="s">
        <v>2505</v>
      </c>
      <c r="C1380" s="135" t="s">
        <v>5</v>
      </c>
      <c r="F1380" s="135">
        <f t="shared" si="42"/>
        <v>0</v>
      </c>
      <c r="G1380" s="23">
        <v>476490</v>
      </c>
      <c r="J1380" s="23">
        <v>476490</v>
      </c>
      <c r="M1380" s="23">
        <f t="shared" si="43"/>
        <v>476490</v>
      </c>
      <c r="O1380" s="23">
        <f>F1380-_xlfn.IFNA(VLOOKUP(A1380,'tb adj31.12.2019'!$D$3:$E$1682,2,FALSE),0)</f>
        <v>-273400</v>
      </c>
      <c r="R1380" s="23" t="e">
        <f>VLOOKUP(A1380,#REF!,1,FALSE)</f>
        <v>#REF!</v>
      </c>
      <c r="T1380" s="23" t="e">
        <f>+VLOOKUP(A1380,#REF!, 1, FALSE)</f>
        <v>#REF!</v>
      </c>
    </row>
    <row r="1381" spans="1:20" hidden="1" x14ac:dyDescent="0.2">
      <c r="A1381" s="23" t="s">
        <v>2506</v>
      </c>
      <c r="B1381" s="23" t="s">
        <v>2507</v>
      </c>
      <c r="C1381" s="135" t="s">
        <v>5</v>
      </c>
      <c r="F1381" s="135">
        <f t="shared" si="42"/>
        <v>0</v>
      </c>
      <c r="G1381" s="23">
        <v>1025789.0000029</v>
      </c>
      <c r="J1381" s="23">
        <v>1025789.0000029003</v>
      </c>
      <c r="M1381" s="23">
        <f t="shared" si="43"/>
        <v>1025789.0000029003</v>
      </c>
      <c r="O1381" s="23">
        <f>F1381-_xlfn.IFNA(VLOOKUP(A1381,'tb adj31.12.2019'!$D$3:$E$1682,2,FALSE),0)</f>
        <v>-920451</v>
      </c>
      <c r="R1381" s="23" t="e">
        <f>VLOOKUP(A1381,#REF!,1,FALSE)</f>
        <v>#REF!</v>
      </c>
      <c r="T1381" s="23" t="e">
        <f>+VLOOKUP(A1381,#REF!, 1, FALSE)</f>
        <v>#REF!</v>
      </c>
    </row>
    <row r="1382" spans="1:20" hidden="1" x14ac:dyDescent="0.2">
      <c r="A1382" s="23" t="s">
        <v>2508</v>
      </c>
      <c r="B1382" s="23" t="s">
        <v>2509</v>
      </c>
      <c r="C1382" s="135" t="s">
        <v>5</v>
      </c>
      <c r="F1382" s="135">
        <f t="shared" si="42"/>
        <v>0</v>
      </c>
      <c r="G1382" s="23">
        <v>1010092.6</v>
      </c>
      <c r="J1382" s="23">
        <v>1010092.6</v>
      </c>
      <c r="M1382" s="23">
        <f t="shared" si="43"/>
        <v>1010092.6</v>
      </c>
      <c r="O1382" s="23">
        <f>F1382-_xlfn.IFNA(VLOOKUP(A1382,'tb adj31.12.2019'!$D$3:$E$1682,2,FALSE),0)</f>
        <v>-907462</v>
      </c>
      <c r="R1382" s="23" t="e">
        <f>VLOOKUP(A1382,#REF!,1,FALSE)</f>
        <v>#REF!</v>
      </c>
      <c r="T1382" s="23" t="e">
        <f>+VLOOKUP(A1382,#REF!, 1, FALSE)</f>
        <v>#REF!</v>
      </c>
    </row>
    <row r="1383" spans="1:20" x14ac:dyDescent="0.2">
      <c r="A1383" s="23" t="s">
        <v>2628</v>
      </c>
      <c r="B1383" s="23" t="s">
        <v>2629</v>
      </c>
      <c r="C1383" s="135" t="s">
        <v>5</v>
      </c>
      <c r="F1383" s="135">
        <f t="shared" si="42"/>
        <v>0</v>
      </c>
      <c r="G1383" s="23">
        <v>60833.33</v>
      </c>
      <c r="J1383" s="23">
        <v>60833.33</v>
      </c>
      <c r="M1383" s="23">
        <f t="shared" si="43"/>
        <v>60833.33</v>
      </c>
      <c r="O1383" s="23">
        <f>F1383-_xlfn.IFNA(VLOOKUP(A1383,'tb adj31.12.2019'!$D$3:$E$1682,2,FALSE),0)</f>
        <v>0</v>
      </c>
      <c r="R1383" s="23" t="e">
        <f>VLOOKUP(A1383,#REF!,1,FALSE)</f>
        <v>#REF!</v>
      </c>
      <c r="T1383" s="23" t="e">
        <f>+VLOOKUP(A1383,#REF!, 1, FALSE)</f>
        <v>#REF!</v>
      </c>
    </row>
    <row r="1384" spans="1:20" hidden="1" x14ac:dyDescent="0.2">
      <c r="A1384" s="23" t="s">
        <v>2510</v>
      </c>
      <c r="B1384" s="23" t="s">
        <v>2511</v>
      </c>
      <c r="C1384" s="135" t="s">
        <v>5</v>
      </c>
      <c r="F1384" s="135">
        <f t="shared" si="42"/>
        <v>0</v>
      </c>
      <c r="G1384" s="23">
        <v>24000</v>
      </c>
      <c r="J1384" s="23">
        <v>24000</v>
      </c>
      <c r="M1384" s="23">
        <f t="shared" si="43"/>
        <v>24000</v>
      </c>
      <c r="O1384" s="23">
        <f>F1384-_xlfn.IFNA(VLOOKUP(A1384,'tb adj31.12.2019'!$D$3:$E$1682,2,FALSE),0)</f>
        <v>-96551</v>
      </c>
      <c r="R1384" s="23" t="e">
        <f>VLOOKUP(A1384,#REF!,1,FALSE)</f>
        <v>#REF!</v>
      </c>
      <c r="T1384" s="23" t="e">
        <f>+VLOOKUP(A1384,#REF!, 1, FALSE)</f>
        <v>#REF!</v>
      </c>
    </row>
    <row r="1385" spans="1:20" hidden="1" x14ac:dyDescent="0.2">
      <c r="A1385" s="23" t="s">
        <v>2512</v>
      </c>
      <c r="B1385" s="23" t="s">
        <v>2513</v>
      </c>
      <c r="C1385" s="135" t="s">
        <v>5</v>
      </c>
      <c r="F1385" s="135">
        <f t="shared" si="42"/>
        <v>0</v>
      </c>
      <c r="G1385" s="23">
        <v>4820</v>
      </c>
      <c r="J1385" s="23">
        <v>4820</v>
      </c>
      <c r="M1385" s="23">
        <f t="shared" si="43"/>
        <v>4820</v>
      </c>
      <c r="O1385" s="23">
        <f>F1385-_xlfn.IFNA(VLOOKUP(A1385,'tb adj31.12.2019'!$D$3:$E$1682,2,FALSE),0)</f>
        <v>-3090</v>
      </c>
      <c r="R1385" s="23" t="e">
        <f>VLOOKUP(A1385,#REF!,1,FALSE)</f>
        <v>#REF!</v>
      </c>
      <c r="T1385" s="23" t="e">
        <f>+VLOOKUP(A1385,#REF!, 1, FALSE)</f>
        <v>#REF!</v>
      </c>
    </row>
    <row r="1386" spans="1:20" hidden="1" x14ac:dyDescent="0.2">
      <c r="A1386" s="23" t="s">
        <v>2514</v>
      </c>
      <c r="B1386" s="23" t="s">
        <v>2515</v>
      </c>
      <c r="C1386" s="135" t="s">
        <v>5</v>
      </c>
      <c r="F1386" s="135">
        <f t="shared" si="42"/>
        <v>0</v>
      </c>
      <c r="G1386" s="23">
        <v>485921.98</v>
      </c>
      <c r="J1386" s="23">
        <v>485921.98</v>
      </c>
      <c r="M1386" s="23">
        <f t="shared" si="43"/>
        <v>485921.98</v>
      </c>
      <c r="O1386" s="23">
        <f>F1386-_xlfn.IFNA(VLOOKUP(A1386,'tb adj31.12.2019'!$D$3:$E$1682,2,FALSE),0)</f>
        <v>-511302</v>
      </c>
      <c r="R1386" s="23" t="e">
        <f>VLOOKUP(A1386,#REF!,1,FALSE)</f>
        <v>#REF!</v>
      </c>
      <c r="T1386" s="23" t="e">
        <f>+VLOOKUP(A1386,#REF!, 1, FALSE)</f>
        <v>#REF!</v>
      </c>
    </row>
    <row r="1387" spans="1:20" hidden="1" x14ac:dyDescent="0.2">
      <c r="A1387" s="23" t="s">
        <v>2516</v>
      </c>
      <c r="B1387" s="23" t="s">
        <v>2517</v>
      </c>
      <c r="C1387" s="135" t="s">
        <v>5</v>
      </c>
      <c r="F1387" s="135">
        <f t="shared" si="42"/>
        <v>0</v>
      </c>
      <c r="G1387" s="23">
        <v>486401.66</v>
      </c>
      <c r="J1387" s="23">
        <v>486401.66</v>
      </c>
      <c r="M1387" s="23">
        <f t="shared" si="43"/>
        <v>486401.66</v>
      </c>
      <c r="O1387" s="23">
        <f>F1387-_xlfn.IFNA(VLOOKUP(A1387,'tb adj31.12.2019'!$D$3:$E$1682,2,FALSE),0)</f>
        <v>-482887</v>
      </c>
      <c r="R1387" s="23" t="e">
        <f>VLOOKUP(A1387,#REF!,1,FALSE)</f>
        <v>#REF!</v>
      </c>
      <c r="T1387" s="23" t="e">
        <f>+VLOOKUP(A1387,#REF!, 1, FALSE)</f>
        <v>#REF!</v>
      </c>
    </row>
    <row r="1388" spans="1:20" hidden="1" x14ac:dyDescent="0.2">
      <c r="A1388" s="23" t="s">
        <v>2518</v>
      </c>
      <c r="B1388" s="23" t="s">
        <v>2519</v>
      </c>
      <c r="C1388" s="135" t="s">
        <v>5</v>
      </c>
      <c r="F1388" s="135">
        <f t="shared" si="42"/>
        <v>0</v>
      </c>
      <c r="G1388" s="23">
        <v>17776889.940000001</v>
      </c>
      <c r="J1388" s="23">
        <v>17776889.940000001</v>
      </c>
      <c r="M1388" s="23">
        <f t="shared" si="43"/>
        <v>17776889.940000001</v>
      </c>
      <c r="O1388" s="23">
        <f>F1388-_xlfn.IFNA(VLOOKUP(A1388,'tb adj31.12.2019'!$D$3:$E$1682,2,FALSE),0)</f>
        <v>-15008764</v>
      </c>
      <c r="R1388" s="23" t="e">
        <f>VLOOKUP(A1388,#REF!,1,FALSE)</f>
        <v>#REF!</v>
      </c>
      <c r="T1388" s="23" t="e">
        <f>+VLOOKUP(A1388,#REF!, 1, FALSE)</f>
        <v>#REF!</v>
      </c>
    </row>
    <row r="1389" spans="1:20" hidden="1" x14ac:dyDescent="0.2">
      <c r="A1389" s="23" t="s">
        <v>2520</v>
      </c>
      <c r="B1389" s="23" t="s">
        <v>2521</v>
      </c>
      <c r="C1389" s="135" t="s">
        <v>5</v>
      </c>
      <c r="F1389" s="135">
        <f t="shared" si="42"/>
        <v>0</v>
      </c>
      <c r="G1389" s="23">
        <v>1519000</v>
      </c>
      <c r="J1389" s="23">
        <v>1519000</v>
      </c>
      <c r="M1389" s="23">
        <f t="shared" si="43"/>
        <v>1519000</v>
      </c>
      <c r="O1389" s="23">
        <f>F1389-_xlfn.IFNA(VLOOKUP(A1389,'tb adj31.12.2019'!$D$3:$E$1682,2,FALSE),0)</f>
        <v>-1340000</v>
      </c>
      <c r="R1389" s="23" t="e">
        <f>VLOOKUP(A1389,#REF!,1,FALSE)</f>
        <v>#REF!</v>
      </c>
      <c r="T1389" s="23" t="e">
        <f>+VLOOKUP(A1389,#REF!, 1, FALSE)</f>
        <v>#REF!</v>
      </c>
    </row>
    <row r="1390" spans="1:20" hidden="1" x14ac:dyDescent="0.2">
      <c r="A1390" s="23" t="s">
        <v>3503</v>
      </c>
      <c r="B1390" s="23" t="s">
        <v>3504</v>
      </c>
      <c r="C1390" s="135" t="s">
        <v>5</v>
      </c>
      <c r="F1390" s="135">
        <f t="shared" si="42"/>
        <v>0</v>
      </c>
      <c r="G1390" s="23">
        <v>225040.17</v>
      </c>
      <c r="J1390" s="23">
        <v>225040.17</v>
      </c>
      <c r="M1390" s="23">
        <f t="shared" si="43"/>
        <v>225040.17</v>
      </c>
      <c r="O1390" s="23">
        <f>F1390-_xlfn.IFNA(VLOOKUP(A1390,'tb adj31.12.2019'!$D$3:$E$1682,2,FALSE),0)</f>
        <v>0</v>
      </c>
      <c r="R1390" s="23" t="e">
        <f>VLOOKUP(A1390,#REF!,1,FALSE)</f>
        <v>#REF!</v>
      </c>
      <c r="T1390" s="23" t="e">
        <f>+VLOOKUP(A1390,#REF!, 1, FALSE)</f>
        <v>#REF!</v>
      </c>
    </row>
    <row r="1391" spans="1:20" hidden="1" x14ac:dyDescent="0.2">
      <c r="A1391" s="23" t="s">
        <v>2522</v>
      </c>
      <c r="B1391" s="23" t="s">
        <v>2523</v>
      </c>
      <c r="C1391" s="135" t="s">
        <v>5</v>
      </c>
      <c r="F1391" s="135">
        <f t="shared" si="42"/>
        <v>0</v>
      </c>
      <c r="G1391" s="23">
        <v>125910.0226</v>
      </c>
      <c r="J1391" s="23">
        <v>125910.02259999998</v>
      </c>
      <c r="M1391" s="23">
        <f t="shared" si="43"/>
        <v>125910.02259999998</v>
      </c>
      <c r="O1391" s="23">
        <f>F1391-_xlfn.IFNA(VLOOKUP(A1391,'tb adj31.12.2019'!$D$3:$E$1682,2,FALSE),0)</f>
        <v>-141422</v>
      </c>
      <c r="R1391" s="23" t="e">
        <f>VLOOKUP(A1391,#REF!,1,FALSE)</f>
        <v>#REF!</v>
      </c>
      <c r="T1391" s="23" t="e">
        <f>+VLOOKUP(A1391,#REF!, 1, FALSE)</f>
        <v>#REF!</v>
      </c>
    </row>
    <row r="1392" spans="1:20" hidden="1" x14ac:dyDescent="0.2">
      <c r="A1392" s="23" t="s">
        <v>2524</v>
      </c>
      <c r="B1392" s="23" t="s">
        <v>2525</v>
      </c>
      <c r="C1392" s="135" t="s">
        <v>5</v>
      </c>
      <c r="F1392" s="135">
        <f t="shared" si="42"/>
        <v>0</v>
      </c>
      <c r="G1392" s="23">
        <v>5809945.0499999998</v>
      </c>
      <c r="J1392" s="23">
        <v>5809945.0499999998</v>
      </c>
      <c r="M1392" s="23">
        <f t="shared" si="43"/>
        <v>5809945.0499999998</v>
      </c>
      <c r="O1392" s="23">
        <f>F1392-_xlfn.IFNA(VLOOKUP(A1392,'tb adj31.12.2019'!$D$3:$E$1682,2,FALSE),0)</f>
        <v>-3954694</v>
      </c>
      <c r="R1392" s="23" t="e">
        <f>VLOOKUP(A1392,#REF!,1,FALSE)</f>
        <v>#REF!</v>
      </c>
      <c r="T1392" s="23" t="e">
        <f>+VLOOKUP(A1392,#REF!, 1, FALSE)</f>
        <v>#REF!</v>
      </c>
    </row>
    <row r="1393" spans="1:20" hidden="1" x14ac:dyDescent="0.2">
      <c r="A1393" s="23" t="s">
        <v>2528</v>
      </c>
      <c r="B1393" s="23" t="s">
        <v>2529</v>
      </c>
      <c r="C1393" s="135" t="s">
        <v>5</v>
      </c>
      <c r="F1393" s="135">
        <f t="shared" si="42"/>
        <v>0</v>
      </c>
      <c r="G1393" s="23">
        <v>15810</v>
      </c>
      <c r="J1393" s="23">
        <v>15810</v>
      </c>
      <c r="M1393" s="23">
        <f t="shared" si="43"/>
        <v>15810</v>
      </c>
      <c r="O1393" s="23">
        <f>F1393-_xlfn.IFNA(VLOOKUP(A1393,'tb adj31.12.2019'!$D$3:$E$1682,2,FALSE),0)</f>
        <v>-14160</v>
      </c>
      <c r="R1393" s="23" t="e">
        <f>VLOOKUP(A1393,#REF!,1,FALSE)</f>
        <v>#REF!</v>
      </c>
      <c r="T1393" s="23" t="e">
        <f>+VLOOKUP(A1393,#REF!, 1, FALSE)</f>
        <v>#REF!</v>
      </c>
    </row>
    <row r="1394" spans="1:20" hidden="1" x14ac:dyDescent="0.2">
      <c r="A1394" s="23" t="s">
        <v>2535</v>
      </c>
      <c r="B1394" s="23" t="s">
        <v>2536</v>
      </c>
      <c r="C1394" s="135" t="s">
        <v>5</v>
      </c>
      <c r="F1394" s="135">
        <f t="shared" si="42"/>
        <v>0</v>
      </c>
      <c r="G1394" s="23">
        <v>5136564</v>
      </c>
      <c r="J1394" s="23">
        <v>5136564</v>
      </c>
      <c r="M1394" s="23">
        <f t="shared" si="43"/>
        <v>5136564</v>
      </c>
      <c r="O1394" s="23">
        <f>F1394-_xlfn.IFNA(VLOOKUP(A1394,'tb adj31.12.2019'!$D$3:$E$1682,2,FALSE),0)</f>
        <v>-6930280</v>
      </c>
      <c r="R1394" s="23" t="e">
        <f>VLOOKUP(A1394,#REF!,1,FALSE)</f>
        <v>#REF!</v>
      </c>
      <c r="T1394" s="23" t="e">
        <f>+VLOOKUP(A1394,#REF!, 1, FALSE)</f>
        <v>#REF!</v>
      </c>
    </row>
    <row r="1395" spans="1:20" hidden="1" x14ac:dyDescent="0.2">
      <c r="A1395" s="23" t="s">
        <v>2537</v>
      </c>
      <c r="B1395" s="23" t="s">
        <v>2538</v>
      </c>
      <c r="C1395" s="135" t="s">
        <v>5</v>
      </c>
      <c r="F1395" s="135">
        <f t="shared" si="42"/>
        <v>0</v>
      </c>
      <c r="G1395" s="23">
        <v>56880</v>
      </c>
      <c r="J1395" s="23">
        <v>56880</v>
      </c>
      <c r="M1395" s="23">
        <f t="shared" si="43"/>
        <v>56880</v>
      </c>
      <c r="O1395" s="23">
        <f>F1395-_xlfn.IFNA(VLOOKUP(A1395,'tb adj31.12.2019'!$D$3:$E$1682,2,FALSE),0)</f>
        <v>-61200</v>
      </c>
      <c r="R1395" s="23" t="e">
        <f>VLOOKUP(A1395,#REF!,1,FALSE)</f>
        <v>#REF!</v>
      </c>
      <c r="T1395" s="23" t="e">
        <f>+VLOOKUP(A1395,#REF!, 1, FALSE)</f>
        <v>#REF!</v>
      </c>
    </row>
    <row r="1396" spans="1:20" hidden="1" x14ac:dyDescent="0.2">
      <c r="A1396" s="23" t="s">
        <v>2539</v>
      </c>
      <c r="B1396" s="23" t="s">
        <v>2540</v>
      </c>
      <c r="C1396" s="135" t="s">
        <v>5</v>
      </c>
      <c r="F1396" s="135">
        <f t="shared" si="42"/>
        <v>0</v>
      </c>
      <c r="G1396" s="23">
        <v>97058.33</v>
      </c>
      <c r="J1396" s="23">
        <v>97058.33</v>
      </c>
      <c r="M1396" s="23">
        <f t="shared" si="43"/>
        <v>97058.33</v>
      </c>
      <c r="O1396" s="23">
        <f>F1396-_xlfn.IFNA(VLOOKUP(A1396,'tb adj31.12.2019'!$D$3:$E$1682,2,FALSE),0)</f>
        <v>-67436</v>
      </c>
      <c r="R1396" s="23" t="e">
        <f>VLOOKUP(A1396,#REF!,1,FALSE)</f>
        <v>#REF!</v>
      </c>
      <c r="T1396" s="23" t="e">
        <f>+VLOOKUP(A1396,#REF!, 1, FALSE)</f>
        <v>#REF!</v>
      </c>
    </row>
    <row r="1397" spans="1:20" x14ac:dyDescent="0.2">
      <c r="A1397" s="23" t="s">
        <v>2541</v>
      </c>
      <c r="B1397" s="23" t="s">
        <v>2542</v>
      </c>
      <c r="C1397" s="135" t="s">
        <v>5</v>
      </c>
      <c r="F1397" s="135">
        <f t="shared" si="42"/>
        <v>0</v>
      </c>
      <c r="G1397" s="23">
        <v>16461412</v>
      </c>
      <c r="J1397" s="23">
        <v>16461412</v>
      </c>
      <c r="M1397" s="23">
        <f t="shared" si="43"/>
        <v>16461412</v>
      </c>
      <c r="O1397" s="23">
        <f>F1397-_xlfn.IFNA(VLOOKUP(A1397,'tb adj31.12.2019'!$D$3:$E$1682,2,FALSE),0)</f>
        <v>-11539830</v>
      </c>
      <c r="R1397" s="23" t="e">
        <f>VLOOKUP(A1397,#REF!,1,FALSE)</f>
        <v>#REF!</v>
      </c>
      <c r="T1397" s="23" t="e">
        <f>+VLOOKUP(A1397,#REF!, 1, FALSE)</f>
        <v>#REF!</v>
      </c>
    </row>
    <row r="1398" spans="1:20" hidden="1" x14ac:dyDescent="0.2">
      <c r="A1398" s="23" t="s">
        <v>2543</v>
      </c>
      <c r="B1398" s="23" t="s">
        <v>2544</v>
      </c>
      <c r="C1398" s="135" t="s">
        <v>5</v>
      </c>
      <c r="F1398" s="135">
        <f t="shared" si="42"/>
        <v>0</v>
      </c>
      <c r="G1398" s="23">
        <v>139320848</v>
      </c>
      <c r="J1398" s="23">
        <v>139320848</v>
      </c>
      <c r="M1398" s="23">
        <f t="shared" si="43"/>
        <v>139320848</v>
      </c>
      <c r="O1398" s="23">
        <f>F1398-_xlfn.IFNA(VLOOKUP(A1398,'tb adj31.12.2019'!$D$3:$E$1682,2,FALSE),0)</f>
        <v>-111299985</v>
      </c>
      <c r="R1398" s="23" t="e">
        <f>VLOOKUP(A1398,#REF!,1,FALSE)</f>
        <v>#REF!</v>
      </c>
      <c r="T1398" s="23" t="e">
        <f>+VLOOKUP(A1398,#REF!, 1, FALSE)</f>
        <v>#REF!</v>
      </c>
    </row>
    <row r="1399" spans="1:20" hidden="1" x14ac:dyDescent="0.2">
      <c r="A1399" s="23" t="s">
        <v>2632</v>
      </c>
      <c r="B1399" s="23" t="s">
        <v>2633</v>
      </c>
      <c r="C1399" s="135" t="s">
        <v>5</v>
      </c>
      <c r="F1399" s="135">
        <f t="shared" si="42"/>
        <v>0</v>
      </c>
      <c r="G1399" s="23">
        <v>5577408</v>
      </c>
      <c r="J1399" s="23">
        <v>5577408</v>
      </c>
      <c r="M1399" s="23">
        <f t="shared" si="43"/>
        <v>5577408</v>
      </c>
      <c r="O1399" s="23">
        <f>F1399-_xlfn.IFNA(VLOOKUP(A1399,'tb adj31.12.2019'!$D$3:$E$1682,2,FALSE),0)</f>
        <v>0</v>
      </c>
      <c r="R1399" s="23" t="e">
        <f>VLOOKUP(A1399,#REF!,1,FALSE)</f>
        <v>#REF!</v>
      </c>
      <c r="T1399" s="23" t="e">
        <f>+VLOOKUP(A1399,#REF!, 1, FALSE)</f>
        <v>#REF!</v>
      </c>
    </row>
    <row r="1400" spans="1:20" hidden="1" x14ac:dyDescent="0.2">
      <c r="A1400" s="23" t="s">
        <v>2545</v>
      </c>
      <c r="B1400" s="23" t="s">
        <v>2546</v>
      </c>
      <c r="C1400" s="135" t="s">
        <v>5</v>
      </c>
      <c r="F1400" s="135">
        <f t="shared" si="42"/>
        <v>0</v>
      </c>
      <c r="G1400" s="23">
        <v>20055444</v>
      </c>
      <c r="J1400" s="23">
        <v>20055444</v>
      </c>
      <c r="M1400" s="23">
        <f t="shared" si="43"/>
        <v>20055444</v>
      </c>
      <c r="O1400" s="23">
        <f>F1400-_xlfn.IFNA(VLOOKUP(A1400,'tb adj31.12.2019'!$D$3:$E$1682,2,FALSE),0)</f>
        <v>-18229380</v>
      </c>
      <c r="R1400" s="23" t="e">
        <f>VLOOKUP(A1400,#REF!,1,FALSE)</f>
        <v>#REF!</v>
      </c>
      <c r="T1400" s="23" t="e">
        <f>+VLOOKUP(A1400,#REF!, 1, FALSE)</f>
        <v>#REF!</v>
      </c>
    </row>
    <row r="1401" spans="1:20" hidden="1" x14ac:dyDescent="0.2">
      <c r="A1401" s="23" t="s">
        <v>2634</v>
      </c>
      <c r="B1401" s="23" t="s">
        <v>2635</v>
      </c>
      <c r="C1401" s="135" t="s">
        <v>5</v>
      </c>
      <c r="F1401" s="135">
        <f t="shared" si="42"/>
        <v>0</v>
      </c>
      <c r="G1401" s="23">
        <v>497668</v>
      </c>
      <c r="J1401" s="23">
        <v>497668</v>
      </c>
      <c r="M1401" s="23">
        <f t="shared" si="43"/>
        <v>497668</v>
      </c>
      <c r="O1401" s="23">
        <f>F1401-_xlfn.IFNA(VLOOKUP(A1401,'tb adj31.12.2019'!$D$3:$E$1682,2,FALSE),0)</f>
        <v>0</v>
      </c>
      <c r="R1401" s="23" t="e">
        <f>VLOOKUP(A1401,#REF!,1,FALSE)</f>
        <v>#REF!</v>
      </c>
      <c r="T1401" s="23" t="e">
        <f>+VLOOKUP(A1401,#REF!, 1, FALSE)</f>
        <v>#REF!</v>
      </c>
    </row>
    <row r="1402" spans="1:20" hidden="1" x14ac:dyDescent="0.2">
      <c r="A1402" s="23" t="s">
        <v>2547</v>
      </c>
      <c r="B1402" s="23" t="s">
        <v>2548</v>
      </c>
      <c r="C1402" s="135" t="s">
        <v>5</v>
      </c>
      <c r="F1402" s="135">
        <f t="shared" si="42"/>
        <v>0</v>
      </c>
      <c r="G1402" s="23">
        <v>1556000.01</v>
      </c>
      <c r="J1402" s="23">
        <v>1556000.01</v>
      </c>
      <c r="M1402" s="23">
        <f t="shared" si="43"/>
        <v>1556000.01</v>
      </c>
      <c r="O1402" s="23">
        <f>F1402-_xlfn.IFNA(VLOOKUP(A1402,'tb adj31.12.2019'!$D$3:$E$1682,2,FALSE),0)</f>
        <v>-568000</v>
      </c>
      <c r="R1402" s="23" t="e">
        <f>VLOOKUP(A1402,#REF!,1,FALSE)</f>
        <v>#REF!</v>
      </c>
      <c r="T1402" s="23" t="e">
        <f>+VLOOKUP(A1402,#REF!, 1, FALSE)</f>
        <v>#REF!</v>
      </c>
    </row>
    <row r="1403" spans="1:20" hidden="1" x14ac:dyDescent="0.2">
      <c r="A1403" s="23" t="s">
        <v>2549</v>
      </c>
      <c r="B1403" s="23" t="s">
        <v>2550</v>
      </c>
      <c r="C1403" s="135" t="s">
        <v>5</v>
      </c>
      <c r="F1403" s="135">
        <f t="shared" si="42"/>
        <v>0</v>
      </c>
      <c r="G1403" s="23">
        <v>1779233.33</v>
      </c>
      <c r="J1403" s="23">
        <v>1779233.33</v>
      </c>
      <c r="M1403" s="23">
        <f t="shared" si="43"/>
        <v>1779233.33</v>
      </c>
      <c r="O1403" s="23">
        <f>F1403-_xlfn.IFNA(VLOOKUP(A1403,'tb adj31.12.2019'!$D$3:$E$1682,2,FALSE),0)</f>
        <v>-623750</v>
      </c>
      <c r="R1403" s="23" t="e">
        <f>VLOOKUP(A1403,#REF!,1,FALSE)</f>
        <v>#REF!</v>
      </c>
      <c r="T1403" s="23" t="e">
        <f>+VLOOKUP(A1403,#REF!, 1, FALSE)</f>
        <v>#REF!</v>
      </c>
    </row>
    <row r="1404" spans="1:20" hidden="1" x14ac:dyDescent="0.2">
      <c r="A1404" s="23" t="s">
        <v>2551</v>
      </c>
      <c r="B1404" s="23" t="s">
        <v>2552</v>
      </c>
      <c r="C1404" s="135" t="s">
        <v>5</v>
      </c>
      <c r="F1404" s="135">
        <f t="shared" si="42"/>
        <v>0</v>
      </c>
      <c r="G1404" s="23">
        <v>503423</v>
      </c>
      <c r="J1404" s="23">
        <v>503423</v>
      </c>
      <c r="M1404" s="23">
        <f t="shared" si="43"/>
        <v>503423</v>
      </c>
      <c r="O1404" s="23">
        <f>F1404-_xlfn.IFNA(VLOOKUP(A1404,'tb adj31.12.2019'!$D$3:$E$1682,2,FALSE),0)</f>
        <v>-541253</v>
      </c>
      <c r="R1404" s="23" t="e">
        <f>VLOOKUP(A1404,#REF!,1,FALSE)</f>
        <v>#REF!</v>
      </c>
      <c r="T1404" s="23" t="e">
        <f>+VLOOKUP(A1404,#REF!, 1, FALSE)</f>
        <v>#REF!</v>
      </c>
    </row>
    <row r="1405" spans="1:20" hidden="1" x14ac:dyDescent="0.2">
      <c r="A1405" s="23" t="s">
        <v>2553</v>
      </c>
      <c r="B1405" s="23" t="s">
        <v>2554</v>
      </c>
      <c r="C1405" s="135" t="s">
        <v>5</v>
      </c>
      <c r="F1405" s="135">
        <f t="shared" si="42"/>
        <v>0</v>
      </c>
      <c r="G1405" s="23">
        <v>279823</v>
      </c>
      <c r="H1405" s="23">
        <v>7000</v>
      </c>
      <c r="J1405" s="23">
        <v>272823</v>
      </c>
      <c r="M1405" s="23">
        <f t="shared" si="43"/>
        <v>272823</v>
      </c>
      <c r="O1405" s="23">
        <f>F1405-_xlfn.IFNA(VLOOKUP(A1405,'tb adj31.12.2019'!$D$3:$E$1682,2,FALSE),0)</f>
        <v>-513764</v>
      </c>
      <c r="R1405" s="23" t="e">
        <f>VLOOKUP(A1405,#REF!,1,FALSE)</f>
        <v>#REF!</v>
      </c>
      <c r="T1405" s="23" t="e">
        <f>+VLOOKUP(A1405,#REF!, 1, FALSE)</f>
        <v>#REF!</v>
      </c>
    </row>
    <row r="1406" spans="1:20" hidden="1" x14ac:dyDescent="0.2">
      <c r="A1406" s="23" t="s">
        <v>2555</v>
      </c>
      <c r="B1406" s="23" t="s">
        <v>2556</v>
      </c>
      <c r="C1406" s="135" t="s">
        <v>5</v>
      </c>
      <c r="F1406" s="135">
        <f t="shared" si="42"/>
        <v>0</v>
      </c>
      <c r="G1406" s="23">
        <v>1829694.6833337001</v>
      </c>
      <c r="J1406" s="23">
        <v>1829694.6833336996</v>
      </c>
      <c r="M1406" s="23">
        <f t="shared" si="43"/>
        <v>1829694.6833336996</v>
      </c>
      <c r="O1406" s="23">
        <f>F1406-_xlfn.IFNA(VLOOKUP(A1406,'tb adj31.12.2019'!$D$3:$E$1682,2,FALSE),0)</f>
        <v>-474618</v>
      </c>
      <c r="R1406" s="23" t="e">
        <f>VLOOKUP(A1406,#REF!,1,FALSE)</f>
        <v>#REF!</v>
      </c>
      <c r="T1406" s="23" t="e">
        <f>+VLOOKUP(A1406,#REF!, 1, FALSE)</f>
        <v>#REF!</v>
      </c>
    </row>
    <row r="1407" spans="1:20" hidden="1" x14ac:dyDescent="0.2">
      <c r="A1407" s="23" t="s">
        <v>2557</v>
      </c>
      <c r="B1407" s="23" t="s">
        <v>2558</v>
      </c>
      <c r="C1407" s="135" t="s">
        <v>5</v>
      </c>
      <c r="F1407" s="135">
        <f t="shared" si="42"/>
        <v>0</v>
      </c>
      <c r="G1407" s="23">
        <v>167510.93</v>
      </c>
      <c r="J1407" s="23">
        <v>167510.93</v>
      </c>
      <c r="M1407" s="23">
        <f t="shared" si="43"/>
        <v>167510.93</v>
      </c>
      <c r="O1407" s="23">
        <f>F1407-_xlfn.IFNA(VLOOKUP(A1407,'tb adj31.12.2019'!$D$3:$E$1682,2,FALSE),0)</f>
        <v>-1266860</v>
      </c>
      <c r="R1407" s="23" t="e">
        <f>VLOOKUP(A1407,#REF!,1,FALSE)</f>
        <v>#REF!</v>
      </c>
      <c r="T1407" s="23" t="e">
        <f>+VLOOKUP(A1407,#REF!, 1, FALSE)</f>
        <v>#REF!</v>
      </c>
    </row>
    <row r="1408" spans="1:20" hidden="1" x14ac:dyDescent="0.2">
      <c r="A1408" s="23" t="s">
        <v>2559</v>
      </c>
      <c r="B1408" s="23" t="s">
        <v>2560</v>
      </c>
      <c r="C1408" s="135" t="s">
        <v>5</v>
      </c>
      <c r="F1408" s="135">
        <f t="shared" si="42"/>
        <v>0</v>
      </c>
      <c r="G1408" s="23">
        <v>18937663.192499999</v>
      </c>
      <c r="J1408" s="23">
        <v>18937663.192499999</v>
      </c>
      <c r="M1408" s="23">
        <f t="shared" si="43"/>
        <v>18937663.192499999</v>
      </c>
      <c r="O1408" s="23">
        <f>F1408-_xlfn.IFNA(VLOOKUP(A1408,'tb adj31.12.2019'!$D$3:$E$1682,2,FALSE),0)</f>
        <v>-18486420</v>
      </c>
      <c r="R1408" s="23" t="e">
        <f>VLOOKUP(A1408,#REF!,1,FALSE)</f>
        <v>#REF!</v>
      </c>
      <c r="T1408" s="23" t="e">
        <f>+VLOOKUP(A1408,#REF!, 1, FALSE)</f>
        <v>#REF!</v>
      </c>
    </row>
    <row r="1409" spans="1:20" hidden="1" x14ac:dyDescent="0.2">
      <c r="A1409" s="23" t="s">
        <v>2636</v>
      </c>
      <c r="B1409" s="23" t="s">
        <v>2637</v>
      </c>
      <c r="C1409" s="135" t="s">
        <v>5</v>
      </c>
      <c r="F1409" s="135">
        <f t="shared" si="42"/>
        <v>0</v>
      </c>
      <c r="G1409" s="23">
        <v>420.08</v>
      </c>
      <c r="J1409" s="23">
        <v>420.08</v>
      </c>
      <c r="M1409" s="23">
        <f t="shared" si="43"/>
        <v>420.08</v>
      </c>
      <c r="O1409" s="23">
        <f>F1409-_xlfn.IFNA(VLOOKUP(A1409,'tb adj31.12.2019'!$D$3:$E$1682,2,FALSE),0)</f>
        <v>0</v>
      </c>
      <c r="R1409" s="23" t="e">
        <f>VLOOKUP(A1409,#REF!,1,FALSE)</f>
        <v>#REF!</v>
      </c>
      <c r="T1409" s="23" t="e">
        <f>+VLOOKUP(A1409,#REF!, 1, FALSE)</f>
        <v>#REF!</v>
      </c>
    </row>
    <row r="1410" spans="1:20" x14ac:dyDescent="0.2">
      <c r="A1410" s="23" t="s">
        <v>3505</v>
      </c>
      <c r="B1410" s="23" t="s">
        <v>3506</v>
      </c>
      <c r="C1410" s="135" t="s">
        <v>5</v>
      </c>
      <c r="F1410" s="135">
        <f t="shared" si="42"/>
        <v>0</v>
      </c>
      <c r="G1410" s="23">
        <v>94.35</v>
      </c>
      <c r="J1410" s="23">
        <v>94.35</v>
      </c>
      <c r="M1410" s="23">
        <f t="shared" si="43"/>
        <v>94.35</v>
      </c>
      <c r="O1410" s="23">
        <f>F1410-_xlfn.IFNA(VLOOKUP(A1410,'tb adj31.12.2019'!$D$3:$E$1682,2,FALSE),0)</f>
        <v>0</v>
      </c>
      <c r="R1410" s="23" t="e">
        <f>VLOOKUP(A1410,#REF!,1,FALSE)</f>
        <v>#REF!</v>
      </c>
      <c r="T1410" s="23" t="e">
        <f>+VLOOKUP(A1410,#REF!, 1, FALSE)</f>
        <v>#REF!</v>
      </c>
    </row>
    <row r="1411" spans="1:20" hidden="1" x14ac:dyDescent="0.2">
      <c r="A1411" s="23" t="s">
        <v>3507</v>
      </c>
      <c r="B1411" s="23" t="s">
        <v>3508</v>
      </c>
      <c r="C1411" s="135" t="s">
        <v>5</v>
      </c>
      <c r="F1411" s="135">
        <f t="shared" si="42"/>
        <v>0</v>
      </c>
      <c r="G1411" s="23">
        <v>16928.68</v>
      </c>
      <c r="J1411" s="23">
        <v>16928.68</v>
      </c>
      <c r="M1411" s="23">
        <f t="shared" si="43"/>
        <v>16928.68</v>
      </c>
      <c r="O1411" s="23">
        <f>F1411-_xlfn.IFNA(VLOOKUP(A1411,'tb adj31.12.2019'!$D$3:$E$1682,2,FALSE),0)</f>
        <v>0</v>
      </c>
      <c r="R1411" s="23" t="e">
        <f>VLOOKUP(A1411,#REF!,1,FALSE)</f>
        <v>#REF!</v>
      </c>
      <c r="T1411" s="23" t="e">
        <f>+VLOOKUP(A1411,#REF!, 1, FALSE)</f>
        <v>#REF!</v>
      </c>
    </row>
    <row r="1412" spans="1:20" hidden="1" x14ac:dyDescent="0.2">
      <c r="A1412" s="23" t="s">
        <v>2563</v>
      </c>
      <c r="B1412" s="23" t="s">
        <v>2564</v>
      </c>
      <c r="C1412" s="135" t="s">
        <v>5</v>
      </c>
      <c r="F1412" s="135">
        <f t="shared" ref="F1412:F1433" si="44">+D1412-E1412</f>
        <v>0</v>
      </c>
      <c r="G1412" s="23">
        <v>392.68</v>
      </c>
      <c r="J1412" s="23">
        <v>392.68</v>
      </c>
      <c r="M1412" s="23">
        <f t="shared" ref="M1412:M1433" si="45">+J1412-K1412</f>
        <v>392.68</v>
      </c>
      <c r="O1412" s="23">
        <f>F1412-_xlfn.IFNA(VLOOKUP(A1412,'tb adj31.12.2019'!$D$3:$E$1682,2,FALSE),0)</f>
        <v>0</v>
      </c>
      <c r="R1412" s="23" t="e">
        <f>VLOOKUP(A1412,#REF!,1,FALSE)</f>
        <v>#REF!</v>
      </c>
      <c r="T1412" s="23" t="e">
        <f>+VLOOKUP(A1412,#REF!, 1, FALSE)</f>
        <v>#REF!</v>
      </c>
    </row>
    <row r="1413" spans="1:20" hidden="1" x14ac:dyDescent="0.2">
      <c r="A1413" s="23" t="s">
        <v>2565</v>
      </c>
      <c r="B1413" s="23" t="s">
        <v>2566</v>
      </c>
      <c r="C1413" s="135" t="s">
        <v>5</v>
      </c>
      <c r="F1413" s="135">
        <f t="shared" si="44"/>
        <v>0</v>
      </c>
      <c r="G1413" s="23">
        <v>6475059.0820995988</v>
      </c>
      <c r="J1413" s="23">
        <v>6475059.0820995988</v>
      </c>
      <c r="M1413" s="23">
        <f t="shared" si="45"/>
        <v>6475059.0820995988</v>
      </c>
      <c r="O1413" s="23">
        <f>F1413-_xlfn.IFNA(VLOOKUP(A1413,'tb adj31.12.2019'!$D$3:$E$1682,2,FALSE),0)</f>
        <v>-4479967</v>
      </c>
      <c r="R1413" s="23" t="e">
        <f>VLOOKUP(A1413,#REF!,1,FALSE)</f>
        <v>#REF!</v>
      </c>
      <c r="T1413" s="23" t="e">
        <f>+VLOOKUP(A1413,#REF!, 1, FALSE)</f>
        <v>#REF!</v>
      </c>
    </row>
    <row r="1414" spans="1:20" hidden="1" x14ac:dyDescent="0.2">
      <c r="A1414" s="23" t="s">
        <v>2567</v>
      </c>
      <c r="B1414" s="23" t="s">
        <v>2568</v>
      </c>
      <c r="C1414" s="135" t="s">
        <v>5</v>
      </c>
      <c r="F1414" s="135">
        <f t="shared" si="44"/>
        <v>0</v>
      </c>
      <c r="G1414" s="23">
        <v>1339377.25</v>
      </c>
      <c r="J1414" s="23">
        <v>1339377.25</v>
      </c>
      <c r="M1414" s="23">
        <f t="shared" si="45"/>
        <v>1339377.25</v>
      </c>
      <c r="O1414" s="23">
        <f>F1414-_xlfn.IFNA(VLOOKUP(A1414,'tb adj31.12.2019'!$D$3:$E$1682,2,FALSE),0)</f>
        <v>-17013150</v>
      </c>
      <c r="R1414" s="23" t="e">
        <f>VLOOKUP(A1414,#REF!,1,FALSE)</f>
        <v>#REF!</v>
      </c>
      <c r="T1414" s="23" t="e">
        <f>+VLOOKUP(A1414,#REF!, 1, FALSE)</f>
        <v>#REF!</v>
      </c>
    </row>
    <row r="1415" spans="1:20" hidden="1" x14ac:dyDescent="0.2">
      <c r="A1415" s="23" t="s">
        <v>2569</v>
      </c>
      <c r="B1415" s="23" t="s">
        <v>2570</v>
      </c>
      <c r="C1415" s="135" t="s">
        <v>5</v>
      </c>
      <c r="F1415" s="135">
        <f t="shared" si="44"/>
        <v>0</v>
      </c>
      <c r="G1415" s="23">
        <v>871818</v>
      </c>
      <c r="J1415" s="23">
        <v>871818</v>
      </c>
      <c r="M1415" s="23">
        <f t="shared" si="45"/>
        <v>871818</v>
      </c>
      <c r="O1415" s="23">
        <f>F1415-_xlfn.IFNA(VLOOKUP(A1415,'tb adj31.12.2019'!$D$3:$E$1682,2,FALSE),0)</f>
        <v>-12340850</v>
      </c>
      <c r="R1415" s="23" t="e">
        <f>VLOOKUP(A1415,#REF!,1,FALSE)</f>
        <v>#REF!</v>
      </c>
      <c r="T1415" s="23" t="e">
        <f>+VLOOKUP(A1415,#REF!, 1, FALSE)</f>
        <v>#REF!</v>
      </c>
    </row>
    <row r="1416" spans="1:20" hidden="1" x14ac:dyDescent="0.2">
      <c r="A1416" s="23" t="s">
        <v>2571</v>
      </c>
      <c r="B1416" s="23" t="s">
        <v>2572</v>
      </c>
      <c r="C1416" s="135" t="s">
        <v>5</v>
      </c>
      <c r="F1416" s="135">
        <f t="shared" si="44"/>
        <v>0</v>
      </c>
      <c r="G1416" s="23">
        <v>60867591</v>
      </c>
      <c r="J1416" s="23">
        <v>60867591</v>
      </c>
      <c r="M1416" s="23">
        <f t="shared" si="45"/>
        <v>60867591</v>
      </c>
      <c r="O1416" s="23">
        <f>F1416-_xlfn.IFNA(VLOOKUP(A1416,'tb adj31.12.2019'!$D$3:$E$1682,2,FALSE),0)</f>
        <v>-37787976</v>
      </c>
      <c r="R1416" s="23" t="e">
        <f>VLOOKUP(A1416,#REF!,1,FALSE)</f>
        <v>#REF!</v>
      </c>
      <c r="T1416" s="23" t="e">
        <f>+VLOOKUP(A1416,#REF!, 1, FALSE)</f>
        <v>#REF!</v>
      </c>
    </row>
    <row r="1417" spans="1:20" hidden="1" x14ac:dyDescent="0.2">
      <c r="A1417" s="23" t="s">
        <v>2573</v>
      </c>
      <c r="B1417" s="23" t="s">
        <v>2574</v>
      </c>
      <c r="C1417" s="135" t="s">
        <v>5</v>
      </c>
      <c r="F1417" s="135">
        <f t="shared" si="44"/>
        <v>0</v>
      </c>
      <c r="G1417" s="23">
        <v>111199762.30880001</v>
      </c>
      <c r="J1417" s="23">
        <v>111199762.30880003</v>
      </c>
      <c r="M1417" s="23">
        <f t="shared" si="45"/>
        <v>111199762.30880003</v>
      </c>
      <c r="O1417" s="23">
        <f>F1417-_xlfn.IFNA(VLOOKUP(A1417,'tb adj31.12.2019'!$D$3:$E$1682,2,FALSE),0)</f>
        <v>-99166342</v>
      </c>
      <c r="R1417" s="23" t="e">
        <f>VLOOKUP(A1417,#REF!,1,FALSE)</f>
        <v>#REF!</v>
      </c>
      <c r="T1417" s="23" t="e">
        <f>+VLOOKUP(A1417,#REF!, 1, FALSE)</f>
        <v>#REF!</v>
      </c>
    </row>
    <row r="1418" spans="1:20" hidden="1" x14ac:dyDescent="0.2">
      <c r="A1418" s="23" t="s">
        <v>2575</v>
      </c>
      <c r="B1418" s="23" t="s">
        <v>2576</v>
      </c>
      <c r="C1418" s="135" t="s">
        <v>5</v>
      </c>
      <c r="F1418" s="135">
        <f t="shared" si="44"/>
        <v>0</v>
      </c>
      <c r="H1418" s="23">
        <v>2861607243</v>
      </c>
      <c r="K1418" s="135">
        <v>2861607243</v>
      </c>
      <c r="M1418" s="23">
        <f t="shared" si="45"/>
        <v>-2861607243</v>
      </c>
      <c r="O1418" s="23">
        <f>F1418-_xlfn.IFNA(VLOOKUP(A1418,'tb adj31.12.2019'!$D$3:$E$1682,2,FALSE),0)</f>
        <v>2397772162</v>
      </c>
      <c r="R1418" s="23" t="e">
        <f>VLOOKUP(A1418,#REF!,1,FALSE)</f>
        <v>#REF!</v>
      </c>
      <c r="T1418" s="23" t="e">
        <f>+VLOOKUP(A1418,#REF!, 1, FALSE)</f>
        <v>#REF!</v>
      </c>
    </row>
    <row r="1419" spans="1:20" hidden="1" x14ac:dyDescent="0.2">
      <c r="A1419" s="23" t="s">
        <v>2577</v>
      </c>
      <c r="B1419" s="23" t="s">
        <v>2578</v>
      </c>
      <c r="C1419" s="135" t="s">
        <v>5</v>
      </c>
      <c r="F1419" s="135">
        <f t="shared" si="44"/>
        <v>0</v>
      </c>
      <c r="H1419" s="23">
        <v>42464876</v>
      </c>
      <c r="K1419" s="135">
        <v>42464876</v>
      </c>
      <c r="M1419" s="23">
        <f t="shared" si="45"/>
        <v>-42464876</v>
      </c>
      <c r="O1419" s="23">
        <f>F1419-_xlfn.IFNA(VLOOKUP(A1419,'tb adj31.12.2019'!$D$3:$E$1682,2,FALSE),0)</f>
        <v>51919358</v>
      </c>
      <c r="R1419" s="23" t="e">
        <f>VLOOKUP(A1419,#REF!,1,FALSE)</f>
        <v>#REF!</v>
      </c>
      <c r="T1419" s="23" t="e">
        <f>+VLOOKUP(A1419,#REF!, 1, FALSE)</f>
        <v>#REF!</v>
      </c>
    </row>
    <row r="1420" spans="1:20" hidden="1" x14ac:dyDescent="0.2">
      <c r="A1420" s="23" t="s">
        <v>2581</v>
      </c>
      <c r="B1420" s="23" t="s">
        <v>2582</v>
      </c>
      <c r="C1420" s="135" t="s">
        <v>5</v>
      </c>
      <c r="F1420" s="135">
        <f t="shared" si="44"/>
        <v>0</v>
      </c>
      <c r="H1420" s="23">
        <v>2476873</v>
      </c>
      <c r="K1420" s="135">
        <v>2476873</v>
      </c>
      <c r="M1420" s="23">
        <f t="shared" si="45"/>
        <v>-2476873</v>
      </c>
      <c r="O1420" s="23">
        <f>F1420-_xlfn.IFNA(VLOOKUP(A1420,'tb adj31.12.2019'!$D$3:$E$1682,2,FALSE),0)</f>
        <v>1387007</v>
      </c>
      <c r="R1420" s="23" t="e">
        <f>VLOOKUP(A1420,#REF!,1,FALSE)</f>
        <v>#REF!</v>
      </c>
      <c r="T1420" s="23" t="e">
        <f>+VLOOKUP(A1420,#REF!, 1, FALSE)</f>
        <v>#REF!</v>
      </c>
    </row>
    <row r="1421" spans="1:20" hidden="1" x14ac:dyDescent="0.2">
      <c r="A1421" s="23" t="s">
        <v>2583</v>
      </c>
      <c r="B1421" s="23" t="s">
        <v>2584</v>
      </c>
      <c r="C1421" s="135" t="s">
        <v>5</v>
      </c>
      <c r="F1421" s="135">
        <f t="shared" si="44"/>
        <v>0</v>
      </c>
      <c r="H1421" s="23">
        <v>86600184</v>
      </c>
      <c r="K1421" s="135">
        <v>86600184</v>
      </c>
      <c r="M1421" s="23">
        <f t="shared" si="45"/>
        <v>-86600184</v>
      </c>
      <c r="O1421" s="23">
        <f>F1421-_xlfn.IFNA(VLOOKUP(A1421,'tb adj31.12.2019'!$D$3:$E$1682,2,FALSE),0)</f>
        <v>76273280</v>
      </c>
      <c r="R1421" s="23" t="e">
        <f>VLOOKUP(A1421,#REF!,1,FALSE)</f>
        <v>#REF!</v>
      </c>
      <c r="T1421" s="23" t="e">
        <f>+VLOOKUP(A1421,#REF!, 1, FALSE)</f>
        <v>#REF!</v>
      </c>
    </row>
    <row r="1422" spans="1:20" hidden="1" x14ac:dyDescent="0.2">
      <c r="A1422" s="23" t="s">
        <v>2585</v>
      </c>
      <c r="B1422" s="23" t="s">
        <v>2586</v>
      </c>
      <c r="C1422" s="135" t="s">
        <v>5</v>
      </c>
      <c r="F1422" s="135">
        <f t="shared" si="44"/>
        <v>0</v>
      </c>
      <c r="H1422" s="23">
        <v>16165238</v>
      </c>
      <c r="K1422" s="135">
        <v>16165238</v>
      </c>
      <c r="M1422" s="23">
        <f t="shared" si="45"/>
        <v>-16165238</v>
      </c>
      <c r="O1422" s="23">
        <f>F1422-_xlfn.IFNA(VLOOKUP(A1422,'tb adj31.12.2019'!$D$3:$E$1682,2,FALSE),0)</f>
        <v>8938805</v>
      </c>
      <c r="R1422" s="23" t="e">
        <f>VLOOKUP(A1422,#REF!,1,FALSE)</f>
        <v>#REF!</v>
      </c>
      <c r="T1422" s="23" t="e">
        <f>+VLOOKUP(A1422,#REF!, 1, FALSE)</f>
        <v>#REF!</v>
      </c>
    </row>
    <row r="1423" spans="1:20" hidden="1" x14ac:dyDescent="0.2">
      <c r="A1423" s="23" t="s">
        <v>2587</v>
      </c>
      <c r="B1423" s="23" t="s">
        <v>2588</v>
      </c>
      <c r="C1423" s="135" t="s">
        <v>5</v>
      </c>
      <c r="F1423" s="135">
        <f t="shared" si="44"/>
        <v>0</v>
      </c>
      <c r="G1423" s="23">
        <v>304552.51</v>
      </c>
      <c r="J1423" s="23">
        <v>304552.51</v>
      </c>
      <c r="M1423" s="23">
        <f t="shared" si="45"/>
        <v>304552.51</v>
      </c>
      <c r="O1423" s="23">
        <f>F1423-_xlfn.IFNA(VLOOKUP(A1423,'tb adj31.12.2019'!$D$3:$E$1682,2,FALSE),0)</f>
        <v>-393886</v>
      </c>
      <c r="R1423" s="23" t="e">
        <f>VLOOKUP(A1423,#REF!,1,FALSE)</f>
        <v>#REF!</v>
      </c>
      <c r="T1423" s="23" t="e">
        <f>+VLOOKUP(A1423,#REF!, 1, FALSE)</f>
        <v>#REF!</v>
      </c>
    </row>
    <row r="1424" spans="1:20" hidden="1" x14ac:dyDescent="0.2">
      <c r="A1424" s="23" t="s">
        <v>2593</v>
      </c>
      <c r="B1424" s="23" t="s">
        <v>2594</v>
      </c>
      <c r="C1424" s="135" t="s">
        <v>5</v>
      </c>
      <c r="F1424" s="135">
        <f t="shared" si="44"/>
        <v>0</v>
      </c>
      <c r="H1424" s="23">
        <v>41166534.5</v>
      </c>
      <c r="K1424" s="135">
        <v>41166534.5</v>
      </c>
      <c r="M1424" s="23">
        <f t="shared" si="45"/>
        <v>-41166534.5</v>
      </c>
      <c r="O1424" s="23">
        <f>F1424-_xlfn.IFNA(VLOOKUP(A1424,'tb adj31.12.2019'!$D$3:$E$1682,2,FALSE),0)</f>
        <v>35484217</v>
      </c>
      <c r="R1424" s="23" t="e">
        <f>VLOOKUP(A1424,#REF!,1,FALSE)</f>
        <v>#REF!</v>
      </c>
      <c r="T1424" s="23" t="e">
        <f>+VLOOKUP(A1424,#REF!, 1, FALSE)</f>
        <v>#REF!</v>
      </c>
    </row>
    <row r="1425" spans="1:20" hidden="1" x14ac:dyDescent="0.2">
      <c r="A1425" s="23" t="s">
        <v>3509</v>
      </c>
      <c r="B1425" s="23" t="s">
        <v>3510</v>
      </c>
      <c r="C1425" s="135" t="s">
        <v>5</v>
      </c>
      <c r="F1425" s="135">
        <f t="shared" si="44"/>
        <v>0</v>
      </c>
      <c r="H1425" s="23">
        <v>564492</v>
      </c>
      <c r="K1425" s="135">
        <v>564492</v>
      </c>
      <c r="M1425" s="23">
        <f t="shared" si="45"/>
        <v>-564492</v>
      </c>
      <c r="O1425" s="23">
        <f>F1425-_xlfn.IFNA(VLOOKUP(A1425,'tb adj31.12.2019'!$D$3:$E$1682,2,FALSE),0)</f>
        <v>0</v>
      </c>
      <c r="R1425" s="23" t="e">
        <f>VLOOKUP(A1425,#REF!,1,FALSE)</f>
        <v>#REF!</v>
      </c>
      <c r="T1425" s="23" t="e">
        <f>+VLOOKUP(A1425,#REF!, 1, FALSE)</f>
        <v>#REF!</v>
      </c>
    </row>
    <row r="1426" spans="1:20" x14ac:dyDescent="0.2">
      <c r="A1426" s="23" t="s">
        <v>2597</v>
      </c>
      <c r="B1426" s="23" t="s">
        <v>2598</v>
      </c>
      <c r="C1426" s="135" t="s">
        <v>5</v>
      </c>
      <c r="F1426" s="135">
        <f t="shared" si="44"/>
        <v>0</v>
      </c>
      <c r="G1426" s="23">
        <v>-29439</v>
      </c>
      <c r="K1426" s="135">
        <v>29439</v>
      </c>
      <c r="M1426" s="23">
        <f t="shared" si="45"/>
        <v>-29439</v>
      </c>
      <c r="O1426" s="23">
        <f>F1426-_xlfn.IFNA(VLOOKUP(A1426,'tb adj31.12.2019'!$D$3:$E$1682,2,FALSE),0)</f>
        <v>1803670</v>
      </c>
      <c r="R1426" s="23" t="e">
        <f>VLOOKUP(A1426,#REF!,1,FALSE)</f>
        <v>#REF!</v>
      </c>
      <c r="T1426" s="23" t="e">
        <f>+VLOOKUP(A1426,#REF!, 1, FALSE)</f>
        <v>#REF!</v>
      </c>
    </row>
    <row r="1427" spans="1:20" hidden="1" x14ac:dyDescent="0.2">
      <c r="A1427" s="23" t="s">
        <v>2599</v>
      </c>
      <c r="B1427" s="23" t="s">
        <v>2600</v>
      </c>
      <c r="C1427" s="135" t="s">
        <v>5</v>
      </c>
      <c r="F1427" s="135">
        <f t="shared" si="44"/>
        <v>0</v>
      </c>
      <c r="H1427" s="23">
        <v>1963784.34</v>
      </c>
      <c r="K1427" s="135">
        <v>1963784.34</v>
      </c>
      <c r="M1427" s="23">
        <f t="shared" si="45"/>
        <v>-1963784.34</v>
      </c>
      <c r="O1427" s="23">
        <f>F1427-_xlfn.IFNA(VLOOKUP(A1427,'tb adj31.12.2019'!$D$3:$E$1682,2,FALSE),0)</f>
        <v>2123703</v>
      </c>
      <c r="R1427" s="23" t="e">
        <f>VLOOKUP(A1427,#REF!,1,FALSE)</f>
        <v>#REF!</v>
      </c>
      <c r="T1427" s="23" t="e">
        <f>+VLOOKUP(A1427,#REF!, 1, FALSE)</f>
        <v>#REF!</v>
      </c>
    </row>
    <row r="1428" spans="1:20" hidden="1" x14ac:dyDescent="0.2">
      <c r="A1428" s="23" t="s">
        <v>2601</v>
      </c>
      <c r="B1428" s="23" t="s">
        <v>2602</v>
      </c>
      <c r="C1428" s="135" t="s">
        <v>5</v>
      </c>
      <c r="F1428" s="135">
        <f t="shared" si="44"/>
        <v>0</v>
      </c>
      <c r="H1428" s="23">
        <v>11404.104799999999</v>
      </c>
      <c r="K1428" s="135">
        <v>11404.104800000003</v>
      </c>
      <c r="M1428" s="23">
        <f t="shared" si="45"/>
        <v>-11404.104800000003</v>
      </c>
      <c r="O1428" s="23">
        <f>F1428-_xlfn.IFNA(VLOOKUP(A1428,'tb adj31.12.2019'!$D$3:$E$1682,2,FALSE),0)</f>
        <v>12851</v>
      </c>
      <c r="R1428" s="23" t="e">
        <f>VLOOKUP(A1428,#REF!,1,FALSE)</f>
        <v>#REF!</v>
      </c>
      <c r="T1428" s="23" t="e">
        <f>+VLOOKUP(A1428,#REF!, 1, FALSE)</f>
        <v>#REF!</v>
      </c>
    </row>
    <row r="1429" spans="1:20" hidden="1" x14ac:dyDescent="0.2">
      <c r="A1429" s="23" t="s">
        <v>2603</v>
      </c>
      <c r="B1429" s="23" t="s">
        <v>2604</v>
      </c>
      <c r="C1429" s="135" t="s">
        <v>5</v>
      </c>
      <c r="F1429" s="135">
        <f t="shared" si="44"/>
        <v>0</v>
      </c>
      <c r="G1429" s="23">
        <v>-37164.14</v>
      </c>
      <c r="H1429" s="23">
        <v>29.687999999999999</v>
      </c>
      <c r="K1429" s="135">
        <v>37193.828000000001</v>
      </c>
      <c r="M1429" s="23">
        <f t="shared" si="45"/>
        <v>-37193.828000000001</v>
      </c>
      <c r="O1429" s="23">
        <f>F1429-_xlfn.IFNA(VLOOKUP(A1429,'tb adj31.12.2019'!$D$3:$E$1682,2,FALSE),0)</f>
        <v>76254</v>
      </c>
      <c r="R1429" s="23" t="e">
        <f>VLOOKUP(A1429,#REF!,1,FALSE)</f>
        <v>#REF!</v>
      </c>
      <c r="T1429" s="23" t="e">
        <f>+VLOOKUP(A1429,#REF!, 1, FALSE)</f>
        <v>#REF!</v>
      </c>
    </row>
    <row r="1430" spans="1:20" hidden="1" x14ac:dyDescent="0.2">
      <c r="A1430" s="23" t="s">
        <v>2605</v>
      </c>
      <c r="B1430" s="23" t="s">
        <v>2606</v>
      </c>
      <c r="C1430" s="135" t="s">
        <v>5</v>
      </c>
      <c r="F1430" s="135">
        <f t="shared" si="44"/>
        <v>0</v>
      </c>
      <c r="H1430" s="23">
        <v>257.40499999999997</v>
      </c>
      <c r="K1430" s="135">
        <v>257.40499999999997</v>
      </c>
      <c r="M1430" s="23">
        <f t="shared" si="45"/>
        <v>-257.40499999999997</v>
      </c>
      <c r="O1430" s="23">
        <f>F1430-_xlfn.IFNA(VLOOKUP(A1430,'tb adj31.12.2019'!$D$3:$E$1682,2,FALSE),0)</f>
        <v>1791206</v>
      </c>
      <c r="R1430" s="23" t="e">
        <f>VLOOKUP(A1430,#REF!,1,FALSE)</f>
        <v>#REF!</v>
      </c>
      <c r="T1430" s="23" t="e">
        <f>+VLOOKUP(A1430,#REF!, 1, FALSE)</f>
        <v>#REF!</v>
      </c>
    </row>
    <row r="1431" spans="1:20" hidden="1" x14ac:dyDescent="0.2">
      <c r="A1431" s="23" t="s">
        <v>2607</v>
      </c>
      <c r="B1431" s="23" t="s">
        <v>2608</v>
      </c>
      <c r="C1431" s="135" t="s">
        <v>5</v>
      </c>
      <c r="F1431" s="135">
        <f t="shared" si="44"/>
        <v>0</v>
      </c>
      <c r="H1431" s="23">
        <v>341237.41869950009</v>
      </c>
      <c r="K1431" s="135">
        <v>341237.41869950021</v>
      </c>
      <c r="M1431" s="23">
        <f t="shared" si="45"/>
        <v>-341237.41869950021</v>
      </c>
      <c r="O1431" s="23">
        <f>F1431-_xlfn.IFNA(VLOOKUP(A1431,'tb adj31.12.2019'!$D$3:$E$1682,2,FALSE),0)</f>
        <v>6426045</v>
      </c>
      <c r="R1431" s="23" t="e">
        <f>VLOOKUP(A1431,#REF!,1,FALSE)</f>
        <v>#REF!</v>
      </c>
      <c r="T1431" s="23" t="e">
        <f>+VLOOKUP(A1431,#REF!, 1, FALSE)</f>
        <v>#REF!</v>
      </c>
    </row>
    <row r="1432" spans="1:20" hidden="1" x14ac:dyDescent="0.2">
      <c r="A1432" s="23" t="s">
        <v>2609</v>
      </c>
      <c r="B1432" s="23" t="s">
        <v>2610</v>
      </c>
      <c r="C1432" s="135" t="s">
        <v>5</v>
      </c>
      <c r="F1432" s="135">
        <f t="shared" si="44"/>
        <v>0</v>
      </c>
      <c r="H1432" s="23">
        <v>1339377.25</v>
      </c>
      <c r="K1432" s="135">
        <v>1339377.25</v>
      </c>
      <c r="M1432" s="23">
        <f t="shared" si="45"/>
        <v>-1339377.25</v>
      </c>
      <c r="O1432" s="23">
        <f>F1432-_xlfn.IFNA(VLOOKUP(A1432,'tb adj31.12.2019'!$D$3:$E$1682,2,FALSE),0)</f>
        <v>15952008</v>
      </c>
      <c r="R1432" s="23" t="e">
        <f>VLOOKUP(A1432,#REF!,1,FALSE)</f>
        <v>#REF!</v>
      </c>
      <c r="T1432" s="23" t="e">
        <f>+VLOOKUP(A1432,#REF!, 1, FALSE)</f>
        <v>#REF!</v>
      </c>
    </row>
    <row r="1433" spans="1:20" hidden="1" x14ac:dyDescent="0.2">
      <c r="A1433" s="23" t="s">
        <v>2611</v>
      </c>
      <c r="B1433" s="23" t="s">
        <v>2612</v>
      </c>
      <c r="C1433" s="135" t="s">
        <v>5</v>
      </c>
      <c r="D1433" s="23">
        <v>3.5000000000000003E-2</v>
      </c>
      <c r="F1433" s="135">
        <f t="shared" si="44"/>
        <v>3.5000000000000003E-2</v>
      </c>
      <c r="J1433" s="23">
        <v>3.5000000000000003E-2</v>
      </c>
      <c r="M1433" s="23">
        <f t="shared" si="45"/>
        <v>3.5000000000000003E-2</v>
      </c>
      <c r="O1433" s="23">
        <f>F1433-_xlfn.IFNA(VLOOKUP(A1433,'tb adj31.12.2019'!$D$3:$E$1682,2,FALSE),0)</f>
        <v>3.5000000000000003E-2</v>
      </c>
      <c r="R1433" s="23" t="e">
        <f>VLOOKUP(A1433,#REF!,1,FALSE)</f>
        <v>#REF!</v>
      </c>
      <c r="T1433" s="23" t="e">
        <f>+VLOOKUP(A1433,#REF!, 1, FALSE)</f>
        <v>#REF!</v>
      </c>
    </row>
  </sheetData>
  <autoFilter ref="A2:T1433" xr:uid="{C8C0B413-3501-41E5-8013-3A1ABD589CD6}">
    <filterColumn colId="19">
      <filters>
        <filter val="#N/A"/>
      </filters>
    </filterColumn>
  </autoFilter>
  <mergeCells count="3">
    <mergeCell ref="D1:E1"/>
    <mergeCell ref="G1:I1"/>
    <mergeCell ref="J1:K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16345-8CEA-4B92-B89D-2BDE65285253}">
  <sheetPr>
    <tabColor theme="8" tint="-0.499984740745262"/>
  </sheetPr>
  <dimension ref="A1:K22"/>
  <sheetViews>
    <sheetView showGridLines="0" zoomScale="80" zoomScaleNormal="80" workbookViewId="0"/>
  </sheetViews>
  <sheetFormatPr defaultColWidth="8.85546875" defaultRowHeight="15" x14ac:dyDescent="0.25"/>
  <cols>
    <col min="1" max="2" width="9.42578125" style="2" bestFit="1" customWidth="1"/>
    <col min="3" max="3" width="32.28515625" style="2" bestFit="1" customWidth="1"/>
    <col min="4" max="4" width="33" style="2" bestFit="1" customWidth="1"/>
    <col min="5" max="6" width="16.7109375" style="2" bestFit="1" customWidth="1"/>
    <col min="7" max="7" width="22.28515625" style="2" bestFit="1" customWidth="1"/>
    <col min="8" max="8" width="20.7109375" style="2" bestFit="1" customWidth="1"/>
    <col min="9" max="9" width="30.28515625" style="2" bestFit="1" customWidth="1"/>
    <col min="10" max="10" width="24.140625" style="2" bestFit="1" customWidth="1"/>
    <col min="11" max="11" width="19" style="2" bestFit="1" customWidth="1"/>
    <col min="12" max="16384" width="8.85546875" style="2"/>
  </cols>
  <sheetData>
    <row r="1" spans="1:11" x14ac:dyDescent="0.25">
      <c r="A1" s="174" t="s">
        <v>3525</v>
      </c>
      <c r="B1" s="2" t="s">
        <v>3571</v>
      </c>
    </row>
    <row r="3" spans="1:11" x14ac:dyDescent="0.25">
      <c r="A3" s="174" t="s">
        <v>3526</v>
      </c>
      <c r="B3" s="174" t="s">
        <v>3530</v>
      </c>
      <c r="C3" s="174" t="s">
        <v>3531</v>
      </c>
      <c r="D3" s="2" t="s">
        <v>3810</v>
      </c>
      <c r="E3" s="2" t="s">
        <v>3726</v>
      </c>
      <c r="F3" s="2" t="s">
        <v>3727</v>
      </c>
      <c r="G3" s="2" t="s">
        <v>3728</v>
      </c>
      <c r="H3" s="2" t="s">
        <v>3729</v>
      </c>
      <c r="I3" s="2" t="s">
        <v>3730</v>
      </c>
      <c r="J3" s="2" t="s">
        <v>3733</v>
      </c>
      <c r="K3" s="2" t="s">
        <v>3734</v>
      </c>
    </row>
    <row r="4" spans="1:11" x14ac:dyDescent="0.25">
      <c r="A4" s="2">
        <v>2013</v>
      </c>
      <c r="B4" s="2">
        <v>431</v>
      </c>
      <c r="C4" s="2" t="s">
        <v>2110</v>
      </c>
      <c r="D4" s="2">
        <v>-2968242</v>
      </c>
      <c r="E4" s="2">
        <v>36034941</v>
      </c>
      <c r="F4" s="2">
        <v>36530752</v>
      </c>
      <c r="G4" s="2">
        <v>-3464053</v>
      </c>
      <c r="H4" s="2">
        <v>0</v>
      </c>
      <c r="I4" s="2">
        <v>-3464053</v>
      </c>
      <c r="J4" s="2">
        <v>-495811</v>
      </c>
      <c r="K4" s="2">
        <v>0.1670386039952268</v>
      </c>
    </row>
    <row r="5" spans="1:11" x14ac:dyDescent="0.25">
      <c r="B5" s="2">
        <v>442</v>
      </c>
      <c r="C5" s="2" t="s">
        <v>2112</v>
      </c>
      <c r="D5" s="2">
        <v>-1193040</v>
      </c>
      <c r="E5" s="2">
        <v>10727240</v>
      </c>
      <c r="F5" s="2">
        <v>10927314</v>
      </c>
      <c r="G5" s="2">
        <v>-1393114</v>
      </c>
      <c r="H5" s="2">
        <v>0</v>
      </c>
      <c r="I5" s="2">
        <v>-1393114</v>
      </c>
      <c r="J5" s="2">
        <v>-200074</v>
      </c>
      <c r="K5" s="2">
        <v>0.16770099912827735</v>
      </c>
    </row>
    <row r="6" spans="1:11" x14ac:dyDescent="0.25">
      <c r="B6" s="2">
        <v>4453</v>
      </c>
      <c r="C6" s="2" t="s">
        <v>2116</v>
      </c>
      <c r="D6" s="2">
        <v>-36905680</v>
      </c>
      <c r="E6" s="2">
        <v>116274480</v>
      </c>
      <c r="F6" s="2">
        <v>110392298.34</v>
      </c>
      <c r="G6" s="2">
        <v>-31023498.140000001</v>
      </c>
      <c r="H6" s="2">
        <v>0</v>
      </c>
      <c r="I6" s="2">
        <v>-31023498</v>
      </c>
      <c r="J6" s="2">
        <v>5882181.799999997</v>
      </c>
      <c r="K6" s="2">
        <v>-0.15938418779648106</v>
      </c>
    </row>
    <row r="7" spans="1:11" x14ac:dyDescent="0.25">
      <c r="B7" s="2">
        <v>4456</v>
      </c>
      <c r="C7" s="2" t="s">
        <v>2118</v>
      </c>
      <c r="D7" s="2">
        <v>0</v>
      </c>
      <c r="E7" s="2">
        <v>527502189.83999997</v>
      </c>
      <c r="F7" s="2">
        <v>527502189.83999997</v>
      </c>
      <c r="G7" s="2">
        <v>0</v>
      </c>
      <c r="H7" s="2">
        <v>0</v>
      </c>
      <c r="I7" s="2">
        <v>0</v>
      </c>
      <c r="J7" s="2">
        <v>-6.5439939498901367E-4</v>
      </c>
      <c r="K7" s="2">
        <v>-1</v>
      </c>
    </row>
    <row r="8" spans="1:11" x14ac:dyDescent="0.25">
      <c r="B8" s="2">
        <v>4457</v>
      </c>
      <c r="C8" s="2" t="s">
        <v>2120</v>
      </c>
      <c r="D8" s="2">
        <v>0</v>
      </c>
      <c r="E8" s="2">
        <v>659650694.75999999</v>
      </c>
      <c r="F8" s="2">
        <v>659650694.75999999</v>
      </c>
      <c r="G8" s="2">
        <v>0</v>
      </c>
      <c r="H8" s="2">
        <v>0</v>
      </c>
      <c r="I8" s="2">
        <v>0</v>
      </c>
      <c r="J8" s="2">
        <v>4.9996376037597656E-3</v>
      </c>
      <c r="K8" s="2">
        <v>-1</v>
      </c>
    </row>
    <row r="9" spans="1:11" x14ac:dyDescent="0.25">
      <c r="B9" s="2">
        <v>449</v>
      </c>
      <c r="C9" s="2" t="s">
        <v>2125</v>
      </c>
      <c r="D9" s="2">
        <v>-763293</v>
      </c>
      <c r="E9" s="2">
        <v>9485614.0299999993</v>
      </c>
      <c r="F9" s="2">
        <v>9559702.0800000001</v>
      </c>
      <c r="G9" s="2">
        <v>-837381</v>
      </c>
      <c r="H9" s="2">
        <v>0</v>
      </c>
      <c r="I9" s="2">
        <v>-837381</v>
      </c>
      <c r="J9" s="2">
        <v>-74088.050700404681</v>
      </c>
      <c r="K9" s="2">
        <v>9.7063716844742978E-2</v>
      </c>
    </row>
    <row r="10" spans="1:11" x14ac:dyDescent="0.25">
      <c r="A10" s="2">
        <v>2016</v>
      </c>
      <c r="B10" s="2" t="s">
        <v>3574</v>
      </c>
      <c r="C10" s="2" t="s">
        <v>3575</v>
      </c>
      <c r="D10" s="2">
        <v>-103275005</v>
      </c>
      <c r="E10" s="2">
        <v>0</v>
      </c>
      <c r="F10" s="2">
        <v>0</v>
      </c>
      <c r="G10" s="2">
        <v>0</v>
      </c>
      <c r="H10" s="2">
        <v>-111478800</v>
      </c>
      <c r="I10" s="2">
        <v>-111478800</v>
      </c>
      <c r="J10" s="2">
        <v>-111478800</v>
      </c>
      <c r="K10" s="2" t="e">
        <v>#DIV/0!</v>
      </c>
    </row>
    <row r="11" spans="1:11" x14ac:dyDescent="0.25">
      <c r="A11" s="2">
        <v>2017</v>
      </c>
      <c r="B11" s="2">
        <v>444</v>
      </c>
      <c r="C11" s="2" t="s">
        <v>2114</v>
      </c>
      <c r="D11" s="2">
        <v>-8313194</v>
      </c>
      <c r="E11" s="2">
        <v>39191950</v>
      </c>
      <c r="F11" s="2">
        <v>0</v>
      </c>
      <c r="G11" s="2">
        <v>30878756</v>
      </c>
      <c r="H11" s="2">
        <v>-35861599</v>
      </c>
      <c r="I11" s="2">
        <v>-4982843</v>
      </c>
      <c r="J11" s="2">
        <v>-30205567</v>
      </c>
      <c r="K11" s="2">
        <v>-1.1975537217946801</v>
      </c>
    </row>
    <row r="12" spans="1:11" x14ac:dyDescent="0.25">
      <c r="A12" s="2" t="s">
        <v>3725</v>
      </c>
      <c r="D12" s="2">
        <v>-153418454</v>
      </c>
      <c r="E12" s="2">
        <v>1398867109.6299999</v>
      </c>
      <c r="F12" s="2">
        <v>1354562951.02</v>
      </c>
      <c r="G12" s="2">
        <v>-5839290.1400000006</v>
      </c>
      <c r="H12" s="2">
        <v>-147340399</v>
      </c>
      <c r="I12" s="2">
        <v>-153179689</v>
      </c>
      <c r="J12" s="2">
        <v>-136572158.24635518</v>
      </c>
      <c r="K12" s="2">
        <v>8.2235077732059523</v>
      </c>
    </row>
    <row r="16" spans="1:11" x14ac:dyDescent="0.25">
      <c r="D16" s="178" t="s">
        <v>3811</v>
      </c>
      <c r="I16" s="178" t="s">
        <v>3674</v>
      </c>
    </row>
    <row r="17" spans="3:9" x14ac:dyDescent="0.25">
      <c r="C17" s="2" t="e">
        <f>#REF!</f>
        <v>#REF!</v>
      </c>
      <c r="D17" s="178" t="e">
        <f>#REF!</f>
        <v>#REF!</v>
      </c>
      <c r="I17" s="179" t="e">
        <f>#REF!</f>
        <v>#REF!</v>
      </c>
    </row>
    <row r="18" spans="3:9" x14ac:dyDescent="0.25">
      <c r="C18" s="2" t="e">
        <f>#REF!</f>
        <v>#REF!</v>
      </c>
      <c r="D18" s="179" t="e">
        <f>#REF!</f>
        <v>#REF!</v>
      </c>
      <c r="I18" s="179" t="e">
        <f>#REF!</f>
        <v>#REF!</v>
      </c>
    </row>
    <row r="19" spans="3:9" x14ac:dyDescent="0.25">
      <c r="C19" s="2" t="e">
        <f>#REF!</f>
        <v>#REF!</v>
      </c>
      <c r="D19" s="179" t="e">
        <f>#REF!</f>
        <v>#REF!</v>
      </c>
      <c r="I19" s="179" t="e">
        <f>#REF!</f>
        <v>#REF!</v>
      </c>
    </row>
    <row r="20" spans="3:9" x14ac:dyDescent="0.25">
      <c r="C20" s="2" t="s">
        <v>3672</v>
      </c>
      <c r="D20" s="2" t="e">
        <f>SUM(D17:D19)</f>
        <v>#REF!</v>
      </c>
      <c r="I20" s="2" t="e">
        <f>SUM(I17:I19)</f>
        <v>#REF!</v>
      </c>
    </row>
    <row r="22" spans="3:9" x14ac:dyDescent="0.25">
      <c r="C22" s="177" t="s">
        <v>3673</v>
      </c>
      <c r="D22" s="177" t="e">
        <f>GETPIVOTDATA("Sum of Adjusted Closing balance PY",$A$3)+D20</f>
        <v>#REF!</v>
      </c>
      <c r="I22" s="177" t="e">
        <f>GETPIVOTDATA("Sum of Closing balance adjusted",$A$3)+I20</f>
        <v>#REF!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62D41-3948-4479-8630-D677BB6B6EC6}">
  <sheetPr>
    <tabColor theme="8" tint="-0.499984740745262"/>
  </sheetPr>
  <dimension ref="A1:K35"/>
  <sheetViews>
    <sheetView showGridLines="0" topLeftCell="A7" zoomScale="80" zoomScaleNormal="80" workbookViewId="0"/>
  </sheetViews>
  <sheetFormatPr defaultColWidth="8.85546875" defaultRowHeight="15" x14ac:dyDescent="0.25"/>
  <cols>
    <col min="1" max="1" width="9.42578125" style="2" bestFit="1" customWidth="1"/>
    <col min="2" max="2" width="13.140625" style="2" bestFit="1" customWidth="1"/>
    <col min="3" max="3" width="75.140625" style="2" bestFit="1" customWidth="1"/>
    <col min="4" max="4" width="33" style="2" bestFit="1" customWidth="1"/>
    <col min="5" max="6" width="14.140625" style="2" bestFit="1" customWidth="1"/>
    <col min="7" max="7" width="22.28515625" style="2" bestFit="1" customWidth="1"/>
    <col min="8" max="8" width="20.7109375" style="2" bestFit="1" customWidth="1"/>
    <col min="9" max="9" width="30.28515625" style="2" bestFit="1" customWidth="1"/>
    <col min="10" max="10" width="24.140625" style="2" bestFit="1" customWidth="1"/>
    <col min="11" max="11" width="19" style="2" bestFit="1" customWidth="1"/>
    <col min="12" max="16384" width="8.85546875" style="2"/>
  </cols>
  <sheetData>
    <row r="1" spans="1:11" x14ac:dyDescent="0.25">
      <c r="A1" s="174" t="s">
        <v>3525</v>
      </c>
      <c r="B1" s="2" t="s">
        <v>3562</v>
      </c>
    </row>
    <row r="3" spans="1:11" x14ac:dyDescent="0.25">
      <c r="A3" s="174" t="s">
        <v>3526</v>
      </c>
      <c r="B3" s="174" t="s">
        <v>3530</v>
      </c>
      <c r="C3" s="174" t="s">
        <v>3531</v>
      </c>
      <c r="D3" s="2" t="s">
        <v>3810</v>
      </c>
      <c r="E3" s="2" t="s">
        <v>3726</v>
      </c>
      <c r="F3" s="2" t="s">
        <v>3727</v>
      </c>
      <c r="G3" s="2" t="s">
        <v>3728</v>
      </c>
      <c r="H3" s="2" t="s">
        <v>3729</v>
      </c>
      <c r="I3" s="2" t="s">
        <v>3730</v>
      </c>
      <c r="J3" s="2" t="s">
        <v>3733</v>
      </c>
      <c r="K3" s="2" t="s">
        <v>3734</v>
      </c>
    </row>
    <row r="4" spans="1:11" x14ac:dyDescent="0.25">
      <c r="A4" s="2">
        <v>1002</v>
      </c>
      <c r="B4" s="2">
        <v>4010261</v>
      </c>
      <c r="C4" s="2" t="s">
        <v>444</v>
      </c>
      <c r="D4" s="2">
        <v>12026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-12026</v>
      </c>
      <c r="K4" s="2">
        <v>-1</v>
      </c>
    </row>
    <row r="5" spans="1:11" x14ac:dyDescent="0.25">
      <c r="B5" s="2">
        <v>4010734</v>
      </c>
      <c r="C5" s="2" t="s">
        <v>665</v>
      </c>
      <c r="D5" s="2">
        <v>10080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-10080</v>
      </c>
      <c r="K5" s="2">
        <v>-1</v>
      </c>
    </row>
    <row r="6" spans="1:11" x14ac:dyDescent="0.25">
      <c r="B6" s="2">
        <v>4011006</v>
      </c>
      <c r="C6" s="2" t="s">
        <v>749</v>
      </c>
      <c r="D6" s="2">
        <v>23019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-23019.335000100004</v>
      </c>
      <c r="K6" s="2">
        <v>-1</v>
      </c>
    </row>
    <row r="7" spans="1:11" x14ac:dyDescent="0.25">
      <c r="B7" s="2">
        <v>40906</v>
      </c>
      <c r="C7" s="2" t="s">
        <v>952</v>
      </c>
      <c r="D7" s="2">
        <v>1235490</v>
      </c>
      <c r="E7" s="2">
        <v>0</v>
      </c>
      <c r="F7" s="2">
        <v>0</v>
      </c>
      <c r="G7" s="2">
        <v>1235490</v>
      </c>
      <c r="H7" s="2">
        <v>0</v>
      </c>
      <c r="I7" s="2">
        <v>1235490</v>
      </c>
      <c r="J7" s="2">
        <v>0</v>
      </c>
      <c r="K7" s="2">
        <v>0</v>
      </c>
    </row>
    <row r="8" spans="1:11" x14ac:dyDescent="0.25">
      <c r="B8" s="2">
        <v>41823</v>
      </c>
      <c r="C8" s="2" t="s">
        <v>3762</v>
      </c>
      <c r="D8" s="2">
        <v>0</v>
      </c>
      <c r="E8" s="2">
        <v>6517849</v>
      </c>
      <c r="F8" s="2">
        <v>3080000</v>
      </c>
      <c r="G8" s="2">
        <v>3437849</v>
      </c>
      <c r="H8" s="2">
        <v>0</v>
      </c>
      <c r="I8" s="2">
        <v>3437849</v>
      </c>
      <c r="J8" s="2">
        <v>3437849</v>
      </c>
      <c r="K8" s="2" t="e">
        <v>#DIV/0!</v>
      </c>
    </row>
    <row r="9" spans="1:11" x14ac:dyDescent="0.25">
      <c r="B9" s="2">
        <v>4811</v>
      </c>
      <c r="C9" s="2" t="s">
        <v>2181</v>
      </c>
      <c r="D9" s="2">
        <v>2068296</v>
      </c>
      <c r="E9" s="2">
        <v>12810723.59</v>
      </c>
      <c r="F9" s="2">
        <v>8847831.4000000004</v>
      </c>
      <c r="G9" s="2">
        <v>6031188.0999999996</v>
      </c>
      <c r="H9" s="2">
        <v>0</v>
      </c>
      <c r="I9" s="2">
        <v>6031188</v>
      </c>
      <c r="J9" s="2">
        <v>3962892.09155</v>
      </c>
      <c r="K9" s="2">
        <v>1.9160179524407743</v>
      </c>
    </row>
    <row r="10" spans="1:11" x14ac:dyDescent="0.25">
      <c r="B10" s="2">
        <v>41820</v>
      </c>
      <c r="C10" s="2" t="s">
        <v>2105</v>
      </c>
      <c r="D10" s="2">
        <v>3279180</v>
      </c>
      <c r="E10" s="2">
        <v>10326690</v>
      </c>
      <c r="F10" s="2">
        <v>3279180</v>
      </c>
      <c r="G10" s="2">
        <v>10326690</v>
      </c>
      <c r="H10" s="2">
        <v>0</v>
      </c>
      <c r="I10" s="2">
        <v>10326690</v>
      </c>
      <c r="J10" s="2">
        <v>7047509.9959999993</v>
      </c>
      <c r="K10" s="2">
        <v>2.1491683858169801</v>
      </c>
    </row>
    <row r="11" spans="1:11" x14ac:dyDescent="0.25">
      <c r="B11" s="2">
        <v>41818</v>
      </c>
      <c r="C11" s="2" t="s">
        <v>2101</v>
      </c>
      <c r="D11" s="2">
        <v>1418045</v>
      </c>
      <c r="E11" s="2">
        <v>0</v>
      </c>
      <c r="F11" s="2">
        <v>0</v>
      </c>
      <c r="G11" s="2">
        <v>1418044.7</v>
      </c>
      <c r="H11" s="2">
        <v>0</v>
      </c>
      <c r="I11" s="2">
        <v>1418045</v>
      </c>
      <c r="J11" s="2">
        <v>0.30000000004656613</v>
      </c>
      <c r="K11" s="2">
        <v>2.1155891633498306E-7</v>
      </c>
    </row>
    <row r="12" spans="1:11" x14ac:dyDescent="0.25">
      <c r="A12" s="2">
        <v>1003</v>
      </c>
      <c r="B12" s="2">
        <v>35116</v>
      </c>
      <c r="C12" s="2" t="s">
        <v>368</v>
      </c>
      <c r="D12" s="2">
        <v>7072088</v>
      </c>
      <c r="E12" s="2">
        <v>7072088</v>
      </c>
      <c r="F12" s="2">
        <v>7072088</v>
      </c>
      <c r="G12" s="2">
        <v>7072088</v>
      </c>
      <c r="H12" s="2">
        <v>0</v>
      </c>
      <c r="I12" s="2">
        <v>7072088</v>
      </c>
      <c r="J12" s="2">
        <v>0</v>
      </c>
      <c r="K12" s="2">
        <v>0</v>
      </c>
    </row>
    <row r="13" spans="1:11" x14ac:dyDescent="0.25">
      <c r="B13" s="2">
        <v>4010003</v>
      </c>
      <c r="C13" s="2" t="s">
        <v>373</v>
      </c>
      <c r="D13" s="2">
        <v>-1482861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1482861.0999999996</v>
      </c>
      <c r="K13" s="2">
        <v>-1</v>
      </c>
    </row>
    <row r="14" spans="1:11" x14ac:dyDescent="0.25">
      <c r="B14" s="2">
        <v>4010040</v>
      </c>
      <c r="C14" s="2" t="s">
        <v>387</v>
      </c>
      <c r="D14" s="2">
        <v>43587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-43586.7</v>
      </c>
      <c r="K14" s="2">
        <v>-1</v>
      </c>
    </row>
    <row r="15" spans="1:11" x14ac:dyDescent="0.25">
      <c r="B15" s="2">
        <v>4010563</v>
      </c>
      <c r="C15" s="2" t="s">
        <v>567</v>
      </c>
      <c r="D15" s="2">
        <v>294421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-294420.8</v>
      </c>
      <c r="K15" s="2">
        <v>-1</v>
      </c>
    </row>
    <row r="16" spans="1:11" x14ac:dyDescent="0.25">
      <c r="B16" s="2">
        <v>4010744</v>
      </c>
      <c r="C16" s="2" t="s">
        <v>671</v>
      </c>
      <c r="D16" s="2">
        <v>40126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-40125.9</v>
      </c>
      <c r="K16" s="2">
        <v>-1</v>
      </c>
    </row>
    <row r="17" spans="1:11" x14ac:dyDescent="0.25">
      <c r="B17" s="2">
        <v>4010745</v>
      </c>
      <c r="C17" s="2" t="s">
        <v>673</v>
      </c>
      <c r="D17" s="2">
        <v>150062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-150062</v>
      </c>
      <c r="K17" s="2">
        <v>-1</v>
      </c>
    </row>
    <row r="18" spans="1:11" x14ac:dyDescent="0.25">
      <c r="B18" s="2">
        <v>4010791</v>
      </c>
      <c r="C18" s="2" t="s">
        <v>700</v>
      </c>
      <c r="D18" s="2">
        <v>9887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-9887.0000999999975</v>
      </c>
      <c r="K18" s="2">
        <v>-1</v>
      </c>
    </row>
    <row r="19" spans="1:11" x14ac:dyDescent="0.25">
      <c r="B19" s="2">
        <v>4111508</v>
      </c>
      <c r="C19" s="2" t="s">
        <v>718</v>
      </c>
      <c r="D19" s="2">
        <v>12596395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-12596395.186800007</v>
      </c>
      <c r="K19" s="2">
        <v>-1</v>
      </c>
    </row>
    <row r="20" spans="1:11" x14ac:dyDescent="0.25">
      <c r="B20" s="2">
        <v>467203</v>
      </c>
      <c r="C20" s="2" t="s">
        <v>2172</v>
      </c>
      <c r="D20" s="2">
        <v>60885</v>
      </c>
      <c r="E20" s="2">
        <v>0</v>
      </c>
      <c r="F20" s="2">
        <v>0</v>
      </c>
      <c r="G20" s="2">
        <v>60885</v>
      </c>
      <c r="H20" s="2">
        <v>0</v>
      </c>
      <c r="I20" s="2">
        <v>60885</v>
      </c>
      <c r="J20" s="2">
        <v>0</v>
      </c>
      <c r="K20" s="2">
        <v>0</v>
      </c>
    </row>
    <row r="21" spans="1:11" x14ac:dyDescent="0.25">
      <c r="B21" s="2">
        <v>46705</v>
      </c>
      <c r="C21" s="2" t="s">
        <v>2166</v>
      </c>
      <c r="D21" s="2">
        <v>2157092</v>
      </c>
      <c r="E21" s="2">
        <v>0</v>
      </c>
      <c r="F21" s="2">
        <v>0</v>
      </c>
      <c r="G21" s="2">
        <v>2157092</v>
      </c>
      <c r="H21" s="2">
        <v>0</v>
      </c>
      <c r="I21" s="2">
        <v>2157092</v>
      </c>
      <c r="J21" s="2">
        <v>0</v>
      </c>
      <c r="K21" s="2">
        <v>0</v>
      </c>
    </row>
    <row r="22" spans="1:11" x14ac:dyDescent="0.25">
      <c r="B22" s="2">
        <v>467204</v>
      </c>
      <c r="C22" s="2" t="s">
        <v>3493</v>
      </c>
      <c r="D22" s="2">
        <v>290695</v>
      </c>
      <c r="E22" s="2">
        <v>915.96</v>
      </c>
      <c r="F22" s="2">
        <v>291610.96000000002</v>
      </c>
      <c r="G22" s="2">
        <v>0</v>
      </c>
      <c r="H22" s="2">
        <v>0</v>
      </c>
      <c r="I22" s="2">
        <v>0</v>
      </c>
      <c r="J22" s="2">
        <v>-290695</v>
      </c>
      <c r="K22" s="2">
        <v>-1</v>
      </c>
    </row>
    <row r="23" spans="1:11" x14ac:dyDescent="0.25">
      <c r="B23" s="2">
        <v>491</v>
      </c>
      <c r="C23" s="2" t="s">
        <v>2186</v>
      </c>
      <c r="D23" s="2">
        <v>-2518950</v>
      </c>
      <c r="E23" s="2">
        <v>0</v>
      </c>
      <c r="F23" s="2">
        <v>0</v>
      </c>
      <c r="G23" s="2">
        <v>-3091546</v>
      </c>
      <c r="H23" s="2">
        <v>572596</v>
      </c>
      <c r="I23" s="2">
        <v>-2518950</v>
      </c>
      <c r="J23" s="2">
        <v>572596</v>
      </c>
      <c r="K23" s="2">
        <v>-0.18521348218658237</v>
      </c>
    </row>
    <row r="24" spans="1:11" x14ac:dyDescent="0.25">
      <c r="B24" s="2">
        <v>48701</v>
      </c>
      <c r="C24" s="2" t="s">
        <v>2184</v>
      </c>
      <c r="D24" s="2">
        <v>3500066</v>
      </c>
      <c r="E24" s="2">
        <v>8512140</v>
      </c>
      <c r="F24" s="2">
        <v>3507316</v>
      </c>
      <c r="G24" s="2">
        <v>8504890</v>
      </c>
      <c r="H24" s="2">
        <v>0</v>
      </c>
      <c r="I24" s="2">
        <v>8504890</v>
      </c>
      <c r="J24" s="2">
        <v>5004824</v>
      </c>
      <c r="K24" s="2">
        <v>1.4299227500281424</v>
      </c>
    </row>
    <row r="25" spans="1:11" x14ac:dyDescent="0.25">
      <c r="A25" s="2" t="s">
        <v>3725</v>
      </c>
      <c r="D25" s="2">
        <v>30259629</v>
      </c>
      <c r="E25" s="2">
        <v>45240406.550000004</v>
      </c>
      <c r="F25" s="2">
        <v>26078026.359999999</v>
      </c>
      <c r="G25" s="2">
        <v>37152670.799999997</v>
      </c>
      <c r="H25" s="2">
        <v>572596</v>
      </c>
      <c r="I25" s="2">
        <v>37725267</v>
      </c>
      <c r="J25" s="2">
        <v>8038234.5656498894</v>
      </c>
      <c r="K25" s="2">
        <v>0.27076584981761437</v>
      </c>
    </row>
    <row r="30" spans="1:11" x14ac:dyDescent="0.25">
      <c r="D30" s="178" t="s">
        <v>3811</v>
      </c>
      <c r="I30" s="178" t="s">
        <v>3674</v>
      </c>
    </row>
    <row r="31" spans="1:11" x14ac:dyDescent="0.25">
      <c r="C31" s="2" t="e">
        <f>#REF!</f>
        <v>#REF!</v>
      </c>
      <c r="D31" s="178" t="e">
        <f>#REF!</f>
        <v>#REF!</v>
      </c>
      <c r="I31" s="179" t="e">
        <f>#REF!</f>
        <v>#REF!</v>
      </c>
    </row>
    <row r="32" spans="1:11" x14ac:dyDescent="0.25">
      <c r="C32" s="2" t="e">
        <f>#REF!</f>
        <v>#REF!</v>
      </c>
      <c r="D32" s="179" t="e">
        <f>#REF!</f>
        <v>#REF!</v>
      </c>
      <c r="I32" s="179" t="e">
        <f>#REF!</f>
        <v>#REF!</v>
      </c>
    </row>
    <row r="33" spans="3:9" x14ac:dyDescent="0.25">
      <c r="C33" s="2" t="s">
        <v>3672</v>
      </c>
      <c r="D33" s="2" t="e">
        <f>D32+D31</f>
        <v>#REF!</v>
      </c>
      <c r="I33" s="2" t="e">
        <f>I32+I31</f>
        <v>#REF!</v>
      </c>
    </row>
    <row r="35" spans="3:9" x14ac:dyDescent="0.25">
      <c r="C35" s="177" t="s">
        <v>3673</v>
      </c>
      <c r="D35" s="177" t="e">
        <f>GETPIVOTDATA("Sum of Adjusted Closing balance PY",$A$3)-D33</f>
        <v>#REF!</v>
      </c>
      <c r="I35" s="177" t="e">
        <f>GETPIVOTDATA("Sum of Closing balance adjusted",$A$3)-I33</f>
        <v>#REF!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19BA0-4FFC-4791-9BEC-9C792131BA1F}">
  <sheetPr>
    <tabColor theme="8" tint="-0.499984740745262"/>
  </sheetPr>
  <dimension ref="A1:K48"/>
  <sheetViews>
    <sheetView showGridLines="0" topLeftCell="A25" zoomScale="80" zoomScaleNormal="80" workbookViewId="0"/>
  </sheetViews>
  <sheetFormatPr defaultColWidth="8.85546875" defaultRowHeight="15" x14ac:dyDescent="0.25"/>
  <cols>
    <col min="1" max="1" width="9.42578125" style="2" bestFit="1" customWidth="1"/>
    <col min="2" max="2" width="13.140625" style="2" bestFit="1" customWidth="1"/>
    <col min="3" max="3" width="53.85546875" style="2" bestFit="1" customWidth="1"/>
    <col min="4" max="4" width="33" style="2" bestFit="1" customWidth="1"/>
    <col min="5" max="6" width="15.140625" style="2" bestFit="1" customWidth="1"/>
    <col min="7" max="7" width="22.28515625" style="2" bestFit="1" customWidth="1"/>
    <col min="8" max="8" width="20.7109375" style="2" bestFit="1" customWidth="1"/>
    <col min="9" max="9" width="30.28515625" style="2" bestFit="1" customWidth="1"/>
    <col min="10" max="10" width="24.140625" style="2" bestFit="1" customWidth="1"/>
    <col min="11" max="11" width="19" style="2" bestFit="1" customWidth="1"/>
    <col min="12" max="16384" width="8.85546875" style="2"/>
  </cols>
  <sheetData>
    <row r="1" spans="1:11" x14ac:dyDescent="0.25">
      <c r="A1" s="174" t="s">
        <v>3525</v>
      </c>
      <c r="B1" s="2" t="s">
        <v>3567</v>
      </c>
    </row>
    <row r="3" spans="1:11" x14ac:dyDescent="0.25">
      <c r="A3" s="174" t="s">
        <v>3526</v>
      </c>
      <c r="B3" s="174" t="s">
        <v>3530</v>
      </c>
      <c r="C3" s="174" t="s">
        <v>3531</v>
      </c>
      <c r="D3" s="2" t="s">
        <v>3810</v>
      </c>
      <c r="E3" s="2" t="s">
        <v>3726</v>
      </c>
      <c r="F3" s="2" t="s">
        <v>3727</v>
      </c>
      <c r="G3" s="2" t="s">
        <v>3728</v>
      </c>
      <c r="H3" s="2" t="s">
        <v>3729</v>
      </c>
      <c r="I3" s="2" t="s">
        <v>3730</v>
      </c>
      <c r="J3" s="2" t="s">
        <v>3733</v>
      </c>
      <c r="K3" s="2" t="s">
        <v>3734</v>
      </c>
    </row>
    <row r="4" spans="1:11" x14ac:dyDescent="0.25">
      <c r="A4" s="2">
        <v>2004</v>
      </c>
      <c r="B4" s="2">
        <v>460001</v>
      </c>
      <c r="C4" s="2" t="s">
        <v>2135</v>
      </c>
      <c r="D4" s="2">
        <v>-59480032</v>
      </c>
      <c r="E4" s="2">
        <v>22736165.23</v>
      </c>
      <c r="F4" s="2">
        <v>4326214.0599999996</v>
      </c>
      <c r="G4" s="2">
        <v>-41070080.530000001</v>
      </c>
      <c r="H4" s="2">
        <v>0</v>
      </c>
      <c r="I4" s="2">
        <v>-41070081</v>
      </c>
      <c r="J4" s="2">
        <v>18409950.699999996</v>
      </c>
      <c r="K4" s="2">
        <v>-0.30951480982482388</v>
      </c>
    </row>
    <row r="5" spans="1:11" x14ac:dyDescent="0.25">
      <c r="B5" s="2">
        <v>460002</v>
      </c>
      <c r="C5" s="2" t="s">
        <v>2137</v>
      </c>
      <c r="D5" s="2">
        <v>-45845640</v>
      </c>
      <c r="E5" s="2">
        <v>7265819.71</v>
      </c>
      <c r="F5" s="2">
        <v>0</v>
      </c>
      <c r="G5" s="2">
        <v>-38579819.859999999</v>
      </c>
      <c r="H5" s="2">
        <v>0</v>
      </c>
      <c r="I5" s="2">
        <v>-38579820</v>
      </c>
      <c r="J5" s="2">
        <v>7265819.5679999888</v>
      </c>
      <c r="K5" s="2">
        <v>-0.15848441937914401</v>
      </c>
    </row>
    <row r="6" spans="1:11" x14ac:dyDescent="0.25">
      <c r="B6" s="2">
        <v>460003</v>
      </c>
      <c r="C6" s="2" t="s">
        <v>2139</v>
      </c>
      <c r="D6" s="2">
        <v>-54722530</v>
      </c>
      <c r="E6" s="2">
        <v>12899251.65</v>
      </c>
      <c r="F6" s="2">
        <v>2345242.04</v>
      </c>
      <c r="G6" s="2">
        <v>-44168520.090000004</v>
      </c>
      <c r="H6" s="2">
        <v>0</v>
      </c>
      <c r="I6" s="2">
        <v>-44168520</v>
      </c>
      <c r="J6" s="2">
        <v>10554009.700000003</v>
      </c>
      <c r="K6" s="2">
        <v>-0.19286406819749055</v>
      </c>
    </row>
    <row r="7" spans="1:11" x14ac:dyDescent="0.25">
      <c r="B7" s="2">
        <v>460004</v>
      </c>
      <c r="C7" s="2" t="s">
        <v>2141</v>
      </c>
      <c r="D7" s="2">
        <v>-29023360</v>
      </c>
      <c r="E7" s="2">
        <v>5511485.1500000004</v>
      </c>
      <c r="F7" s="2">
        <v>0</v>
      </c>
      <c r="G7" s="2">
        <v>-23511874.75</v>
      </c>
      <c r="H7" s="2">
        <v>0</v>
      </c>
      <c r="I7" s="2">
        <v>-23511875</v>
      </c>
      <c r="J7" s="2">
        <v>5511484.8999999985</v>
      </c>
      <c r="K7" s="2">
        <v>-0.18989823779844314</v>
      </c>
    </row>
    <row r="8" spans="1:11" x14ac:dyDescent="0.25">
      <c r="B8" s="2">
        <v>460006</v>
      </c>
      <c r="C8" s="2" t="s">
        <v>2143</v>
      </c>
      <c r="D8" s="2">
        <v>-7966651</v>
      </c>
      <c r="E8" s="2">
        <v>17631767.329999998</v>
      </c>
      <c r="F8" s="2">
        <v>42649856.340000004</v>
      </c>
      <c r="G8" s="2">
        <v>-32984740.110000007</v>
      </c>
      <c r="H8" s="2">
        <v>0</v>
      </c>
      <c r="I8" s="2">
        <v>-32984740</v>
      </c>
      <c r="J8" s="2">
        <v>-25018088.899999999</v>
      </c>
      <c r="K8" s="2">
        <v>3.1403520231983038</v>
      </c>
    </row>
    <row r="9" spans="1:11" x14ac:dyDescent="0.25">
      <c r="B9" s="2">
        <v>460007</v>
      </c>
      <c r="C9" s="2" t="s">
        <v>2145</v>
      </c>
      <c r="D9" s="2">
        <v>-54020161</v>
      </c>
      <c r="E9" s="2">
        <v>12417207.92</v>
      </c>
      <c r="F9" s="2">
        <v>922402.78</v>
      </c>
      <c r="G9" s="2">
        <v>-42525355.960000001</v>
      </c>
      <c r="H9" s="2">
        <v>0</v>
      </c>
      <c r="I9" s="2">
        <v>-42525356</v>
      </c>
      <c r="J9" s="2">
        <v>11494805.100000001</v>
      </c>
      <c r="K9" s="2">
        <v>-0.21278731617851471</v>
      </c>
    </row>
    <row r="10" spans="1:11" x14ac:dyDescent="0.25">
      <c r="B10" s="2">
        <v>460008</v>
      </c>
      <c r="C10" s="2" t="s">
        <v>2147</v>
      </c>
      <c r="D10" s="2">
        <v>-32662608</v>
      </c>
      <c r="E10" s="2">
        <v>17201601</v>
      </c>
      <c r="F10" s="2">
        <v>9182528</v>
      </c>
      <c r="G10" s="2">
        <v>-24643535</v>
      </c>
      <c r="H10" s="2">
        <v>0</v>
      </c>
      <c r="I10" s="2">
        <v>-24643535</v>
      </c>
      <c r="J10" s="2">
        <v>8019073</v>
      </c>
      <c r="K10" s="2">
        <v>-0.2455123301850238</v>
      </c>
    </row>
    <row r="11" spans="1:11" x14ac:dyDescent="0.25">
      <c r="B11" s="2">
        <v>460009</v>
      </c>
      <c r="C11" s="2" t="s">
        <v>2149</v>
      </c>
      <c r="D11" s="2">
        <v>-31244407</v>
      </c>
      <c r="E11" s="2">
        <v>11298991.43</v>
      </c>
      <c r="F11" s="2">
        <v>830257.6</v>
      </c>
      <c r="G11" s="2">
        <v>-20775673.180000003</v>
      </c>
      <c r="H11" s="2">
        <v>0</v>
      </c>
      <c r="I11" s="2">
        <v>-20775673</v>
      </c>
      <c r="J11" s="2">
        <v>10468734.009999994</v>
      </c>
      <c r="K11" s="2">
        <v>-0.33505945581394458</v>
      </c>
    </row>
    <row r="12" spans="1:11" x14ac:dyDescent="0.25">
      <c r="B12" s="2">
        <v>460010</v>
      </c>
      <c r="C12" s="2" t="s">
        <v>2151</v>
      </c>
      <c r="D12" s="2">
        <v>-4796729</v>
      </c>
      <c r="E12" s="2">
        <v>2443333.5499999998</v>
      </c>
      <c r="F12" s="2">
        <v>1503545</v>
      </c>
      <c r="G12" s="2">
        <v>-3856939.96</v>
      </c>
      <c r="H12" s="2">
        <v>0</v>
      </c>
      <c r="I12" s="2">
        <v>-3856940</v>
      </c>
      <c r="J12" s="2">
        <v>939788.51090000104</v>
      </c>
      <c r="K12" s="2">
        <v>-0.19592280629692554</v>
      </c>
    </row>
    <row r="13" spans="1:11" x14ac:dyDescent="0.25">
      <c r="B13" s="2">
        <v>460011</v>
      </c>
      <c r="C13" s="2" t="s">
        <v>2153</v>
      </c>
      <c r="D13" s="2">
        <v>-578669</v>
      </c>
      <c r="E13" s="2">
        <v>868340.12</v>
      </c>
      <c r="F13" s="2">
        <v>289671.52</v>
      </c>
      <c r="G13" s="2">
        <v>0</v>
      </c>
      <c r="H13" s="2">
        <v>0</v>
      </c>
      <c r="I13" s="2">
        <v>0</v>
      </c>
      <c r="J13" s="2">
        <v>578668.59999999986</v>
      </c>
      <c r="K13" s="2">
        <v>-1</v>
      </c>
    </row>
    <row r="14" spans="1:11" x14ac:dyDescent="0.25">
      <c r="B14" s="2">
        <v>460012</v>
      </c>
      <c r="C14" s="2" t="s">
        <v>2155</v>
      </c>
      <c r="D14" s="2">
        <v>36775576</v>
      </c>
      <c r="E14" s="2">
        <v>20778429.510000002</v>
      </c>
      <c r="F14" s="2">
        <v>2384917.42</v>
      </c>
      <c r="G14" s="2">
        <v>-48105916.930000007</v>
      </c>
      <c r="H14" s="2">
        <v>111478800</v>
      </c>
      <c r="I14" s="2">
        <v>63372883</v>
      </c>
      <c r="J14" s="2">
        <v>129872312.36399999</v>
      </c>
      <c r="K14" s="2">
        <v>-1.9529838617578787</v>
      </c>
    </row>
    <row r="15" spans="1:11" x14ac:dyDescent="0.25">
      <c r="B15" s="2">
        <v>460013</v>
      </c>
      <c r="C15" s="2" t="s">
        <v>2157</v>
      </c>
      <c r="D15" s="2">
        <v>-18810207</v>
      </c>
      <c r="E15" s="2">
        <v>5540891.5199999996</v>
      </c>
      <c r="F15" s="2">
        <v>0</v>
      </c>
      <c r="G15" s="2">
        <v>-13269315.190000001</v>
      </c>
      <c r="H15" s="2">
        <v>0</v>
      </c>
      <c r="I15" s="2">
        <v>-13269315</v>
      </c>
      <c r="J15" s="2">
        <v>5540891.7061999999</v>
      </c>
      <c r="K15" s="2">
        <v>-0.29456835816555255</v>
      </c>
    </row>
    <row r="16" spans="1:11" x14ac:dyDescent="0.25">
      <c r="A16" s="2">
        <v>2012</v>
      </c>
      <c r="B16" s="2">
        <v>409001</v>
      </c>
      <c r="C16" s="2" t="s">
        <v>3749</v>
      </c>
      <c r="D16" s="2">
        <v>0</v>
      </c>
      <c r="E16" s="2">
        <v>243750</v>
      </c>
      <c r="F16" s="2">
        <v>243750</v>
      </c>
      <c r="G16" s="2">
        <v>0</v>
      </c>
      <c r="H16" s="2">
        <v>0</v>
      </c>
      <c r="I16" s="2">
        <v>0</v>
      </c>
      <c r="J16" s="2">
        <v>0</v>
      </c>
      <c r="K16" s="2" t="e">
        <v>#DIV/0!</v>
      </c>
    </row>
    <row r="17" spans="1:11" x14ac:dyDescent="0.25">
      <c r="B17" s="2">
        <v>40911</v>
      </c>
      <c r="C17" s="2" t="s">
        <v>3799</v>
      </c>
      <c r="D17" s="2">
        <v>0</v>
      </c>
      <c r="E17" s="2">
        <v>0</v>
      </c>
      <c r="F17" s="2">
        <v>33333.33</v>
      </c>
      <c r="G17" s="2">
        <v>-33333.33</v>
      </c>
      <c r="H17" s="2">
        <v>0</v>
      </c>
      <c r="I17" s="2">
        <v>-33333</v>
      </c>
      <c r="J17" s="2">
        <v>-33333</v>
      </c>
      <c r="K17" s="2" t="e">
        <v>#DIV/0!</v>
      </c>
    </row>
    <row r="18" spans="1:11" x14ac:dyDescent="0.25">
      <c r="B18" s="2">
        <v>40914</v>
      </c>
      <c r="C18" s="2" t="s">
        <v>964</v>
      </c>
      <c r="D18" s="2">
        <v>0</v>
      </c>
      <c r="E18" s="2">
        <v>0</v>
      </c>
      <c r="F18" s="2">
        <v>11333.33</v>
      </c>
      <c r="G18" s="2">
        <v>-11333.33</v>
      </c>
      <c r="H18" s="2">
        <v>0</v>
      </c>
      <c r="I18" s="2">
        <v>-11333</v>
      </c>
      <c r="J18" s="2">
        <v>-11333</v>
      </c>
      <c r="K18" s="2" t="e">
        <v>#DIV/0!</v>
      </c>
    </row>
    <row r="19" spans="1:11" x14ac:dyDescent="0.25">
      <c r="B19" s="2">
        <v>40921</v>
      </c>
      <c r="C19" s="2" t="s">
        <v>3791</v>
      </c>
      <c r="D19" s="2">
        <v>0</v>
      </c>
      <c r="E19" s="2">
        <v>28200</v>
      </c>
      <c r="F19" s="2">
        <v>28200</v>
      </c>
      <c r="G19" s="2">
        <v>0</v>
      </c>
      <c r="H19" s="2">
        <v>0</v>
      </c>
      <c r="I19" s="2">
        <v>0</v>
      </c>
      <c r="J19" s="2">
        <v>0</v>
      </c>
      <c r="K19" s="2" t="e">
        <v>#DIV/0!</v>
      </c>
    </row>
    <row r="20" spans="1:11" x14ac:dyDescent="0.25">
      <c r="B20" s="2">
        <v>40922</v>
      </c>
      <c r="C20" s="2" t="s">
        <v>3792</v>
      </c>
      <c r="D20" s="2">
        <v>0</v>
      </c>
      <c r="E20" s="2">
        <v>45833.33</v>
      </c>
      <c r="F20" s="2">
        <v>45833.33</v>
      </c>
      <c r="G20" s="2">
        <v>0</v>
      </c>
      <c r="H20" s="2">
        <v>0</v>
      </c>
      <c r="I20" s="2">
        <v>0</v>
      </c>
      <c r="J20" s="2">
        <v>0</v>
      </c>
      <c r="K20" s="2" t="e">
        <v>#DIV/0!</v>
      </c>
    </row>
    <row r="21" spans="1:11" x14ac:dyDescent="0.25">
      <c r="B21" s="2">
        <v>409003</v>
      </c>
      <c r="C21" s="2" t="s">
        <v>3750</v>
      </c>
      <c r="D21" s="2">
        <v>0</v>
      </c>
      <c r="E21" s="2">
        <v>33000</v>
      </c>
      <c r="F21" s="2">
        <v>33000</v>
      </c>
      <c r="G21" s="2">
        <v>0</v>
      </c>
      <c r="H21" s="2">
        <v>0</v>
      </c>
      <c r="I21" s="2">
        <v>0</v>
      </c>
      <c r="J21" s="2">
        <v>0</v>
      </c>
      <c r="K21" s="2" t="e">
        <v>#DIV/0!</v>
      </c>
    </row>
    <row r="22" spans="1:11" x14ac:dyDescent="0.25">
      <c r="B22" s="2">
        <v>40923</v>
      </c>
      <c r="C22" s="2" t="s">
        <v>3754</v>
      </c>
      <c r="D22" s="2">
        <v>0</v>
      </c>
      <c r="E22" s="2">
        <v>220000</v>
      </c>
      <c r="F22" s="2">
        <v>362500</v>
      </c>
      <c r="G22" s="2">
        <v>-142500</v>
      </c>
      <c r="H22" s="2">
        <v>0</v>
      </c>
      <c r="I22" s="2">
        <v>-142500</v>
      </c>
      <c r="J22" s="2">
        <v>-142500</v>
      </c>
      <c r="K22" s="2" t="e">
        <v>#DIV/0!</v>
      </c>
    </row>
    <row r="23" spans="1:11" x14ac:dyDescent="0.25">
      <c r="B23" s="2">
        <v>40924</v>
      </c>
      <c r="C23" s="2" t="s">
        <v>3755</v>
      </c>
      <c r="D23" s="2">
        <v>0</v>
      </c>
      <c r="E23" s="2">
        <v>140000</v>
      </c>
      <c r="F23" s="2">
        <v>175000</v>
      </c>
      <c r="G23" s="2">
        <v>-35000</v>
      </c>
      <c r="H23" s="2">
        <v>0</v>
      </c>
      <c r="I23" s="2">
        <v>-35000</v>
      </c>
      <c r="J23" s="2">
        <v>-35000</v>
      </c>
      <c r="K23" s="2" t="e">
        <v>#DIV/0!</v>
      </c>
    </row>
    <row r="24" spans="1:11" x14ac:dyDescent="0.25">
      <c r="B24" s="2">
        <v>40925</v>
      </c>
      <c r="C24" s="2" t="s">
        <v>3756</v>
      </c>
      <c r="D24" s="2">
        <v>0</v>
      </c>
      <c r="E24" s="2">
        <v>70000</v>
      </c>
      <c r="F24" s="2">
        <v>87500</v>
      </c>
      <c r="G24" s="2">
        <v>-17500</v>
      </c>
      <c r="H24" s="2">
        <v>0</v>
      </c>
      <c r="I24" s="2">
        <v>-17500</v>
      </c>
      <c r="J24" s="2">
        <v>-17500</v>
      </c>
      <c r="K24" s="2" t="e">
        <v>#DIV/0!</v>
      </c>
    </row>
    <row r="25" spans="1:11" x14ac:dyDescent="0.25">
      <c r="B25" s="2">
        <v>4110003</v>
      </c>
      <c r="C25" s="2" t="s">
        <v>969</v>
      </c>
      <c r="D25" s="2">
        <v>-21047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21047</v>
      </c>
      <c r="K25" s="2">
        <v>-1</v>
      </c>
    </row>
    <row r="26" spans="1:11" x14ac:dyDescent="0.25">
      <c r="B26" s="2">
        <v>4110019</v>
      </c>
      <c r="C26" s="2" t="s">
        <v>982</v>
      </c>
      <c r="D26" s="2">
        <v>228799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-228799</v>
      </c>
      <c r="K26" s="2">
        <v>-1</v>
      </c>
    </row>
    <row r="27" spans="1:11" x14ac:dyDescent="0.25">
      <c r="B27" s="2">
        <v>4110025</v>
      </c>
      <c r="C27" s="2" t="s">
        <v>986</v>
      </c>
      <c r="D27" s="2">
        <v>-1388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1388</v>
      </c>
      <c r="K27" s="2">
        <v>-1</v>
      </c>
    </row>
    <row r="28" spans="1:11" x14ac:dyDescent="0.25">
      <c r="B28" s="2">
        <v>4110055</v>
      </c>
      <c r="C28" s="2" t="s">
        <v>1000</v>
      </c>
      <c r="D28" s="2">
        <v>-28248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28248</v>
      </c>
      <c r="K28" s="2">
        <v>-1</v>
      </c>
    </row>
    <row r="29" spans="1:11" x14ac:dyDescent="0.25">
      <c r="B29" s="2">
        <v>4110116</v>
      </c>
      <c r="C29" s="2" t="s">
        <v>1025</v>
      </c>
      <c r="D29" s="2">
        <v>-1279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1279</v>
      </c>
      <c r="K29" s="2">
        <v>-1</v>
      </c>
    </row>
    <row r="30" spans="1:11" x14ac:dyDescent="0.25">
      <c r="B30" s="2">
        <v>40912</v>
      </c>
      <c r="C30" s="2" t="s">
        <v>960</v>
      </c>
      <c r="D30" s="2">
        <v>-234667</v>
      </c>
      <c r="E30" s="2">
        <v>561333.67000000004</v>
      </c>
      <c r="F30" s="2">
        <v>408333.33</v>
      </c>
      <c r="G30" s="2">
        <v>-81666.659999999974</v>
      </c>
      <c r="H30" s="2">
        <v>0</v>
      </c>
      <c r="I30" s="2">
        <v>-81667</v>
      </c>
      <c r="J30" s="2">
        <v>153000</v>
      </c>
      <c r="K30" s="2">
        <v>-0.65198771024472979</v>
      </c>
    </row>
    <row r="31" spans="1:11" x14ac:dyDescent="0.25">
      <c r="A31" s="2">
        <v>2014</v>
      </c>
      <c r="B31" s="2">
        <v>421</v>
      </c>
      <c r="C31" s="2" t="s">
        <v>2108</v>
      </c>
      <c r="D31" s="2">
        <v>-11394554</v>
      </c>
      <c r="E31" s="2">
        <v>127980950.87</v>
      </c>
      <c r="F31" s="2">
        <v>130934889</v>
      </c>
      <c r="G31" s="2">
        <v>-14348492.519999996</v>
      </c>
      <c r="H31" s="2">
        <v>0</v>
      </c>
      <c r="I31" s="2">
        <v>-14348493</v>
      </c>
      <c r="J31" s="2">
        <v>-2953938.6099999994</v>
      </c>
      <c r="K31" s="2">
        <v>0.25924125761270767</v>
      </c>
    </row>
    <row r="32" spans="1:11" x14ac:dyDescent="0.25">
      <c r="B32" s="2">
        <v>46703</v>
      </c>
      <c r="C32" s="2" t="s">
        <v>2162</v>
      </c>
      <c r="D32" s="2">
        <v>-318267</v>
      </c>
      <c r="E32" s="2">
        <v>0</v>
      </c>
      <c r="F32" s="2">
        <v>0</v>
      </c>
      <c r="G32" s="2">
        <v>-318267.09999999998</v>
      </c>
      <c r="H32" s="2">
        <v>0</v>
      </c>
      <c r="I32" s="2">
        <v>-318267</v>
      </c>
      <c r="J32" s="2">
        <v>9.9999999976716936E-2</v>
      </c>
      <c r="K32" s="2">
        <v>-3.1420149923355867E-7</v>
      </c>
    </row>
    <row r="33" spans="1:11" x14ac:dyDescent="0.25">
      <c r="B33" s="2">
        <v>481</v>
      </c>
      <c r="C33" s="2" t="s">
        <v>3495</v>
      </c>
      <c r="D33" s="2">
        <v>-16461412</v>
      </c>
      <c r="E33" s="2">
        <v>16461416</v>
      </c>
      <c r="F33" s="2">
        <v>12144440.65</v>
      </c>
      <c r="G33" s="2">
        <v>-12144436.65</v>
      </c>
      <c r="H33" s="2">
        <v>0</v>
      </c>
      <c r="I33" s="2">
        <v>-12144437</v>
      </c>
      <c r="J33" s="2">
        <v>4316975</v>
      </c>
      <c r="K33" s="2">
        <v>-0.26224815951389835</v>
      </c>
    </row>
    <row r="34" spans="1:11" x14ac:dyDescent="0.25">
      <c r="A34" s="2" t="s">
        <v>3725</v>
      </c>
      <c r="D34" s="2">
        <v>-330607481</v>
      </c>
      <c r="E34" s="2">
        <v>282377767.99000001</v>
      </c>
      <c r="F34" s="2">
        <v>208942747.73000002</v>
      </c>
      <c r="G34" s="2">
        <v>-360624301.15000004</v>
      </c>
      <c r="H34" s="2">
        <v>111478800</v>
      </c>
      <c r="I34" s="2">
        <v>-249145502</v>
      </c>
      <c r="J34" s="2">
        <v>184736982.74910003</v>
      </c>
      <c r="K34" s="2">
        <v>-0.42577653913807412</v>
      </c>
    </row>
    <row r="39" spans="1:11" x14ac:dyDescent="0.25">
      <c r="D39" s="178" t="s">
        <v>3811</v>
      </c>
      <c r="I39" s="178" t="s">
        <v>3674</v>
      </c>
    </row>
    <row r="40" spans="1:11" x14ac:dyDescent="0.25">
      <c r="C40" s="2" t="e">
        <f>#REF!</f>
        <v>#REF!</v>
      </c>
      <c r="D40" s="179" t="e">
        <f>#REF!</f>
        <v>#REF!</v>
      </c>
      <c r="I40" s="179" t="e">
        <f>#REF!</f>
        <v>#REF!</v>
      </c>
    </row>
    <row r="41" spans="1:11" x14ac:dyDescent="0.25">
      <c r="C41" s="2" t="e">
        <f>#REF!</f>
        <v>#REF!</v>
      </c>
      <c r="D41" s="179" t="e">
        <f>#REF!</f>
        <v>#REF!</v>
      </c>
      <c r="I41" s="179" t="e">
        <f>#REF!</f>
        <v>#REF!</v>
      </c>
    </row>
    <row r="42" spans="1:11" x14ac:dyDescent="0.25">
      <c r="C42" s="2" t="e">
        <f>#REF!</f>
        <v>#REF!</v>
      </c>
      <c r="D42" s="179" t="e">
        <f>#REF!</f>
        <v>#REF!</v>
      </c>
      <c r="I42" s="178" t="e">
        <f>#REF!</f>
        <v>#REF!</v>
      </c>
    </row>
    <row r="43" spans="1:11" x14ac:dyDescent="0.25">
      <c r="C43" s="2" t="e">
        <f>#REF!</f>
        <v>#REF!</v>
      </c>
      <c r="D43" s="179" t="e">
        <f>#REF!</f>
        <v>#REF!</v>
      </c>
      <c r="I43" s="179" t="e">
        <f>#REF!</f>
        <v>#REF!</v>
      </c>
    </row>
    <row r="44" spans="1:11" x14ac:dyDescent="0.25">
      <c r="C44" s="2" t="s">
        <v>3625</v>
      </c>
    </row>
    <row r="45" spans="1:11" x14ac:dyDescent="0.25">
      <c r="C45" s="2" t="s">
        <v>3672</v>
      </c>
      <c r="D45" s="2" t="e">
        <f>SUM(D40:D43)</f>
        <v>#REF!</v>
      </c>
      <c r="I45" s="2" t="e">
        <f>SUM(I40:I43)</f>
        <v>#REF!</v>
      </c>
    </row>
    <row r="48" spans="1:11" x14ac:dyDescent="0.25">
      <c r="C48" s="177" t="s">
        <v>3673</v>
      </c>
      <c r="D48" s="177" t="e">
        <f>GETPIVOTDATA("Sum of Adjusted Closing balance PY",$A$3)+D45</f>
        <v>#REF!</v>
      </c>
      <c r="I48" s="177" t="e">
        <f>GETPIVOTDATA("Sum of Closing balance adjusted",$A$3)+I45</f>
        <v>#REF!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25002-A082-4745-A02E-6E0318FE1064}">
  <sheetPr>
    <tabColor theme="8" tint="-0.499984740745262"/>
  </sheetPr>
  <dimension ref="A1:K17"/>
  <sheetViews>
    <sheetView showGridLines="0" zoomScale="80" zoomScaleNormal="80" workbookViewId="0"/>
  </sheetViews>
  <sheetFormatPr defaultColWidth="8.85546875" defaultRowHeight="15" x14ac:dyDescent="0.25"/>
  <cols>
    <col min="1" max="1" width="9.42578125" style="2" bestFit="1" customWidth="1"/>
    <col min="2" max="2" width="11.42578125" style="2" bestFit="1" customWidth="1"/>
    <col min="3" max="3" width="39.85546875" style="2" bestFit="1" customWidth="1"/>
    <col min="4" max="4" width="33" style="2" bestFit="1" customWidth="1"/>
    <col min="5" max="5" width="13.85546875" style="2" bestFit="1" customWidth="1"/>
    <col min="6" max="6" width="14" style="2" bestFit="1" customWidth="1"/>
    <col min="7" max="7" width="22.28515625" style="2" bestFit="1" customWidth="1"/>
    <col min="8" max="8" width="20.7109375" style="2" bestFit="1" customWidth="1"/>
    <col min="9" max="9" width="30.28515625" style="2" bestFit="1" customWidth="1"/>
    <col min="10" max="10" width="24.140625" style="2" bestFit="1" customWidth="1"/>
    <col min="11" max="11" width="19" style="2" bestFit="1" customWidth="1"/>
    <col min="12" max="16384" width="8.85546875" style="2"/>
  </cols>
  <sheetData>
    <row r="1" spans="1:11" x14ac:dyDescent="0.25">
      <c r="A1" s="174" t="s">
        <v>3525</v>
      </c>
      <c r="B1" s="2" t="s">
        <v>3598</v>
      </c>
    </row>
    <row r="3" spans="1:11" x14ac:dyDescent="0.25">
      <c r="A3" s="174" t="s">
        <v>3526</v>
      </c>
      <c r="B3" s="174" t="s">
        <v>3530</v>
      </c>
      <c r="C3" s="174" t="s">
        <v>3531</v>
      </c>
      <c r="D3" s="2" t="s">
        <v>3810</v>
      </c>
      <c r="E3" s="2" t="s">
        <v>3726</v>
      </c>
      <c r="F3" s="2" t="s">
        <v>3727</v>
      </c>
      <c r="G3" s="2" t="s">
        <v>3728</v>
      </c>
      <c r="H3" s="2" t="s">
        <v>3729</v>
      </c>
      <c r="I3" s="2" t="s">
        <v>3730</v>
      </c>
      <c r="J3" s="2" t="s">
        <v>3733</v>
      </c>
      <c r="K3" s="2" t="s">
        <v>3734</v>
      </c>
    </row>
    <row r="4" spans="1:11" x14ac:dyDescent="0.25">
      <c r="A4" s="2">
        <v>4003</v>
      </c>
      <c r="B4" s="2">
        <v>6683</v>
      </c>
      <c r="C4" s="2" t="s">
        <v>2564</v>
      </c>
      <c r="D4" s="2">
        <v>0</v>
      </c>
      <c r="E4" s="2">
        <v>166.8</v>
      </c>
      <c r="F4" s="2">
        <v>0</v>
      </c>
      <c r="G4" s="2">
        <v>166.8</v>
      </c>
      <c r="H4" s="2">
        <v>0</v>
      </c>
      <c r="I4" s="2">
        <v>167</v>
      </c>
      <c r="J4" s="2">
        <v>167</v>
      </c>
      <c r="K4" s="2" t="e">
        <v>#DIV/0!</v>
      </c>
    </row>
    <row r="5" spans="1:11" x14ac:dyDescent="0.25">
      <c r="B5" s="2">
        <v>751</v>
      </c>
      <c r="C5" s="2" t="s">
        <v>2600</v>
      </c>
      <c r="D5" s="2">
        <v>-1946096</v>
      </c>
      <c r="E5" s="2">
        <v>3789.8</v>
      </c>
      <c r="F5" s="2">
        <v>2117416.04</v>
      </c>
      <c r="G5" s="2">
        <v>-2113626.2400000002</v>
      </c>
      <c r="H5" s="2">
        <v>0</v>
      </c>
      <c r="I5" s="2">
        <v>-2113626</v>
      </c>
      <c r="J5" s="2">
        <v>-167529.65999999992</v>
      </c>
      <c r="K5" s="2">
        <v>8.6084977684095496E-2</v>
      </c>
    </row>
    <row r="6" spans="1:11" x14ac:dyDescent="0.25">
      <c r="B6" s="2">
        <v>7683</v>
      </c>
      <c r="C6" s="2" t="s">
        <v>2606</v>
      </c>
      <c r="D6" s="2">
        <v>-434</v>
      </c>
      <c r="E6" s="2">
        <v>0</v>
      </c>
      <c r="F6" s="2">
        <v>4866.22</v>
      </c>
      <c r="G6" s="2">
        <v>-4866.22</v>
      </c>
      <c r="H6" s="2">
        <v>0</v>
      </c>
      <c r="I6" s="2">
        <v>-4866</v>
      </c>
      <c r="J6" s="2">
        <v>-4431.8249999999998</v>
      </c>
      <c r="K6" s="2">
        <v>10.207462428744169</v>
      </c>
    </row>
    <row r="7" spans="1:11" x14ac:dyDescent="0.25">
      <c r="B7" s="2">
        <v>708201</v>
      </c>
      <c r="C7" s="2" t="s">
        <v>3510</v>
      </c>
      <c r="D7" s="2">
        <v>-1846017</v>
      </c>
      <c r="E7" s="2">
        <v>319930</v>
      </c>
      <c r="F7" s="2">
        <v>2255294</v>
      </c>
      <c r="G7" s="2">
        <v>-1935364</v>
      </c>
      <c r="H7" s="2">
        <v>0</v>
      </c>
      <c r="I7" s="2">
        <v>-1935364</v>
      </c>
      <c r="J7" s="2">
        <v>-89347</v>
      </c>
      <c r="K7" s="2">
        <v>4.8399879307720349E-2</v>
      </c>
    </row>
    <row r="8" spans="1:11" x14ac:dyDescent="0.25">
      <c r="B8" s="2">
        <v>7088</v>
      </c>
      <c r="C8" s="2" t="s">
        <v>3777</v>
      </c>
      <c r="D8" s="2">
        <v>0</v>
      </c>
      <c r="E8" s="2">
        <v>0</v>
      </c>
      <c r="F8" s="2">
        <v>640068</v>
      </c>
      <c r="G8" s="2">
        <v>-640068</v>
      </c>
      <c r="H8" s="2">
        <v>0</v>
      </c>
      <c r="I8" s="2">
        <v>-640068</v>
      </c>
      <c r="J8" s="2">
        <v>-640068</v>
      </c>
      <c r="K8" s="2" t="e">
        <v>#DIV/0!</v>
      </c>
    </row>
    <row r="9" spans="1:11" x14ac:dyDescent="0.25">
      <c r="A9" s="2" t="s">
        <v>3725</v>
      </c>
      <c r="D9" s="2">
        <v>-3792547</v>
      </c>
      <c r="E9" s="2">
        <v>323886.59999999998</v>
      </c>
      <c r="F9" s="2">
        <v>5017644.26</v>
      </c>
      <c r="G9" s="2">
        <v>-4693757.66</v>
      </c>
      <c r="H9" s="2">
        <v>0</v>
      </c>
      <c r="I9" s="2">
        <v>-4693757</v>
      </c>
      <c r="J9" s="2">
        <v>-901209.48499999987</v>
      </c>
      <c r="K9" s="2">
        <v>0.23762641903248505</v>
      </c>
    </row>
    <row r="13" spans="1:11" x14ac:dyDescent="0.25">
      <c r="D13" s="178" t="s">
        <v>3811</v>
      </c>
      <c r="I13" s="178" t="s">
        <v>3674</v>
      </c>
    </row>
    <row r="14" spans="1:11" x14ac:dyDescent="0.25">
      <c r="C14" s="2" t="str">
        <f>'P&amp;L'!A10</f>
        <v>Të ardhura të tjera</v>
      </c>
      <c r="D14" s="2" t="e">
        <f>'P&amp;L'!#REF!</f>
        <v>#REF!</v>
      </c>
      <c r="I14" s="2">
        <f>'P&amp;L'!D10</f>
        <v>4693757</v>
      </c>
    </row>
    <row r="15" spans="1:11" x14ac:dyDescent="0.25">
      <c r="C15" s="2" t="s">
        <v>3672</v>
      </c>
      <c r="D15" s="2" t="e">
        <f>D14</f>
        <v>#REF!</v>
      </c>
      <c r="I15" s="2">
        <f>I14</f>
        <v>4693757</v>
      </c>
    </row>
    <row r="17" spans="3:9" x14ac:dyDescent="0.25">
      <c r="C17" s="177" t="s">
        <v>3673</v>
      </c>
      <c r="D17" s="177" t="e">
        <f>GETPIVOTDATA("Sum of Adjusted Closing balance PY",$A$3)+D15</f>
        <v>#REF!</v>
      </c>
      <c r="I17" s="177">
        <f>GETPIVOTDATA("Sum of Closing balance adjusted",$A$3)+I15</f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8808B-337C-446B-B756-5260B18E1AB7}">
  <sheetPr>
    <tabColor theme="8" tint="-0.499984740745262"/>
  </sheetPr>
  <dimension ref="A1:K93"/>
  <sheetViews>
    <sheetView showGridLines="0" topLeftCell="A82" zoomScale="80" zoomScaleNormal="80" workbookViewId="0"/>
  </sheetViews>
  <sheetFormatPr defaultColWidth="8.85546875" defaultRowHeight="15" x14ac:dyDescent="0.25"/>
  <cols>
    <col min="1" max="1" width="9.42578125" style="2" bestFit="1" customWidth="1"/>
    <col min="2" max="2" width="11.42578125" style="2" bestFit="1" customWidth="1"/>
    <col min="3" max="3" width="47.7109375" style="2" bestFit="1" customWidth="1"/>
    <col min="4" max="4" width="33" style="2" bestFit="1" customWidth="1"/>
    <col min="5" max="5" width="15.140625" style="2" bestFit="1" customWidth="1"/>
    <col min="6" max="6" width="14.140625" style="2" bestFit="1" customWidth="1"/>
    <col min="7" max="7" width="22.28515625" style="2" bestFit="1" customWidth="1"/>
    <col min="8" max="8" width="20.7109375" style="2" bestFit="1" customWidth="1"/>
    <col min="9" max="9" width="30.28515625" style="2" bestFit="1" customWidth="1"/>
    <col min="10" max="10" width="24.140625" style="2" bestFit="1" customWidth="1"/>
    <col min="11" max="11" width="19" style="2" bestFit="1" customWidth="1"/>
    <col min="12" max="16384" width="8.85546875" style="2"/>
  </cols>
  <sheetData>
    <row r="1" spans="1:11" x14ac:dyDescent="0.25">
      <c r="A1" s="174" t="s">
        <v>3525</v>
      </c>
      <c r="B1" s="2" t="s">
        <v>3593</v>
      </c>
    </row>
    <row r="3" spans="1:11" x14ac:dyDescent="0.25">
      <c r="A3" s="174" t="s">
        <v>3526</v>
      </c>
      <c r="B3" s="174" t="s">
        <v>3530</v>
      </c>
      <c r="C3" s="174" t="s">
        <v>3531</v>
      </c>
      <c r="D3" s="2" t="s">
        <v>3810</v>
      </c>
      <c r="E3" s="2" t="s">
        <v>3726</v>
      </c>
      <c r="F3" s="2" t="s">
        <v>3727</v>
      </c>
      <c r="G3" s="2" t="s">
        <v>3728</v>
      </c>
      <c r="H3" s="2" t="s">
        <v>3729</v>
      </c>
      <c r="I3" s="2" t="s">
        <v>3730</v>
      </c>
      <c r="J3" s="2" t="s">
        <v>3733</v>
      </c>
      <c r="K3" s="2" t="s">
        <v>3734</v>
      </c>
    </row>
    <row r="4" spans="1:11" x14ac:dyDescent="0.25">
      <c r="A4" s="2">
        <v>5004</v>
      </c>
      <c r="B4" s="2">
        <v>601241</v>
      </c>
      <c r="C4" s="2" t="s">
        <v>2383</v>
      </c>
      <c r="D4" s="2">
        <v>40242</v>
      </c>
      <c r="E4" s="2">
        <v>2500</v>
      </c>
      <c r="F4" s="2">
        <v>0</v>
      </c>
      <c r="G4" s="2">
        <v>2500</v>
      </c>
      <c r="H4" s="2">
        <v>0</v>
      </c>
      <c r="I4" s="2">
        <v>2500</v>
      </c>
      <c r="J4" s="2">
        <v>-37741.660000000003</v>
      </c>
      <c r="K4" s="2">
        <v>-0.93787532621666203</v>
      </c>
    </row>
    <row r="5" spans="1:11" x14ac:dyDescent="0.25">
      <c r="B5" s="2">
        <v>601242</v>
      </c>
      <c r="C5" s="2" t="s">
        <v>2385</v>
      </c>
      <c r="D5" s="2">
        <v>2910372</v>
      </c>
      <c r="E5" s="2">
        <v>1070289.3400000001</v>
      </c>
      <c r="F5" s="2">
        <v>0</v>
      </c>
      <c r="G5" s="2">
        <v>1070289.3400000001</v>
      </c>
      <c r="H5" s="2">
        <v>0</v>
      </c>
      <c r="I5" s="2">
        <v>1070289</v>
      </c>
      <c r="J5" s="2">
        <v>-1840083.08</v>
      </c>
      <c r="K5" s="2">
        <v>-0.63225011421907262</v>
      </c>
    </row>
    <row r="6" spans="1:11" x14ac:dyDescent="0.25">
      <c r="B6" s="2">
        <v>601271</v>
      </c>
      <c r="C6" s="2" t="s">
        <v>2387</v>
      </c>
      <c r="D6" s="2">
        <v>0</v>
      </c>
      <c r="E6" s="2">
        <v>246910.19</v>
      </c>
      <c r="F6" s="2">
        <v>0</v>
      </c>
      <c r="G6" s="2">
        <v>246910.19</v>
      </c>
      <c r="H6" s="2">
        <v>0</v>
      </c>
      <c r="I6" s="2">
        <v>246910</v>
      </c>
      <c r="J6" s="2">
        <v>246910</v>
      </c>
      <c r="K6" s="2" t="e">
        <v>#DIV/0!</v>
      </c>
    </row>
    <row r="7" spans="1:11" x14ac:dyDescent="0.25">
      <c r="B7" s="2">
        <v>601272</v>
      </c>
      <c r="C7" s="2" t="s">
        <v>2389</v>
      </c>
      <c r="D7" s="2">
        <v>8400</v>
      </c>
      <c r="E7" s="2">
        <v>30625</v>
      </c>
      <c r="F7" s="2">
        <v>0</v>
      </c>
      <c r="G7" s="2">
        <v>30625</v>
      </c>
      <c r="H7" s="2">
        <v>0</v>
      </c>
      <c r="I7" s="2">
        <v>30625</v>
      </c>
      <c r="J7" s="2">
        <v>22225</v>
      </c>
      <c r="K7" s="2">
        <v>2.6458333333333335</v>
      </c>
    </row>
    <row r="8" spans="1:11" x14ac:dyDescent="0.25">
      <c r="B8" s="2">
        <v>601275</v>
      </c>
      <c r="C8" s="2" t="s">
        <v>3498</v>
      </c>
      <c r="D8" s="2">
        <v>202808</v>
      </c>
      <c r="E8" s="2">
        <v>181536.01</v>
      </c>
      <c r="F8" s="2">
        <v>0</v>
      </c>
      <c r="G8" s="2">
        <v>181536.01</v>
      </c>
      <c r="H8" s="2">
        <v>0</v>
      </c>
      <c r="I8" s="2">
        <v>181536</v>
      </c>
      <c r="J8" s="2">
        <v>-21272.033333700005</v>
      </c>
      <c r="K8" s="2">
        <v>-0.10488752828986334</v>
      </c>
    </row>
    <row r="9" spans="1:11" x14ac:dyDescent="0.25">
      <c r="B9" s="2">
        <v>601276</v>
      </c>
      <c r="C9" s="2" t="s">
        <v>2391</v>
      </c>
      <c r="D9" s="2">
        <v>263643</v>
      </c>
      <c r="E9" s="2">
        <v>284336.56</v>
      </c>
      <c r="F9" s="2">
        <v>0</v>
      </c>
      <c r="G9" s="2">
        <v>284336.56</v>
      </c>
      <c r="H9" s="2">
        <v>0</v>
      </c>
      <c r="I9" s="2">
        <v>284337</v>
      </c>
      <c r="J9" s="2">
        <v>20693.890000000014</v>
      </c>
      <c r="K9" s="2">
        <v>7.8492056932570761E-2</v>
      </c>
    </row>
    <row r="10" spans="1:11" x14ac:dyDescent="0.25">
      <c r="B10" s="2">
        <v>601277</v>
      </c>
      <c r="C10" s="2" t="s">
        <v>2393</v>
      </c>
      <c r="D10" s="2">
        <v>217017</v>
      </c>
      <c r="E10" s="2">
        <v>174330.35</v>
      </c>
      <c r="F10" s="2">
        <v>5416.67</v>
      </c>
      <c r="G10" s="2">
        <v>168913.68</v>
      </c>
      <c r="H10" s="2">
        <v>0</v>
      </c>
      <c r="I10" s="2">
        <v>168914</v>
      </c>
      <c r="J10" s="2">
        <v>-48102.670000000013</v>
      </c>
      <c r="K10" s="2">
        <v>-0.22165426278082698</v>
      </c>
    </row>
    <row r="11" spans="1:11" x14ac:dyDescent="0.25">
      <c r="B11" s="2">
        <v>601278</v>
      </c>
      <c r="C11" s="2" t="s">
        <v>2395</v>
      </c>
      <c r="D11" s="2">
        <v>525872</v>
      </c>
      <c r="E11" s="2">
        <v>251720.03</v>
      </c>
      <c r="F11" s="2">
        <v>0</v>
      </c>
      <c r="G11" s="2">
        <v>251720.03</v>
      </c>
      <c r="H11" s="2">
        <v>0</v>
      </c>
      <c r="I11" s="2">
        <v>251720</v>
      </c>
      <c r="J11" s="2">
        <v>-274151.68000000005</v>
      </c>
      <c r="K11" s="2">
        <v>-0.52132809281534243</v>
      </c>
    </row>
    <row r="12" spans="1:11" x14ac:dyDescent="0.25">
      <c r="B12" s="2">
        <v>601279</v>
      </c>
      <c r="C12" s="2" t="s">
        <v>2397</v>
      </c>
      <c r="D12" s="2">
        <v>4275573</v>
      </c>
      <c r="E12" s="2">
        <v>3115130.75</v>
      </c>
      <c r="F12" s="2">
        <v>0</v>
      </c>
      <c r="G12" s="2">
        <v>3115130.75</v>
      </c>
      <c r="H12" s="2">
        <v>0</v>
      </c>
      <c r="I12" s="2">
        <v>3115131</v>
      </c>
      <c r="J12" s="2">
        <v>-1160442.33</v>
      </c>
      <c r="K12" s="2">
        <v>-0.27141209855006743</v>
      </c>
    </row>
    <row r="13" spans="1:11" x14ac:dyDescent="0.25">
      <c r="B13" s="2">
        <v>60421</v>
      </c>
      <c r="C13" s="2" t="s">
        <v>2401</v>
      </c>
      <c r="D13" s="2">
        <v>34140301</v>
      </c>
      <c r="E13" s="2">
        <v>36101897.289999999</v>
      </c>
      <c r="F13" s="2">
        <v>799520.25</v>
      </c>
      <c r="G13" s="2">
        <v>35302377.039999999</v>
      </c>
      <c r="H13" s="2">
        <v>0</v>
      </c>
      <c r="I13" s="2">
        <v>35302377</v>
      </c>
      <c r="J13" s="2">
        <v>1162076.2899999991</v>
      </c>
      <c r="K13" s="2">
        <v>3.403825583936982E-2</v>
      </c>
    </row>
    <row r="14" spans="1:11" x14ac:dyDescent="0.25">
      <c r="B14" s="2">
        <v>60422</v>
      </c>
      <c r="C14" s="2" t="s">
        <v>2403</v>
      </c>
      <c r="D14" s="2">
        <v>361033</v>
      </c>
      <c r="E14" s="2">
        <v>402664</v>
      </c>
      <c r="F14" s="2">
        <v>42451.67</v>
      </c>
      <c r="G14" s="2">
        <v>360212.33</v>
      </c>
      <c r="H14" s="2">
        <v>0</v>
      </c>
      <c r="I14" s="2">
        <v>360212</v>
      </c>
      <c r="J14" s="2">
        <v>-820.67999999999302</v>
      </c>
      <c r="K14" s="2">
        <v>-2.2731460210194628E-3</v>
      </c>
    </row>
    <row r="15" spans="1:11" x14ac:dyDescent="0.25">
      <c r="B15" s="2">
        <v>60804</v>
      </c>
      <c r="C15" s="2" t="s">
        <v>3773</v>
      </c>
      <c r="D15" s="2">
        <v>0</v>
      </c>
      <c r="E15" s="2">
        <v>63600</v>
      </c>
      <c r="F15" s="2">
        <v>63600</v>
      </c>
      <c r="G15" s="2">
        <v>0</v>
      </c>
      <c r="H15" s="2">
        <v>0</v>
      </c>
      <c r="I15" s="2">
        <v>0</v>
      </c>
      <c r="J15" s="2">
        <v>0</v>
      </c>
      <c r="K15" s="2" t="e">
        <v>#DIV/0!</v>
      </c>
    </row>
    <row r="16" spans="1:11" x14ac:dyDescent="0.25">
      <c r="B16" s="2">
        <v>6133</v>
      </c>
      <c r="C16" s="2" t="s">
        <v>2447</v>
      </c>
      <c r="D16" s="2">
        <v>600000</v>
      </c>
      <c r="E16" s="2">
        <v>1900000</v>
      </c>
      <c r="F16" s="2">
        <v>1300000</v>
      </c>
      <c r="G16" s="2">
        <v>600000</v>
      </c>
      <c r="H16" s="2">
        <v>0</v>
      </c>
      <c r="I16" s="2">
        <v>600000</v>
      </c>
      <c r="J16" s="2">
        <v>0</v>
      </c>
      <c r="K16" s="2">
        <v>0</v>
      </c>
    </row>
    <row r="17" spans="2:11" x14ac:dyDescent="0.25">
      <c r="B17" s="2">
        <v>61323</v>
      </c>
      <c r="C17" s="2" t="s">
        <v>2443</v>
      </c>
      <c r="D17" s="2">
        <v>7864510</v>
      </c>
      <c r="E17" s="2">
        <v>5066643.84</v>
      </c>
      <c r="F17" s="2">
        <v>1200000</v>
      </c>
      <c r="G17" s="2">
        <v>3866643.84</v>
      </c>
      <c r="H17" s="2">
        <v>0</v>
      </c>
      <c r="I17" s="2">
        <v>3866644</v>
      </c>
      <c r="J17" s="2">
        <v>-3997866</v>
      </c>
      <c r="K17" s="2">
        <v>-0.5083426685197171</v>
      </c>
    </row>
    <row r="18" spans="2:11" x14ac:dyDescent="0.25">
      <c r="B18" s="2">
        <v>61326</v>
      </c>
      <c r="C18" s="2" t="s">
        <v>2621</v>
      </c>
      <c r="D18" s="2">
        <v>3026611</v>
      </c>
      <c r="E18" s="2">
        <v>1699859.12</v>
      </c>
      <c r="F18" s="2">
        <v>1051450</v>
      </c>
      <c r="G18" s="2">
        <v>648409.12000000011</v>
      </c>
      <c r="H18" s="2">
        <v>0</v>
      </c>
      <c r="I18" s="2">
        <v>648409</v>
      </c>
      <c r="J18" s="2">
        <v>-2378201.96</v>
      </c>
      <c r="K18" s="2">
        <v>-0.78576400846708094</v>
      </c>
    </row>
    <row r="19" spans="2:11" x14ac:dyDescent="0.25">
      <c r="B19" s="2">
        <v>61328</v>
      </c>
      <c r="C19" s="2" t="s">
        <v>2445</v>
      </c>
      <c r="D19" s="2">
        <v>3376638</v>
      </c>
      <c r="E19" s="2">
        <v>2560241</v>
      </c>
      <c r="F19" s="2">
        <v>0</v>
      </c>
      <c r="G19" s="2">
        <v>2560241</v>
      </c>
      <c r="H19" s="2">
        <v>0</v>
      </c>
      <c r="I19" s="2">
        <v>2560241</v>
      </c>
      <c r="J19" s="2">
        <v>-816397</v>
      </c>
      <c r="K19" s="2">
        <v>-0.24177806445345934</v>
      </c>
    </row>
    <row r="20" spans="2:11" x14ac:dyDescent="0.25">
      <c r="B20" s="2">
        <v>61332</v>
      </c>
      <c r="C20" s="2" t="s">
        <v>2449</v>
      </c>
      <c r="D20" s="2">
        <v>16539174</v>
      </c>
      <c r="E20" s="2">
        <v>17903930.82</v>
      </c>
      <c r="F20" s="2">
        <v>296999</v>
      </c>
      <c r="G20" s="2">
        <v>17606931.82</v>
      </c>
      <c r="H20" s="2">
        <v>0</v>
      </c>
      <c r="I20" s="2">
        <v>17606932</v>
      </c>
      <c r="J20" s="2">
        <v>1067758.5</v>
      </c>
      <c r="K20" s="2">
        <v>6.455936265497185E-2</v>
      </c>
    </row>
    <row r="21" spans="2:11" x14ac:dyDescent="0.25">
      <c r="B21" s="2">
        <v>61334</v>
      </c>
      <c r="C21" s="2" t="s">
        <v>2451</v>
      </c>
      <c r="D21" s="2">
        <v>8434475</v>
      </c>
      <c r="E21" s="2">
        <v>8976277.2899999991</v>
      </c>
      <c r="F21" s="2">
        <v>1157420.1100000001</v>
      </c>
      <c r="G21" s="2">
        <v>7818857.1799999988</v>
      </c>
      <c r="H21" s="2">
        <v>0</v>
      </c>
      <c r="I21" s="2">
        <v>7818857</v>
      </c>
      <c r="J21" s="2">
        <v>-615618.39260000177</v>
      </c>
      <c r="K21" s="2">
        <v>-7.2988344140539604E-2</v>
      </c>
    </row>
    <row r="22" spans="2:11" x14ac:dyDescent="0.25">
      <c r="B22" s="2">
        <v>61335</v>
      </c>
      <c r="C22" s="2" t="s">
        <v>2453</v>
      </c>
      <c r="D22" s="2">
        <v>2510032</v>
      </c>
      <c r="E22" s="2">
        <v>7438361.7300000004</v>
      </c>
      <c r="F22" s="2">
        <v>1565650.49</v>
      </c>
      <c r="G22" s="2">
        <v>5872711.2400000002</v>
      </c>
      <c r="H22" s="2">
        <v>0</v>
      </c>
      <c r="I22" s="2">
        <v>5872711</v>
      </c>
      <c r="J22" s="2">
        <v>3362678.6186000002</v>
      </c>
      <c r="K22" s="2">
        <v>1.3396953137012626</v>
      </c>
    </row>
    <row r="23" spans="2:11" x14ac:dyDescent="0.25">
      <c r="B23" s="2">
        <v>61333</v>
      </c>
      <c r="C23" s="2" t="s">
        <v>3774</v>
      </c>
      <c r="D23" s="2">
        <v>0</v>
      </c>
      <c r="E23" s="2">
        <v>590601</v>
      </c>
      <c r="F23" s="2">
        <v>590601</v>
      </c>
      <c r="G23" s="2">
        <v>0</v>
      </c>
      <c r="H23" s="2">
        <v>0</v>
      </c>
      <c r="I23" s="2">
        <v>0</v>
      </c>
      <c r="J23" s="2">
        <v>0</v>
      </c>
      <c r="K23" s="2" t="e">
        <v>#DIV/0!</v>
      </c>
    </row>
    <row r="24" spans="2:11" x14ac:dyDescent="0.25">
      <c r="B24" s="2">
        <v>61338</v>
      </c>
      <c r="C24" s="2" t="s">
        <v>3775</v>
      </c>
      <c r="D24" s="2">
        <v>0</v>
      </c>
      <c r="E24" s="2">
        <v>882648</v>
      </c>
      <c r="F24" s="2">
        <v>0</v>
      </c>
      <c r="G24" s="2">
        <v>882648</v>
      </c>
      <c r="H24" s="2">
        <v>0</v>
      </c>
      <c r="I24" s="2">
        <v>882648</v>
      </c>
      <c r="J24" s="2">
        <v>882648</v>
      </c>
      <c r="K24" s="2" t="e">
        <v>#DIV/0!</v>
      </c>
    </row>
    <row r="25" spans="2:11" x14ac:dyDescent="0.25">
      <c r="B25" s="2">
        <v>61320</v>
      </c>
      <c r="C25" s="2" t="s">
        <v>3793</v>
      </c>
      <c r="D25" s="2">
        <v>0</v>
      </c>
      <c r="E25" s="2">
        <v>509017.71</v>
      </c>
      <c r="F25" s="2">
        <v>509017.71</v>
      </c>
      <c r="G25" s="2">
        <v>0</v>
      </c>
      <c r="H25" s="2">
        <v>0</v>
      </c>
      <c r="I25" s="2">
        <v>0</v>
      </c>
      <c r="J25" s="2">
        <v>0</v>
      </c>
      <c r="K25" s="2" t="e">
        <v>#DIV/0!</v>
      </c>
    </row>
    <row r="26" spans="2:11" x14ac:dyDescent="0.25">
      <c r="B26" s="2">
        <v>61321</v>
      </c>
      <c r="C26" s="2" t="s">
        <v>3794</v>
      </c>
      <c r="D26" s="2">
        <v>0</v>
      </c>
      <c r="E26" s="2">
        <v>3427812</v>
      </c>
      <c r="F26" s="2">
        <v>3427812</v>
      </c>
      <c r="G26" s="2">
        <v>0</v>
      </c>
      <c r="H26" s="2">
        <v>0</v>
      </c>
      <c r="I26" s="2">
        <v>0</v>
      </c>
      <c r="J26" s="2">
        <v>0</v>
      </c>
      <c r="K26" s="2" t="e">
        <v>#DIV/0!</v>
      </c>
    </row>
    <row r="27" spans="2:11" x14ac:dyDescent="0.25">
      <c r="B27" s="2">
        <v>61322</v>
      </c>
      <c r="C27" s="2" t="s">
        <v>2618</v>
      </c>
      <c r="D27" s="2">
        <v>0</v>
      </c>
      <c r="E27" s="2">
        <v>1637965</v>
      </c>
      <c r="F27" s="2">
        <v>1637965</v>
      </c>
      <c r="G27" s="2">
        <v>0</v>
      </c>
      <c r="H27" s="2">
        <v>0</v>
      </c>
      <c r="I27" s="2">
        <v>0</v>
      </c>
      <c r="J27" s="2">
        <v>0</v>
      </c>
      <c r="K27" s="2" t="e">
        <v>#DIV/0!</v>
      </c>
    </row>
    <row r="28" spans="2:11" x14ac:dyDescent="0.25">
      <c r="B28" s="2">
        <v>61324</v>
      </c>
      <c r="C28" s="2" t="s">
        <v>3795</v>
      </c>
      <c r="D28" s="2">
        <v>0</v>
      </c>
      <c r="E28" s="2">
        <v>882648</v>
      </c>
      <c r="F28" s="2">
        <v>882648</v>
      </c>
      <c r="G28" s="2">
        <v>0</v>
      </c>
      <c r="H28" s="2">
        <v>0</v>
      </c>
      <c r="I28" s="2">
        <v>0</v>
      </c>
      <c r="J28" s="2">
        <v>0</v>
      </c>
      <c r="K28" s="2" t="e">
        <v>#DIV/0!</v>
      </c>
    </row>
    <row r="29" spans="2:11" x14ac:dyDescent="0.25">
      <c r="B29" s="2">
        <v>61327</v>
      </c>
      <c r="C29" s="2" t="s">
        <v>3796</v>
      </c>
      <c r="D29" s="2">
        <v>0</v>
      </c>
      <c r="E29" s="2">
        <v>922500</v>
      </c>
      <c r="F29" s="2">
        <v>922500</v>
      </c>
      <c r="G29" s="2">
        <v>0</v>
      </c>
      <c r="H29" s="2">
        <v>0</v>
      </c>
      <c r="I29" s="2">
        <v>0</v>
      </c>
      <c r="J29" s="2">
        <v>0</v>
      </c>
      <c r="K29" s="2" t="e">
        <v>#DIV/0!</v>
      </c>
    </row>
    <row r="30" spans="2:11" x14ac:dyDescent="0.25">
      <c r="B30" s="2">
        <v>613292</v>
      </c>
      <c r="C30" s="2" t="s">
        <v>713</v>
      </c>
      <c r="D30" s="2">
        <v>0</v>
      </c>
      <c r="E30" s="2">
        <v>618100</v>
      </c>
      <c r="F30" s="2">
        <v>618100</v>
      </c>
      <c r="G30" s="2">
        <v>0</v>
      </c>
      <c r="H30" s="2">
        <v>0</v>
      </c>
      <c r="I30" s="2">
        <v>0</v>
      </c>
      <c r="J30" s="2">
        <v>0</v>
      </c>
      <c r="K30" s="2" t="e">
        <v>#DIV/0!</v>
      </c>
    </row>
    <row r="31" spans="2:11" x14ac:dyDescent="0.25">
      <c r="B31" s="2">
        <v>61336</v>
      </c>
      <c r="C31" s="2" t="s">
        <v>3797</v>
      </c>
      <c r="D31" s="2">
        <v>0</v>
      </c>
      <c r="E31" s="2">
        <v>683618.6</v>
      </c>
      <c r="F31" s="2">
        <v>683618.6</v>
      </c>
      <c r="G31" s="2">
        <v>0</v>
      </c>
      <c r="H31" s="2">
        <v>0</v>
      </c>
      <c r="I31" s="2">
        <v>0</v>
      </c>
      <c r="J31" s="2">
        <v>0</v>
      </c>
      <c r="K31" s="2" t="e">
        <v>#DIV/0!</v>
      </c>
    </row>
    <row r="32" spans="2:11" x14ac:dyDescent="0.25">
      <c r="B32" s="2">
        <v>61341</v>
      </c>
      <c r="C32" s="2" t="s">
        <v>2457</v>
      </c>
      <c r="D32" s="2">
        <v>5239735</v>
      </c>
      <c r="E32" s="2">
        <v>5254330</v>
      </c>
      <c r="F32" s="2">
        <v>0</v>
      </c>
      <c r="G32" s="2">
        <v>5254330</v>
      </c>
      <c r="H32" s="2">
        <v>0</v>
      </c>
      <c r="I32" s="2">
        <v>5254330</v>
      </c>
      <c r="J32" s="2">
        <v>14594.669999999925</v>
      </c>
      <c r="K32" s="2">
        <v>2.7853830548345512E-3</v>
      </c>
    </row>
    <row r="33" spans="2:11" x14ac:dyDescent="0.25">
      <c r="B33" s="2">
        <v>61343</v>
      </c>
      <c r="C33" s="2" t="s">
        <v>2461</v>
      </c>
      <c r="D33" s="2">
        <v>12842600</v>
      </c>
      <c r="E33" s="2">
        <v>12462800</v>
      </c>
      <c r="F33" s="2">
        <v>0</v>
      </c>
      <c r="G33" s="2">
        <v>12462800</v>
      </c>
      <c r="H33" s="2">
        <v>0</v>
      </c>
      <c r="I33" s="2">
        <v>12462800</v>
      </c>
      <c r="J33" s="2">
        <v>-379800</v>
      </c>
      <c r="K33" s="2">
        <v>-2.9573450858860355E-2</v>
      </c>
    </row>
    <row r="34" spans="2:11" x14ac:dyDescent="0.25">
      <c r="B34" s="2">
        <v>61347</v>
      </c>
      <c r="C34" s="2" t="s">
        <v>2463</v>
      </c>
      <c r="D34" s="2">
        <v>4743453</v>
      </c>
      <c r="E34" s="2">
        <v>4844705.32</v>
      </c>
      <c r="F34" s="2">
        <v>0</v>
      </c>
      <c r="G34" s="2">
        <v>4844705.32</v>
      </c>
      <c r="H34" s="2">
        <v>0</v>
      </c>
      <c r="I34" s="2">
        <v>4844705</v>
      </c>
      <c r="J34" s="2">
        <v>101251.6799999997</v>
      </c>
      <c r="K34" s="2">
        <v>2.1345562645907874E-2</v>
      </c>
    </row>
    <row r="35" spans="2:11" x14ac:dyDescent="0.25">
      <c r="B35" s="2">
        <v>61348</v>
      </c>
      <c r="C35" s="2" t="s">
        <v>2465</v>
      </c>
      <c r="D35" s="2">
        <v>570602</v>
      </c>
      <c r="E35" s="2">
        <v>696666.95</v>
      </c>
      <c r="F35" s="2">
        <v>57163.94</v>
      </c>
      <c r="G35" s="2">
        <v>639503.01</v>
      </c>
      <c r="H35" s="2">
        <v>0</v>
      </c>
      <c r="I35" s="2">
        <v>639503</v>
      </c>
      <c r="J35" s="2">
        <v>68901.060000000056</v>
      </c>
      <c r="K35" s="2">
        <v>0.12075153477396179</v>
      </c>
    </row>
    <row r="36" spans="2:11" x14ac:dyDescent="0.25">
      <c r="B36" s="2">
        <v>61349</v>
      </c>
      <c r="C36" s="2" t="s">
        <v>2467</v>
      </c>
      <c r="D36" s="2">
        <v>9214272</v>
      </c>
      <c r="E36" s="2">
        <v>9788645.8900000006</v>
      </c>
      <c r="F36" s="2">
        <v>398428.91</v>
      </c>
      <c r="G36" s="2">
        <v>9390216.9800000004</v>
      </c>
      <c r="H36" s="2">
        <v>0</v>
      </c>
      <c r="I36" s="2">
        <v>9390217</v>
      </c>
      <c r="J36" s="2">
        <v>175944.864432998</v>
      </c>
      <c r="K36" s="2">
        <v>1.9094819628112839E-2</v>
      </c>
    </row>
    <row r="37" spans="2:11" x14ac:dyDescent="0.25">
      <c r="B37" s="2">
        <v>61350</v>
      </c>
      <c r="C37" s="2" t="s">
        <v>2469</v>
      </c>
      <c r="D37" s="2">
        <v>3246303</v>
      </c>
      <c r="E37" s="2">
        <v>2519097.85</v>
      </c>
      <c r="F37" s="2">
        <v>463824</v>
      </c>
      <c r="G37" s="2">
        <v>2055273.85</v>
      </c>
      <c r="H37" s="2">
        <v>0</v>
      </c>
      <c r="I37" s="2">
        <v>2055274</v>
      </c>
      <c r="J37" s="2">
        <v>-1191029.2999999998</v>
      </c>
      <c r="K37" s="2">
        <v>-0.36688786904168808</v>
      </c>
    </row>
    <row r="38" spans="2:11" x14ac:dyDescent="0.25">
      <c r="B38" s="2">
        <v>61351</v>
      </c>
      <c r="C38" s="2" t="s">
        <v>3776</v>
      </c>
      <c r="D38" s="2">
        <v>0</v>
      </c>
      <c r="E38" s="2">
        <v>60331.73</v>
      </c>
      <c r="F38" s="2">
        <v>0</v>
      </c>
      <c r="G38" s="2">
        <v>60331.73</v>
      </c>
      <c r="H38" s="2">
        <v>0</v>
      </c>
      <c r="I38" s="2">
        <v>60332</v>
      </c>
      <c r="J38" s="2">
        <v>60332</v>
      </c>
      <c r="K38" s="2" t="e">
        <v>#DIV/0!</v>
      </c>
    </row>
    <row r="39" spans="2:11" x14ac:dyDescent="0.25">
      <c r="B39" s="2">
        <v>61521</v>
      </c>
      <c r="C39" s="2" t="s">
        <v>2471</v>
      </c>
      <c r="D39" s="2">
        <v>1219180</v>
      </c>
      <c r="E39" s="2">
        <v>1497539.86</v>
      </c>
      <c r="F39" s="2">
        <v>349529.17</v>
      </c>
      <c r="G39" s="2">
        <v>1148010.6900000002</v>
      </c>
      <c r="H39" s="2">
        <v>0</v>
      </c>
      <c r="I39" s="2">
        <v>1148011</v>
      </c>
      <c r="J39" s="2">
        <v>-71168.959999999963</v>
      </c>
      <c r="K39" s="2">
        <v>-5.8374450314947736E-2</v>
      </c>
    </row>
    <row r="40" spans="2:11" x14ac:dyDescent="0.25">
      <c r="B40" s="2">
        <v>61522</v>
      </c>
      <c r="C40" s="2" t="s">
        <v>2473</v>
      </c>
      <c r="D40" s="2">
        <v>2487736</v>
      </c>
      <c r="E40" s="2">
        <v>3726862.1</v>
      </c>
      <c r="F40" s="2">
        <v>783138.27</v>
      </c>
      <c r="G40" s="2">
        <v>2943723.83</v>
      </c>
      <c r="H40" s="2">
        <v>0</v>
      </c>
      <c r="I40" s="2">
        <v>2943724</v>
      </c>
      <c r="J40" s="2">
        <v>455988.33000000007</v>
      </c>
      <c r="K40" s="2">
        <v>0.18329452582074368</v>
      </c>
    </row>
    <row r="41" spans="2:11" x14ac:dyDescent="0.25">
      <c r="B41" s="2">
        <v>615241</v>
      </c>
      <c r="C41" s="2" t="s">
        <v>2475</v>
      </c>
      <c r="D41" s="2">
        <v>356750</v>
      </c>
      <c r="E41" s="2">
        <v>430986</v>
      </c>
      <c r="F41" s="2">
        <v>0</v>
      </c>
      <c r="G41" s="2">
        <v>430986</v>
      </c>
      <c r="H41" s="2">
        <v>0</v>
      </c>
      <c r="I41" s="2">
        <v>430986</v>
      </c>
      <c r="J41" s="2">
        <v>74236</v>
      </c>
      <c r="K41" s="2">
        <v>0.20808969866853538</v>
      </c>
    </row>
    <row r="42" spans="2:11" x14ac:dyDescent="0.25">
      <c r="B42" s="2">
        <v>615242</v>
      </c>
      <c r="C42" s="2" t="s">
        <v>2477</v>
      </c>
      <c r="D42" s="2">
        <v>2603573</v>
      </c>
      <c r="E42" s="2">
        <v>2365162</v>
      </c>
      <c r="F42" s="2">
        <v>0</v>
      </c>
      <c r="G42" s="2">
        <v>2365162</v>
      </c>
      <c r="H42" s="2">
        <v>0</v>
      </c>
      <c r="I42" s="2">
        <v>2365162</v>
      </c>
      <c r="J42" s="2">
        <v>-238411.49000000022</v>
      </c>
      <c r="K42" s="2">
        <v>-9.1570870158153364E-2</v>
      </c>
    </row>
    <row r="43" spans="2:11" x14ac:dyDescent="0.25">
      <c r="B43" s="2">
        <v>615243</v>
      </c>
      <c r="C43" s="2" t="s">
        <v>2479</v>
      </c>
      <c r="D43" s="2">
        <v>3697221</v>
      </c>
      <c r="E43" s="2">
        <v>4601217.34</v>
      </c>
      <c r="F43" s="2">
        <v>0</v>
      </c>
      <c r="G43" s="2">
        <v>4601217.34</v>
      </c>
      <c r="H43" s="2">
        <v>0</v>
      </c>
      <c r="I43" s="2">
        <v>4601217</v>
      </c>
      <c r="J43" s="2">
        <v>903996.12410009978</v>
      </c>
      <c r="K43" s="2">
        <v>0.24450692951366287</v>
      </c>
    </row>
    <row r="44" spans="2:11" x14ac:dyDescent="0.25">
      <c r="B44" s="2">
        <v>615244</v>
      </c>
      <c r="C44" s="2" t="s">
        <v>2481</v>
      </c>
      <c r="D44" s="2">
        <v>608250</v>
      </c>
      <c r="E44" s="2">
        <v>614778.32999999996</v>
      </c>
      <c r="F44" s="2">
        <v>0</v>
      </c>
      <c r="G44" s="2">
        <v>614778.32999999996</v>
      </c>
      <c r="H44" s="2">
        <v>0</v>
      </c>
      <c r="I44" s="2">
        <v>614778</v>
      </c>
      <c r="J44" s="2">
        <v>6528</v>
      </c>
      <c r="K44" s="2">
        <v>1.0732429099876695E-2</v>
      </c>
    </row>
    <row r="45" spans="2:11" x14ac:dyDescent="0.25">
      <c r="B45" s="2">
        <v>615245</v>
      </c>
      <c r="C45" s="2" t="s">
        <v>2483</v>
      </c>
      <c r="D45" s="2">
        <v>916240</v>
      </c>
      <c r="E45" s="2">
        <v>944072.28</v>
      </c>
      <c r="F45" s="2">
        <v>0</v>
      </c>
      <c r="G45" s="2">
        <v>944072.28</v>
      </c>
      <c r="H45" s="2">
        <v>0</v>
      </c>
      <c r="I45" s="2">
        <v>944072</v>
      </c>
      <c r="J45" s="2">
        <v>27832.016000000061</v>
      </c>
      <c r="K45" s="2">
        <v>3.0376338607811797E-2</v>
      </c>
    </row>
    <row r="46" spans="2:11" x14ac:dyDescent="0.25">
      <c r="B46" s="2">
        <v>615246</v>
      </c>
      <c r="C46" s="2" t="s">
        <v>3502</v>
      </c>
      <c r="D46" s="2">
        <v>96573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-96572.62</v>
      </c>
      <c r="K46" s="2">
        <v>-1</v>
      </c>
    </row>
    <row r="47" spans="2:11" x14ac:dyDescent="0.25">
      <c r="B47" s="2">
        <v>61525</v>
      </c>
      <c r="C47" s="2" t="s">
        <v>2485</v>
      </c>
      <c r="D47" s="2">
        <v>462640</v>
      </c>
      <c r="E47" s="2">
        <v>387856</v>
      </c>
      <c r="F47" s="2">
        <v>43112</v>
      </c>
      <c r="G47" s="2">
        <v>344744</v>
      </c>
      <c r="H47" s="2">
        <v>0</v>
      </c>
      <c r="I47" s="2">
        <v>344744</v>
      </c>
      <c r="J47" s="2">
        <v>-117896</v>
      </c>
      <c r="K47" s="2">
        <v>-0.25483313159259902</v>
      </c>
    </row>
    <row r="48" spans="2:11" x14ac:dyDescent="0.25">
      <c r="B48" s="2">
        <v>61526</v>
      </c>
      <c r="C48" s="2" t="s">
        <v>2487</v>
      </c>
      <c r="D48" s="2">
        <v>247100</v>
      </c>
      <c r="E48" s="2">
        <v>197100</v>
      </c>
      <c r="F48" s="2">
        <v>0</v>
      </c>
      <c r="G48" s="2">
        <v>197100</v>
      </c>
      <c r="H48" s="2">
        <v>0</v>
      </c>
      <c r="I48" s="2">
        <v>197100</v>
      </c>
      <c r="J48" s="2">
        <v>-50000</v>
      </c>
      <c r="K48" s="2">
        <v>-0.20234722784297854</v>
      </c>
    </row>
    <row r="49" spans="2:11" x14ac:dyDescent="0.25">
      <c r="B49" s="2">
        <v>61527</v>
      </c>
      <c r="C49" s="2" t="s">
        <v>2489</v>
      </c>
      <c r="D49" s="2">
        <v>228300</v>
      </c>
      <c r="E49" s="2">
        <v>171520</v>
      </c>
      <c r="F49" s="2">
        <v>0</v>
      </c>
      <c r="G49" s="2">
        <v>171520</v>
      </c>
      <c r="H49" s="2">
        <v>0</v>
      </c>
      <c r="I49" s="2">
        <v>171520</v>
      </c>
      <c r="J49" s="2">
        <v>-56780</v>
      </c>
      <c r="K49" s="2">
        <v>-0.24870784056066578</v>
      </c>
    </row>
    <row r="50" spans="2:11" x14ac:dyDescent="0.25">
      <c r="B50" s="2">
        <v>61528</v>
      </c>
      <c r="C50" s="2" t="s">
        <v>2491</v>
      </c>
      <c r="D50" s="2">
        <v>3843108</v>
      </c>
      <c r="E50" s="2">
        <v>1274353.49</v>
      </c>
      <c r="F50" s="2">
        <v>101516.67</v>
      </c>
      <c r="G50" s="2">
        <v>1172836.82</v>
      </c>
      <c r="H50" s="2">
        <v>0</v>
      </c>
      <c r="I50" s="2">
        <v>1172837</v>
      </c>
      <c r="J50" s="2">
        <v>-2670271.1883328999</v>
      </c>
      <c r="K50" s="2">
        <v>-0.69482071736607431</v>
      </c>
    </row>
    <row r="51" spans="2:11" x14ac:dyDescent="0.25">
      <c r="B51" s="2">
        <v>6162</v>
      </c>
      <c r="C51" s="2" t="s">
        <v>2493</v>
      </c>
      <c r="D51" s="2">
        <v>956947</v>
      </c>
      <c r="E51" s="2">
        <v>963785.21</v>
      </c>
      <c r="F51" s="2">
        <v>0</v>
      </c>
      <c r="G51" s="2">
        <v>963785.21</v>
      </c>
      <c r="H51" s="2">
        <v>0</v>
      </c>
      <c r="I51" s="2">
        <v>963785</v>
      </c>
      <c r="J51" s="2">
        <v>6837.8000000000466</v>
      </c>
      <c r="K51" s="2">
        <v>7.1454308032878376E-3</v>
      </c>
    </row>
    <row r="52" spans="2:11" x14ac:dyDescent="0.25">
      <c r="B52" s="2">
        <v>6164</v>
      </c>
      <c r="C52" s="2" t="s">
        <v>2495</v>
      </c>
      <c r="D52" s="2">
        <v>203554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-203553.75</v>
      </c>
      <c r="K52" s="2">
        <v>-1</v>
      </c>
    </row>
    <row r="53" spans="2:11" x14ac:dyDescent="0.25">
      <c r="B53" s="2">
        <v>6181</v>
      </c>
      <c r="C53" s="2" t="s">
        <v>2497</v>
      </c>
      <c r="D53" s="2">
        <v>0</v>
      </c>
      <c r="E53" s="2">
        <v>5000</v>
      </c>
      <c r="F53" s="2">
        <v>0</v>
      </c>
      <c r="G53" s="2">
        <v>5000</v>
      </c>
      <c r="H53" s="2">
        <v>0</v>
      </c>
      <c r="I53" s="2">
        <v>5000</v>
      </c>
      <c r="J53" s="2">
        <v>5000</v>
      </c>
      <c r="K53" s="2" t="e">
        <v>#DIV/0!</v>
      </c>
    </row>
    <row r="54" spans="2:11" x14ac:dyDescent="0.25">
      <c r="B54" s="2">
        <v>6182</v>
      </c>
      <c r="C54" s="2" t="s">
        <v>2499</v>
      </c>
      <c r="D54" s="2">
        <v>2600000</v>
      </c>
      <c r="E54" s="2">
        <v>17041059.98</v>
      </c>
      <c r="F54" s="2">
        <v>1994705.99</v>
      </c>
      <c r="G54" s="2">
        <v>15046353.99</v>
      </c>
      <c r="H54" s="2">
        <v>0</v>
      </c>
      <c r="I54" s="2">
        <v>15046354</v>
      </c>
      <c r="J54" s="2">
        <v>12446354</v>
      </c>
      <c r="K54" s="2">
        <v>4.7870592307692306</v>
      </c>
    </row>
    <row r="55" spans="2:11" x14ac:dyDescent="0.25">
      <c r="B55" s="2">
        <v>6183</v>
      </c>
      <c r="C55" s="2" t="s">
        <v>2501</v>
      </c>
      <c r="D55" s="2">
        <v>7823750</v>
      </c>
      <c r="E55" s="2">
        <v>8189925.4699999997</v>
      </c>
      <c r="F55" s="2">
        <v>51583.32</v>
      </c>
      <c r="G55" s="2">
        <v>8138342.1499999994</v>
      </c>
      <c r="H55" s="2">
        <v>0</v>
      </c>
      <c r="I55" s="2">
        <v>8138342</v>
      </c>
      <c r="J55" s="2">
        <v>314591.70999999996</v>
      </c>
      <c r="K55" s="2">
        <v>4.0209835224687358E-2</v>
      </c>
    </row>
    <row r="56" spans="2:11" x14ac:dyDescent="0.25">
      <c r="B56" s="2">
        <v>6184</v>
      </c>
      <c r="C56" s="2" t="s">
        <v>2503</v>
      </c>
      <c r="D56" s="2">
        <v>11447926</v>
      </c>
      <c r="E56" s="2">
        <v>13510646.890000001</v>
      </c>
      <c r="F56" s="2">
        <v>64500</v>
      </c>
      <c r="G56" s="2">
        <v>13446146.890000001</v>
      </c>
      <c r="H56" s="2">
        <v>0</v>
      </c>
      <c r="I56" s="2">
        <v>13446147</v>
      </c>
      <c r="J56" s="2">
        <v>1998221.4800000004</v>
      </c>
      <c r="K56" s="2">
        <v>0.17454878410145355</v>
      </c>
    </row>
    <row r="57" spans="2:11" x14ac:dyDescent="0.25">
      <c r="B57" s="2">
        <v>6186</v>
      </c>
      <c r="C57" s="2" t="s">
        <v>2505</v>
      </c>
      <c r="D57" s="2">
        <v>476490</v>
      </c>
      <c r="E57" s="2">
        <v>454110</v>
      </c>
      <c r="F57" s="2">
        <v>27000</v>
      </c>
      <c r="G57" s="2">
        <v>427110</v>
      </c>
      <c r="H57" s="2">
        <v>0</v>
      </c>
      <c r="I57" s="2">
        <v>427110</v>
      </c>
      <c r="J57" s="2">
        <v>-49380</v>
      </c>
      <c r="K57" s="2">
        <v>-0.10363281495939054</v>
      </c>
    </row>
    <row r="58" spans="2:11" x14ac:dyDescent="0.25">
      <c r="B58" s="2">
        <v>6187</v>
      </c>
      <c r="C58" s="2" t="s">
        <v>2507</v>
      </c>
      <c r="D58" s="2">
        <v>1025789</v>
      </c>
      <c r="E58" s="2">
        <v>952544.08</v>
      </c>
      <c r="F58" s="2">
        <v>0</v>
      </c>
      <c r="G58" s="2">
        <v>952544.08</v>
      </c>
      <c r="H58" s="2">
        <v>0</v>
      </c>
      <c r="I58" s="2">
        <v>952544</v>
      </c>
      <c r="J58" s="2">
        <v>-73245.000002900022</v>
      </c>
      <c r="K58" s="2">
        <v>-7.1403573252094676E-2</v>
      </c>
    </row>
    <row r="59" spans="2:11" x14ac:dyDescent="0.25">
      <c r="B59" s="2">
        <v>6253</v>
      </c>
      <c r="C59" s="2" t="s">
        <v>2511</v>
      </c>
      <c r="D59" s="2">
        <v>24000</v>
      </c>
      <c r="E59" s="2">
        <v>66765</v>
      </c>
      <c r="F59" s="2">
        <v>0</v>
      </c>
      <c r="G59" s="2">
        <v>66765</v>
      </c>
      <c r="H59" s="2">
        <v>0</v>
      </c>
      <c r="I59" s="2">
        <v>66765</v>
      </c>
      <c r="J59" s="2">
        <v>42765</v>
      </c>
      <c r="K59" s="2">
        <v>1.7818750000000001</v>
      </c>
    </row>
    <row r="60" spans="2:11" x14ac:dyDescent="0.25">
      <c r="B60" s="2">
        <v>626</v>
      </c>
      <c r="C60" s="2" t="s">
        <v>2513</v>
      </c>
      <c r="D60" s="2">
        <v>4820</v>
      </c>
      <c r="E60" s="2">
        <v>4033.33</v>
      </c>
      <c r="F60" s="2">
        <v>0</v>
      </c>
      <c r="G60" s="2">
        <v>4033.33</v>
      </c>
      <c r="H60" s="2">
        <v>0</v>
      </c>
      <c r="I60" s="2">
        <v>4033</v>
      </c>
      <c r="J60" s="2">
        <v>-787</v>
      </c>
      <c r="K60" s="2">
        <v>-0.16327800829875519</v>
      </c>
    </row>
    <row r="61" spans="2:11" x14ac:dyDescent="0.25">
      <c r="B61" s="2">
        <v>6262</v>
      </c>
      <c r="C61" s="2" t="s">
        <v>2515</v>
      </c>
      <c r="D61" s="2">
        <v>485922</v>
      </c>
      <c r="E61" s="2">
        <v>647805.86</v>
      </c>
      <c r="F61" s="2">
        <v>0</v>
      </c>
      <c r="G61" s="2">
        <v>647805.86</v>
      </c>
      <c r="H61" s="2">
        <v>0</v>
      </c>
      <c r="I61" s="2">
        <v>647806</v>
      </c>
      <c r="J61" s="2">
        <v>161884.02000000002</v>
      </c>
      <c r="K61" s="2">
        <v>0.33314817329316948</v>
      </c>
    </row>
    <row r="62" spans="2:11" x14ac:dyDescent="0.25">
      <c r="B62" s="2">
        <v>6263</v>
      </c>
      <c r="C62" s="2" t="s">
        <v>2517</v>
      </c>
      <c r="D62" s="2">
        <v>486402</v>
      </c>
      <c r="E62" s="2">
        <v>511453.97</v>
      </c>
      <c r="F62" s="2">
        <v>8614.9</v>
      </c>
      <c r="G62" s="2">
        <v>502839.06999999995</v>
      </c>
      <c r="H62" s="2">
        <v>0</v>
      </c>
      <c r="I62" s="2">
        <v>502839</v>
      </c>
      <c r="J62" s="2">
        <v>16437.340000000026</v>
      </c>
      <c r="K62" s="2">
        <v>3.3793758022947588E-2</v>
      </c>
    </row>
    <row r="63" spans="2:11" x14ac:dyDescent="0.25">
      <c r="B63" s="2">
        <v>627</v>
      </c>
      <c r="C63" s="2" t="s">
        <v>2519</v>
      </c>
      <c r="D63" s="2">
        <v>17776890</v>
      </c>
      <c r="E63" s="2">
        <v>20606393.91</v>
      </c>
      <c r="F63" s="2">
        <v>1786829.2</v>
      </c>
      <c r="G63" s="2">
        <v>18819564.710000001</v>
      </c>
      <c r="H63" s="2">
        <v>0</v>
      </c>
      <c r="I63" s="2">
        <v>18819565</v>
      </c>
      <c r="J63" s="2">
        <v>1042675.0599999987</v>
      </c>
      <c r="K63" s="2">
        <v>5.8653401327183927E-2</v>
      </c>
    </row>
    <row r="64" spans="2:11" x14ac:dyDescent="0.25">
      <c r="B64" s="2">
        <v>62701</v>
      </c>
      <c r="C64" s="2" t="s">
        <v>2521</v>
      </c>
      <c r="D64" s="2">
        <v>1519000</v>
      </c>
      <c r="E64" s="2">
        <v>1954000</v>
      </c>
      <c r="F64" s="2">
        <v>0</v>
      </c>
      <c r="G64" s="2">
        <v>1954000</v>
      </c>
      <c r="H64" s="2">
        <v>0</v>
      </c>
      <c r="I64" s="2">
        <v>1954000</v>
      </c>
      <c r="J64" s="2">
        <v>435000</v>
      </c>
      <c r="K64" s="2">
        <v>0.28637261356155364</v>
      </c>
    </row>
    <row r="65" spans="2:11" x14ac:dyDescent="0.25">
      <c r="B65" s="2">
        <v>6272</v>
      </c>
      <c r="C65" s="2" t="s">
        <v>3504</v>
      </c>
      <c r="D65" s="2">
        <v>225040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-225040.17</v>
      </c>
      <c r="K65" s="2">
        <v>-1</v>
      </c>
    </row>
    <row r="66" spans="2:11" x14ac:dyDescent="0.25">
      <c r="B66" s="2">
        <v>628</v>
      </c>
      <c r="C66" s="2" t="s">
        <v>2523</v>
      </c>
      <c r="D66" s="2">
        <v>125910</v>
      </c>
      <c r="E66" s="2">
        <v>121546.52</v>
      </c>
      <c r="F66" s="2">
        <v>0</v>
      </c>
      <c r="G66" s="2">
        <v>121546.52</v>
      </c>
      <c r="H66" s="2">
        <v>0</v>
      </c>
      <c r="I66" s="2">
        <v>121547</v>
      </c>
      <c r="J66" s="2">
        <v>-4363.0225999999966</v>
      </c>
      <c r="K66" s="2">
        <v>-3.4651908640035436E-2</v>
      </c>
    </row>
    <row r="67" spans="2:11" x14ac:dyDescent="0.25">
      <c r="B67" s="2">
        <v>6281</v>
      </c>
      <c r="C67" s="2" t="s">
        <v>2525</v>
      </c>
      <c r="D67" s="2">
        <v>5809945</v>
      </c>
      <c r="E67" s="2">
        <v>5958983.4500000002</v>
      </c>
      <c r="F67" s="2">
        <v>0</v>
      </c>
      <c r="G67" s="2">
        <v>5958983.4500000002</v>
      </c>
      <c r="H67" s="2">
        <v>0</v>
      </c>
      <c r="I67" s="2">
        <v>5958983</v>
      </c>
      <c r="J67" s="2">
        <v>149037.95000000019</v>
      </c>
      <c r="K67" s="2">
        <v>2.5652213354410331E-2</v>
      </c>
    </row>
    <row r="68" spans="2:11" x14ac:dyDescent="0.25">
      <c r="B68" s="2">
        <v>6313</v>
      </c>
      <c r="C68" s="2" t="s">
        <v>2529</v>
      </c>
      <c r="D68" s="2">
        <v>15810</v>
      </c>
      <c r="E68" s="2">
        <v>12810</v>
      </c>
      <c r="F68" s="2">
        <v>0</v>
      </c>
      <c r="G68" s="2">
        <v>12810</v>
      </c>
      <c r="H68" s="2">
        <v>0</v>
      </c>
      <c r="I68" s="2">
        <v>12810</v>
      </c>
      <c r="J68" s="2">
        <v>-3000</v>
      </c>
      <c r="K68" s="2">
        <v>-0.18975332068311196</v>
      </c>
    </row>
    <row r="69" spans="2:11" x14ac:dyDescent="0.25">
      <c r="B69" s="2">
        <v>634</v>
      </c>
      <c r="C69" s="2" t="s">
        <v>2536</v>
      </c>
      <c r="D69" s="2">
        <v>6701295</v>
      </c>
      <c r="E69" s="2">
        <v>7546585</v>
      </c>
      <c r="F69" s="2">
        <v>127750</v>
      </c>
      <c r="G69" s="2">
        <v>7418835</v>
      </c>
      <c r="H69" s="2">
        <v>0</v>
      </c>
      <c r="I69" s="2">
        <v>7418835</v>
      </c>
      <c r="J69" s="2">
        <v>717540</v>
      </c>
      <c r="K69" s="2">
        <v>0.10707482658202631</v>
      </c>
    </row>
    <row r="70" spans="2:11" x14ac:dyDescent="0.25">
      <c r="B70" s="2">
        <v>636</v>
      </c>
      <c r="C70" s="2" t="s">
        <v>2538</v>
      </c>
      <c r="D70" s="2">
        <v>56880</v>
      </c>
      <c r="E70" s="2">
        <v>61200</v>
      </c>
      <c r="F70" s="2">
        <v>0</v>
      </c>
      <c r="G70" s="2">
        <v>61200</v>
      </c>
      <c r="H70" s="2">
        <v>0</v>
      </c>
      <c r="I70" s="2">
        <v>61200</v>
      </c>
      <c r="J70" s="2">
        <v>4320</v>
      </c>
      <c r="K70" s="2">
        <v>7.5949367088607597E-2</v>
      </c>
    </row>
    <row r="71" spans="2:11" x14ac:dyDescent="0.25">
      <c r="B71" s="2">
        <v>637</v>
      </c>
      <c r="C71" s="2" t="s">
        <v>2540</v>
      </c>
      <c r="D71" s="2">
        <v>97058</v>
      </c>
      <c r="E71" s="2">
        <v>218609.35</v>
      </c>
      <c r="F71" s="2">
        <v>0</v>
      </c>
      <c r="G71" s="2">
        <v>218609.35</v>
      </c>
      <c r="H71" s="2">
        <v>0</v>
      </c>
      <c r="I71" s="2">
        <v>218609</v>
      </c>
      <c r="J71" s="2">
        <v>121550.67</v>
      </c>
      <c r="K71" s="2">
        <v>1.25234660435637</v>
      </c>
    </row>
    <row r="72" spans="2:11" x14ac:dyDescent="0.25">
      <c r="B72" s="2">
        <v>6321</v>
      </c>
      <c r="C72" s="2" t="s">
        <v>3798</v>
      </c>
      <c r="E72" s="2">
        <v>9659</v>
      </c>
      <c r="F72" s="2">
        <v>9659</v>
      </c>
      <c r="G72" s="2">
        <v>0</v>
      </c>
      <c r="H72" s="2">
        <v>0</v>
      </c>
      <c r="I72" s="2">
        <v>0</v>
      </c>
      <c r="J72" s="2">
        <v>0</v>
      </c>
      <c r="K72" s="2" t="e">
        <v>#DIV/0!</v>
      </c>
    </row>
    <row r="73" spans="2:11" x14ac:dyDescent="0.25">
      <c r="B73" s="2">
        <v>64801</v>
      </c>
      <c r="C73" s="2" t="s">
        <v>2548</v>
      </c>
      <c r="D73" s="2">
        <v>1556000</v>
      </c>
      <c r="E73" s="2">
        <v>1319000</v>
      </c>
      <c r="F73" s="2">
        <v>28000</v>
      </c>
      <c r="G73" s="2">
        <v>1291000</v>
      </c>
      <c r="H73" s="2">
        <v>0</v>
      </c>
      <c r="I73" s="2">
        <v>1291000</v>
      </c>
      <c r="J73" s="2">
        <v>-265000.01</v>
      </c>
      <c r="K73" s="2">
        <v>-0.1703084886226961</v>
      </c>
    </row>
    <row r="74" spans="2:11" x14ac:dyDescent="0.25">
      <c r="B74" s="2">
        <v>6481</v>
      </c>
      <c r="C74" s="2" t="s">
        <v>2550</v>
      </c>
      <c r="D74" s="2">
        <v>1779233</v>
      </c>
      <c r="E74" s="2">
        <v>1686666.66</v>
      </c>
      <c r="F74" s="2">
        <v>0</v>
      </c>
      <c r="G74" s="2">
        <v>1686666.66</v>
      </c>
      <c r="H74" s="2">
        <v>0</v>
      </c>
      <c r="I74" s="2">
        <v>1686667</v>
      </c>
      <c r="J74" s="2">
        <v>-92566.330000000075</v>
      </c>
      <c r="K74" s="2">
        <v>-5.2025964464143704E-2</v>
      </c>
    </row>
    <row r="75" spans="2:11" x14ac:dyDescent="0.25">
      <c r="B75" s="2">
        <v>654</v>
      </c>
      <c r="C75" s="2" t="s">
        <v>2552</v>
      </c>
      <c r="D75" s="2">
        <v>503423</v>
      </c>
      <c r="E75" s="2">
        <v>573609.93999999994</v>
      </c>
      <c r="F75" s="2">
        <v>0</v>
      </c>
      <c r="G75" s="2">
        <v>573609.93999999994</v>
      </c>
      <c r="H75" s="2">
        <v>0</v>
      </c>
      <c r="I75" s="2">
        <v>573610</v>
      </c>
      <c r="J75" s="2">
        <v>70187</v>
      </c>
      <c r="K75" s="2">
        <v>0.13941953387111833</v>
      </c>
    </row>
    <row r="76" spans="2:11" x14ac:dyDescent="0.25">
      <c r="B76" s="2">
        <v>655</v>
      </c>
      <c r="C76" s="2" t="s">
        <v>2554</v>
      </c>
      <c r="D76" s="2">
        <v>286823</v>
      </c>
      <c r="E76" s="2">
        <v>257403</v>
      </c>
      <c r="F76" s="2">
        <v>0</v>
      </c>
      <c r="G76" s="2">
        <v>257403</v>
      </c>
      <c r="H76" s="2">
        <v>0</v>
      </c>
      <c r="I76" s="2">
        <v>257403</v>
      </c>
      <c r="J76" s="2">
        <v>-29420</v>
      </c>
      <c r="K76" s="2">
        <v>-0.10257196947246211</v>
      </c>
    </row>
    <row r="77" spans="2:11" x14ac:dyDescent="0.25">
      <c r="B77" s="2">
        <v>656</v>
      </c>
      <c r="C77" s="2" t="s">
        <v>2556</v>
      </c>
      <c r="D77" s="2">
        <v>856416</v>
      </c>
      <c r="E77" s="2">
        <v>828828.2</v>
      </c>
      <c r="F77" s="2">
        <v>51933</v>
      </c>
      <c r="G77" s="2">
        <v>776895.2</v>
      </c>
      <c r="H77" s="2">
        <v>0</v>
      </c>
      <c r="I77" s="2">
        <v>776895</v>
      </c>
      <c r="J77" s="2">
        <v>-79520.819999999949</v>
      </c>
      <c r="K77" s="2">
        <v>-9.285304888459435E-2</v>
      </c>
    </row>
    <row r="78" spans="2:11" x14ac:dyDescent="0.25">
      <c r="B78" s="2">
        <v>657</v>
      </c>
      <c r="C78" s="2" t="s">
        <v>2558</v>
      </c>
      <c r="D78" s="2">
        <v>167511</v>
      </c>
      <c r="E78" s="2">
        <v>796410.8</v>
      </c>
      <c r="F78" s="2">
        <v>0</v>
      </c>
      <c r="G78" s="2">
        <v>796410.8</v>
      </c>
      <c r="H78" s="2">
        <v>0</v>
      </c>
      <c r="I78" s="2">
        <v>796411</v>
      </c>
      <c r="J78" s="2">
        <v>628900.07000000007</v>
      </c>
      <c r="K78" s="2">
        <v>3.7543822961283784</v>
      </c>
    </row>
    <row r="79" spans="2:11" x14ac:dyDescent="0.25">
      <c r="B79" s="2">
        <v>672</v>
      </c>
      <c r="C79" s="2" t="s">
        <v>2568</v>
      </c>
      <c r="D79" s="2">
        <v>1339377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-1339377.25</v>
      </c>
      <c r="K79" s="2">
        <v>-1</v>
      </c>
    </row>
    <row r="80" spans="2:11" x14ac:dyDescent="0.25">
      <c r="B80" s="2">
        <v>6221</v>
      </c>
      <c r="C80" s="2" t="s">
        <v>2509</v>
      </c>
      <c r="D80" s="2">
        <v>1010093</v>
      </c>
      <c r="E80" s="2">
        <v>993406.82</v>
      </c>
      <c r="F80" s="2">
        <v>0</v>
      </c>
      <c r="G80" s="2">
        <v>993406.82</v>
      </c>
      <c r="H80" s="2">
        <v>0</v>
      </c>
      <c r="I80" s="2">
        <v>993407</v>
      </c>
      <c r="J80" s="2">
        <v>-16685.599999999977</v>
      </c>
      <c r="K80" s="2">
        <v>-1.6518881536207647E-2</v>
      </c>
    </row>
    <row r="81" spans="1:11" x14ac:dyDescent="0.25">
      <c r="B81" s="2">
        <v>61337</v>
      </c>
      <c r="C81" s="2" t="s">
        <v>3500</v>
      </c>
      <c r="D81" s="2">
        <v>158823</v>
      </c>
      <c r="E81" s="2">
        <v>893443.92</v>
      </c>
      <c r="F81" s="2">
        <v>681679.92</v>
      </c>
      <c r="G81" s="2">
        <v>211764</v>
      </c>
      <c r="H81" s="2">
        <v>0</v>
      </c>
      <c r="I81" s="2">
        <v>211764</v>
      </c>
      <c r="J81" s="2">
        <v>52941</v>
      </c>
      <c r="K81" s="2">
        <v>0.33333333333333331</v>
      </c>
    </row>
    <row r="82" spans="1:11" x14ac:dyDescent="0.25">
      <c r="B82" s="2">
        <v>6134</v>
      </c>
      <c r="C82" s="2" t="s">
        <v>2455</v>
      </c>
      <c r="D82" s="2">
        <v>64725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-64725</v>
      </c>
      <c r="K82" s="2">
        <v>-1</v>
      </c>
    </row>
    <row r="83" spans="1:11" x14ac:dyDescent="0.25">
      <c r="B83" s="2">
        <v>772</v>
      </c>
      <c r="C83" s="2" t="s">
        <v>2610</v>
      </c>
      <c r="D83" s="2">
        <v>-1339377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1339377.25</v>
      </c>
      <c r="K83" s="2">
        <v>-1</v>
      </c>
    </row>
    <row r="84" spans="1:11" x14ac:dyDescent="0.25">
      <c r="A84" s="2" t="s">
        <v>3725</v>
      </c>
      <c r="D84" s="2">
        <v>202166812</v>
      </c>
      <c r="E84" s="2">
        <v>235649475.13</v>
      </c>
      <c r="F84" s="2">
        <v>23783738.790000003</v>
      </c>
      <c r="G84" s="2">
        <v>211865736.34000003</v>
      </c>
      <c r="H84" s="2">
        <v>0</v>
      </c>
      <c r="I84" s="2">
        <v>211865736</v>
      </c>
      <c r="J84" s="2">
        <v>9698924.3962636292</v>
      </c>
      <c r="K84" s="2">
        <v>4.7974859569306166E-2</v>
      </c>
    </row>
    <row r="89" spans="1:11" x14ac:dyDescent="0.25">
      <c r="D89" s="178" t="s">
        <v>3811</v>
      </c>
      <c r="I89" s="178" t="s">
        <v>3674</v>
      </c>
    </row>
    <row r="90" spans="1:11" x14ac:dyDescent="0.25">
      <c r="C90" s="2" t="str">
        <f>'P&amp;L'!A17</f>
        <v>Shpenzime të tjera të shfrytëzimit</v>
      </c>
      <c r="D90" s="2" t="e">
        <f>'P&amp;L'!#REF!</f>
        <v>#REF!</v>
      </c>
      <c r="I90" s="2">
        <f>'P&amp;L'!D17</f>
        <v>-211865736</v>
      </c>
    </row>
    <row r="91" spans="1:11" x14ac:dyDescent="0.25">
      <c r="C91" s="2" t="s">
        <v>3672</v>
      </c>
      <c r="D91" s="2" t="e">
        <f>D90</f>
        <v>#REF!</v>
      </c>
      <c r="I91" s="2">
        <f>I90</f>
        <v>-211865736</v>
      </c>
    </row>
    <row r="93" spans="1:11" x14ac:dyDescent="0.25">
      <c r="C93" s="177" t="s">
        <v>3673</v>
      </c>
      <c r="D93" s="177" t="e">
        <f>GETPIVOTDATA("Sum of Adjusted Closing balance PY",$A$3)+D91</f>
        <v>#REF!</v>
      </c>
      <c r="I93" s="2">
        <f>GETPIVOTDATA("Sum of Closing balance adjusted",$A$3)+I91</f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E6093-CBA5-4190-A0F4-C14DA65CC4DD}">
  <sheetPr>
    <tabColor theme="8" tint="-0.499984740745262"/>
  </sheetPr>
  <dimension ref="A1:K57"/>
  <sheetViews>
    <sheetView showGridLines="0" zoomScale="80" zoomScaleNormal="80" workbookViewId="0"/>
  </sheetViews>
  <sheetFormatPr defaultColWidth="8.85546875" defaultRowHeight="15" x14ac:dyDescent="0.25"/>
  <cols>
    <col min="1" max="1" width="9.42578125" style="2" bestFit="1" customWidth="1"/>
    <col min="2" max="2" width="13.140625" style="2" bestFit="1" customWidth="1"/>
    <col min="3" max="3" width="73.7109375" style="2" bestFit="1" customWidth="1"/>
    <col min="4" max="4" width="33" style="2" bestFit="1" customWidth="1"/>
    <col min="5" max="5" width="14.140625" style="2" bestFit="1" customWidth="1"/>
    <col min="6" max="6" width="14" style="2" bestFit="1" customWidth="1"/>
    <col min="7" max="7" width="22.28515625" style="2" bestFit="1" customWidth="1"/>
    <col min="8" max="8" width="20.7109375" style="2" bestFit="1" customWidth="1"/>
    <col min="9" max="9" width="30.28515625" style="2" bestFit="1" customWidth="1"/>
    <col min="10" max="10" width="24.140625" style="2" bestFit="1" customWidth="1"/>
    <col min="11" max="11" width="19" style="2" bestFit="1" customWidth="1"/>
    <col min="12" max="16384" width="8.85546875" style="2"/>
  </cols>
  <sheetData>
    <row r="1" spans="1:11" x14ac:dyDescent="0.25">
      <c r="A1" s="174" t="s">
        <v>3525</v>
      </c>
      <c r="B1" s="2" t="s">
        <v>3559</v>
      </c>
    </row>
    <row r="3" spans="1:11" x14ac:dyDescent="0.25">
      <c r="A3" s="174" t="s">
        <v>3526</v>
      </c>
      <c r="B3" s="174" t="s">
        <v>3530</v>
      </c>
      <c r="C3" s="174" t="s">
        <v>3531</v>
      </c>
      <c r="D3" s="2" t="s">
        <v>3810</v>
      </c>
      <c r="E3" s="2" t="s">
        <v>3726</v>
      </c>
      <c r="F3" s="2" t="s">
        <v>3727</v>
      </c>
      <c r="G3" s="2" t="s">
        <v>3728</v>
      </c>
      <c r="H3" s="2" t="s">
        <v>3729</v>
      </c>
      <c r="I3" s="2" t="s">
        <v>3730</v>
      </c>
      <c r="J3" s="2" t="s">
        <v>3733</v>
      </c>
      <c r="K3" s="2" t="s">
        <v>3734</v>
      </c>
    </row>
    <row r="4" spans="1:11" x14ac:dyDescent="0.25">
      <c r="A4" s="2">
        <v>1006</v>
      </c>
      <c r="B4" s="2">
        <v>4110222</v>
      </c>
      <c r="C4" s="2" t="s">
        <v>389</v>
      </c>
      <c r="D4" s="2">
        <v>0</v>
      </c>
      <c r="E4" s="2">
        <v>0</v>
      </c>
      <c r="F4" s="2">
        <v>0</v>
      </c>
      <c r="G4" s="2">
        <v>0</v>
      </c>
      <c r="H4" s="2">
        <v>566728</v>
      </c>
      <c r="I4" s="2">
        <v>566728</v>
      </c>
      <c r="J4" s="2">
        <v>566728</v>
      </c>
      <c r="K4" s="2" t="e">
        <v>#DIV/0!</v>
      </c>
    </row>
    <row r="5" spans="1:11" x14ac:dyDescent="0.25">
      <c r="B5" s="2">
        <v>4110728</v>
      </c>
      <c r="C5" s="2" t="s">
        <v>585</v>
      </c>
      <c r="D5" s="2">
        <v>87384291</v>
      </c>
      <c r="E5" s="2">
        <v>0</v>
      </c>
      <c r="F5" s="2">
        <v>0</v>
      </c>
      <c r="G5" s="2">
        <v>0</v>
      </c>
      <c r="H5" s="2">
        <v>152917465</v>
      </c>
      <c r="I5" s="2">
        <v>152917465</v>
      </c>
      <c r="J5" s="2">
        <v>65533173.866799995</v>
      </c>
      <c r="K5" s="2">
        <v>0.74994227242637557</v>
      </c>
    </row>
    <row r="6" spans="1:11" x14ac:dyDescent="0.25">
      <c r="A6" s="2">
        <v>1012</v>
      </c>
      <c r="B6" s="2">
        <v>21311</v>
      </c>
      <c r="C6" s="2" t="s">
        <v>65</v>
      </c>
      <c r="D6" s="2">
        <v>10632455</v>
      </c>
      <c r="E6" s="2">
        <v>0</v>
      </c>
      <c r="F6" s="2">
        <v>0</v>
      </c>
      <c r="G6" s="2">
        <v>0</v>
      </c>
      <c r="H6" s="2">
        <v>10632455</v>
      </c>
      <c r="I6" s="2">
        <v>10632455</v>
      </c>
      <c r="J6" s="2">
        <v>0.12509999796748161</v>
      </c>
      <c r="K6" s="2">
        <v>1.1765862111750385E-8</v>
      </c>
    </row>
    <row r="7" spans="1:11" x14ac:dyDescent="0.25">
      <c r="B7" s="2">
        <v>21313</v>
      </c>
      <c r="C7" s="2" t="s">
        <v>67</v>
      </c>
      <c r="D7" s="2">
        <v>10913768</v>
      </c>
      <c r="E7" s="2">
        <v>0</v>
      </c>
      <c r="F7" s="2">
        <v>0</v>
      </c>
      <c r="G7" s="2">
        <v>0</v>
      </c>
      <c r="H7" s="2">
        <v>10913768</v>
      </c>
      <c r="I7" s="2">
        <v>10913768</v>
      </c>
      <c r="J7" s="2">
        <v>8.3000008016824722E-3</v>
      </c>
      <c r="K7" s="2">
        <v>7.605073525472306E-10</v>
      </c>
    </row>
    <row r="8" spans="1:11" x14ac:dyDescent="0.25">
      <c r="B8" s="2">
        <v>21314</v>
      </c>
      <c r="C8" s="2" t="s">
        <v>69</v>
      </c>
      <c r="D8" s="2">
        <v>12971448</v>
      </c>
      <c r="E8" s="2">
        <v>0</v>
      </c>
      <c r="F8" s="2">
        <v>0</v>
      </c>
      <c r="G8" s="2">
        <v>0</v>
      </c>
      <c r="H8" s="2">
        <v>12971448</v>
      </c>
      <c r="I8" s="2">
        <v>12971448</v>
      </c>
      <c r="J8" s="2">
        <v>-0.30000000074505806</v>
      </c>
      <c r="K8" s="2">
        <v>-2.3127718185875825E-8</v>
      </c>
    </row>
    <row r="9" spans="1:11" x14ac:dyDescent="0.25">
      <c r="B9" s="2">
        <v>21315</v>
      </c>
      <c r="C9" s="2" t="s">
        <v>71</v>
      </c>
      <c r="D9" s="2">
        <v>5799190</v>
      </c>
      <c r="E9" s="2">
        <v>328562.68</v>
      </c>
      <c r="F9" s="2">
        <v>0</v>
      </c>
      <c r="G9" s="2">
        <v>328562.68</v>
      </c>
      <c r="H9" s="2">
        <v>5799190</v>
      </c>
      <c r="I9" s="2">
        <v>6127753</v>
      </c>
      <c r="J9" s="2">
        <v>328563.5</v>
      </c>
      <c r="K9" s="2">
        <v>5.6656796609250312E-2</v>
      </c>
    </row>
    <row r="10" spans="1:11" x14ac:dyDescent="0.25">
      <c r="B10" s="2">
        <v>21317</v>
      </c>
      <c r="C10" s="2" t="s">
        <v>74</v>
      </c>
      <c r="D10" s="2">
        <v>23478476</v>
      </c>
      <c r="E10" s="2">
        <v>0</v>
      </c>
      <c r="F10" s="2">
        <v>0</v>
      </c>
      <c r="G10" s="2">
        <v>0</v>
      </c>
      <c r="H10" s="2">
        <v>23478476</v>
      </c>
      <c r="I10" s="2">
        <v>23478476</v>
      </c>
      <c r="J10" s="2">
        <v>0</v>
      </c>
      <c r="K10" s="2">
        <v>0</v>
      </c>
    </row>
    <row r="11" spans="1:11" x14ac:dyDescent="0.25">
      <c r="B11" s="2">
        <v>21318</v>
      </c>
      <c r="C11" s="2" t="s">
        <v>76</v>
      </c>
      <c r="D11" s="2">
        <v>13098305</v>
      </c>
      <c r="E11" s="2">
        <v>0</v>
      </c>
      <c r="F11" s="2">
        <v>0</v>
      </c>
      <c r="G11" s="2">
        <v>0</v>
      </c>
      <c r="H11" s="2">
        <v>13098305</v>
      </c>
      <c r="I11" s="2">
        <v>13098305</v>
      </c>
      <c r="J11" s="2">
        <v>0.42060000449419022</v>
      </c>
      <c r="K11" s="2">
        <v>3.2111026426708501E-8</v>
      </c>
    </row>
    <row r="12" spans="1:11" x14ac:dyDescent="0.25">
      <c r="B12" s="2">
        <v>21320</v>
      </c>
      <c r="C12" s="2" t="s">
        <v>78</v>
      </c>
      <c r="D12" s="2">
        <v>12888608</v>
      </c>
      <c r="E12" s="2">
        <v>0</v>
      </c>
      <c r="F12" s="2">
        <v>0</v>
      </c>
      <c r="G12" s="2">
        <v>0</v>
      </c>
      <c r="H12" s="2">
        <v>12888608</v>
      </c>
      <c r="I12" s="2">
        <v>12888608</v>
      </c>
      <c r="J12" s="2">
        <v>0.5</v>
      </c>
      <c r="K12" s="2">
        <v>3.8793950393787689E-8</v>
      </c>
    </row>
    <row r="13" spans="1:11" x14ac:dyDescent="0.25">
      <c r="B13" s="2">
        <v>21321</v>
      </c>
      <c r="C13" s="2" t="s">
        <v>80</v>
      </c>
      <c r="D13" s="2">
        <v>10947356</v>
      </c>
      <c r="E13" s="2">
        <v>0</v>
      </c>
      <c r="F13" s="2">
        <v>0</v>
      </c>
      <c r="G13" s="2">
        <v>0</v>
      </c>
      <c r="H13" s="2">
        <v>10947356</v>
      </c>
      <c r="I13" s="2">
        <v>10947356</v>
      </c>
      <c r="J13" s="2">
        <v>-1.5999991446733475E-3</v>
      </c>
      <c r="K13" s="2">
        <v>-1.4615393383018705E-10</v>
      </c>
    </row>
    <row r="14" spans="1:11" x14ac:dyDescent="0.25">
      <c r="B14" s="2">
        <v>21322</v>
      </c>
      <c r="C14" s="2" t="s">
        <v>82</v>
      </c>
      <c r="D14" s="2">
        <v>18467057</v>
      </c>
      <c r="E14" s="2">
        <v>0</v>
      </c>
      <c r="F14" s="2">
        <v>0</v>
      </c>
      <c r="G14" s="2">
        <v>0</v>
      </c>
      <c r="H14" s="2">
        <v>18467057</v>
      </c>
      <c r="I14" s="2">
        <v>18467057</v>
      </c>
      <c r="J14" s="2">
        <v>-0.34800000116229057</v>
      </c>
      <c r="K14" s="2">
        <v>-1.8844366733933347E-8</v>
      </c>
    </row>
    <row r="15" spans="1:11" x14ac:dyDescent="0.25">
      <c r="B15" s="2">
        <v>21323</v>
      </c>
      <c r="C15" s="2" t="s">
        <v>84</v>
      </c>
      <c r="D15" s="2">
        <v>6157956</v>
      </c>
      <c r="E15" s="2">
        <v>0</v>
      </c>
      <c r="F15" s="2">
        <v>0</v>
      </c>
      <c r="G15" s="2">
        <v>0</v>
      </c>
      <c r="H15" s="2">
        <v>6157956</v>
      </c>
      <c r="I15" s="2">
        <v>6157956</v>
      </c>
      <c r="J15" s="2">
        <v>0</v>
      </c>
      <c r="K15" s="2">
        <v>0</v>
      </c>
    </row>
    <row r="16" spans="1:11" x14ac:dyDescent="0.25">
      <c r="B16" s="2">
        <v>21324</v>
      </c>
      <c r="C16" s="2" t="s">
        <v>86</v>
      </c>
      <c r="D16" s="2">
        <v>2343415</v>
      </c>
      <c r="E16" s="2">
        <v>0</v>
      </c>
      <c r="F16" s="2">
        <v>0</v>
      </c>
      <c r="G16" s="2">
        <v>0</v>
      </c>
      <c r="H16" s="2">
        <v>2343415</v>
      </c>
      <c r="I16" s="2">
        <v>2343415</v>
      </c>
      <c r="J16" s="2">
        <v>0</v>
      </c>
      <c r="K16" s="2">
        <v>0</v>
      </c>
    </row>
    <row r="17" spans="2:11" x14ac:dyDescent="0.25">
      <c r="B17" s="2">
        <v>21325</v>
      </c>
      <c r="C17" s="2" t="s">
        <v>88</v>
      </c>
      <c r="D17" s="2">
        <v>21493410</v>
      </c>
      <c r="E17" s="2">
        <v>0</v>
      </c>
      <c r="F17" s="2">
        <v>0</v>
      </c>
      <c r="G17" s="2">
        <v>0</v>
      </c>
      <c r="H17" s="2">
        <v>21493410</v>
      </c>
      <c r="I17" s="2">
        <v>21493410</v>
      </c>
      <c r="J17" s="2">
        <v>-0.4700000025331974</v>
      </c>
      <c r="K17" s="2">
        <v>-2.1867167297121708E-8</v>
      </c>
    </row>
    <row r="18" spans="2:11" x14ac:dyDescent="0.25">
      <c r="B18" s="2">
        <v>21327</v>
      </c>
      <c r="C18" s="2" t="s">
        <v>90</v>
      </c>
      <c r="D18" s="2">
        <v>14069899</v>
      </c>
      <c r="E18" s="2">
        <v>0</v>
      </c>
      <c r="F18" s="2">
        <v>0</v>
      </c>
      <c r="G18" s="2">
        <v>0</v>
      </c>
      <c r="H18" s="2">
        <v>14069899</v>
      </c>
      <c r="I18" s="2">
        <v>14069899</v>
      </c>
      <c r="J18" s="2">
        <v>0</v>
      </c>
      <c r="K18" s="2">
        <v>0</v>
      </c>
    </row>
    <row r="19" spans="2:11" x14ac:dyDescent="0.25">
      <c r="B19" s="2">
        <v>21328</v>
      </c>
      <c r="C19" s="2" t="s">
        <v>92</v>
      </c>
      <c r="D19" s="2">
        <v>12753600</v>
      </c>
      <c r="E19" s="2">
        <v>0</v>
      </c>
      <c r="F19" s="2">
        <v>0</v>
      </c>
      <c r="G19" s="2">
        <v>0</v>
      </c>
      <c r="H19" s="2">
        <v>12753600</v>
      </c>
      <c r="I19" s="2">
        <v>12753600</v>
      </c>
      <c r="J19" s="2">
        <v>-0.18999999947845936</v>
      </c>
      <c r="K19" s="2">
        <v>-1.4897754096716698E-8</v>
      </c>
    </row>
    <row r="20" spans="2:11" x14ac:dyDescent="0.25">
      <c r="B20" s="2">
        <v>21329</v>
      </c>
      <c r="C20" s="2" t="s">
        <v>94</v>
      </c>
      <c r="D20" s="2">
        <v>7021891</v>
      </c>
      <c r="E20" s="2">
        <v>397800</v>
      </c>
      <c r="F20" s="2">
        <v>0</v>
      </c>
      <c r="G20" s="2">
        <v>397800</v>
      </c>
      <c r="H20" s="2">
        <v>7021891</v>
      </c>
      <c r="I20" s="2">
        <v>7419691</v>
      </c>
      <c r="J20" s="2">
        <v>397800.44639999978</v>
      </c>
      <c r="K20" s="2">
        <v>5.6651473469072296E-2</v>
      </c>
    </row>
    <row r="21" spans="2:11" x14ac:dyDescent="0.25">
      <c r="B21" s="2">
        <v>281313</v>
      </c>
      <c r="C21" s="2" t="s">
        <v>228</v>
      </c>
      <c r="D21" s="2">
        <v>-10089994</v>
      </c>
      <c r="E21" s="2">
        <v>0</v>
      </c>
      <c r="F21" s="2">
        <v>0</v>
      </c>
      <c r="G21" s="2">
        <v>0</v>
      </c>
      <c r="H21" s="2">
        <v>-23997235</v>
      </c>
      <c r="I21" s="2">
        <v>-23997235</v>
      </c>
      <c r="J21" s="2">
        <v>-13907241</v>
      </c>
      <c r="K21" s="2">
        <v>1.378320046572872</v>
      </c>
    </row>
    <row r="22" spans="2:11" x14ac:dyDescent="0.25">
      <c r="B22" s="2">
        <v>281314</v>
      </c>
      <c r="C22" s="2" t="s">
        <v>230</v>
      </c>
      <c r="D22" s="2">
        <v>-10706133</v>
      </c>
      <c r="E22" s="2">
        <v>0</v>
      </c>
      <c r="F22" s="2">
        <v>0</v>
      </c>
      <c r="G22" s="2">
        <v>0</v>
      </c>
      <c r="H22" s="2">
        <v>-10706133</v>
      </c>
      <c r="I22" s="2">
        <v>-10706133</v>
      </c>
      <c r="J22" s="2">
        <v>0</v>
      </c>
      <c r="K22" s="2">
        <v>0</v>
      </c>
    </row>
    <row r="23" spans="2:11" x14ac:dyDescent="0.25">
      <c r="B23" s="2">
        <v>281315</v>
      </c>
      <c r="C23" s="2" t="s">
        <v>232</v>
      </c>
      <c r="D23" s="2">
        <v>-2534488</v>
      </c>
      <c r="E23" s="2">
        <v>0</v>
      </c>
      <c r="F23" s="2">
        <v>0</v>
      </c>
      <c r="G23" s="2">
        <v>0</v>
      </c>
      <c r="H23" s="2">
        <v>-2534488</v>
      </c>
      <c r="I23" s="2">
        <v>-2534488</v>
      </c>
      <c r="J23" s="2">
        <v>0</v>
      </c>
      <c r="K23" s="2">
        <v>0</v>
      </c>
    </row>
    <row r="24" spans="2:11" x14ac:dyDescent="0.25">
      <c r="B24" s="2">
        <v>281317</v>
      </c>
      <c r="C24" s="2" t="s">
        <v>236</v>
      </c>
      <c r="D24" s="2">
        <v>-22863574</v>
      </c>
      <c r="E24" s="2">
        <v>0</v>
      </c>
      <c r="F24" s="2">
        <v>0</v>
      </c>
      <c r="G24" s="2">
        <v>0</v>
      </c>
      <c r="H24" s="2">
        <v>-22863574</v>
      </c>
      <c r="I24" s="2">
        <v>-22863574</v>
      </c>
      <c r="J24" s="2">
        <v>0</v>
      </c>
      <c r="K24" s="2">
        <v>0</v>
      </c>
    </row>
    <row r="25" spans="2:11" x14ac:dyDescent="0.25">
      <c r="B25" s="2">
        <v>281318</v>
      </c>
      <c r="C25" s="2" t="s">
        <v>238</v>
      </c>
      <c r="D25" s="2">
        <v>-8886666</v>
      </c>
      <c r="E25" s="2">
        <v>0</v>
      </c>
      <c r="F25" s="2">
        <v>0</v>
      </c>
      <c r="G25" s="2">
        <v>0</v>
      </c>
      <c r="H25" s="2">
        <v>-8886666</v>
      </c>
      <c r="I25" s="2">
        <v>-8886666</v>
      </c>
      <c r="J25" s="2">
        <v>0</v>
      </c>
      <c r="K25" s="2">
        <v>0</v>
      </c>
    </row>
    <row r="26" spans="2:11" x14ac:dyDescent="0.25">
      <c r="B26" s="2">
        <v>281320</v>
      </c>
      <c r="C26" s="2" t="s">
        <v>242</v>
      </c>
      <c r="D26" s="2">
        <v>-11560209</v>
      </c>
      <c r="E26" s="2">
        <v>0</v>
      </c>
      <c r="F26" s="2">
        <v>0</v>
      </c>
      <c r="G26" s="2">
        <v>0</v>
      </c>
      <c r="H26" s="2">
        <v>-11560209</v>
      </c>
      <c r="I26" s="2">
        <v>-11560209</v>
      </c>
      <c r="J26" s="2">
        <v>0</v>
      </c>
      <c r="K26" s="2">
        <v>0</v>
      </c>
    </row>
    <row r="27" spans="2:11" x14ac:dyDescent="0.25">
      <c r="B27" s="2">
        <v>281321</v>
      </c>
      <c r="C27" s="2" t="s">
        <v>244</v>
      </c>
      <c r="D27" s="2">
        <v>-10947356</v>
      </c>
      <c r="E27" s="2">
        <v>0</v>
      </c>
      <c r="F27" s="2">
        <v>0</v>
      </c>
      <c r="G27" s="2">
        <v>0</v>
      </c>
      <c r="H27" s="2">
        <v>-10947356</v>
      </c>
      <c r="I27" s="2">
        <v>-10947356</v>
      </c>
      <c r="J27" s="2">
        <v>0</v>
      </c>
      <c r="K27" s="2">
        <v>0</v>
      </c>
    </row>
    <row r="28" spans="2:11" x14ac:dyDescent="0.25">
      <c r="B28" s="2">
        <v>281322</v>
      </c>
      <c r="C28" s="2" t="s">
        <v>246</v>
      </c>
      <c r="D28" s="2">
        <v>-15820488</v>
      </c>
      <c r="E28" s="2">
        <v>0</v>
      </c>
      <c r="F28" s="2">
        <v>0</v>
      </c>
      <c r="G28" s="2">
        <v>0</v>
      </c>
      <c r="H28" s="2">
        <v>-15820488</v>
      </c>
      <c r="I28" s="2">
        <v>-15820488</v>
      </c>
      <c r="J28" s="2">
        <v>0</v>
      </c>
      <c r="K28" s="2">
        <v>0</v>
      </c>
    </row>
    <row r="29" spans="2:11" x14ac:dyDescent="0.25">
      <c r="B29" s="2">
        <v>281323</v>
      </c>
      <c r="C29" s="2" t="s">
        <v>248</v>
      </c>
      <c r="D29" s="2">
        <v>-6157956</v>
      </c>
      <c r="E29" s="2">
        <v>0</v>
      </c>
      <c r="F29" s="2">
        <v>0</v>
      </c>
      <c r="G29" s="2">
        <v>0</v>
      </c>
      <c r="H29" s="2">
        <v>-6157956</v>
      </c>
      <c r="I29" s="2">
        <v>-6157956</v>
      </c>
      <c r="J29" s="2">
        <v>0</v>
      </c>
      <c r="K29" s="2">
        <v>0</v>
      </c>
    </row>
    <row r="30" spans="2:11" x14ac:dyDescent="0.25">
      <c r="B30" s="2">
        <v>281324</v>
      </c>
      <c r="C30" s="2" t="s">
        <v>250</v>
      </c>
      <c r="D30" s="2">
        <v>-2343415</v>
      </c>
      <c r="E30" s="2">
        <v>0</v>
      </c>
      <c r="F30" s="2">
        <v>0</v>
      </c>
      <c r="G30" s="2">
        <v>0</v>
      </c>
      <c r="H30" s="2">
        <v>-2343415</v>
      </c>
      <c r="I30" s="2">
        <v>-2343415</v>
      </c>
      <c r="J30" s="2">
        <v>0</v>
      </c>
      <c r="K30" s="2">
        <v>0</v>
      </c>
    </row>
    <row r="31" spans="2:11" x14ac:dyDescent="0.25">
      <c r="B31" s="2">
        <v>281325</v>
      </c>
      <c r="C31" s="2" t="s">
        <v>252</v>
      </c>
      <c r="D31" s="2">
        <v>-14983726</v>
      </c>
      <c r="E31" s="2">
        <v>0</v>
      </c>
      <c r="F31" s="2">
        <v>0</v>
      </c>
      <c r="G31" s="2">
        <v>0</v>
      </c>
      <c r="H31" s="2">
        <v>-14983726</v>
      </c>
      <c r="I31" s="2">
        <v>-14983726</v>
      </c>
      <c r="J31" s="2">
        <v>0</v>
      </c>
      <c r="K31" s="2">
        <v>0</v>
      </c>
    </row>
    <row r="32" spans="2:11" x14ac:dyDescent="0.25">
      <c r="B32" s="2">
        <v>281328</v>
      </c>
      <c r="C32" s="2" t="s">
        <v>256</v>
      </c>
      <c r="D32" s="2">
        <v>-14069899</v>
      </c>
      <c r="E32" s="2">
        <v>0</v>
      </c>
      <c r="F32" s="2">
        <v>0</v>
      </c>
      <c r="G32" s="2">
        <v>0</v>
      </c>
      <c r="H32" s="2">
        <v>-14069899</v>
      </c>
      <c r="I32" s="2">
        <v>-14069899</v>
      </c>
      <c r="J32" s="2">
        <v>0</v>
      </c>
      <c r="K32" s="2">
        <v>0</v>
      </c>
    </row>
    <row r="33" spans="1:11" x14ac:dyDescent="0.25">
      <c r="B33" s="2">
        <v>281331</v>
      </c>
      <c r="C33" s="2" t="s">
        <v>260</v>
      </c>
      <c r="D33" s="2">
        <v>-1000542</v>
      </c>
      <c r="E33" s="2">
        <v>0</v>
      </c>
      <c r="F33" s="2">
        <v>0</v>
      </c>
      <c r="G33" s="2">
        <v>0</v>
      </c>
      <c r="H33" s="2">
        <v>-1000542</v>
      </c>
      <c r="I33" s="2">
        <v>-1000542</v>
      </c>
      <c r="J33" s="2">
        <v>0</v>
      </c>
      <c r="K33" s="2">
        <v>0</v>
      </c>
    </row>
    <row r="34" spans="1:11" x14ac:dyDescent="0.25">
      <c r="B34" s="2">
        <v>281316</v>
      </c>
      <c r="C34" s="2" t="s">
        <v>234</v>
      </c>
      <c r="D34" s="2">
        <v>-108856</v>
      </c>
      <c r="E34" s="2">
        <v>0</v>
      </c>
      <c r="F34" s="2">
        <v>0</v>
      </c>
      <c r="G34" s="2">
        <v>0</v>
      </c>
      <c r="H34" s="2">
        <v>-108856</v>
      </c>
      <c r="I34" s="2">
        <v>-108856</v>
      </c>
      <c r="J34" s="2">
        <v>0</v>
      </c>
      <c r="K34" s="2">
        <v>0</v>
      </c>
    </row>
    <row r="35" spans="1:11" x14ac:dyDescent="0.25">
      <c r="B35" s="2">
        <v>281326</v>
      </c>
      <c r="C35" s="2" t="s">
        <v>254</v>
      </c>
      <c r="D35" s="2">
        <v>-4000282</v>
      </c>
      <c r="E35" s="2">
        <v>0</v>
      </c>
      <c r="F35" s="2">
        <v>0</v>
      </c>
      <c r="G35" s="2">
        <v>0</v>
      </c>
      <c r="H35" s="2">
        <v>-4000282</v>
      </c>
      <c r="I35" s="2">
        <v>-4000282</v>
      </c>
      <c r="J35" s="2">
        <v>-0.5</v>
      </c>
      <c r="K35" s="2">
        <v>1.2499120374403653E-7</v>
      </c>
    </row>
    <row r="36" spans="1:11" x14ac:dyDescent="0.25">
      <c r="B36" s="2">
        <v>281330</v>
      </c>
      <c r="C36" s="2" t="s">
        <v>258</v>
      </c>
      <c r="D36" s="2">
        <v>-4226228</v>
      </c>
      <c r="E36" s="2">
        <v>0</v>
      </c>
      <c r="F36" s="2">
        <v>0</v>
      </c>
      <c r="G36" s="2">
        <v>0</v>
      </c>
      <c r="H36" s="2">
        <v>-4226228</v>
      </c>
      <c r="I36" s="2">
        <v>-4226228</v>
      </c>
      <c r="J36" s="2">
        <v>0</v>
      </c>
      <c r="K36" s="2">
        <v>0</v>
      </c>
    </row>
    <row r="37" spans="1:11" x14ac:dyDescent="0.25">
      <c r="A37" s="2">
        <v>2007</v>
      </c>
      <c r="B37" s="2">
        <v>45501</v>
      </c>
      <c r="C37" s="2" t="s">
        <v>2127</v>
      </c>
      <c r="D37" s="2">
        <v>-18921166</v>
      </c>
      <c r="E37" s="2">
        <v>449703.39</v>
      </c>
      <c r="F37" s="2">
        <v>0</v>
      </c>
      <c r="G37" s="2">
        <v>-18471463.449999999</v>
      </c>
      <c r="H37" s="2">
        <v>0</v>
      </c>
      <c r="I37" s="2">
        <v>-18471463</v>
      </c>
      <c r="J37" s="2">
        <v>449703.18580010161</v>
      </c>
      <c r="K37" s="2">
        <v>-2.3767202369248966E-2</v>
      </c>
    </row>
    <row r="38" spans="1:11" x14ac:dyDescent="0.25">
      <c r="B38" s="2">
        <v>45504</v>
      </c>
      <c r="C38" s="2" t="s">
        <v>2133</v>
      </c>
      <c r="D38" s="2">
        <v>-36800808</v>
      </c>
      <c r="E38" s="2">
        <v>874651.38</v>
      </c>
      <c r="F38" s="2">
        <v>0</v>
      </c>
      <c r="G38" s="2">
        <v>-35926156.759999998</v>
      </c>
      <c r="H38" s="2">
        <v>0</v>
      </c>
      <c r="I38" s="2">
        <v>-35926157</v>
      </c>
      <c r="J38" s="2">
        <v>874651.13810000569</v>
      </c>
      <c r="K38" s="2">
        <v>-2.3767172036487871E-2</v>
      </c>
    </row>
    <row r="39" spans="1:11" x14ac:dyDescent="0.25">
      <c r="A39" s="2">
        <v>2015</v>
      </c>
      <c r="B39" s="2">
        <v>4010050</v>
      </c>
      <c r="C39" s="2" t="s">
        <v>389</v>
      </c>
      <c r="D39" s="2">
        <v>-7926628</v>
      </c>
      <c r="E39" s="2">
        <v>0</v>
      </c>
      <c r="F39" s="2">
        <v>0</v>
      </c>
      <c r="G39" s="2">
        <v>0</v>
      </c>
      <c r="H39" s="2">
        <v>-8014120</v>
      </c>
      <c r="I39" s="2">
        <v>-8014120</v>
      </c>
      <c r="J39" s="2">
        <v>-87491.655000194907</v>
      </c>
      <c r="K39" s="2">
        <v>1.1037688559649135E-2</v>
      </c>
    </row>
    <row r="40" spans="1:11" x14ac:dyDescent="0.25">
      <c r="B40" s="2">
        <v>4010592</v>
      </c>
      <c r="C40" s="2" t="s">
        <v>585</v>
      </c>
      <c r="D40" s="2">
        <v>-46748624</v>
      </c>
      <c r="E40" s="2">
        <v>0</v>
      </c>
      <c r="F40" s="2">
        <v>0</v>
      </c>
      <c r="G40" s="2">
        <v>0</v>
      </c>
      <c r="H40" s="2">
        <v>-486050238</v>
      </c>
      <c r="I40" s="2">
        <v>-486050238</v>
      </c>
      <c r="J40" s="2">
        <v>-439301614.40359879</v>
      </c>
      <c r="K40" s="2">
        <v>9.3971026440533958</v>
      </c>
    </row>
    <row r="41" spans="1:11" x14ac:dyDescent="0.25">
      <c r="B41" s="2">
        <v>45701</v>
      </c>
      <c r="C41" s="2" t="s">
        <v>3489</v>
      </c>
      <c r="D41" s="2">
        <v>-84253556</v>
      </c>
      <c r="E41" s="2">
        <v>84253556</v>
      </c>
      <c r="F41" s="2">
        <v>0</v>
      </c>
      <c r="G41" s="2">
        <v>0</v>
      </c>
      <c r="H41" s="2">
        <v>0</v>
      </c>
      <c r="I41" s="2">
        <v>0</v>
      </c>
      <c r="J41" s="2">
        <v>84253556</v>
      </c>
      <c r="K41" s="2">
        <v>-1</v>
      </c>
    </row>
    <row r="42" spans="1:11" x14ac:dyDescent="0.25">
      <c r="A42" s="2" t="s">
        <v>3725</v>
      </c>
      <c r="D42" s="2">
        <v>-64529469</v>
      </c>
      <c r="E42" s="2">
        <v>86304273.450000003</v>
      </c>
      <c r="F42" s="2">
        <v>0</v>
      </c>
      <c r="G42" s="2">
        <v>-53671257.530000001</v>
      </c>
      <c r="H42" s="2">
        <v>-311750384</v>
      </c>
      <c r="I42" s="2">
        <v>-365421641</v>
      </c>
      <c r="J42" s="2">
        <v>-300892171.67709887</v>
      </c>
      <c r="K42" s="2">
        <v>4.6628644994964175</v>
      </c>
    </row>
    <row r="47" spans="1:11" x14ac:dyDescent="0.25">
      <c r="D47" s="178" t="s">
        <v>3811</v>
      </c>
      <c r="I47" s="178" t="s">
        <v>3674</v>
      </c>
    </row>
    <row r="48" spans="1:11" x14ac:dyDescent="0.25">
      <c r="C48" s="2" t="e">
        <f>#REF!</f>
        <v>#REF!</v>
      </c>
      <c r="D48" s="179" t="e">
        <f>#REF!</f>
        <v>#REF!</v>
      </c>
      <c r="I48" s="179" t="e">
        <f>#REF!</f>
        <v>#REF!</v>
      </c>
    </row>
    <row r="49" spans="3:9" x14ac:dyDescent="0.25">
      <c r="C49" s="2" t="e">
        <f>#REF!</f>
        <v>#REF!</v>
      </c>
      <c r="D49" s="179" t="e">
        <f>#REF!</f>
        <v>#REF!</v>
      </c>
      <c r="I49" s="179" t="e">
        <f>#REF!</f>
        <v>#REF!</v>
      </c>
    </row>
    <row r="50" spans="3:9" x14ac:dyDescent="0.25">
      <c r="C50" s="2" t="e">
        <f>#REF!</f>
        <v>#REF!</v>
      </c>
      <c r="D50" s="179" t="e">
        <f>-#REF!</f>
        <v>#REF!</v>
      </c>
      <c r="I50" s="179" t="e">
        <f>-#REF!</f>
        <v>#REF!</v>
      </c>
    </row>
    <row r="51" spans="3:9" x14ac:dyDescent="0.25">
      <c r="C51" s="2" t="e">
        <f>#REF!</f>
        <v>#REF!</v>
      </c>
      <c r="D51" s="179" t="e">
        <f>-#REF!</f>
        <v>#REF!</v>
      </c>
      <c r="I51" s="179" t="e">
        <f>-#REF!</f>
        <v>#REF!</v>
      </c>
    </row>
    <row r="53" spans="3:9" x14ac:dyDescent="0.25">
      <c r="C53" s="2" t="s">
        <v>3672</v>
      </c>
      <c r="D53" s="2" t="e">
        <f>SUM(D48:D51)</f>
        <v>#REF!</v>
      </c>
      <c r="I53" s="2" t="e">
        <f>SUM(I48:I51)</f>
        <v>#REF!</v>
      </c>
    </row>
    <row r="57" spans="3:9" x14ac:dyDescent="0.25">
      <c r="C57" s="177" t="s">
        <v>3673</v>
      </c>
      <c r="D57" s="145" t="e">
        <f>GETPIVOTDATA("Sum of Adjusted Closing balance PY",$A$3)-D53</f>
        <v>#REF!</v>
      </c>
      <c r="I57" s="145" t="e">
        <f>GETPIVOTDATA("Sum of Closing balance adjusted",$A$3)-I53</f>
        <v>#REF!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96D8-FB49-439D-ADE7-96ACA83D0561}">
  <sheetPr>
    <tabColor theme="8" tint="-0.499984740745262"/>
  </sheetPr>
  <dimension ref="A1:K5"/>
  <sheetViews>
    <sheetView zoomScale="80" zoomScaleNormal="80" workbookViewId="0"/>
  </sheetViews>
  <sheetFormatPr defaultRowHeight="15" x14ac:dyDescent="0.25"/>
  <cols>
    <col min="3" max="3" width="13.7109375" bestFit="1" customWidth="1"/>
    <col min="4" max="4" width="32.85546875" bestFit="1" customWidth="1"/>
    <col min="5" max="5" width="13.7109375" bestFit="1" customWidth="1"/>
    <col min="6" max="6" width="13.85546875" bestFit="1" customWidth="1"/>
    <col min="7" max="7" width="22.140625" bestFit="1" customWidth="1"/>
    <col min="8" max="8" width="20.7109375" bestFit="1" customWidth="1"/>
    <col min="9" max="9" width="30.140625" bestFit="1" customWidth="1"/>
    <col min="10" max="10" width="24" bestFit="1" customWidth="1"/>
    <col min="11" max="11" width="18.85546875" bestFit="1" customWidth="1"/>
  </cols>
  <sheetData>
    <row r="1" spans="1:11" x14ac:dyDescent="0.25">
      <c r="A1" s="150" t="s">
        <v>3525</v>
      </c>
      <c r="B1" s="1" t="s">
        <v>3732</v>
      </c>
    </row>
    <row r="3" spans="1:11" x14ac:dyDescent="0.25">
      <c r="A3" s="150" t="s">
        <v>3526</v>
      </c>
      <c r="B3" s="150" t="s">
        <v>3530</v>
      </c>
      <c r="C3" s="150" t="s">
        <v>3531</v>
      </c>
      <c r="D3" s="1" t="s">
        <v>3810</v>
      </c>
      <c r="E3" s="1" t="s">
        <v>3726</v>
      </c>
      <c r="F3" s="1" t="s">
        <v>3727</v>
      </c>
      <c r="G3" s="1" t="s">
        <v>3728</v>
      </c>
      <c r="H3" s="1" t="s">
        <v>3729</v>
      </c>
      <c r="I3" s="1" t="s">
        <v>3730</v>
      </c>
      <c r="J3" s="1" t="s">
        <v>3733</v>
      </c>
      <c r="K3" s="151" t="s">
        <v>3734</v>
      </c>
    </row>
    <row r="4" spans="1:11" x14ac:dyDescent="0.25">
      <c r="A4" s="1" t="s">
        <v>3732</v>
      </c>
      <c r="B4" s="1">
        <v>890</v>
      </c>
      <c r="C4" s="1" t="s">
        <v>2612</v>
      </c>
      <c r="D4" s="1">
        <v>0</v>
      </c>
      <c r="E4" s="1">
        <v>0</v>
      </c>
      <c r="F4" s="1">
        <v>0</v>
      </c>
      <c r="G4" s="1">
        <v>590829797.36000001</v>
      </c>
      <c r="H4" s="1">
        <v>-590829797</v>
      </c>
      <c r="I4" s="1">
        <v>0</v>
      </c>
      <c r="J4" s="1">
        <v>4.9999999999999975E-3</v>
      </c>
      <c r="K4" s="151">
        <v>-1</v>
      </c>
    </row>
    <row r="5" spans="1:11" x14ac:dyDescent="0.25">
      <c r="A5" s="1" t="s">
        <v>3725</v>
      </c>
      <c r="B5" s="1"/>
      <c r="C5" s="1"/>
      <c r="D5" s="1">
        <v>0</v>
      </c>
      <c r="E5" s="1">
        <v>0</v>
      </c>
      <c r="F5" s="1">
        <v>0</v>
      </c>
      <c r="G5" s="1">
        <v>590829797.36000001</v>
      </c>
      <c r="H5" s="1">
        <v>-590829797</v>
      </c>
      <c r="I5" s="1">
        <v>0</v>
      </c>
      <c r="J5" s="1">
        <v>4.9999999999999975E-3</v>
      </c>
      <c r="K5" s="151">
        <v>-1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23EA7-C5B7-438D-93A2-C7DA72164B82}">
  <sheetPr>
    <tabColor theme="8" tint="-0.499984740745262"/>
  </sheetPr>
  <dimension ref="A1:K5"/>
  <sheetViews>
    <sheetView zoomScale="80" zoomScaleNormal="80" workbookViewId="0"/>
  </sheetViews>
  <sheetFormatPr defaultRowHeight="15" x14ac:dyDescent="0.25"/>
  <cols>
    <col min="3" max="3" width="27.28515625" bestFit="1" customWidth="1"/>
    <col min="4" max="4" width="32.85546875" bestFit="1" customWidth="1"/>
    <col min="5" max="5" width="13.7109375" bestFit="1" customWidth="1"/>
    <col min="6" max="6" width="13.85546875" bestFit="1" customWidth="1"/>
    <col min="7" max="7" width="22.140625" bestFit="1" customWidth="1"/>
    <col min="8" max="8" width="20.7109375" bestFit="1" customWidth="1"/>
    <col min="9" max="9" width="30.140625" bestFit="1" customWidth="1"/>
    <col min="10" max="10" width="24" bestFit="1" customWidth="1"/>
    <col min="11" max="11" width="18.85546875" bestFit="1" customWidth="1"/>
  </cols>
  <sheetData>
    <row r="1" spans="1:11" x14ac:dyDescent="0.25">
      <c r="A1" s="150" t="s">
        <v>3525</v>
      </c>
      <c r="B1" s="173">
        <v>0</v>
      </c>
    </row>
    <row r="3" spans="1:11" x14ac:dyDescent="0.25">
      <c r="A3" s="150" t="s">
        <v>3526</v>
      </c>
      <c r="B3" s="150" t="s">
        <v>3530</v>
      </c>
      <c r="C3" s="150" t="s">
        <v>3531</v>
      </c>
      <c r="D3" s="1" t="s">
        <v>3810</v>
      </c>
      <c r="E3" s="1" t="s">
        <v>3726</v>
      </c>
      <c r="F3" s="1" t="s">
        <v>3727</v>
      </c>
      <c r="G3" s="1" t="s">
        <v>3728</v>
      </c>
      <c r="H3" s="1" t="s">
        <v>3729</v>
      </c>
      <c r="I3" s="1" t="s">
        <v>3730</v>
      </c>
      <c r="J3" s="1" t="s">
        <v>3733</v>
      </c>
      <c r="K3" s="151" t="s">
        <v>3734</v>
      </c>
    </row>
    <row r="4" spans="1:11" x14ac:dyDescent="0.25">
      <c r="A4" s="1" t="s">
        <v>3732</v>
      </c>
      <c r="B4" s="1">
        <v>467201</v>
      </c>
      <c r="C4" s="1" t="s">
        <v>2168</v>
      </c>
      <c r="D4" s="1">
        <v>0</v>
      </c>
      <c r="E4" s="1">
        <v>291610.98</v>
      </c>
      <c r="F4" s="1">
        <v>291610.98</v>
      </c>
      <c r="G4" s="1">
        <v>0</v>
      </c>
      <c r="H4" s="1">
        <v>0</v>
      </c>
      <c r="I4" s="1">
        <v>0</v>
      </c>
      <c r="J4" s="1">
        <v>-290695</v>
      </c>
      <c r="K4" s="151">
        <v>-1</v>
      </c>
    </row>
    <row r="5" spans="1:11" x14ac:dyDescent="0.25">
      <c r="A5" s="1" t="s">
        <v>3725</v>
      </c>
      <c r="B5" s="1"/>
      <c r="C5" s="1"/>
      <c r="D5" s="1">
        <v>0</v>
      </c>
      <c r="E5" s="1">
        <v>291610.98</v>
      </c>
      <c r="F5" s="1">
        <v>291610.98</v>
      </c>
      <c r="G5" s="1">
        <v>0</v>
      </c>
      <c r="H5" s="1">
        <v>0</v>
      </c>
      <c r="I5" s="1">
        <v>0</v>
      </c>
      <c r="J5" s="1">
        <v>-290695</v>
      </c>
      <c r="K5" s="151">
        <v>-1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5FE49-780C-4D3F-9150-28838230D5BB}">
  <sheetPr codeName="Sheet14">
    <tabColor rgb="FF002060"/>
  </sheetPr>
  <dimension ref="A1:K1288"/>
  <sheetViews>
    <sheetView showGridLines="0" zoomScale="80" zoomScaleNormal="80" workbookViewId="0">
      <selection activeCell="A47" sqref="A47"/>
    </sheetView>
  </sheetViews>
  <sheetFormatPr defaultRowHeight="15" x14ac:dyDescent="0.25"/>
  <cols>
    <col min="1" max="1" width="12.85546875" bestFit="1" customWidth="1"/>
    <col min="2" max="2" width="12" bestFit="1" customWidth="1"/>
    <col min="3" max="3" width="96.5703125" bestFit="1" customWidth="1"/>
    <col min="4" max="4" width="33.7109375" bestFit="1" customWidth="1"/>
    <col min="5" max="6" width="15.140625" bestFit="1" customWidth="1"/>
    <col min="7" max="7" width="22.42578125" bestFit="1" customWidth="1"/>
    <col min="8" max="8" width="21.28515625" bestFit="1" customWidth="1"/>
    <col min="9" max="9" width="30.7109375" bestFit="1" customWidth="1"/>
    <col min="10" max="10" width="24.42578125" bestFit="1" customWidth="1"/>
    <col min="11" max="11" width="19.140625" style="151" bestFit="1" customWidth="1"/>
  </cols>
  <sheetData>
    <row r="1" spans="1:11" x14ac:dyDescent="0.25">
      <c r="A1" s="150" t="s">
        <v>3525</v>
      </c>
      <c r="B1" s="1" t="s">
        <v>3731</v>
      </c>
    </row>
    <row r="3" spans="1:11" x14ac:dyDescent="0.25">
      <c r="A3" s="150" t="s">
        <v>3526</v>
      </c>
      <c r="B3" s="150" t="s">
        <v>3530</v>
      </c>
      <c r="C3" s="150" t="s">
        <v>3531</v>
      </c>
      <c r="D3" s="1" t="s">
        <v>3810</v>
      </c>
      <c r="E3" s="1" t="s">
        <v>3726</v>
      </c>
      <c r="F3" s="1" t="s">
        <v>3727</v>
      </c>
      <c r="G3" s="1" t="s">
        <v>3728</v>
      </c>
      <c r="H3" s="1" t="s">
        <v>3729</v>
      </c>
      <c r="I3" s="1" t="s">
        <v>3730</v>
      </c>
      <c r="J3" s="1" t="s">
        <v>3733</v>
      </c>
      <c r="K3" s="151" t="s">
        <v>3734</v>
      </c>
    </row>
    <row r="4" spans="1:11" x14ac:dyDescent="0.25">
      <c r="A4" s="1">
        <v>1001</v>
      </c>
      <c r="B4" s="1">
        <v>512101</v>
      </c>
      <c r="C4" s="1" t="s">
        <v>2188</v>
      </c>
      <c r="D4" s="1">
        <v>66519</v>
      </c>
      <c r="E4" s="1">
        <v>18683518.670000002</v>
      </c>
      <c r="F4" s="1">
        <v>17554556.609999999</v>
      </c>
      <c r="G4" s="1">
        <v>1195481.0600000024</v>
      </c>
      <c r="H4" s="1">
        <v>0</v>
      </c>
      <c r="I4" s="1">
        <v>1195481</v>
      </c>
      <c r="J4" s="1">
        <v>1128961.9999996014</v>
      </c>
      <c r="K4" s="151">
        <v>16.972023030906001</v>
      </c>
    </row>
    <row r="5" spans="1:11" x14ac:dyDescent="0.25">
      <c r="A5" s="1"/>
      <c r="B5" s="1">
        <v>512107</v>
      </c>
      <c r="C5" s="1" t="s">
        <v>2194</v>
      </c>
      <c r="D5" s="1">
        <v>4904540</v>
      </c>
      <c r="E5" s="1">
        <v>247552054.53</v>
      </c>
      <c r="F5" s="1">
        <v>227316864.21000001</v>
      </c>
      <c r="G5" s="1">
        <v>25139730.400000006</v>
      </c>
      <c r="H5" s="1">
        <v>0</v>
      </c>
      <c r="I5" s="1">
        <v>25139730</v>
      </c>
      <c r="J5" s="1">
        <v>20235189.920000494</v>
      </c>
      <c r="K5" s="151">
        <v>4.1258078412935575</v>
      </c>
    </row>
    <row r="6" spans="1:11" x14ac:dyDescent="0.25">
      <c r="A6" s="1"/>
      <c r="B6" s="1">
        <v>512108</v>
      </c>
      <c r="C6" s="1" t="s">
        <v>2196</v>
      </c>
      <c r="D6" s="1">
        <v>24228867</v>
      </c>
      <c r="E6" s="1">
        <v>833659688.80999994</v>
      </c>
      <c r="F6" s="1">
        <v>839042670.24000001</v>
      </c>
      <c r="G6" s="1">
        <v>18845885.699999928</v>
      </c>
      <c r="H6" s="1">
        <v>0</v>
      </c>
      <c r="I6" s="1">
        <v>18845886</v>
      </c>
      <c r="J6" s="1">
        <v>-5382981.1300011873</v>
      </c>
      <c r="K6" s="151">
        <v>-0.22217221717872879</v>
      </c>
    </row>
    <row r="7" spans="1:11" x14ac:dyDescent="0.25">
      <c r="A7" s="1"/>
      <c r="B7" s="1">
        <v>512114</v>
      </c>
      <c r="C7" s="1" t="s">
        <v>2203</v>
      </c>
      <c r="D7" s="1">
        <v>4745901</v>
      </c>
      <c r="E7" s="1">
        <v>13612863.5</v>
      </c>
      <c r="F7" s="1">
        <v>14779117.91</v>
      </c>
      <c r="G7" s="1">
        <v>3579646.3599999994</v>
      </c>
      <c r="H7" s="1">
        <v>0</v>
      </c>
      <c r="I7" s="1">
        <v>3579646</v>
      </c>
      <c r="J7" s="1">
        <v>-1166254.7699998002</v>
      </c>
      <c r="K7" s="151">
        <v>-0.24573939206062442</v>
      </c>
    </row>
    <row r="8" spans="1:11" x14ac:dyDescent="0.25">
      <c r="A8" s="1"/>
      <c r="B8" s="1">
        <v>512401</v>
      </c>
      <c r="C8" s="1" t="s">
        <v>2208</v>
      </c>
      <c r="D8" s="1">
        <v>24623321</v>
      </c>
      <c r="E8" s="1">
        <v>107531611.5</v>
      </c>
      <c r="F8" s="1">
        <v>120704266.63</v>
      </c>
      <c r="G8" s="1">
        <v>11450666.080000013</v>
      </c>
      <c r="H8" s="1">
        <v>0</v>
      </c>
      <c r="I8" s="1">
        <v>11450666</v>
      </c>
      <c r="J8" s="1">
        <v>-13172655.207063794</v>
      </c>
      <c r="K8" s="151">
        <v>-0.53496663168593606</v>
      </c>
    </row>
    <row r="9" spans="1:11" x14ac:dyDescent="0.25">
      <c r="A9" s="1"/>
      <c r="B9" s="1">
        <v>512407</v>
      </c>
      <c r="C9" s="1" t="s">
        <v>2214</v>
      </c>
      <c r="D9" s="1">
        <v>2528</v>
      </c>
      <c r="E9" s="1">
        <v>9960334.8000000007</v>
      </c>
      <c r="F9" s="1">
        <v>7968820.9400000004</v>
      </c>
      <c r="G9" s="1">
        <v>1994041.0499999998</v>
      </c>
      <c r="H9" s="1">
        <v>0</v>
      </c>
      <c r="I9" s="1">
        <v>1994041</v>
      </c>
      <c r="J9" s="1">
        <v>1991513.4880005987</v>
      </c>
      <c r="K9" s="151">
        <v>787.93433561239806</v>
      </c>
    </row>
    <row r="10" spans="1:11" x14ac:dyDescent="0.25">
      <c r="A10" s="1"/>
      <c r="B10" s="1">
        <v>512408</v>
      </c>
      <c r="C10" s="1" t="s">
        <v>2216</v>
      </c>
      <c r="D10" s="1">
        <v>2196959</v>
      </c>
      <c r="E10" s="1">
        <v>35276354.82</v>
      </c>
      <c r="F10" s="1">
        <v>35313600.93</v>
      </c>
      <c r="G10" s="1">
        <v>2159712.8999999985</v>
      </c>
      <c r="H10" s="1">
        <v>0</v>
      </c>
      <c r="I10" s="1">
        <v>2159713</v>
      </c>
      <c r="J10" s="1">
        <v>-37246.002998299897</v>
      </c>
      <c r="K10" s="151">
        <v>-1.6953435611437633E-2</v>
      </c>
    </row>
    <row r="11" spans="1:11" x14ac:dyDescent="0.25">
      <c r="A11" s="1"/>
      <c r="B11" s="1">
        <v>531101</v>
      </c>
      <c r="C11" s="1" t="s">
        <v>2234</v>
      </c>
      <c r="D11" s="1">
        <v>17013</v>
      </c>
      <c r="E11" s="1">
        <v>60410</v>
      </c>
      <c r="F11" s="1">
        <v>56106</v>
      </c>
      <c r="G11" s="1">
        <v>21317</v>
      </c>
      <c r="H11" s="1">
        <v>0</v>
      </c>
      <c r="I11" s="1">
        <v>21317</v>
      </c>
      <c r="J11" s="1">
        <v>4304</v>
      </c>
      <c r="K11" s="151">
        <v>0.25298301299006642</v>
      </c>
    </row>
    <row r="12" spans="1:11" x14ac:dyDescent="0.25">
      <c r="A12" s="1"/>
      <c r="B12" s="1">
        <v>531102</v>
      </c>
      <c r="C12" s="1" t="s">
        <v>2236</v>
      </c>
      <c r="D12" s="1">
        <v>702260</v>
      </c>
      <c r="E12" s="1">
        <v>326838626.32999998</v>
      </c>
      <c r="F12" s="1">
        <v>326838626.32999998</v>
      </c>
      <c r="G12" s="1">
        <v>702260</v>
      </c>
      <c r="H12" s="1">
        <v>0</v>
      </c>
      <c r="I12" s="1">
        <v>702260</v>
      </c>
      <c r="J12" s="1">
        <v>0</v>
      </c>
      <c r="K12" s="151">
        <v>0</v>
      </c>
    </row>
    <row r="13" spans="1:11" x14ac:dyDescent="0.25">
      <c r="A13" s="1"/>
      <c r="B13" s="1">
        <v>531103</v>
      </c>
      <c r="C13" s="1" t="s">
        <v>2238</v>
      </c>
      <c r="D13" s="1">
        <v>8093</v>
      </c>
      <c r="E13" s="1">
        <v>0</v>
      </c>
      <c r="F13" s="1">
        <v>0</v>
      </c>
      <c r="G13" s="1">
        <v>8093</v>
      </c>
      <c r="H13" s="1">
        <v>0</v>
      </c>
      <c r="I13" s="1">
        <v>8093</v>
      </c>
      <c r="J13" s="1">
        <v>0</v>
      </c>
      <c r="K13" s="151">
        <v>0</v>
      </c>
    </row>
    <row r="14" spans="1:11" x14ac:dyDescent="0.25">
      <c r="A14" s="1"/>
      <c r="B14" s="1">
        <v>531104</v>
      </c>
      <c r="C14" s="1" t="s">
        <v>2240</v>
      </c>
      <c r="D14" s="1">
        <v>502000</v>
      </c>
      <c r="E14" s="1">
        <v>317915176.43000001</v>
      </c>
      <c r="F14" s="1">
        <v>317915176.43000001</v>
      </c>
      <c r="G14" s="1">
        <v>502000</v>
      </c>
      <c r="H14" s="1">
        <v>0</v>
      </c>
      <c r="I14" s="1">
        <v>502000</v>
      </c>
      <c r="J14" s="1">
        <v>0</v>
      </c>
      <c r="K14" s="151">
        <v>0</v>
      </c>
    </row>
    <row r="15" spans="1:11" x14ac:dyDescent="0.25">
      <c r="A15" s="1"/>
      <c r="B15" s="1">
        <v>531105</v>
      </c>
      <c r="C15" s="1" t="s">
        <v>2242</v>
      </c>
      <c r="D15" s="1">
        <v>13920</v>
      </c>
      <c r="E15" s="1">
        <v>0</v>
      </c>
      <c r="F15" s="1">
        <v>10370</v>
      </c>
      <c r="G15" s="1">
        <v>3550</v>
      </c>
      <c r="H15" s="1">
        <v>0</v>
      </c>
      <c r="I15" s="1">
        <v>3550</v>
      </c>
      <c r="J15" s="1">
        <v>-10370</v>
      </c>
      <c r="K15" s="151">
        <v>-0.74497126436781613</v>
      </c>
    </row>
    <row r="16" spans="1:11" x14ac:dyDescent="0.25">
      <c r="A16" s="1"/>
      <c r="B16" s="1">
        <v>531110</v>
      </c>
      <c r="C16" s="1" t="s">
        <v>2244</v>
      </c>
      <c r="D16" s="1">
        <v>2770618</v>
      </c>
      <c r="E16" s="1">
        <v>131270240.3</v>
      </c>
      <c r="F16" s="1">
        <v>131069358.09999999</v>
      </c>
      <c r="G16" s="1">
        <v>2971500.200000003</v>
      </c>
      <c r="H16" s="1">
        <v>0</v>
      </c>
      <c r="I16" s="1">
        <v>2971500</v>
      </c>
      <c r="J16" s="1">
        <v>200882.00000029802</v>
      </c>
      <c r="K16" s="151">
        <v>7.2504401545185809E-2</v>
      </c>
    </row>
    <row r="17" spans="1:11" x14ac:dyDescent="0.25">
      <c r="A17" s="1"/>
      <c r="B17" s="1">
        <v>531111</v>
      </c>
      <c r="C17" s="1" t="s">
        <v>2246</v>
      </c>
      <c r="D17" s="1">
        <v>3046745</v>
      </c>
      <c r="E17" s="1">
        <v>108836048.25</v>
      </c>
      <c r="F17" s="1">
        <v>109886842.23</v>
      </c>
      <c r="G17" s="1">
        <v>1995951.0199999958</v>
      </c>
      <c r="H17" s="1">
        <v>0</v>
      </c>
      <c r="I17" s="1">
        <v>1995951</v>
      </c>
      <c r="J17" s="1">
        <v>-1050793.9999998957</v>
      </c>
      <c r="K17" s="151">
        <v>-0.34489069482346951</v>
      </c>
    </row>
    <row r="18" spans="1:11" x14ac:dyDescent="0.25">
      <c r="A18" s="1"/>
      <c r="B18" s="1">
        <v>531116</v>
      </c>
      <c r="C18" s="1" t="s">
        <v>2250</v>
      </c>
      <c r="D18" s="1">
        <v>1720071</v>
      </c>
      <c r="E18" s="1">
        <v>77595959.090000004</v>
      </c>
      <c r="F18" s="1">
        <v>77725497.840000004</v>
      </c>
      <c r="G18" s="1">
        <v>1590532.25</v>
      </c>
      <c r="H18" s="1">
        <v>0</v>
      </c>
      <c r="I18" s="1">
        <v>1590532</v>
      </c>
      <c r="J18" s="1">
        <v>-129538.99999970198</v>
      </c>
      <c r="K18" s="151">
        <v>-7.5310263355247792E-2</v>
      </c>
    </row>
    <row r="19" spans="1:11" x14ac:dyDescent="0.25">
      <c r="A19" s="1"/>
      <c r="B19" s="1">
        <v>531118</v>
      </c>
      <c r="C19" s="1" t="s">
        <v>2252</v>
      </c>
      <c r="D19" s="1">
        <v>661700</v>
      </c>
      <c r="E19" s="1">
        <v>23586903.66</v>
      </c>
      <c r="F19" s="1">
        <v>23269246</v>
      </c>
      <c r="G19" s="1">
        <v>979357.66000000015</v>
      </c>
      <c r="H19" s="1">
        <v>0</v>
      </c>
      <c r="I19" s="1">
        <v>979358</v>
      </c>
      <c r="J19" s="1">
        <v>317658.00000039861</v>
      </c>
      <c r="K19" s="151">
        <v>0.48006347287379469</v>
      </c>
    </row>
    <row r="20" spans="1:11" x14ac:dyDescent="0.25">
      <c r="A20" s="1"/>
      <c r="B20" s="1">
        <v>531119</v>
      </c>
      <c r="C20" s="1" t="s">
        <v>2254</v>
      </c>
      <c r="D20" s="1">
        <v>1011009</v>
      </c>
      <c r="E20" s="1">
        <v>44253620.219999999</v>
      </c>
      <c r="F20" s="1">
        <v>43893979.700000003</v>
      </c>
      <c r="G20" s="1">
        <v>1370649.5199999958</v>
      </c>
      <c r="H20" s="1">
        <v>0</v>
      </c>
      <c r="I20" s="1">
        <v>1370650</v>
      </c>
      <c r="J20" s="1">
        <v>359641.00000029802</v>
      </c>
      <c r="K20" s="151">
        <v>0.35572482539760186</v>
      </c>
    </row>
    <row r="21" spans="1:11" x14ac:dyDescent="0.25">
      <c r="A21" s="1"/>
      <c r="B21" s="1">
        <v>531121</v>
      </c>
      <c r="C21" s="1" t="s">
        <v>2258</v>
      </c>
      <c r="D21" s="1">
        <v>382929</v>
      </c>
      <c r="E21" s="1">
        <v>15303706</v>
      </c>
      <c r="F21" s="1">
        <v>15286911.68</v>
      </c>
      <c r="G21" s="1">
        <v>399723.3200000003</v>
      </c>
      <c r="H21" s="1">
        <v>0</v>
      </c>
      <c r="I21" s="1">
        <v>399723</v>
      </c>
      <c r="J21" s="1">
        <v>16794.000000299886</v>
      </c>
      <c r="K21" s="151">
        <v>4.3856694061596375E-2</v>
      </c>
    </row>
    <row r="22" spans="1:11" x14ac:dyDescent="0.25">
      <c r="A22" s="1"/>
      <c r="B22" s="1">
        <v>531122</v>
      </c>
      <c r="C22" s="1" t="s">
        <v>3586</v>
      </c>
      <c r="D22" s="1">
        <v>420000</v>
      </c>
      <c r="E22" s="1">
        <v>297068634.54000002</v>
      </c>
      <c r="F22" s="1">
        <v>297068634.54000002</v>
      </c>
      <c r="G22" s="1">
        <v>420000</v>
      </c>
      <c r="H22" s="1">
        <v>0</v>
      </c>
      <c r="I22" s="1">
        <v>420000</v>
      </c>
      <c r="J22" s="1">
        <v>0</v>
      </c>
      <c r="K22" s="151">
        <v>0</v>
      </c>
    </row>
    <row r="23" spans="1:11" x14ac:dyDescent="0.25">
      <c r="A23" s="1"/>
      <c r="B23" s="1">
        <v>531124</v>
      </c>
      <c r="C23" s="1" t="s">
        <v>2262</v>
      </c>
      <c r="D23" s="1">
        <v>450000</v>
      </c>
      <c r="E23" s="1">
        <v>136811609.97999999</v>
      </c>
      <c r="F23" s="1">
        <v>136811609.97999999</v>
      </c>
      <c r="G23" s="1">
        <v>450000</v>
      </c>
      <c r="H23" s="1">
        <v>0</v>
      </c>
      <c r="I23" s="1">
        <v>450000</v>
      </c>
      <c r="J23" s="1">
        <v>0</v>
      </c>
      <c r="K23" s="151">
        <v>0</v>
      </c>
    </row>
    <row r="24" spans="1:11" x14ac:dyDescent="0.25">
      <c r="A24" s="1"/>
      <c r="B24" s="1">
        <v>531125</v>
      </c>
      <c r="C24" s="1" t="s">
        <v>2264</v>
      </c>
      <c r="D24" s="1">
        <v>400010</v>
      </c>
      <c r="E24" s="1">
        <v>270158412.54000002</v>
      </c>
      <c r="F24" s="1">
        <v>270158412.54000002</v>
      </c>
      <c r="G24" s="1">
        <v>400010</v>
      </c>
      <c r="H24" s="1">
        <v>0</v>
      </c>
      <c r="I24" s="1">
        <v>400010</v>
      </c>
      <c r="J24" s="1">
        <v>0</v>
      </c>
      <c r="K24" s="151">
        <v>0</v>
      </c>
    </row>
    <row r="25" spans="1:11" x14ac:dyDescent="0.25">
      <c r="A25" s="1"/>
      <c r="B25" s="1">
        <v>531127</v>
      </c>
      <c r="C25" s="1" t="s">
        <v>2266</v>
      </c>
      <c r="D25" s="1">
        <v>40000</v>
      </c>
      <c r="E25" s="1">
        <v>145033200.88999999</v>
      </c>
      <c r="F25" s="1">
        <v>145033200.88999999</v>
      </c>
      <c r="G25" s="1">
        <v>40000</v>
      </c>
      <c r="H25" s="1">
        <v>0</v>
      </c>
      <c r="I25" s="1">
        <v>40000</v>
      </c>
      <c r="J25" s="1">
        <v>0</v>
      </c>
      <c r="K25" s="151">
        <v>0</v>
      </c>
    </row>
    <row r="26" spans="1:11" x14ac:dyDescent="0.25">
      <c r="A26" s="1"/>
      <c r="B26" s="1">
        <v>531128</v>
      </c>
      <c r="C26" s="1" t="s">
        <v>3587</v>
      </c>
      <c r="D26" s="1">
        <v>8915</v>
      </c>
      <c r="E26" s="1">
        <v>40000</v>
      </c>
      <c r="F26" s="1">
        <v>16130</v>
      </c>
      <c r="G26" s="1">
        <v>32785</v>
      </c>
      <c r="H26" s="1">
        <v>0</v>
      </c>
      <c r="I26" s="1">
        <v>32785</v>
      </c>
      <c r="J26" s="1">
        <v>23870</v>
      </c>
      <c r="K26" s="151">
        <v>2.6775098149186762</v>
      </c>
    </row>
    <row r="27" spans="1:11" x14ac:dyDescent="0.25">
      <c r="A27" s="1"/>
      <c r="B27" s="1">
        <v>531130</v>
      </c>
      <c r="C27" s="1" t="s">
        <v>2270</v>
      </c>
      <c r="D27" s="1">
        <v>11638</v>
      </c>
      <c r="E27" s="1">
        <v>85000</v>
      </c>
      <c r="F27" s="1">
        <v>69513</v>
      </c>
      <c r="G27" s="1">
        <v>27125</v>
      </c>
      <c r="H27" s="1">
        <v>0</v>
      </c>
      <c r="I27" s="1">
        <v>27125</v>
      </c>
      <c r="J27" s="1">
        <v>15487</v>
      </c>
      <c r="K27" s="151">
        <v>1.3307269290256059</v>
      </c>
    </row>
    <row r="28" spans="1:11" x14ac:dyDescent="0.25">
      <c r="A28" s="1"/>
      <c r="B28" s="1">
        <v>531131</v>
      </c>
      <c r="C28" s="1" t="s">
        <v>2272</v>
      </c>
      <c r="D28" s="1">
        <v>77177</v>
      </c>
      <c r="E28" s="1">
        <v>0</v>
      </c>
      <c r="F28" s="1">
        <v>73284</v>
      </c>
      <c r="G28" s="1">
        <v>3893</v>
      </c>
      <c r="H28" s="1">
        <v>0</v>
      </c>
      <c r="I28" s="1">
        <v>3893</v>
      </c>
      <c r="J28" s="1">
        <v>-73284</v>
      </c>
      <c r="K28" s="151">
        <v>-0.94955751065732019</v>
      </c>
    </row>
    <row r="29" spans="1:11" x14ac:dyDescent="0.25">
      <c r="A29" s="1"/>
      <c r="B29" s="1">
        <v>531133</v>
      </c>
      <c r="C29" s="1" t="s">
        <v>2274</v>
      </c>
      <c r="D29" s="1">
        <v>57871</v>
      </c>
      <c r="E29" s="1">
        <v>0</v>
      </c>
      <c r="F29" s="1">
        <v>54229</v>
      </c>
      <c r="G29" s="1">
        <v>3642</v>
      </c>
      <c r="H29" s="1">
        <v>0</v>
      </c>
      <c r="I29" s="1">
        <v>3642</v>
      </c>
      <c r="J29" s="1">
        <v>-54229</v>
      </c>
      <c r="K29" s="151">
        <v>-0.93706692471185915</v>
      </c>
    </row>
    <row r="30" spans="1:11" x14ac:dyDescent="0.25">
      <c r="A30" s="1"/>
      <c r="B30" s="1">
        <v>531135</v>
      </c>
      <c r="C30" s="1" t="s">
        <v>2276</v>
      </c>
      <c r="D30" s="1">
        <v>19473</v>
      </c>
      <c r="E30" s="1">
        <v>0</v>
      </c>
      <c r="F30" s="1">
        <v>0</v>
      </c>
      <c r="G30" s="1">
        <v>19472.990000000002</v>
      </c>
      <c r="H30" s="1">
        <v>0</v>
      </c>
      <c r="I30" s="1">
        <v>19473</v>
      </c>
      <c r="J30" s="1">
        <v>1.0000199999922188E-2</v>
      </c>
      <c r="K30" s="151">
        <v>5.1354209086662581E-7</v>
      </c>
    </row>
    <row r="31" spans="1:11" x14ac:dyDescent="0.25">
      <c r="A31" s="1"/>
      <c r="B31" s="1">
        <v>531141</v>
      </c>
      <c r="C31" s="1" t="s">
        <v>2278</v>
      </c>
      <c r="D31" s="1">
        <v>2854491</v>
      </c>
      <c r="E31" s="1">
        <v>93689349.090000004</v>
      </c>
      <c r="F31" s="1">
        <v>94188851.370000005</v>
      </c>
      <c r="G31" s="1">
        <v>2354988.7199999988</v>
      </c>
      <c r="H31" s="1">
        <v>0</v>
      </c>
      <c r="I31" s="1">
        <v>2354989</v>
      </c>
      <c r="J31" s="1">
        <v>-499501.99999991059</v>
      </c>
      <c r="K31" s="151">
        <v>-0.17498811521911481</v>
      </c>
    </row>
    <row r="32" spans="1:11" x14ac:dyDescent="0.25">
      <c r="A32" s="1"/>
      <c r="B32" s="1">
        <v>531142</v>
      </c>
      <c r="C32" s="1" t="s">
        <v>2280</v>
      </c>
      <c r="D32" s="1">
        <v>500000</v>
      </c>
      <c r="E32" s="1">
        <v>360072276.32999998</v>
      </c>
      <c r="F32" s="1">
        <v>360072275.32999998</v>
      </c>
      <c r="G32" s="1">
        <v>500001</v>
      </c>
      <c r="H32" s="1">
        <v>0</v>
      </c>
      <c r="I32" s="1">
        <v>500001</v>
      </c>
      <c r="J32" s="1">
        <v>1</v>
      </c>
      <c r="K32" s="151">
        <v>1.9999999999999999E-6</v>
      </c>
    </row>
    <row r="33" spans="1:11" x14ac:dyDescent="0.25">
      <c r="A33" s="1"/>
      <c r="B33" s="1">
        <v>531143</v>
      </c>
      <c r="C33" s="1" t="s">
        <v>2282</v>
      </c>
      <c r="D33" s="1">
        <v>11004</v>
      </c>
      <c r="E33" s="1">
        <v>10000</v>
      </c>
      <c r="F33" s="1">
        <v>14740</v>
      </c>
      <c r="G33" s="1">
        <v>6264</v>
      </c>
      <c r="H33" s="1">
        <v>0</v>
      </c>
      <c r="I33" s="1">
        <v>6264</v>
      </c>
      <c r="J33" s="1">
        <v>-4740</v>
      </c>
      <c r="K33" s="151">
        <v>-0.43075245365321702</v>
      </c>
    </row>
    <row r="34" spans="1:11" x14ac:dyDescent="0.25">
      <c r="A34" s="1"/>
      <c r="B34" s="1">
        <v>531149</v>
      </c>
      <c r="C34" s="1" t="s">
        <v>2288</v>
      </c>
      <c r="D34" s="1">
        <v>1346198</v>
      </c>
      <c r="E34" s="1">
        <v>53514815.5</v>
      </c>
      <c r="F34" s="1">
        <v>53530064.979999997</v>
      </c>
      <c r="G34" s="1">
        <v>1330948.5200000033</v>
      </c>
      <c r="H34" s="1">
        <v>0</v>
      </c>
      <c r="I34" s="1">
        <v>1330949</v>
      </c>
      <c r="J34" s="1">
        <v>-15249</v>
      </c>
      <c r="K34" s="151">
        <v>-1.132745703083796E-2</v>
      </c>
    </row>
    <row r="35" spans="1:11" x14ac:dyDescent="0.25">
      <c r="A35" s="1"/>
      <c r="B35" s="1">
        <v>531150</v>
      </c>
      <c r="C35" s="1" t="s">
        <v>2290</v>
      </c>
      <c r="D35" s="1">
        <v>325000</v>
      </c>
      <c r="E35" s="1">
        <v>156862144.11000001</v>
      </c>
      <c r="F35" s="1">
        <v>156862144.11000001</v>
      </c>
      <c r="G35" s="1">
        <v>325000</v>
      </c>
      <c r="H35" s="1">
        <v>0</v>
      </c>
      <c r="I35" s="1">
        <v>325000</v>
      </c>
      <c r="J35" s="1">
        <v>0</v>
      </c>
      <c r="K35" s="151">
        <v>0</v>
      </c>
    </row>
    <row r="36" spans="1:11" x14ac:dyDescent="0.25">
      <c r="A36" s="1"/>
      <c r="B36" s="1">
        <v>531151</v>
      </c>
      <c r="C36" s="1" t="s">
        <v>2292</v>
      </c>
      <c r="D36" s="1">
        <v>10349</v>
      </c>
      <c r="E36" s="1">
        <v>120000</v>
      </c>
      <c r="F36" s="1">
        <v>92888</v>
      </c>
      <c r="G36" s="1">
        <v>37461</v>
      </c>
      <c r="H36" s="1">
        <v>0</v>
      </c>
      <c r="I36" s="1">
        <v>37461</v>
      </c>
      <c r="J36" s="1">
        <v>27112</v>
      </c>
      <c r="K36" s="151">
        <v>2.6197700260894772</v>
      </c>
    </row>
    <row r="37" spans="1:11" x14ac:dyDescent="0.25">
      <c r="A37" s="1"/>
      <c r="B37" s="1">
        <v>531152</v>
      </c>
      <c r="C37" s="1" t="s">
        <v>2294</v>
      </c>
      <c r="D37" s="1">
        <v>2622300</v>
      </c>
      <c r="E37" s="1">
        <v>129027638.17</v>
      </c>
      <c r="F37" s="1">
        <v>128260019.2</v>
      </c>
      <c r="G37" s="1">
        <v>3389918.9699999988</v>
      </c>
      <c r="H37" s="1">
        <v>0</v>
      </c>
      <c r="I37" s="1">
        <v>3389919</v>
      </c>
      <c r="J37" s="1">
        <v>767619</v>
      </c>
      <c r="K37" s="151">
        <v>0.29272737673035121</v>
      </c>
    </row>
    <row r="38" spans="1:11" x14ac:dyDescent="0.25">
      <c r="A38" s="1"/>
      <c r="B38" s="1">
        <v>531153</v>
      </c>
      <c r="C38" s="1" t="s">
        <v>2296</v>
      </c>
      <c r="D38" s="1">
        <v>500000</v>
      </c>
      <c r="E38" s="1">
        <v>387384326.45999998</v>
      </c>
      <c r="F38" s="1">
        <v>387384326.45999998</v>
      </c>
      <c r="G38" s="1">
        <v>500000</v>
      </c>
      <c r="H38" s="1">
        <v>0</v>
      </c>
      <c r="I38" s="1">
        <v>500000</v>
      </c>
      <c r="J38" s="1">
        <v>0</v>
      </c>
      <c r="K38" s="151">
        <v>0</v>
      </c>
    </row>
    <row r="39" spans="1:11" x14ac:dyDescent="0.25">
      <c r="A39" s="1"/>
      <c r="B39" s="1">
        <v>531154</v>
      </c>
      <c r="C39" s="1" t="s">
        <v>2298</v>
      </c>
      <c r="D39" s="1">
        <v>29625</v>
      </c>
      <c r="E39" s="1">
        <v>40000</v>
      </c>
      <c r="F39" s="1">
        <v>56600</v>
      </c>
      <c r="G39" s="1">
        <v>13025</v>
      </c>
      <c r="H39" s="1">
        <v>0</v>
      </c>
      <c r="I39" s="1">
        <v>13025</v>
      </c>
      <c r="J39" s="1">
        <v>-16600</v>
      </c>
      <c r="K39" s="151">
        <v>-0.56033755274261599</v>
      </c>
    </row>
    <row r="40" spans="1:11" x14ac:dyDescent="0.25">
      <c r="A40" s="1"/>
      <c r="B40" s="1">
        <v>581</v>
      </c>
      <c r="C40" s="1" t="s">
        <v>2314</v>
      </c>
      <c r="D40" s="1">
        <v>-183000</v>
      </c>
      <c r="E40" s="1">
        <v>8921118.1300000008</v>
      </c>
      <c r="F40" s="1">
        <v>9000483.6799999997</v>
      </c>
      <c r="G40" s="1">
        <v>-262365.97999999858</v>
      </c>
      <c r="H40" s="1">
        <v>0</v>
      </c>
      <c r="I40" s="1">
        <v>-262366</v>
      </c>
      <c r="J40" s="1">
        <v>-79365.56999969855</v>
      </c>
      <c r="K40" s="151">
        <v>0.43369062028743766</v>
      </c>
    </row>
    <row r="41" spans="1:11" x14ac:dyDescent="0.25">
      <c r="A41" s="1"/>
      <c r="B41" s="1">
        <v>5812</v>
      </c>
      <c r="C41" s="1" t="s">
        <v>2336</v>
      </c>
      <c r="D41" s="1">
        <v>0</v>
      </c>
      <c r="E41" s="1">
        <v>814446000</v>
      </c>
      <c r="F41" s="1">
        <v>814446000</v>
      </c>
      <c r="G41" s="1">
        <v>0</v>
      </c>
      <c r="H41" s="1">
        <v>0</v>
      </c>
      <c r="I41" s="1">
        <v>0</v>
      </c>
      <c r="J41" s="1">
        <v>183000.43000030145</v>
      </c>
      <c r="K41" s="151">
        <v>-1</v>
      </c>
    </row>
    <row r="42" spans="1:11" x14ac:dyDescent="0.25">
      <c r="A42" s="1"/>
      <c r="B42" s="1">
        <v>58137</v>
      </c>
      <c r="C42" s="1" t="s">
        <v>2354</v>
      </c>
      <c r="D42" s="1">
        <v>0</v>
      </c>
      <c r="E42" s="1">
        <v>552800500</v>
      </c>
      <c r="F42" s="1">
        <v>552800500</v>
      </c>
      <c r="G42" s="1">
        <v>0</v>
      </c>
      <c r="H42" s="1">
        <v>0</v>
      </c>
      <c r="I42" s="1">
        <v>0</v>
      </c>
      <c r="J42" s="1">
        <v>183000.43000030145</v>
      </c>
      <c r="K42" s="151">
        <v>-1</v>
      </c>
    </row>
    <row r="43" spans="1:11" x14ac:dyDescent="0.25">
      <c r="A43" s="1"/>
      <c r="B43" s="1">
        <v>58101</v>
      </c>
      <c r="C43" s="1" t="s">
        <v>2316</v>
      </c>
      <c r="D43" s="1">
        <v>3946745</v>
      </c>
      <c r="E43" s="1">
        <v>326821837</v>
      </c>
      <c r="F43" s="1">
        <v>326721187</v>
      </c>
      <c r="G43" s="1">
        <v>4047395</v>
      </c>
      <c r="H43" s="1">
        <v>0</v>
      </c>
      <c r="I43" s="1">
        <v>4047395</v>
      </c>
      <c r="J43" s="1">
        <v>100650</v>
      </c>
      <c r="K43" s="151">
        <v>2.5502027620228823E-2</v>
      </c>
    </row>
    <row r="44" spans="1:11" x14ac:dyDescent="0.25">
      <c r="A44" s="1"/>
      <c r="B44" s="1">
        <v>58102</v>
      </c>
      <c r="C44" s="1" t="s">
        <v>2318</v>
      </c>
      <c r="D44" s="1">
        <v>4400940</v>
      </c>
      <c r="E44" s="1">
        <v>317839522</v>
      </c>
      <c r="F44" s="1">
        <v>318677882</v>
      </c>
      <c r="G44" s="1">
        <v>3562580</v>
      </c>
      <c r="H44" s="1">
        <v>0</v>
      </c>
      <c r="I44" s="1">
        <v>3562580</v>
      </c>
      <c r="J44" s="1">
        <v>-838360</v>
      </c>
      <c r="K44" s="151">
        <v>-0.19049566683481256</v>
      </c>
    </row>
    <row r="45" spans="1:11" x14ac:dyDescent="0.25">
      <c r="A45" s="1"/>
      <c r="B45" s="1">
        <v>58107</v>
      </c>
      <c r="C45" s="1" t="s">
        <v>2320</v>
      </c>
      <c r="D45" s="1">
        <v>7312</v>
      </c>
      <c r="E45" s="1">
        <v>13839.53</v>
      </c>
      <c r="F45" s="1">
        <v>17603</v>
      </c>
      <c r="G45" s="1">
        <v>3548.1800000000003</v>
      </c>
      <c r="H45" s="1">
        <v>0</v>
      </c>
      <c r="I45" s="1">
        <v>3548</v>
      </c>
      <c r="J45" s="1">
        <v>-3763.6499999000007</v>
      </c>
      <c r="K45" s="151">
        <v>-0.51474701332140826</v>
      </c>
    </row>
    <row r="46" spans="1:11" x14ac:dyDescent="0.25">
      <c r="A46" s="1"/>
      <c r="B46" s="1">
        <v>58108</v>
      </c>
      <c r="C46" s="1" t="s">
        <v>2322</v>
      </c>
      <c r="D46" s="1">
        <v>-1775</v>
      </c>
      <c r="E46" s="1">
        <v>51915.09</v>
      </c>
      <c r="F46" s="1">
        <v>51896</v>
      </c>
      <c r="G46" s="1">
        <v>-1755.6100000000006</v>
      </c>
      <c r="H46" s="1">
        <v>0</v>
      </c>
      <c r="I46" s="1">
        <v>-1756</v>
      </c>
      <c r="J46" s="1">
        <v>18.700000100005127</v>
      </c>
      <c r="K46" s="151">
        <v>-1.053699222344699E-2</v>
      </c>
    </row>
    <row r="47" spans="1:11" x14ac:dyDescent="0.25">
      <c r="A47" s="1"/>
      <c r="B47" s="1">
        <v>58115</v>
      </c>
      <c r="C47" s="1" t="s">
        <v>3590</v>
      </c>
      <c r="D47" s="1">
        <v>3420950</v>
      </c>
      <c r="E47" s="1">
        <v>297021975</v>
      </c>
      <c r="F47" s="1">
        <v>296349320</v>
      </c>
      <c r="G47" s="1">
        <v>4093605</v>
      </c>
      <c r="H47" s="1">
        <v>0</v>
      </c>
      <c r="I47" s="1">
        <v>4093605</v>
      </c>
      <c r="J47" s="1">
        <v>672655.00480002165</v>
      </c>
      <c r="K47" s="151">
        <v>0.19662813129213841</v>
      </c>
    </row>
    <row r="48" spans="1:11" x14ac:dyDescent="0.25">
      <c r="A48" s="1"/>
      <c r="B48" s="1">
        <v>58117</v>
      </c>
      <c r="C48" s="1" t="s">
        <v>2332</v>
      </c>
      <c r="D48" s="1">
        <v>2084580</v>
      </c>
      <c r="E48" s="1">
        <v>136662820</v>
      </c>
      <c r="F48" s="1">
        <v>136700330</v>
      </c>
      <c r="G48" s="1">
        <v>2047070</v>
      </c>
      <c r="H48" s="1">
        <v>0</v>
      </c>
      <c r="I48" s="1">
        <v>2047070</v>
      </c>
      <c r="J48" s="1">
        <v>-37509.999999910593</v>
      </c>
      <c r="K48" s="151">
        <v>-1.7994032370987057E-2</v>
      </c>
    </row>
    <row r="49" spans="1:11" x14ac:dyDescent="0.25">
      <c r="A49" s="1"/>
      <c r="B49" s="1">
        <v>58118</v>
      </c>
      <c r="C49" s="1" t="s">
        <v>2334</v>
      </c>
      <c r="D49" s="1">
        <v>1564000</v>
      </c>
      <c r="E49" s="1">
        <v>270118085</v>
      </c>
      <c r="F49" s="1">
        <v>269677845</v>
      </c>
      <c r="G49" s="1">
        <v>2004240</v>
      </c>
      <c r="H49" s="1">
        <v>0</v>
      </c>
      <c r="I49" s="1">
        <v>2004240</v>
      </c>
      <c r="J49" s="1">
        <v>440240.00000008941</v>
      </c>
      <c r="K49" s="151">
        <v>0.28148337595915252</v>
      </c>
    </row>
    <row r="50" spans="1:11" x14ac:dyDescent="0.25">
      <c r="A50" s="1"/>
      <c r="B50" s="1">
        <v>58130</v>
      </c>
      <c r="C50" s="1" t="s">
        <v>2340</v>
      </c>
      <c r="D50" s="1">
        <v>1778000</v>
      </c>
      <c r="E50" s="1">
        <v>145023260</v>
      </c>
      <c r="F50" s="1">
        <v>144987650</v>
      </c>
      <c r="G50" s="1">
        <v>1813610</v>
      </c>
      <c r="H50" s="1">
        <v>0</v>
      </c>
      <c r="I50" s="1">
        <v>1813610</v>
      </c>
      <c r="J50" s="1">
        <v>35610</v>
      </c>
      <c r="K50" s="151">
        <v>2.00281214848144E-2</v>
      </c>
    </row>
    <row r="51" spans="1:11" x14ac:dyDescent="0.25">
      <c r="A51" s="1"/>
      <c r="B51" s="1">
        <v>58131</v>
      </c>
      <c r="C51" s="1" t="s">
        <v>3591</v>
      </c>
      <c r="D51" s="1">
        <v>-1897</v>
      </c>
      <c r="E51" s="1">
        <v>7033.54</v>
      </c>
      <c r="F51" s="1">
        <v>7021</v>
      </c>
      <c r="G51" s="1">
        <v>-1884.21</v>
      </c>
      <c r="H51" s="1">
        <v>0</v>
      </c>
      <c r="I51" s="1">
        <v>-1884</v>
      </c>
      <c r="J51" s="1">
        <v>12.75</v>
      </c>
      <c r="K51" s="151">
        <v>-6.722024515618822E-3</v>
      </c>
    </row>
    <row r="52" spans="1:11" x14ac:dyDescent="0.25">
      <c r="A52" s="1"/>
      <c r="B52" s="1">
        <v>58133</v>
      </c>
      <c r="C52" s="1" t="s">
        <v>2346</v>
      </c>
      <c r="D52" s="1">
        <v>384</v>
      </c>
      <c r="E52" s="1">
        <v>63980.98</v>
      </c>
      <c r="F52" s="1">
        <v>7666</v>
      </c>
      <c r="G52" s="1">
        <v>56699.26</v>
      </c>
      <c r="H52" s="1">
        <v>0</v>
      </c>
      <c r="I52" s="1">
        <v>56699</v>
      </c>
      <c r="J52" s="1">
        <v>56314.720000300003</v>
      </c>
      <c r="K52" s="151">
        <v>146.54606027964971</v>
      </c>
    </row>
    <row r="53" spans="1:11" x14ac:dyDescent="0.25">
      <c r="A53" s="1"/>
      <c r="B53" s="1">
        <v>58134</v>
      </c>
      <c r="C53" s="1" t="s">
        <v>2348</v>
      </c>
      <c r="D53" s="1">
        <v>3352</v>
      </c>
      <c r="E53" s="1">
        <v>40377.54</v>
      </c>
      <c r="F53" s="1">
        <v>39851</v>
      </c>
      <c r="G53" s="1">
        <v>3878.489999999998</v>
      </c>
      <c r="H53" s="1">
        <v>0</v>
      </c>
      <c r="I53" s="1">
        <v>3878</v>
      </c>
      <c r="J53" s="1">
        <v>526.05000000000291</v>
      </c>
      <c r="K53" s="151">
        <v>0.15693849848595695</v>
      </c>
    </row>
    <row r="54" spans="1:11" x14ac:dyDescent="0.25">
      <c r="A54" s="1"/>
      <c r="B54" s="1">
        <v>58136</v>
      </c>
      <c r="C54" s="1" t="s">
        <v>2352</v>
      </c>
      <c r="D54" s="1">
        <v>-245</v>
      </c>
      <c r="E54" s="1">
        <v>9960.89</v>
      </c>
      <c r="F54" s="1">
        <v>9309</v>
      </c>
      <c r="G54" s="1">
        <v>406.63999999999942</v>
      </c>
      <c r="H54" s="1">
        <v>0</v>
      </c>
      <c r="I54" s="1">
        <v>407</v>
      </c>
      <c r="J54" s="1">
        <v>652.25000020000152</v>
      </c>
      <c r="K54" s="151">
        <v>-2.6595310893704025</v>
      </c>
    </row>
    <row r="55" spans="1:11" x14ac:dyDescent="0.25">
      <c r="A55" s="1"/>
      <c r="B55" s="1">
        <v>58143</v>
      </c>
      <c r="C55" s="1" t="s">
        <v>2358</v>
      </c>
      <c r="D55" s="1">
        <v>-5316</v>
      </c>
      <c r="E55" s="1">
        <v>413669.15</v>
      </c>
      <c r="F55" s="1">
        <v>418226.28</v>
      </c>
      <c r="G55" s="1">
        <v>-9872.7000000000116</v>
      </c>
      <c r="H55" s="1">
        <v>0</v>
      </c>
      <c r="I55" s="1">
        <v>-9873</v>
      </c>
      <c r="J55" s="1">
        <v>-4557.4300000999938</v>
      </c>
      <c r="K55" s="151">
        <v>0.85737371536556306</v>
      </c>
    </row>
    <row r="56" spans="1:11" x14ac:dyDescent="0.25">
      <c r="A56" s="1"/>
      <c r="B56" s="1">
        <v>58144</v>
      </c>
      <c r="C56" s="1" t="s">
        <v>2360</v>
      </c>
      <c r="D56" s="1">
        <v>5000450</v>
      </c>
      <c r="E56" s="1">
        <v>360031009</v>
      </c>
      <c r="F56" s="1">
        <v>360064279</v>
      </c>
      <c r="G56" s="1">
        <v>4967180</v>
      </c>
      <c r="H56" s="1">
        <v>0</v>
      </c>
      <c r="I56" s="1">
        <v>4967180</v>
      </c>
      <c r="J56" s="1">
        <v>-33270</v>
      </c>
      <c r="K56" s="151">
        <v>-6.6534011938925493E-3</v>
      </c>
    </row>
    <row r="57" spans="1:11" x14ac:dyDescent="0.25">
      <c r="A57" s="1"/>
      <c r="B57" s="1">
        <v>58145</v>
      </c>
      <c r="C57" s="1" t="s">
        <v>2362</v>
      </c>
      <c r="D57" s="1">
        <v>118</v>
      </c>
      <c r="E57" s="1">
        <v>29309.33</v>
      </c>
      <c r="F57" s="1">
        <v>25553</v>
      </c>
      <c r="G57" s="1">
        <v>3874.1400000000031</v>
      </c>
      <c r="H57" s="1">
        <v>0</v>
      </c>
      <c r="I57" s="1">
        <v>3874</v>
      </c>
      <c r="J57" s="1">
        <v>3756.1900002000039</v>
      </c>
      <c r="K57" s="151">
        <v>31.883456468693812</v>
      </c>
    </row>
    <row r="58" spans="1:11" x14ac:dyDescent="0.25">
      <c r="A58" s="1"/>
      <c r="B58" s="1">
        <v>58149</v>
      </c>
      <c r="C58" s="1" t="s">
        <v>2365</v>
      </c>
      <c r="D58" s="1">
        <v>3738</v>
      </c>
      <c r="E58" s="1">
        <v>0</v>
      </c>
      <c r="F58" s="1">
        <v>0</v>
      </c>
      <c r="G58" s="1">
        <v>3737.83</v>
      </c>
      <c r="H58" s="1">
        <v>0</v>
      </c>
      <c r="I58" s="1">
        <v>3738</v>
      </c>
      <c r="J58" s="1">
        <v>0.16999989999976606</v>
      </c>
      <c r="K58" s="151">
        <v>4.5480907370109921E-5</v>
      </c>
    </row>
    <row r="59" spans="1:11" x14ac:dyDescent="0.25">
      <c r="A59" s="1"/>
      <c r="B59" s="1">
        <v>58150</v>
      </c>
      <c r="C59" s="1" t="s">
        <v>2367</v>
      </c>
      <c r="D59" s="1">
        <v>2098910</v>
      </c>
      <c r="E59" s="1">
        <v>156594032</v>
      </c>
      <c r="F59" s="1">
        <v>157331267</v>
      </c>
      <c r="G59" s="1">
        <v>1361675</v>
      </c>
      <c r="H59" s="1">
        <v>0</v>
      </c>
      <c r="I59" s="1">
        <v>1361675</v>
      </c>
      <c r="J59" s="1">
        <v>-737235</v>
      </c>
      <c r="K59" s="151">
        <v>-0.35124659942541603</v>
      </c>
    </row>
    <row r="60" spans="1:11" x14ac:dyDescent="0.25">
      <c r="A60" s="1"/>
      <c r="B60" s="1">
        <v>58153</v>
      </c>
      <c r="C60" s="1" t="s">
        <v>2369</v>
      </c>
      <c r="D60" s="1">
        <v>-252</v>
      </c>
      <c r="E60" s="1">
        <v>29688.11</v>
      </c>
      <c r="F60" s="1">
        <v>29270</v>
      </c>
      <c r="G60" s="1">
        <v>166.29000000000087</v>
      </c>
      <c r="H60" s="1">
        <v>0</v>
      </c>
      <c r="I60" s="1">
        <v>166</v>
      </c>
      <c r="J60" s="1">
        <v>417.82000010000047</v>
      </c>
      <c r="K60" s="151">
        <v>-1.6592010163373823</v>
      </c>
    </row>
    <row r="61" spans="1:11" x14ac:dyDescent="0.25">
      <c r="A61" s="1"/>
      <c r="B61" s="1">
        <v>58154</v>
      </c>
      <c r="C61" s="1" t="s">
        <v>2371</v>
      </c>
      <c r="D61" s="1">
        <v>3949120</v>
      </c>
      <c r="E61" s="1">
        <v>387334913</v>
      </c>
      <c r="F61" s="1">
        <v>387317113</v>
      </c>
      <c r="G61" s="1">
        <v>3966920</v>
      </c>
      <c r="H61" s="1">
        <v>0</v>
      </c>
      <c r="I61" s="1">
        <v>3966920</v>
      </c>
      <c r="J61" s="1">
        <v>17800</v>
      </c>
      <c r="K61" s="151">
        <v>4.5073332793128598E-3</v>
      </c>
    </row>
    <row r="62" spans="1:11" x14ac:dyDescent="0.25">
      <c r="A62" s="1"/>
      <c r="B62" s="1">
        <v>58155</v>
      </c>
      <c r="C62" s="1" t="s">
        <v>2373</v>
      </c>
      <c r="D62" s="1">
        <v>2378</v>
      </c>
      <c r="E62" s="1">
        <v>10113.06</v>
      </c>
      <c r="F62" s="1">
        <v>10374</v>
      </c>
      <c r="G62" s="1">
        <v>2116.6899999999987</v>
      </c>
      <c r="H62" s="1">
        <v>0</v>
      </c>
      <c r="I62" s="1">
        <v>2117</v>
      </c>
      <c r="J62" s="1">
        <v>-260.62999989999662</v>
      </c>
      <c r="K62" s="151">
        <v>-0.10961756030625402</v>
      </c>
    </row>
    <row r="63" spans="1:11" x14ac:dyDescent="0.25">
      <c r="A63" s="1"/>
      <c r="B63" s="1">
        <v>531155</v>
      </c>
      <c r="C63" s="1" t="s">
        <v>2300</v>
      </c>
      <c r="D63" s="1">
        <v>952596</v>
      </c>
      <c r="E63" s="1">
        <v>37556201.509999998</v>
      </c>
      <c r="F63" s="1">
        <v>37621297.509999998</v>
      </c>
      <c r="G63" s="1">
        <v>887500</v>
      </c>
      <c r="H63" s="1">
        <v>0</v>
      </c>
      <c r="I63" s="1">
        <v>887500</v>
      </c>
      <c r="J63" s="1">
        <v>-65096</v>
      </c>
      <c r="K63" s="151">
        <v>-6.8335369873482571E-2</v>
      </c>
    </row>
    <row r="64" spans="1:11" x14ac:dyDescent="0.25">
      <c r="A64" s="1"/>
      <c r="B64" s="1">
        <v>531156</v>
      </c>
      <c r="C64" s="1" t="s">
        <v>2302</v>
      </c>
      <c r="D64" s="1">
        <v>400000</v>
      </c>
      <c r="E64" s="1">
        <v>164171823</v>
      </c>
      <c r="F64" s="1">
        <v>164171823</v>
      </c>
      <c r="G64" s="1">
        <v>400000</v>
      </c>
      <c r="H64" s="1">
        <v>0</v>
      </c>
      <c r="I64" s="1">
        <v>400000</v>
      </c>
      <c r="J64" s="1">
        <v>0</v>
      </c>
      <c r="K64" s="151">
        <v>0</v>
      </c>
    </row>
    <row r="65" spans="1:11" x14ac:dyDescent="0.25">
      <c r="A65" s="1"/>
      <c r="B65" s="1">
        <v>531157</v>
      </c>
      <c r="C65" s="1" t="s">
        <v>2304</v>
      </c>
      <c r="D65" s="1">
        <v>3538</v>
      </c>
      <c r="E65" s="1">
        <v>20000</v>
      </c>
      <c r="F65" s="1">
        <v>13440</v>
      </c>
      <c r="G65" s="1">
        <v>10098</v>
      </c>
      <c r="H65" s="1">
        <v>0</v>
      </c>
      <c r="I65" s="1">
        <v>10098</v>
      </c>
      <c r="J65" s="1">
        <v>6560</v>
      </c>
      <c r="K65" s="151">
        <v>1.8541548897682307</v>
      </c>
    </row>
    <row r="66" spans="1:11" x14ac:dyDescent="0.25">
      <c r="A66" s="1"/>
      <c r="B66" s="1">
        <v>58156</v>
      </c>
      <c r="C66" s="1" t="s">
        <v>3592</v>
      </c>
      <c r="D66" s="1">
        <v>1817240</v>
      </c>
      <c r="E66" s="1">
        <v>164149194.40000001</v>
      </c>
      <c r="F66" s="1">
        <v>163954254.40000001</v>
      </c>
      <c r="G66" s="1">
        <v>2012180</v>
      </c>
      <c r="H66" s="1">
        <v>0</v>
      </c>
      <c r="I66" s="1">
        <v>2012180</v>
      </c>
      <c r="J66" s="1">
        <v>194940.00000019372</v>
      </c>
      <c r="K66" s="151">
        <v>0.10727256718992235</v>
      </c>
    </row>
    <row r="67" spans="1:11" x14ac:dyDescent="0.25">
      <c r="A67" s="1"/>
      <c r="B67" s="1">
        <v>58157</v>
      </c>
      <c r="C67" s="1" t="s">
        <v>2377</v>
      </c>
      <c r="D67" s="1">
        <v>105</v>
      </c>
      <c r="E67" s="1">
        <v>3753</v>
      </c>
      <c r="F67" s="1">
        <v>2892</v>
      </c>
      <c r="G67" s="1">
        <v>966.17999999999984</v>
      </c>
      <c r="H67" s="1">
        <v>0</v>
      </c>
      <c r="I67" s="1">
        <v>966</v>
      </c>
      <c r="J67" s="1">
        <v>860.81999999999971</v>
      </c>
      <c r="K67" s="151">
        <v>8.1842555618938704</v>
      </c>
    </row>
    <row r="68" spans="1:11" x14ac:dyDescent="0.25">
      <c r="A68" s="1"/>
      <c r="B68" s="1">
        <v>512117</v>
      </c>
      <c r="C68" s="1" t="s">
        <v>2206</v>
      </c>
      <c r="D68" s="1">
        <v>74159695</v>
      </c>
      <c r="E68" s="1">
        <v>2384389911.98</v>
      </c>
      <c r="F68" s="1">
        <v>2396375512.77</v>
      </c>
      <c r="G68" s="1">
        <v>62174094.550000191</v>
      </c>
      <c r="H68" s="1">
        <v>0</v>
      </c>
      <c r="I68" s="1">
        <v>62174095</v>
      </c>
      <c r="J68" s="1">
        <v>-11985600.340000153</v>
      </c>
      <c r="K68" s="151">
        <v>-0.16161879151538769</v>
      </c>
    </row>
    <row r="69" spans="1:11" x14ac:dyDescent="0.25">
      <c r="A69" s="1"/>
      <c r="B69" s="1">
        <v>512417</v>
      </c>
      <c r="C69" s="1" t="s">
        <v>2232</v>
      </c>
      <c r="D69" s="1">
        <v>4450106</v>
      </c>
      <c r="E69" s="1">
        <v>1565270404.5</v>
      </c>
      <c r="F69" s="1">
        <v>1080672949.53</v>
      </c>
      <c r="G69" s="1">
        <v>489047561.23000002</v>
      </c>
      <c r="H69" s="1">
        <v>0</v>
      </c>
      <c r="I69" s="1">
        <v>489047561</v>
      </c>
      <c r="J69" s="1">
        <v>484597454.73672283</v>
      </c>
      <c r="K69" s="151">
        <v>108.89570407243551</v>
      </c>
    </row>
    <row r="70" spans="1:11" x14ac:dyDescent="0.25">
      <c r="A70" s="1"/>
      <c r="B70" s="1">
        <v>531158</v>
      </c>
      <c r="C70" s="1" t="s">
        <v>2306</v>
      </c>
      <c r="D70" s="1">
        <v>2783419</v>
      </c>
      <c r="E70" s="1">
        <v>121931075.13</v>
      </c>
      <c r="F70" s="1">
        <v>121945572.41</v>
      </c>
      <c r="G70" s="1">
        <v>2768921.7199999988</v>
      </c>
      <c r="H70" s="1">
        <v>0</v>
      </c>
      <c r="I70" s="1">
        <v>2768922</v>
      </c>
      <c r="J70" s="1">
        <v>-14497</v>
      </c>
      <c r="K70" s="151">
        <v>-5.2083426893327952E-3</v>
      </c>
    </row>
    <row r="71" spans="1:11" x14ac:dyDescent="0.25">
      <c r="A71" s="1"/>
      <c r="B71" s="1">
        <v>531159</v>
      </c>
      <c r="C71" s="1" t="s">
        <v>2308</v>
      </c>
      <c r="D71" s="1">
        <v>400000</v>
      </c>
      <c r="E71" s="1">
        <v>301436962.23000002</v>
      </c>
      <c r="F71" s="1">
        <v>301436962.23000002</v>
      </c>
      <c r="G71" s="1">
        <v>400000</v>
      </c>
      <c r="H71" s="1">
        <v>0</v>
      </c>
      <c r="I71" s="1">
        <v>400000</v>
      </c>
      <c r="J71" s="1">
        <v>0</v>
      </c>
      <c r="K71" s="151">
        <v>0</v>
      </c>
    </row>
    <row r="72" spans="1:11" x14ac:dyDescent="0.25">
      <c r="A72" s="1"/>
      <c r="B72" s="1">
        <v>531160</v>
      </c>
      <c r="C72" s="1" t="s">
        <v>2310</v>
      </c>
      <c r="D72" s="1">
        <v>26720</v>
      </c>
      <c r="E72" s="1">
        <v>90000</v>
      </c>
      <c r="F72" s="1">
        <v>81513</v>
      </c>
      <c r="G72" s="1">
        <v>35207</v>
      </c>
      <c r="H72" s="1">
        <v>0</v>
      </c>
      <c r="I72" s="1">
        <v>35207</v>
      </c>
      <c r="J72" s="1">
        <v>8487</v>
      </c>
      <c r="K72" s="151">
        <v>0.31762724550898203</v>
      </c>
    </row>
    <row r="73" spans="1:11" x14ac:dyDescent="0.25">
      <c r="A73" s="1"/>
      <c r="B73" s="1">
        <v>53141</v>
      </c>
      <c r="C73" s="1" t="s">
        <v>2312</v>
      </c>
      <c r="D73" s="1">
        <v>26410</v>
      </c>
      <c r="E73" s="1">
        <v>608290</v>
      </c>
      <c r="F73" s="1">
        <v>65497.69</v>
      </c>
      <c r="G73" s="1">
        <v>569202.26</v>
      </c>
      <c r="H73" s="1">
        <v>0</v>
      </c>
      <c r="I73" s="1">
        <v>569202</v>
      </c>
      <c r="J73" s="1">
        <v>542792.05000000005</v>
      </c>
      <c r="K73" s="151">
        <v>20.552558789395668</v>
      </c>
    </row>
    <row r="74" spans="1:11" x14ac:dyDescent="0.25">
      <c r="A74" s="1"/>
      <c r="B74" s="1">
        <v>58158</v>
      </c>
      <c r="C74" s="1" t="s">
        <v>2379</v>
      </c>
      <c r="D74" s="1">
        <v>3726470</v>
      </c>
      <c r="E74" s="1">
        <v>301321466.5</v>
      </c>
      <c r="F74" s="1">
        <v>298514063.5</v>
      </c>
      <c r="G74" s="1">
        <v>6533873</v>
      </c>
      <c r="H74" s="1">
        <v>0</v>
      </c>
      <c r="I74" s="1">
        <v>6533873</v>
      </c>
      <c r="J74" s="1">
        <v>2807403.0044999123</v>
      </c>
      <c r="K74" s="151">
        <v>0.75336793477205022</v>
      </c>
    </row>
    <row r="75" spans="1:11" x14ac:dyDescent="0.25">
      <c r="A75" s="1"/>
      <c r="B75" s="1">
        <v>58159</v>
      </c>
      <c r="C75" s="1" t="s">
        <v>2381</v>
      </c>
      <c r="D75" s="1">
        <v>-3774</v>
      </c>
      <c r="E75" s="1">
        <v>24342.22</v>
      </c>
      <c r="F75" s="1">
        <v>22848</v>
      </c>
      <c r="G75" s="1">
        <v>-2279.7799999999988</v>
      </c>
      <c r="H75" s="1">
        <v>0</v>
      </c>
      <c r="I75" s="1">
        <v>-2280</v>
      </c>
      <c r="J75" s="1">
        <v>1494</v>
      </c>
      <c r="K75" s="151">
        <v>-0.3958664546899841</v>
      </c>
    </row>
    <row r="76" spans="1:11" x14ac:dyDescent="0.25">
      <c r="A76" s="1">
        <v>1002</v>
      </c>
      <c r="B76" s="1">
        <v>4010261</v>
      </c>
      <c r="C76" s="1" t="s">
        <v>444</v>
      </c>
      <c r="D76" s="1">
        <v>12026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-12026</v>
      </c>
      <c r="K76" s="151">
        <v>-1</v>
      </c>
    </row>
    <row r="77" spans="1:11" x14ac:dyDescent="0.25">
      <c r="A77" s="1"/>
      <c r="B77" s="1">
        <v>4010734</v>
      </c>
      <c r="C77" s="1" t="s">
        <v>665</v>
      </c>
      <c r="D77" s="1">
        <v>10080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-10080</v>
      </c>
      <c r="K77" s="151">
        <v>-1</v>
      </c>
    </row>
    <row r="78" spans="1:11" x14ac:dyDescent="0.25">
      <c r="A78" s="1"/>
      <c r="B78" s="1">
        <v>4011006</v>
      </c>
      <c r="C78" s="1" t="s">
        <v>749</v>
      </c>
      <c r="D78" s="1">
        <v>23019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-23019.335000100004</v>
      </c>
      <c r="K78" s="151">
        <v>-1</v>
      </c>
    </row>
    <row r="79" spans="1:11" x14ac:dyDescent="0.25">
      <c r="A79" s="1"/>
      <c r="B79" s="1">
        <v>40906</v>
      </c>
      <c r="C79" s="1" t="s">
        <v>952</v>
      </c>
      <c r="D79" s="1">
        <v>1235490</v>
      </c>
      <c r="E79" s="1">
        <v>0</v>
      </c>
      <c r="F79" s="1">
        <v>0</v>
      </c>
      <c r="G79" s="1">
        <v>1235490</v>
      </c>
      <c r="H79" s="1">
        <v>0</v>
      </c>
      <c r="I79" s="1">
        <v>1235490</v>
      </c>
      <c r="J79" s="1">
        <v>0</v>
      </c>
      <c r="K79" s="151">
        <v>0</v>
      </c>
    </row>
    <row r="80" spans="1:11" x14ac:dyDescent="0.25">
      <c r="A80" s="1"/>
      <c r="B80" s="1">
        <v>41823</v>
      </c>
      <c r="C80" s="1" t="s">
        <v>3762</v>
      </c>
      <c r="D80" s="1">
        <v>0</v>
      </c>
      <c r="E80" s="1">
        <v>6517849</v>
      </c>
      <c r="F80" s="1">
        <v>3080000</v>
      </c>
      <c r="G80" s="1">
        <v>3437849</v>
      </c>
      <c r="H80" s="1">
        <v>0</v>
      </c>
      <c r="I80" s="1">
        <v>3437849</v>
      </c>
      <c r="J80" s="1">
        <v>3437849</v>
      </c>
      <c r="K80" s="151" t="e">
        <v>#DIV/0!</v>
      </c>
    </row>
    <row r="81" spans="1:11" x14ac:dyDescent="0.25">
      <c r="A81" s="1"/>
      <c r="B81" s="1">
        <v>4811</v>
      </c>
      <c r="C81" s="1" t="s">
        <v>2181</v>
      </c>
      <c r="D81" s="1">
        <v>2068296</v>
      </c>
      <c r="E81" s="1">
        <v>12810723.59</v>
      </c>
      <c r="F81" s="1">
        <v>8847831.4000000004</v>
      </c>
      <c r="G81" s="1">
        <v>6031188.0999999996</v>
      </c>
      <c r="H81" s="1">
        <v>0</v>
      </c>
      <c r="I81" s="1">
        <v>6031188</v>
      </c>
      <c r="J81" s="1">
        <v>3962892.09155</v>
      </c>
      <c r="K81" s="151">
        <v>1.9160179524407743</v>
      </c>
    </row>
    <row r="82" spans="1:11" x14ac:dyDescent="0.25">
      <c r="A82" s="1"/>
      <c r="B82" s="1">
        <v>41820</v>
      </c>
      <c r="C82" s="1" t="s">
        <v>2105</v>
      </c>
      <c r="D82" s="1">
        <v>3279180</v>
      </c>
      <c r="E82" s="1">
        <v>10326690</v>
      </c>
      <c r="F82" s="1">
        <v>3279180</v>
      </c>
      <c r="G82" s="1">
        <v>10326690</v>
      </c>
      <c r="H82" s="1">
        <v>0</v>
      </c>
      <c r="I82" s="1">
        <v>10326690</v>
      </c>
      <c r="J82" s="1">
        <v>7047509.9959999993</v>
      </c>
      <c r="K82" s="151">
        <v>2.1491683858169801</v>
      </c>
    </row>
    <row r="83" spans="1:11" x14ac:dyDescent="0.25">
      <c r="A83" s="1"/>
      <c r="B83" s="1">
        <v>41818</v>
      </c>
      <c r="C83" s="1" t="s">
        <v>2101</v>
      </c>
      <c r="D83" s="1">
        <v>1418045</v>
      </c>
      <c r="E83" s="1">
        <v>0</v>
      </c>
      <c r="F83" s="1">
        <v>0</v>
      </c>
      <c r="G83" s="1">
        <v>1418044.7</v>
      </c>
      <c r="H83" s="1">
        <v>0</v>
      </c>
      <c r="I83" s="1">
        <v>1418045</v>
      </c>
      <c r="J83" s="1">
        <v>0.30000000004656613</v>
      </c>
      <c r="K83" s="151">
        <v>2.1155891633498306E-7</v>
      </c>
    </row>
    <row r="84" spans="1:11" x14ac:dyDescent="0.25">
      <c r="A84" s="1">
        <v>1003</v>
      </c>
      <c r="B84" s="1">
        <v>35116</v>
      </c>
      <c r="C84" s="1" t="s">
        <v>368</v>
      </c>
      <c r="D84" s="1">
        <v>7072088</v>
      </c>
      <c r="E84" s="1">
        <v>7072088</v>
      </c>
      <c r="F84" s="1">
        <v>7072088</v>
      </c>
      <c r="G84" s="1">
        <v>7072088</v>
      </c>
      <c r="H84" s="1">
        <v>0</v>
      </c>
      <c r="I84" s="1">
        <v>7072088</v>
      </c>
      <c r="J84" s="1">
        <v>0</v>
      </c>
      <c r="K84" s="151">
        <v>0</v>
      </c>
    </row>
    <row r="85" spans="1:11" x14ac:dyDescent="0.25">
      <c r="A85" s="1"/>
      <c r="B85" s="1">
        <v>4010003</v>
      </c>
      <c r="C85" s="1" t="s">
        <v>373</v>
      </c>
      <c r="D85" s="1">
        <v>-1482861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1482861.0999999996</v>
      </c>
      <c r="K85" s="151">
        <v>-1</v>
      </c>
    </row>
    <row r="86" spans="1:11" x14ac:dyDescent="0.25">
      <c r="A86" s="1"/>
      <c r="B86" s="1">
        <v>4010040</v>
      </c>
      <c r="C86" s="1" t="s">
        <v>387</v>
      </c>
      <c r="D86" s="1">
        <v>43587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-43586.7</v>
      </c>
      <c r="K86" s="151">
        <v>-1</v>
      </c>
    </row>
    <row r="87" spans="1:11" x14ac:dyDescent="0.25">
      <c r="A87" s="1"/>
      <c r="B87" s="1">
        <v>4010563</v>
      </c>
      <c r="C87" s="1" t="s">
        <v>567</v>
      </c>
      <c r="D87" s="1">
        <v>294421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-294420.8</v>
      </c>
      <c r="K87" s="151">
        <v>-1</v>
      </c>
    </row>
    <row r="88" spans="1:11" x14ac:dyDescent="0.25">
      <c r="A88" s="1"/>
      <c r="B88" s="1">
        <v>4010744</v>
      </c>
      <c r="C88" s="1" t="s">
        <v>671</v>
      </c>
      <c r="D88" s="1">
        <v>40126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-40125.9</v>
      </c>
      <c r="K88" s="151">
        <v>-1</v>
      </c>
    </row>
    <row r="89" spans="1:11" x14ac:dyDescent="0.25">
      <c r="A89" s="1"/>
      <c r="B89" s="1">
        <v>4010745</v>
      </c>
      <c r="C89" s="1" t="s">
        <v>673</v>
      </c>
      <c r="D89" s="1">
        <v>150062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-150062</v>
      </c>
      <c r="K89" s="151">
        <v>-1</v>
      </c>
    </row>
    <row r="90" spans="1:11" x14ac:dyDescent="0.25">
      <c r="A90" s="1"/>
      <c r="B90" s="1">
        <v>4010791</v>
      </c>
      <c r="C90" s="1" t="s">
        <v>700</v>
      </c>
      <c r="D90" s="1">
        <v>9887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-9887.0000999999975</v>
      </c>
      <c r="K90" s="151">
        <v>-1</v>
      </c>
    </row>
    <row r="91" spans="1:11" x14ac:dyDescent="0.25">
      <c r="A91" s="1"/>
      <c r="B91" s="1">
        <v>4111508</v>
      </c>
      <c r="C91" s="1" t="s">
        <v>718</v>
      </c>
      <c r="D91" s="1">
        <v>12596395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-12596395.186800007</v>
      </c>
      <c r="K91" s="151">
        <v>-1</v>
      </c>
    </row>
    <row r="92" spans="1:11" x14ac:dyDescent="0.25">
      <c r="A92" s="1"/>
      <c r="B92" s="1">
        <v>467203</v>
      </c>
      <c r="C92" s="1" t="s">
        <v>2172</v>
      </c>
      <c r="D92" s="1">
        <v>60885</v>
      </c>
      <c r="E92" s="1">
        <v>0</v>
      </c>
      <c r="F92" s="1">
        <v>0</v>
      </c>
      <c r="G92" s="1">
        <v>60885</v>
      </c>
      <c r="H92" s="1">
        <v>0</v>
      </c>
      <c r="I92" s="1">
        <v>60885</v>
      </c>
      <c r="J92" s="1">
        <v>0</v>
      </c>
      <c r="K92" s="151">
        <v>0</v>
      </c>
    </row>
    <row r="93" spans="1:11" x14ac:dyDescent="0.25">
      <c r="A93" s="1"/>
      <c r="B93" s="1">
        <v>46705</v>
      </c>
      <c r="C93" s="1" t="s">
        <v>2166</v>
      </c>
      <c r="D93" s="1">
        <v>2157092</v>
      </c>
      <c r="E93" s="1">
        <v>0</v>
      </c>
      <c r="F93" s="1">
        <v>0</v>
      </c>
      <c r="G93" s="1">
        <v>2157092</v>
      </c>
      <c r="H93" s="1">
        <v>0</v>
      </c>
      <c r="I93" s="1">
        <v>2157092</v>
      </c>
      <c r="J93" s="1">
        <v>0</v>
      </c>
      <c r="K93" s="151">
        <v>0</v>
      </c>
    </row>
    <row r="94" spans="1:11" x14ac:dyDescent="0.25">
      <c r="A94" s="1"/>
      <c r="B94" s="1">
        <v>467204</v>
      </c>
      <c r="C94" s="1" t="s">
        <v>3493</v>
      </c>
      <c r="D94" s="1">
        <v>290695</v>
      </c>
      <c r="E94" s="1">
        <v>915.96</v>
      </c>
      <c r="F94" s="1">
        <v>291610.96000000002</v>
      </c>
      <c r="G94" s="1">
        <v>0</v>
      </c>
      <c r="H94" s="1">
        <v>0</v>
      </c>
      <c r="I94" s="1">
        <v>0</v>
      </c>
      <c r="J94" s="1">
        <v>-290695</v>
      </c>
      <c r="K94" s="151">
        <v>-1</v>
      </c>
    </row>
    <row r="95" spans="1:11" x14ac:dyDescent="0.25">
      <c r="A95" s="1"/>
      <c r="B95" s="1">
        <v>491</v>
      </c>
      <c r="C95" s="1" t="s">
        <v>2186</v>
      </c>
      <c r="D95" s="1">
        <v>-2518950</v>
      </c>
      <c r="E95" s="1">
        <v>0</v>
      </c>
      <c r="F95" s="1">
        <v>0</v>
      </c>
      <c r="G95" s="1">
        <v>-3091546</v>
      </c>
      <c r="H95" s="1">
        <v>572596</v>
      </c>
      <c r="I95" s="1">
        <v>-2518950</v>
      </c>
      <c r="J95" s="1">
        <v>572596</v>
      </c>
      <c r="K95" s="151">
        <v>-0.18521348218658237</v>
      </c>
    </row>
    <row r="96" spans="1:11" x14ac:dyDescent="0.25">
      <c r="A96" s="1"/>
      <c r="B96" s="1">
        <v>48701</v>
      </c>
      <c r="C96" s="1" t="s">
        <v>2184</v>
      </c>
      <c r="D96" s="1">
        <v>3500066</v>
      </c>
      <c r="E96" s="1">
        <v>8512140</v>
      </c>
      <c r="F96" s="1">
        <v>3507316</v>
      </c>
      <c r="G96" s="1">
        <v>8504890</v>
      </c>
      <c r="H96" s="1">
        <v>0</v>
      </c>
      <c r="I96" s="1">
        <v>8504890</v>
      </c>
      <c r="J96" s="1">
        <v>5004824</v>
      </c>
      <c r="K96" s="151">
        <v>1.4299227500281424</v>
      </c>
    </row>
    <row r="97" spans="1:11" x14ac:dyDescent="0.25">
      <c r="A97" s="1">
        <v>1004</v>
      </c>
      <c r="B97" s="1" t="s">
        <v>3577</v>
      </c>
      <c r="C97" s="1" t="s">
        <v>3578</v>
      </c>
      <c r="D97" s="1">
        <v>-572596</v>
      </c>
      <c r="E97" s="1">
        <v>0</v>
      </c>
      <c r="F97" s="1">
        <v>0</v>
      </c>
      <c r="G97" s="1">
        <v>0</v>
      </c>
      <c r="H97" s="1">
        <v>-572596</v>
      </c>
      <c r="I97" s="1">
        <v>-572596</v>
      </c>
      <c r="J97" s="1">
        <v>-572596</v>
      </c>
      <c r="K97" s="151" t="e">
        <v>#DIV/0!</v>
      </c>
    </row>
    <row r="98" spans="1:11" x14ac:dyDescent="0.25">
      <c r="A98" s="1"/>
      <c r="B98" s="1">
        <v>411</v>
      </c>
      <c r="C98" s="1" t="s">
        <v>2886</v>
      </c>
      <c r="D98" s="1">
        <v>-284779</v>
      </c>
      <c r="E98" s="1">
        <v>4045099372.7399998</v>
      </c>
      <c r="F98" s="1">
        <v>4014028488.5900002</v>
      </c>
      <c r="G98" s="1">
        <v>65409262.339999676</v>
      </c>
      <c r="H98" s="1">
        <v>-7227</v>
      </c>
      <c r="I98" s="1">
        <v>65402035</v>
      </c>
      <c r="J98" s="1">
        <v>65686814</v>
      </c>
      <c r="K98" s="151">
        <v>-230.65891094497837</v>
      </c>
    </row>
    <row r="99" spans="1:11" x14ac:dyDescent="0.25">
      <c r="A99" s="1"/>
      <c r="B99" s="1">
        <v>4110</v>
      </c>
      <c r="C99" s="1" t="s">
        <v>3757</v>
      </c>
      <c r="D99" s="1">
        <v>0</v>
      </c>
      <c r="E99" s="1">
        <v>43743849.600000001</v>
      </c>
      <c r="F99" s="1">
        <v>26255997.100000001</v>
      </c>
      <c r="G99" s="1">
        <v>104872143.5</v>
      </c>
      <c r="H99" s="1">
        <v>-153484192</v>
      </c>
      <c r="I99" s="1">
        <v>-48612049</v>
      </c>
      <c r="J99" s="1">
        <v>-48612049</v>
      </c>
      <c r="K99" s="151" t="e">
        <v>#DIV/0!</v>
      </c>
    </row>
    <row r="100" spans="1:11" x14ac:dyDescent="0.25">
      <c r="A100" s="1"/>
      <c r="B100" s="1">
        <v>411882</v>
      </c>
      <c r="C100" s="1" t="s">
        <v>3364</v>
      </c>
      <c r="D100" s="1">
        <v>5882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-5882</v>
      </c>
      <c r="K100" s="151">
        <v>-1</v>
      </c>
    </row>
    <row r="101" spans="1:11" x14ac:dyDescent="0.25">
      <c r="A101" s="1"/>
      <c r="B101" s="1">
        <v>411883</v>
      </c>
      <c r="C101" s="1" t="s">
        <v>3366</v>
      </c>
      <c r="D101" s="1">
        <v>79276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-79276</v>
      </c>
      <c r="K101" s="151">
        <v>-1</v>
      </c>
    </row>
    <row r="102" spans="1:11" x14ac:dyDescent="0.25">
      <c r="A102" s="1"/>
      <c r="B102" s="1">
        <v>411885</v>
      </c>
      <c r="C102" s="1" t="s">
        <v>936</v>
      </c>
      <c r="D102" s="1">
        <v>199620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-199620</v>
      </c>
      <c r="K102" s="151">
        <v>-1</v>
      </c>
    </row>
    <row r="103" spans="1:11" x14ac:dyDescent="0.25">
      <c r="A103" s="1"/>
      <c r="B103" s="1">
        <v>411732</v>
      </c>
      <c r="C103" s="1" t="s">
        <v>2065</v>
      </c>
      <c r="D103" s="1">
        <v>730000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-730000</v>
      </c>
      <c r="K103" s="151">
        <v>-1</v>
      </c>
    </row>
    <row r="104" spans="1:11" x14ac:dyDescent="0.25">
      <c r="A104" s="1"/>
      <c r="B104" s="1">
        <v>4110001</v>
      </c>
      <c r="C104" s="1" t="s">
        <v>967</v>
      </c>
      <c r="D104" s="1">
        <v>-7224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7223.9999990463257</v>
      </c>
      <c r="K104" s="151">
        <v>-1</v>
      </c>
    </row>
    <row r="105" spans="1:11" x14ac:dyDescent="0.25">
      <c r="A105" s="1"/>
      <c r="B105" s="1">
        <v>4110008</v>
      </c>
      <c r="C105" s="1" t="s">
        <v>849</v>
      </c>
      <c r="D105" s="1">
        <v>23710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-23710.249999899999</v>
      </c>
      <c r="K105" s="151">
        <v>-1</v>
      </c>
    </row>
    <row r="106" spans="1:11" x14ac:dyDescent="0.25">
      <c r="A106" s="1"/>
      <c r="B106" s="1">
        <v>4110022</v>
      </c>
      <c r="C106" s="1" t="s">
        <v>984</v>
      </c>
      <c r="D106" s="1">
        <v>20231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-20231</v>
      </c>
      <c r="K106" s="151">
        <v>-1</v>
      </c>
    </row>
    <row r="107" spans="1:11" x14ac:dyDescent="0.25">
      <c r="A107" s="1"/>
      <c r="B107" s="1">
        <v>4110029</v>
      </c>
      <c r="C107" s="1" t="s">
        <v>992</v>
      </c>
      <c r="D107" s="1">
        <v>495360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-495360.00320000015</v>
      </c>
      <c r="K107" s="151">
        <v>-1</v>
      </c>
    </row>
    <row r="108" spans="1:11" x14ac:dyDescent="0.25">
      <c r="A108" s="1"/>
      <c r="B108" s="1">
        <v>4110034</v>
      </c>
      <c r="C108" s="1" t="s">
        <v>402</v>
      </c>
      <c r="D108" s="1">
        <v>378288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-378288</v>
      </c>
      <c r="K108" s="151">
        <v>-1</v>
      </c>
    </row>
    <row r="109" spans="1:11" x14ac:dyDescent="0.25">
      <c r="A109" s="1"/>
      <c r="B109" s="1">
        <v>4110083</v>
      </c>
      <c r="C109" s="1" t="s">
        <v>1010</v>
      </c>
      <c r="D109" s="1">
        <v>4118400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-4118400</v>
      </c>
      <c r="K109" s="151">
        <v>-1</v>
      </c>
    </row>
    <row r="110" spans="1:11" x14ac:dyDescent="0.25">
      <c r="A110" s="1"/>
      <c r="B110" s="1">
        <v>4110103</v>
      </c>
      <c r="C110" s="1" t="s">
        <v>1017</v>
      </c>
      <c r="D110" s="1">
        <v>77529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-77529</v>
      </c>
      <c r="K110" s="151">
        <v>-1</v>
      </c>
    </row>
    <row r="111" spans="1:11" x14ac:dyDescent="0.25">
      <c r="A111" s="1"/>
      <c r="B111" s="1">
        <v>4110112</v>
      </c>
      <c r="C111" s="1" t="s">
        <v>1021</v>
      </c>
      <c r="D111" s="1">
        <v>104237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-104237</v>
      </c>
      <c r="K111" s="151">
        <v>-1</v>
      </c>
    </row>
    <row r="112" spans="1:11" x14ac:dyDescent="0.25">
      <c r="A112" s="1"/>
      <c r="B112" s="1">
        <v>4110114</v>
      </c>
      <c r="C112" s="1" t="s">
        <v>1023</v>
      </c>
      <c r="D112" s="1">
        <v>9884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-9884</v>
      </c>
      <c r="K112" s="151">
        <v>-1</v>
      </c>
    </row>
    <row r="113" spans="1:11" x14ac:dyDescent="0.25">
      <c r="A113" s="1"/>
      <c r="B113" s="1">
        <v>4110160</v>
      </c>
      <c r="C113" s="1" t="s">
        <v>567</v>
      </c>
      <c r="D113" s="1">
        <v>1350115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-1350115</v>
      </c>
      <c r="K113" s="151">
        <v>-1</v>
      </c>
    </row>
    <row r="114" spans="1:11" x14ac:dyDescent="0.25">
      <c r="A114" s="1"/>
      <c r="B114" s="1">
        <v>4110180</v>
      </c>
      <c r="C114" s="1" t="s">
        <v>483</v>
      </c>
      <c r="D114" s="1">
        <v>373916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-373916</v>
      </c>
      <c r="K114" s="151">
        <v>-1</v>
      </c>
    </row>
    <row r="115" spans="1:11" x14ac:dyDescent="0.25">
      <c r="A115" s="1"/>
      <c r="B115" s="1">
        <v>4110187</v>
      </c>
      <c r="C115" s="1" t="s">
        <v>1050</v>
      </c>
      <c r="D115" s="1">
        <v>9204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-9204</v>
      </c>
      <c r="K115" s="151">
        <v>-1</v>
      </c>
    </row>
    <row r="116" spans="1:11" x14ac:dyDescent="0.25">
      <c r="A116" s="1"/>
      <c r="B116" s="1">
        <v>4110188</v>
      </c>
      <c r="C116" s="1" t="s">
        <v>1052</v>
      </c>
      <c r="D116" s="1">
        <v>83265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-83265</v>
      </c>
      <c r="K116" s="151">
        <v>-1</v>
      </c>
    </row>
    <row r="117" spans="1:11" x14ac:dyDescent="0.25">
      <c r="A117" s="1"/>
      <c r="B117" s="1">
        <v>4110195</v>
      </c>
      <c r="C117" s="1" t="s">
        <v>1054</v>
      </c>
      <c r="D117" s="1">
        <v>404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-403.79999979999991</v>
      </c>
      <c r="K117" s="151">
        <v>-1</v>
      </c>
    </row>
    <row r="118" spans="1:11" x14ac:dyDescent="0.25">
      <c r="A118" s="1"/>
      <c r="B118" s="1">
        <v>4110202</v>
      </c>
      <c r="C118" s="1" t="s">
        <v>1056</v>
      </c>
      <c r="D118" s="1">
        <v>39808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-39808</v>
      </c>
      <c r="K118" s="151">
        <v>-1</v>
      </c>
    </row>
    <row r="119" spans="1:11" x14ac:dyDescent="0.25">
      <c r="A119" s="1"/>
      <c r="B119" s="1">
        <v>4110254</v>
      </c>
      <c r="C119" s="1" t="s">
        <v>1077</v>
      </c>
      <c r="D119" s="1">
        <v>97822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-97822</v>
      </c>
      <c r="K119" s="151">
        <v>-1</v>
      </c>
    </row>
    <row r="120" spans="1:11" x14ac:dyDescent="0.25">
      <c r="A120" s="1"/>
      <c r="B120" s="1">
        <v>4110358</v>
      </c>
      <c r="C120" s="1" t="s">
        <v>509</v>
      </c>
      <c r="D120" s="1">
        <v>50854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-50854</v>
      </c>
      <c r="K120" s="151">
        <v>-1</v>
      </c>
    </row>
    <row r="121" spans="1:11" x14ac:dyDescent="0.25">
      <c r="A121" s="1"/>
      <c r="B121" s="1">
        <v>4110730</v>
      </c>
      <c r="C121" s="1" t="s">
        <v>1186</v>
      </c>
      <c r="D121" s="1">
        <v>7672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-7672</v>
      </c>
      <c r="K121" s="151">
        <v>-1</v>
      </c>
    </row>
    <row r="122" spans="1:11" x14ac:dyDescent="0.25">
      <c r="A122" s="1"/>
      <c r="B122" s="1">
        <v>4110938</v>
      </c>
      <c r="C122" s="1" t="s">
        <v>1226</v>
      </c>
      <c r="D122" s="1">
        <v>55532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-55532</v>
      </c>
      <c r="K122" s="151">
        <v>-1</v>
      </c>
    </row>
    <row r="123" spans="1:11" x14ac:dyDescent="0.25">
      <c r="A123" s="1"/>
      <c r="B123" s="1">
        <v>4111472</v>
      </c>
      <c r="C123" s="1" t="s">
        <v>1374</v>
      </c>
      <c r="D123" s="1">
        <v>30033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-30033.455000000002</v>
      </c>
      <c r="K123" s="151">
        <v>-1</v>
      </c>
    </row>
    <row r="124" spans="1:11" x14ac:dyDescent="0.25">
      <c r="A124" s="1"/>
      <c r="B124" s="1">
        <v>4111478</v>
      </c>
      <c r="C124" s="1" t="s">
        <v>1377</v>
      </c>
      <c r="D124" s="1">
        <v>31916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-31916</v>
      </c>
      <c r="K124" s="151">
        <v>-1</v>
      </c>
    </row>
    <row r="125" spans="1:11" x14ac:dyDescent="0.25">
      <c r="A125" s="1"/>
      <c r="B125" s="1">
        <v>4111560</v>
      </c>
      <c r="C125" s="1" t="s">
        <v>1398</v>
      </c>
      <c r="D125" s="1">
        <v>397014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-397014</v>
      </c>
      <c r="K125" s="151">
        <v>-1</v>
      </c>
    </row>
    <row r="126" spans="1:11" x14ac:dyDescent="0.25">
      <c r="A126" s="1"/>
      <c r="B126" s="1">
        <v>4111659</v>
      </c>
      <c r="C126" s="1" t="s">
        <v>1424</v>
      </c>
      <c r="D126" s="1">
        <v>105963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-105963.08000000002</v>
      </c>
      <c r="K126" s="151">
        <v>-1</v>
      </c>
    </row>
    <row r="127" spans="1:11" x14ac:dyDescent="0.25">
      <c r="A127" s="1"/>
      <c r="B127" s="1">
        <v>4111873</v>
      </c>
      <c r="C127" s="1" t="s">
        <v>1488</v>
      </c>
      <c r="D127" s="1">
        <v>12067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-12067</v>
      </c>
      <c r="K127" s="151">
        <v>-1</v>
      </c>
    </row>
    <row r="128" spans="1:11" x14ac:dyDescent="0.25">
      <c r="A128" s="1"/>
      <c r="B128" s="1">
        <v>4111879</v>
      </c>
      <c r="C128" s="1" t="s">
        <v>698</v>
      </c>
      <c r="D128" s="1">
        <v>828709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-828709</v>
      </c>
      <c r="K128" s="151">
        <v>-1</v>
      </c>
    </row>
    <row r="129" spans="1:11" x14ac:dyDescent="0.25">
      <c r="A129" s="1"/>
      <c r="B129" s="1">
        <v>4111902</v>
      </c>
      <c r="C129" s="1" t="s">
        <v>707</v>
      </c>
      <c r="D129" s="1">
        <v>10035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-10035</v>
      </c>
      <c r="K129" s="151">
        <v>-1</v>
      </c>
    </row>
    <row r="130" spans="1:11" x14ac:dyDescent="0.25">
      <c r="A130" s="1"/>
      <c r="B130" s="1">
        <v>4111946</v>
      </c>
      <c r="C130" s="1" t="s">
        <v>1512</v>
      </c>
      <c r="D130" s="1">
        <v>6222846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-6222846</v>
      </c>
      <c r="K130" s="151">
        <v>-1</v>
      </c>
    </row>
    <row r="131" spans="1:11" x14ac:dyDescent="0.25">
      <c r="A131" s="1"/>
      <c r="B131" s="1">
        <v>4111983</v>
      </c>
      <c r="C131" s="1" t="s">
        <v>1521</v>
      </c>
      <c r="D131" s="1">
        <v>28952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-28952</v>
      </c>
      <c r="K131" s="151">
        <v>-1</v>
      </c>
    </row>
    <row r="132" spans="1:11" x14ac:dyDescent="0.25">
      <c r="A132" s="1"/>
      <c r="B132" s="1">
        <v>4112081</v>
      </c>
      <c r="C132" s="1" t="s">
        <v>1568</v>
      </c>
      <c r="D132" s="1">
        <v>13300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-13300</v>
      </c>
      <c r="K132" s="151">
        <v>-1</v>
      </c>
    </row>
    <row r="133" spans="1:11" x14ac:dyDescent="0.25">
      <c r="A133" s="1"/>
      <c r="B133" s="1">
        <v>411363</v>
      </c>
      <c r="C133" s="1" t="s">
        <v>1684</v>
      </c>
      <c r="D133" s="1">
        <v>51000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-51000</v>
      </c>
      <c r="K133" s="151">
        <v>-1</v>
      </c>
    </row>
    <row r="134" spans="1:11" x14ac:dyDescent="0.25">
      <c r="A134" s="1"/>
      <c r="B134" s="1">
        <v>4110236</v>
      </c>
      <c r="C134" s="1" t="s">
        <v>1068</v>
      </c>
      <c r="D134" s="1">
        <v>39438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-39438</v>
      </c>
      <c r="K134" s="151">
        <v>-1</v>
      </c>
    </row>
    <row r="135" spans="1:11" x14ac:dyDescent="0.25">
      <c r="A135" s="1"/>
      <c r="B135" s="1">
        <v>4113158</v>
      </c>
      <c r="C135" s="1" t="s">
        <v>942</v>
      </c>
      <c r="D135" s="1">
        <v>286508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-286508</v>
      </c>
      <c r="K135" s="151">
        <v>-1</v>
      </c>
    </row>
    <row r="136" spans="1:11" x14ac:dyDescent="0.25">
      <c r="A136" s="1"/>
      <c r="B136" s="1">
        <v>4110186</v>
      </c>
      <c r="C136" s="1" t="s">
        <v>1048</v>
      </c>
      <c r="D136" s="1">
        <v>22063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-22063</v>
      </c>
      <c r="K136" s="151">
        <v>-1</v>
      </c>
    </row>
    <row r="137" spans="1:11" x14ac:dyDescent="0.25">
      <c r="A137" s="1"/>
      <c r="B137" s="1">
        <v>4110453</v>
      </c>
      <c r="C137" s="1" t="s">
        <v>3582</v>
      </c>
      <c r="D137" s="1">
        <v>91974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-91974</v>
      </c>
      <c r="K137" s="151">
        <v>-1</v>
      </c>
    </row>
    <row r="138" spans="1:11" x14ac:dyDescent="0.25">
      <c r="A138" s="1"/>
      <c r="B138" s="1">
        <v>411636</v>
      </c>
      <c r="C138" s="1" t="s">
        <v>1938</v>
      </c>
      <c r="D138" s="1">
        <v>5360832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-5360832</v>
      </c>
      <c r="K138" s="151">
        <v>-1</v>
      </c>
    </row>
    <row r="139" spans="1:11" x14ac:dyDescent="0.25">
      <c r="A139" s="1">
        <v>1005</v>
      </c>
      <c r="B139" s="1">
        <v>281806</v>
      </c>
      <c r="C139" s="1" t="s">
        <v>294</v>
      </c>
      <c r="D139" s="1">
        <v>-10187884</v>
      </c>
      <c r="E139" s="1">
        <v>0</v>
      </c>
      <c r="F139" s="1">
        <v>0</v>
      </c>
      <c r="G139" s="1">
        <v>0</v>
      </c>
      <c r="H139" s="1">
        <v>-10187884</v>
      </c>
      <c r="I139" s="1">
        <v>-10187884</v>
      </c>
      <c r="J139" s="1">
        <v>0</v>
      </c>
      <c r="K139" s="151">
        <v>0</v>
      </c>
    </row>
    <row r="140" spans="1:11" x14ac:dyDescent="0.25">
      <c r="A140" s="1"/>
      <c r="B140" s="1">
        <v>327</v>
      </c>
      <c r="C140" s="1" t="s">
        <v>362</v>
      </c>
      <c r="D140" s="1">
        <v>10187884</v>
      </c>
      <c r="E140" s="1">
        <v>28326.9</v>
      </c>
      <c r="F140" s="1">
        <v>0</v>
      </c>
      <c r="G140" s="1">
        <v>10216210.9</v>
      </c>
      <c r="H140" s="1">
        <v>0</v>
      </c>
      <c r="I140" s="1">
        <v>10216211</v>
      </c>
      <c r="J140" s="1">
        <v>28327.484000001103</v>
      </c>
      <c r="K140" s="151">
        <v>2.7805072521209129E-3</v>
      </c>
    </row>
    <row r="141" spans="1:11" x14ac:dyDescent="0.25">
      <c r="A141" s="1"/>
      <c r="B141" s="1">
        <v>35113</v>
      </c>
      <c r="C141" s="1" t="s">
        <v>364</v>
      </c>
      <c r="D141" s="1">
        <v>258383947</v>
      </c>
      <c r="E141" s="1">
        <v>294746841</v>
      </c>
      <c r="F141" s="1">
        <v>258383947</v>
      </c>
      <c r="G141" s="1">
        <v>294746841</v>
      </c>
      <c r="H141" s="1">
        <v>0</v>
      </c>
      <c r="I141" s="1">
        <v>294746841</v>
      </c>
      <c r="J141" s="1">
        <v>36362894</v>
      </c>
      <c r="K141" s="151">
        <v>0.1407320169158961</v>
      </c>
    </row>
    <row r="142" spans="1:11" x14ac:dyDescent="0.25">
      <c r="A142" s="1"/>
      <c r="B142" s="1">
        <v>35114</v>
      </c>
      <c r="C142" s="1" t="s">
        <v>366</v>
      </c>
      <c r="D142" s="1">
        <v>3274175</v>
      </c>
      <c r="E142" s="1">
        <v>2817606</v>
      </c>
      <c r="F142" s="1">
        <v>3274175</v>
      </c>
      <c r="G142" s="1">
        <v>2817606</v>
      </c>
      <c r="H142" s="1">
        <v>0</v>
      </c>
      <c r="I142" s="1">
        <v>2817606</v>
      </c>
      <c r="J142" s="1">
        <v>-456569</v>
      </c>
      <c r="K142" s="151">
        <v>-0.13944550917406676</v>
      </c>
    </row>
    <row r="143" spans="1:11" x14ac:dyDescent="0.25">
      <c r="A143" s="1">
        <v>1006</v>
      </c>
      <c r="B143" s="1">
        <v>4110222</v>
      </c>
      <c r="C143" s="1" t="s">
        <v>389</v>
      </c>
      <c r="D143" s="1">
        <v>0</v>
      </c>
      <c r="E143" s="1">
        <v>0</v>
      </c>
      <c r="F143" s="1">
        <v>0</v>
      </c>
      <c r="G143" s="1">
        <v>0</v>
      </c>
      <c r="H143" s="1">
        <v>566728</v>
      </c>
      <c r="I143" s="1">
        <v>566728</v>
      </c>
      <c r="J143" s="1">
        <v>566728</v>
      </c>
      <c r="K143" s="151" t="e">
        <v>#DIV/0!</v>
      </c>
    </row>
    <row r="144" spans="1:11" x14ac:dyDescent="0.25">
      <c r="A144" s="1"/>
      <c r="B144" s="1">
        <v>4110728</v>
      </c>
      <c r="C144" s="1" t="s">
        <v>585</v>
      </c>
      <c r="D144" s="1">
        <v>87384291</v>
      </c>
      <c r="E144" s="1">
        <v>0</v>
      </c>
      <c r="F144" s="1">
        <v>0</v>
      </c>
      <c r="G144" s="1">
        <v>0</v>
      </c>
      <c r="H144" s="1">
        <v>152917465</v>
      </c>
      <c r="I144" s="1">
        <v>152917465</v>
      </c>
      <c r="J144" s="1">
        <v>65533173.866799995</v>
      </c>
      <c r="K144" s="151">
        <v>0.74994227242637557</v>
      </c>
    </row>
    <row r="145" spans="1:11" x14ac:dyDescent="0.25">
      <c r="A145" s="1">
        <v>1010</v>
      </c>
      <c r="B145" s="1">
        <v>21501</v>
      </c>
      <c r="C145" s="1" t="s">
        <v>96</v>
      </c>
      <c r="D145" s="1">
        <v>9223689</v>
      </c>
      <c r="E145" s="1">
        <v>0</v>
      </c>
      <c r="F145" s="1">
        <v>0</v>
      </c>
      <c r="G145" s="1">
        <v>0</v>
      </c>
      <c r="H145" s="1">
        <v>9223689</v>
      </c>
      <c r="I145" s="1">
        <v>9223689</v>
      </c>
      <c r="J145" s="1">
        <v>-0.34999999962747097</v>
      </c>
      <c r="K145" s="151">
        <v>-3.7945770542182342E-8</v>
      </c>
    </row>
    <row r="146" spans="1:11" x14ac:dyDescent="0.25">
      <c r="A146" s="1"/>
      <c r="B146" s="1">
        <v>21502</v>
      </c>
      <c r="C146" s="1" t="s">
        <v>98</v>
      </c>
      <c r="D146" s="1">
        <v>4462717</v>
      </c>
      <c r="E146" s="1">
        <v>0</v>
      </c>
      <c r="F146" s="1">
        <v>0</v>
      </c>
      <c r="G146" s="1">
        <v>0</v>
      </c>
      <c r="H146" s="1">
        <v>4462717</v>
      </c>
      <c r="I146" s="1">
        <v>4462717</v>
      </c>
      <c r="J146" s="1">
        <v>-0.25223299954086542</v>
      </c>
      <c r="K146" s="151">
        <v>-5.6520049396957913E-8</v>
      </c>
    </row>
    <row r="147" spans="1:11" x14ac:dyDescent="0.25">
      <c r="A147" s="1"/>
      <c r="B147" s="1">
        <v>21503</v>
      </c>
      <c r="C147" s="1" t="s">
        <v>100</v>
      </c>
      <c r="D147" s="1">
        <v>608043</v>
      </c>
      <c r="E147" s="1">
        <v>0</v>
      </c>
      <c r="F147" s="1">
        <v>0</v>
      </c>
      <c r="G147" s="1">
        <v>0</v>
      </c>
      <c r="H147" s="1">
        <v>608043</v>
      </c>
      <c r="I147" s="1">
        <v>608043</v>
      </c>
      <c r="J147" s="1">
        <v>0.31999999994877726</v>
      </c>
      <c r="K147" s="151">
        <v>5.2627884599939137E-7</v>
      </c>
    </row>
    <row r="148" spans="1:11" x14ac:dyDescent="0.25">
      <c r="A148" s="1"/>
      <c r="B148" s="1">
        <v>21504</v>
      </c>
      <c r="C148" s="1" t="s">
        <v>102</v>
      </c>
      <c r="D148" s="1">
        <v>1131862</v>
      </c>
      <c r="E148" s="1">
        <v>0</v>
      </c>
      <c r="F148" s="1">
        <v>0</v>
      </c>
      <c r="G148" s="1">
        <v>0</v>
      </c>
      <c r="H148" s="1">
        <v>1131862</v>
      </c>
      <c r="I148" s="1">
        <v>1131862</v>
      </c>
      <c r="J148" s="1">
        <v>0</v>
      </c>
      <c r="K148" s="151">
        <v>0</v>
      </c>
    </row>
    <row r="149" spans="1:11" x14ac:dyDescent="0.25">
      <c r="A149" s="1"/>
      <c r="B149" s="1">
        <v>21505</v>
      </c>
      <c r="C149" s="1" t="s">
        <v>104</v>
      </c>
      <c r="D149" s="1">
        <v>90555</v>
      </c>
      <c r="E149" s="1">
        <v>0</v>
      </c>
      <c r="F149" s="1">
        <v>0</v>
      </c>
      <c r="G149" s="1">
        <v>0</v>
      </c>
      <c r="H149" s="1">
        <v>90555</v>
      </c>
      <c r="I149" s="1">
        <v>90555</v>
      </c>
      <c r="J149" s="1">
        <v>0</v>
      </c>
      <c r="K149" s="151">
        <v>0</v>
      </c>
    </row>
    <row r="150" spans="1:11" x14ac:dyDescent="0.25">
      <c r="A150" s="1"/>
      <c r="B150" s="1">
        <v>21507</v>
      </c>
      <c r="C150" s="1" t="s">
        <v>106</v>
      </c>
      <c r="D150" s="1">
        <v>157736</v>
      </c>
      <c r="E150" s="1">
        <v>0</v>
      </c>
      <c r="F150" s="1">
        <v>0</v>
      </c>
      <c r="G150" s="1">
        <v>0</v>
      </c>
      <c r="H150" s="1">
        <v>157736</v>
      </c>
      <c r="I150" s="1">
        <v>157736</v>
      </c>
      <c r="J150" s="1">
        <v>0</v>
      </c>
      <c r="K150" s="151">
        <v>0</v>
      </c>
    </row>
    <row r="151" spans="1:11" x14ac:dyDescent="0.25">
      <c r="A151" s="1"/>
      <c r="B151" s="1">
        <v>21508</v>
      </c>
      <c r="C151" s="1" t="s">
        <v>108</v>
      </c>
      <c r="D151" s="1">
        <v>347150</v>
      </c>
      <c r="E151" s="1">
        <v>0</v>
      </c>
      <c r="F151" s="1">
        <v>0</v>
      </c>
      <c r="G151" s="1">
        <v>0</v>
      </c>
      <c r="H151" s="1">
        <v>347150</v>
      </c>
      <c r="I151" s="1">
        <v>347150</v>
      </c>
      <c r="J151" s="1">
        <v>0</v>
      </c>
      <c r="K151" s="151">
        <v>0</v>
      </c>
    </row>
    <row r="152" spans="1:11" x14ac:dyDescent="0.25">
      <c r="A152" s="1"/>
      <c r="B152" s="1">
        <v>21509</v>
      </c>
      <c r="C152" s="1" t="s">
        <v>110</v>
      </c>
      <c r="D152" s="1">
        <v>1951028</v>
      </c>
      <c r="E152" s="1">
        <v>0</v>
      </c>
      <c r="F152" s="1">
        <v>0</v>
      </c>
      <c r="G152" s="1">
        <v>0</v>
      </c>
      <c r="H152" s="1">
        <v>1951028</v>
      </c>
      <c r="I152" s="1">
        <v>1951028</v>
      </c>
      <c r="J152" s="1">
        <v>0</v>
      </c>
      <c r="K152" s="151">
        <v>0</v>
      </c>
    </row>
    <row r="153" spans="1:11" x14ac:dyDescent="0.25">
      <c r="A153" s="1"/>
      <c r="B153" s="1">
        <v>21512</v>
      </c>
      <c r="C153" s="1" t="s">
        <v>112</v>
      </c>
      <c r="D153" s="1">
        <v>193592</v>
      </c>
      <c r="E153" s="1">
        <v>0</v>
      </c>
      <c r="F153" s="1">
        <v>0</v>
      </c>
      <c r="G153" s="1">
        <v>0</v>
      </c>
      <c r="H153" s="1">
        <v>193592</v>
      </c>
      <c r="I153" s="1">
        <v>193592</v>
      </c>
      <c r="J153" s="1">
        <v>0</v>
      </c>
      <c r="K153" s="151">
        <v>0</v>
      </c>
    </row>
    <row r="154" spans="1:11" x14ac:dyDescent="0.25">
      <c r="A154" s="1"/>
      <c r="B154" s="1">
        <v>21513</v>
      </c>
      <c r="C154" s="1" t="s">
        <v>114</v>
      </c>
      <c r="D154" s="1">
        <v>399249</v>
      </c>
      <c r="E154" s="1">
        <v>336147.88</v>
      </c>
      <c r="F154" s="1">
        <v>0</v>
      </c>
      <c r="G154" s="1">
        <v>336147.88</v>
      </c>
      <c r="H154" s="1">
        <v>399249</v>
      </c>
      <c r="I154" s="1">
        <v>735397</v>
      </c>
      <c r="J154" s="1">
        <v>336148</v>
      </c>
      <c r="K154" s="151">
        <v>0.84195076255670021</v>
      </c>
    </row>
    <row r="155" spans="1:11" x14ac:dyDescent="0.25">
      <c r="A155" s="1"/>
      <c r="B155" s="1">
        <v>21515</v>
      </c>
      <c r="C155" s="1" t="s">
        <v>117</v>
      </c>
      <c r="D155" s="1">
        <v>103718</v>
      </c>
      <c r="E155" s="1">
        <v>0</v>
      </c>
      <c r="F155" s="1">
        <v>0</v>
      </c>
      <c r="G155" s="1">
        <v>0</v>
      </c>
      <c r="H155" s="1">
        <v>103718</v>
      </c>
      <c r="I155" s="1">
        <v>103718</v>
      </c>
      <c r="J155" s="1">
        <v>0</v>
      </c>
      <c r="K155" s="151">
        <v>0</v>
      </c>
    </row>
    <row r="156" spans="1:11" x14ac:dyDescent="0.25">
      <c r="A156" s="1"/>
      <c r="B156" s="1">
        <v>218101</v>
      </c>
      <c r="C156" s="1" t="s">
        <v>123</v>
      </c>
      <c r="D156" s="1">
        <v>958379</v>
      </c>
      <c r="E156" s="1">
        <v>190210</v>
      </c>
      <c r="F156" s="1">
        <v>0</v>
      </c>
      <c r="G156" s="1">
        <v>190210</v>
      </c>
      <c r="H156" s="1">
        <v>958379</v>
      </c>
      <c r="I156" s="1">
        <v>1148589</v>
      </c>
      <c r="J156" s="1">
        <v>190209.70810010016</v>
      </c>
      <c r="K156" s="151">
        <v>0.19847017742111966</v>
      </c>
    </row>
    <row r="157" spans="1:11" x14ac:dyDescent="0.25">
      <c r="A157" s="1"/>
      <c r="B157" s="1">
        <v>218105</v>
      </c>
      <c r="C157" s="1" t="s">
        <v>129</v>
      </c>
      <c r="D157" s="1">
        <v>52758811</v>
      </c>
      <c r="E157" s="1">
        <v>509880</v>
      </c>
      <c r="F157" s="1">
        <v>0</v>
      </c>
      <c r="G157" s="1">
        <v>509880</v>
      </c>
      <c r="H157" s="1">
        <v>52758811</v>
      </c>
      <c r="I157" s="1">
        <v>53268691</v>
      </c>
      <c r="J157" s="1">
        <v>509880.48899998516</v>
      </c>
      <c r="K157" s="151">
        <v>9.6643666538629974E-3</v>
      </c>
    </row>
    <row r="158" spans="1:11" x14ac:dyDescent="0.25">
      <c r="A158" s="1"/>
      <c r="B158" s="1">
        <v>218106</v>
      </c>
      <c r="C158" s="1" t="s">
        <v>131</v>
      </c>
      <c r="D158" s="1">
        <v>67858308</v>
      </c>
      <c r="E158" s="1">
        <v>9500.01</v>
      </c>
      <c r="F158" s="1">
        <v>0</v>
      </c>
      <c r="G158" s="1">
        <v>9500.01</v>
      </c>
      <c r="H158" s="1">
        <v>67858308</v>
      </c>
      <c r="I158" s="1">
        <v>67867808</v>
      </c>
      <c r="J158" s="1">
        <v>9500.2150000035763</v>
      </c>
      <c r="K158" s="151">
        <v>1.4000076497786744E-4</v>
      </c>
    </row>
    <row r="159" spans="1:11" x14ac:dyDescent="0.25">
      <c r="A159" s="1"/>
      <c r="B159" s="1">
        <v>218107</v>
      </c>
      <c r="C159" s="1" t="s">
        <v>133</v>
      </c>
      <c r="D159" s="1">
        <v>43281967</v>
      </c>
      <c r="E159" s="1">
        <v>956346.58</v>
      </c>
      <c r="F159" s="1">
        <v>0</v>
      </c>
      <c r="G159" s="1">
        <v>956346.58</v>
      </c>
      <c r="H159" s="1">
        <v>43281967</v>
      </c>
      <c r="I159" s="1">
        <v>44238314</v>
      </c>
      <c r="J159" s="1">
        <v>956346.88300000131</v>
      </c>
      <c r="K159" s="151">
        <v>2.2095735168755161E-2</v>
      </c>
    </row>
    <row r="160" spans="1:11" x14ac:dyDescent="0.25">
      <c r="A160" s="1"/>
      <c r="B160" s="1">
        <v>218108</v>
      </c>
      <c r="C160" s="1" t="s">
        <v>135</v>
      </c>
      <c r="D160" s="1">
        <v>4835199</v>
      </c>
      <c r="E160" s="1">
        <v>0</v>
      </c>
      <c r="F160" s="1">
        <v>0</v>
      </c>
      <c r="G160" s="1">
        <v>0</v>
      </c>
      <c r="H160" s="1">
        <v>4835199</v>
      </c>
      <c r="I160" s="1">
        <v>4835199</v>
      </c>
      <c r="J160" s="1">
        <v>0</v>
      </c>
      <c r="K160" s="151">
        <v>0</v>
      </c>
    </row>
    <row r="161" spans="1:11" x14ac:dyDescent="0.25">
      <c r="A161" s="1"/>
      <c r="B161" s="1">
        <v>218109</v>
      </c>
      <c r="C161" s="1" t="s">
        <v>137</v>
      </c>
      <c r="D161" s="1">
        <v>39607864</v>
      </c>
      <c r="E161" s="1">
        <v>68498.92</v>
      </c>
      <c r="F161" s="1">
        <v>0</v>
      </c>
      <c r="G161" s="1">
        <v>68498.92</v>
      </c>
      <c r="H161" s="1">
        <v>39607864</v>
      </c>
      <c r="I161" s="1">
        <v>39676363</v>
      </c>
      <c r="J161" s="1">
        <v>68499.440000005066</v>
      </c>
      <c r="K161" s="151">
        <v>1.7294404151902475E-3</v>
      </c>
    </row>
    <row r="162" spans="1:11" x14ac:dyDescent="0.25">
      <c r="A162" s="1"/>
      <c r="B162" s="1">
        <v>218110</v>
      </c>
      <c r="C162" s="1" t="s">
        <v>139</v>
      </c>
      <c r="D162" s="1">
        <v>33924469</v>
      </c>
      <c r="E162" s="1">
        <v>137573.32999999999</v>
      </c>
      <c r="F162" s="1">
        <v>0</v>
      </c>
      <c r="G162" s="1">
        <v>137573.32999999999</v>
      </c>
      <c r="H162" s="1">
        <v>33924469</v>
      </c>
      <c r="I162" s="1">
        <v>34062042</v>
      </c>
      <c r="J162" s="1">
        <v>137572.52159999311</v>
      </c>
      <c r="K162" s="151">
        <v>4.0552593368508444E-3</v>
      </c>
    </row>
    <row r="163" spans="1:11" x14ac:dyDescent="0.25">
      <c r="A163" s="1"/>
      <c r="B163" s="1">
        <v>218111</v>
      </c>
      <c r="C163" s="1" t="s">
        <v>141</v>
      </c>
      <c r="D163" s="1">
        <v>18962060</v>
      </c>
      <c r="E163" s="1">
        <v>2469609.21</v>
      </c>
      <c r="F163" s="1">
        <v>0</v>
      </c>
      <c r="G163" s="1">
        <v>2469609.21</v>
      </c>
      <c r="H163" s="1">
        <v>18962060</v>
      </c>
      <c r="I163" s="1">
        <v>21431669</v>
      </c>
      <c r="J163" s="1">
        <v>2469608.5584000014</v>
      </c>
      <c r="K163" s="151">
        <v>0.13023946242582582</v>
      </c>
    </row>
    <row r="164" spans="1:11" x14ac:dyDescent="0.25">
      <c r="A164" s="1"/>
      <c r="B164" s="1">
        <v>218112</v>
      </c>
      <c r="C164" s="1" t="s">
        <v>143</v>
      </c>
      <c r="D164" s="1">
        <v>10428</v>
      </c>
      <c r="E164" s="1">
        <v>0</v>
      </c>
      <c r="F164" s="1">
        <v>0</v>
      </c>
      <c r="G164" s="1">
        <v>0</v>
      </c>
      <c r="H164" s="1">
        <v>10428</v>
      </c>
      <c r="I164" s="1">
        <v>10428</v>
      </c>
      <c r="J164" s="1">
        <v>-4.499989999931131E-2</v>
      </c>
      <c r="K164" s="151">
        <v>-4.3152767368900727E-6</v>
      </c>
    </row>
    <row r="165" spans="1:11" x14ac:dyDescent="0.25">
      <c r="A165" s="1"/>
      <c r="B165" s="1">
        <v>218113</v>
      </c>
      <c r="C165" s="1" t="s">
        <v>145</v>
      </c>
      <c r="D165" s="1">
        <v>11227224</v>
      </c>
      <c r="E165" s="1">
        <v>0</v>
      </c>
      <c r="F165" s="1">
        <v>0</v>
      </c>
      <c r="G165" s="1">
        <v>0</v>
      </c>
      <c r="H165" s="1">
        <v>11227224</v>
      </c>
      <c r="I165" s="1">
        <v>11227224</v>
      </c>
      <c r="J165" s="1">
        <v>0.19999999925494194</v>
      </c>
      <c r="K165" s="151">
        <v>1.7813842746676337E-8</v>
      </c>
    </row>
    <row r="166" spans="1:11" x14ac:dyDescent="0.25">
      <c r="A166" s="1"/>
      <c r="B166" s="1">
        <v>218114</v>
      </c>
      <c r="C166" s="1" t="s">
        <v>147</v>
      </c>
      <c r="D166" s="1">
        <v>24414618</v>
      </c>
      <c r="E166" s="1">
        <v>0</v>
      </c>
      <c r="F166" s="1">
        <v>0</v>
      </c>
      <c r="G166" s="1">
        <v>0</v>
      </c>
      <c r="H166" s="1">
        <v>24414618</v>
      </c>
      <c r="I166" s="1">
        <v>24414618</v>
      </c>
      <c r="J166" s="1">
        <v>-0.46759999915957451</v>
      </c>
      <c r="K166" s="151">
        <v>-1.9152459817470186E-8</v>
      </c>
    </row>
    <row r="167" spans="1:11" x14ac:dyDescent="0.25">
      <c r="A167" s="1"/>
      <c r="B167" s="1">
        <v>218115</v>
      </c>
      <c r="C167" s="1" t="s">
        <v>149</v>
      </c>
      <c r="D167" s="1">
        <v>34269671</v>
      </c>
      <c r="E167" s="1">
        <v>192186.42</v>
      </c>
      <c r="F167" s="1">
        <v>1</v>
      </c>
      <c r="G167" s="1">
        <v>192185.42</v>
      </c>
      <c r="H167" s="1">
        <v>34269671</v>
      </c>
      <c r="I167" s="1">
        <v>34461856</v>
      </c>
      <c r="J167" s="1">
        <v>192185.17339999974</v>
      </c>
      <c r="K167" s="151">
        <v>5.6080250776971647E-3</v>
      </c>
    </row>
    <row r="168" spans="1:11" x14ac:dyDescent="0.25">
      <c r="A168" s="1"/>
      <c r="B168" s="1">
        <v>218116</v>
      </c>
      <c r="C168" s="1" t="s">
        <v>151</v>
      </c>
      <c r="D168" s="1">
        <v>19062121</v>
      </c>
      <c r="E168" s="1">
        <v>3040263.61</v>
      </c>
      <c r="F168" s="1">
        <v>49082.92</v>
      </c>
      <c r="G168" s="1">
        <v>2991180.69</v>
      </c>
      <c r="H168" s="1">
        <v>19062121</v>
      </c>
      <c r="I168" s="1">
        <v>22053302</v>
      </c>
      <c r="J168" s="1">
        <v>2991180.6034999937</v>
      </c>
      <c r="K168" s="151">
        <v>0.15691750887963624</v>
      </c>
    </row>
    <row r="169" spans="1:11" x14ac:dyDescent="0.25">
      <c r="A169" s="1"/>
      <c r="B169" s="1">
        <v>218118</v>
      </c>
      <c r="C169" s="1" t="s">
        <v>153</v>
      </c>
      <c r="D169" s="1">
        <v>63279031</v>
      </c>
      <c r="E169" s="1">
        <v>1179167.8</v>
      </c>
      <c r="F169" s="1">
        <v>0</v>
      </c>
      <c r="G169" s="1">
        <v>1179167.8</v>
      </c>
      <c r="H169" s="1">
        <v>63279031</v>
      </c>
      <c r="I169" s="1">
        <v>64458199</v>
      </c>
      <c r="J169" s="1">
        <v>1179167.5850000009</v>
      </c>
      <c r="K169" s="151">
        <v>1.863441267402972E-2</v>
      </c>
    </row>
    <row r="170" spans="1:11" x14ac:dyDescent="0.25">
      <c r="A170" s="1"/>
      <c r="B170" s="1">
        <v>218120</v>
      </c>
      <c r="C170" s="1" t="s">
        <v>155</v>
      </c>
      <c r="D170" s="1">
        <v>16906179</v>
      </c>
      <c r="E170" s="1">
        <v>24353.33</v>
      </c>
      <c r="F170" s="1">
        <v>0</v>
      </c>
      <c r="G170" s="1">
        <v>24353.33</v>
      </c>
      <c r="H170" s="1">
        <v>16906179</v>
      </c>
      <c r="I170" s="1">
        <v>16930532</v>
      </c>
      <c r="J170" s="1">
        <v>24352.521800003946</v>
      </c>
      <c r="K170" s="151">
        <v>1.4404509210023341E-3</v>
      </c>
    </row>
    <row r="171" spans="1:11" x14ac:dyDescent="0.25">
      <c r="A171" s="1"/>
      <c r="B171" s="1">
        <v>218122</v>
      </c>
      <c r="C171" s="1" t="s">
        <v>157</v>
      </c>
      <c r="D171" s="1">
        <v>54567981</v>
      </c>
      <c r="E171" s="1">
        <v>359875.83</v>
      </c>
      <c r="F171" s="1">
        <v>0</v>
      </c>
      <c r="G171" s="1">
        <v>359875.83</v>
      </c>
      <c r="H171" s="1">
        <v>54567981</v>
      </c>
      <c r="I171" s="1">
        <v>54927857</v>
      </c>
      <c r="J171" s="1">
        <v>359875.66899998486</v>
      </c>
      <c r="K171" s="151">
        <v>6.594996923507959E-3</v>
      </c>
    </row>
    <row r="172" spans="1:11" x14ac:dyDescent="0.25">
      <c r="A172" s="1"/>
      <c r="B172" s="1">
        <v>218201</v>
      </c>
      <c r="C172" s="1" t="s">
        <v>161</v>
      </c>
      <c r="D172" s="1">
        <v>2603265</v>
      </c>
      <c r="E172" s="1">
        <v>116166.67</v>
      </c>
      <c r="F172" s="1">
        <v>0</v>
      </c>
      <c r="G172" s="1">
        <v>116166.67</v>
      </c>
      <c r="H172" s="1">
        <v>2603265</v>
      </c>
      <c r="I172" s="1">
        <v>2719432</v>
      </c>
      <c r="J172" s="1">
        <v>116166.82179999957</v>
      </c>
      <c r="K172" s="151">
        <v>4.4623506960716874E-2</v>
      </c>
    </row>
    <row r="173" spans="1:11" x14ac:dyDescent="0.25">
      <c r="A173" s="1"/>
      <c r="B173" s="1">
        <v>218203</v>
      </c>
      <c r="C173" s="1" t="s">
        <v>163</v>
      </c>
      <c r="D173" s="1">
        <v>2412287</v>
      </c>
      <c r="E173" s="1">
        <v>349075.17</v>
      </c>
      <c r="F173" s="1">
        <v>5583.33</v>
      </c>
      <c r="G173" s="1">
        <v>343491.83999999997</v>
      </c>
      <c r="H173" s="1">
        <v>2412287</v>
      </c>
      <c r="I173" s="1">
        <v>2755779</v>
      </c>
      <c r="J173" s="1">
        <v>343492</v>
      </c>
      <c r="K173" s="151">
        <v>0.14239267549839635</v>
      </c>
    </row>
    <row r="174" spans="1:11" x14ac:dyDescent="0.25">
      <c r="A174" s="1"/>
      <c r="B174" s="1">
        <v>218204</v>
      </c>
      <c r="C174" s="1" t="s">
        <v>165</v>
      </c>
      <c r="D174" s="1">
        <v>1726952</v>
      </c>
      <c r="E174" s="1">
        <v>434876.41</v>
      </c>
      <c r="F174" s="1">
        <v>47250</v>
      </c>
      <c r="G174" s="1">
        <v>387626.41</v>
      </c>
      <c r="H174" s="1">
        <v>1726952</v>
      </c>
      <c r="I174" s="1">
        <v>2114578</v>
      </c>
      <c r="J174" s="1">
        <v>387626</v>
      </c>
      <c r="K174" s="151">
        <v>0.22445673070241676</v>
      </c>
    </row>
    <row r="175" spans="1:11" x14ac:dyDescent="0.25">
      <c r="A175" s="1"/>
      <c r="B175" s="1">
        <v>218205</v>
      </c>
      <c r="C175" s="1" t="s">
        <v>167</v>
      </c>
      <c r="D175" s="1">
        <v>2832415</v>
      </c>
      <c r="E175" s="1">
        <v>138450</v>
      </c>
      <c r="F175" s="1">
        <v>0</v>
      </c>
      <c r="G175" s="1">
        <v>138450</v>
      </c>
      <c r="H175" s="1">
        <v>2832415</v>
      </c>
      <c r="I175" s="1">
        <v>2970865</v>
      </c>
      <c r="J175" s="1">
        <v>138450</v>
      </c>
      <c r="K175" s="151">
        <v>4.8880548930859358E-2</v>
      </c>
    </row>
    <row r="176" spans="1:11" x14ac:dyDescent="0.25">
      <c r="A176" s="1"/>
      <c r="B176" s="1">
        <v>218207</v>
      </c>
      <c r="C176" s="1" t="s">
        <v>169</v>
      </c>
      <c r="D176" s="1">
        <v>1901952</v>
      </c>
      <c r="E176" s="1">
        <v>190691.83</v>
      </c>
      <c r="F176" s="1">
        <v>5583.33</v>
      </c>
      <c r="G176" s="1">
        <v>185108.5</v>
      </c>
      <c r="H176" s="1">
        <v>1901952</v>
      </c>
      <c r="I176" s="1">
        <v>2087061</v>
      </c>
      <c r="J176" s="1">
        <v>185109</v>
      </c>
      <c r="K176" s="151">
        <v>9.7325800020189784E-2</v>
      </c>
    </row>
    <row r="177" spans="1:11" x14ac:dyDescent="0.25">
      <c r="A177" s="1"/>
      <c r="B177" s="1">
        <v>218208</v>
      </c>
      <c r="C177" s="1" t="s">
        <v>171</v>
      </c>
      <c r="D177" s="1">
        <v>2808786</v>
      </c>
      <c r="E177" s="1">
        <v>418575.16</v>
      </c>
      <c r="F177" s="1">
        <v>0</v>
      </c>
      <c r="G177" s="1">
        <v>418575.16</v>
      </c>
      <c r="H177" s="1">
        <v>2808786</v>
      </c>
      <c r="I177" s="1">
        <v>3227361</v>
      </c>
      <c r="J177" s="1">
        <v>418575</v>
      </c>
      <c r="K177" s="151">
        <v>0.14902345710922799</v>
      </c>
    </row>
    <row r="178" spans="1:11" x14ac:dyDescent="0.25">
      <c r="A178" s="1"/>
      <c r="B178" s="1">
        <v>218209</v>
      </c>
      <c r="C178" s="1" t="s">
        <v>173</v>
      </c>
      <c r="D178" s="1">
        <v>3893721</v>
      </c>
      <c r="E178" s="1">
        <v>281166.67</v>
      </c>
      <c r="F178" s="1">
        <v>5583.34</v>
      </c>
      <c r="G178" s="1">
        <v>275583.32999999996</v>
      </c>
      <c r="H178" s="1">
        <v>3893721</v>
      </c>
      <c r="I178" s="1">
        <v>4169304</v>
      </c>
      <c r="J178" s="1">
        <v>275583</v>
      </c>
      <c r="K178" s="151">
        <v>7.0776257466829293E-2</v>
      </c>
    </row>
    <row r="179" spans="1:11" x14ac:dyDescent="0.25">
      <c r="A179" s="1"/>
      <c r="B179" s="1">
        <v>218210</v>
      </c>
      <c r="C179" s="1" t="s">
        <v>175</v>
      </c>
      <c r="D179" s="1">
        <v>2300352</v>
      </c>
      <c r="E179" s="1">
        <v>0</v>
      </c>
      <c r="F179" s="1">
        <v>0</v>
      </c>
      <c r="G179" s="1">
        <v>0</v>
      </c>
      <c r="H179" s="1">
        <v>2300352</v>
      </c>
      <c r="I179" s="1">
        <v>2300352</v>
      </c>
      <c r="J179" s="1">
        <v>0</v>
      </c>
      <c r="K179" s="151">
        <v>0</v>
      </c>
    </row>
    <row r="180" spans="1:11" x14ac:dyDescent="0.25">
      <c r="A180" s="1"/>
      <c r="B180" s="1">
        <v>218211</v>
      </c>
      <c r="C180" s="1" t="s">
        <v>177</v>
      </c>
      <c r="D180" s="1">
        <v>1469571</v>
      </c>
      <c r="E180" s="1">
        <v>0</v>
      </c>
      <c r="F180" s="1">
        <v>0</v>
      </c>
      <c r="G180" s="1">
        <v>0</v>
      </c>
      <c r="H180" s="1">
        <v>1469571</v>
      </c>
      <c r="I180" s="1">
        <v>1469571</v>
      </c>
      <c r="J180" s="1">
        <v>0</v>
      </c>
      <c r="K180" s="151">
        <v>0</v>
      </c>
    </row>
    <row r="181" spans="1:11" x14ac:dyDescent="0.25">
      <c r="A181" s="1"/>
      <c r="B181" s="1">
        <v>218212</v>
      </c>
      <c r="C181" s="1" t="s">
        <v>179</v>
      </c>
      <c r="D181" s="1">
        <v>2838472</v>
      </c>
      <c r="E181" s="1">
        <v>253019.03</v>
      </c>
      <c r="F181" s="1">
        <v>5583.34</v>
      </c>
      <c r="G181" s="1">
        <v>247435.69</v>
      </c>
      <c r="H181" s="1">
        <v>2838472</v>
      </c>
      <c r="I181" s="1">
        <v>3085908</v>
      </c>
      <c r="J181" s="1">
        <v>247436.31220000004</v>
      </c>
      <c r="K181" s="151">
        <v>8.7172372817211102E-2</v>
      </c>
    </row>
    <row r="182" spans="1:11" x14ac:dyDescent="0.25">
      <c r="A182" s="1"/>
      <c r="B182" s="1">
        <v>218213</v>
      </c>
      <c r="C182" s="1" t="s">
        <v>181</v>
      </c>
      <c r="D182" s="1">
        <v>2870962</v>
      </c>
      <c r="E182" s="1">
        <v>532575.15</v>
      </c>
      <c r="F182" s="1">
        <v>5583.33</v>
      </c>
      <c r="G182" s="1">
        <v>526991.82000000007</v>
      </c>
      <c r="H182" s="1">
        <v>2870962</v>
      </c>
      <c r="I182" s="1">
        <v>3397954</v>
      </c>
      <c r="J182" s="1">
        <v>526992.00999999978</v>
      </c>
      <c r="K182" s="151">
        <v>0.18355938247723014</v>
      </c>
    </row>
    <row r="183" spans="1:11" x14ac:dyDescent="0.25">
      <c r="A183" s="1"/>
      <c r="B183" s="1">
        <v>218215</v>
      </c>
      <c r="C183" s="1" t="s">
        <v>184</v>
      </c>
      <c r="D183" s="1">
        <v>840544</v>
      </c>
      <c r="E183" s="1">
        <v>232358.5</v>
      </c>
      <c r="F183" s="1">
        <v>5583.33</v>
      </c>
      <c r="G183" s="1">
        <v>226775.17</v>
      </c>
      <c r="H183" s="1">
        <v>840544</v>
      </c>
      <c r="I183" s="1">
        <v>1067319</v>
      </c>
      <c r="J183" s="1">
        <v>226775</v>
      </c>
      <c r="K183" s="151">
        <v>0.26979551338180985</v>
      </c>
    </row>
    <row r="184" spans="1:11" x14ac:dyDescent="0.25">
      <c r="A184" s="1"/>
      <c r="B184" s="1">
        <v>218216</v>
      </c>
      <c r="C184" s="1" t="s">
        <v>186</v>
      </c>
      <c r="D184" s="1">
        <v>1128203</v>
      </c>
      <c r="E184" s="1">
        <v>391190.96</v>
      </c>
      <c r="F184" s="1">
        <v>5583.33</v>
      </c>
      <c r="G184" s="1">
        <v>385607.63</v>
      </c>
      <c r="H184" s="1">
        <v>1128203</v>
      </c>
      <c r="I184" s="1">
        <v>1513811</v>
      </c>
      <c r="J184" s="1">
        <v>385608</v>
      </c>
      <c r="K184" s="151">
        <v>0.34178955383029475</v>
      </c>
    </row>
    <row r="185" spans="1:11" x14ac:dyDescent="0.25">
      <c r="A185" s="1"/>
      <c r="B185" s="1">
        <v>218218</v>
      </c>
      <c r="C185" s="1" t="s">
        <v>188</v>
      </c>
      <c r="D185" s="1">
        <v>1977428</v>
      </c>
      <c r="E185" s="1">
        <v>99025.16</v>
      </c>
      <c r="F185" s="1">
        <v>5583.33</v>
      </c>
      <c r="G185" s="1">
        <v>93441.83</v>
      </c>
      <c r="H185" s="1">
        <v>1977428</v>
      </c>
      <c r="I185" s="1">
        <v>2070870</v>
      </c>
      <c r="J185" s="1">
        <v>93442.370000000112</v>
      </c>
      <c r="K185" s="151">
        <v>4.7254508120734673E-2</v>
      </c>
    </row>
    <row r="186" spans="1:11" x14ac:dyDescent="0.25">
      <c r="A186" s="1"/>
      <c r="B186" s="1">
        <v>218219</v>
      </c>
      <c r="C186" s="1" t="s">
        <v>190</v>
      </c>
      <c r="D186" s="1">
        <v>234593</v>
      </c>
      <c r="E186" s="1">
        <v>235951.86</v>
      </c>
      <c r="F186" s="1">
        <v>5583.34</v>
      </c>
      <c r="G186" s="1">
        <v>230368.52</v>
      </c>
      <c r="H186" s="1">
        <v>234593</v>
      </c>
      <c r="I186" s="1">
        <v>464962</v>
      </c>
      <c r="J186" s="1">
        <v>230369.03</v>
      </c>
      <c r="K186" s="151">
        <v>0.98199460111699</v>
      </c>
    </row>
    <row r="187" spans="1:11" x14ac:dyDescent="0.25">
      <c r="A187" s="1"/>
      <c r="B187" s="1">
        <v>281501</v>
      </c>
      <c r="C187" s="1" t="s">
        <v>262</v>
      </c>
      <c r="D187" s="1">
        <v>-7168995</v>
      </c>
      <c r="E187" s="1">
        <v>0</v>
      </c>
      <c r="F187" s="1">
        <v>0</v>
      </c>
      <c r="G187" s="1">
        <v>0</v>
      </c>
      <c r="H187" s="1">
        <v>-8380207</v>
      </c>
      <c r="I187" s="1">
        <v>-8380207</v>
      </c>
      <c r="J187" s="1">
        <v>-1211212</v>
      </c>
      <c r="K187" s="151">
        <v>0.16895143601020784</v>
      </c>
    </row>
    <row r="188" spans="1:11" x14ac:dyDescent="0.25">
      <c r="A188" s="1"/>
      <c r="B188" s="1">
        <v>281502</v>
      </c>
      <c r="C188" s="1" t="s">
        <v>264</v>
      </c>
      <c r="D188" s="1">
        <v>-2212684</v>
      </c>
      <c r="E188" s="1">
        <v>0</v>
      </c>
      <c r="F188" s="1">
        <v>0</v>
      </c>
      <c r="G188" s="1">
        <v>0</v>
      </c>
      <c r="H188" s="1">
        <v>-2212684</v>
      </c>
      <c r="I188" s="1">
        <v>-2212684</v>
      </c>
      <c r="J188" s="1">
        <v>0</v>
      </c>
      <c r="K188" s="151">
        <v>0</v>
      </c>
    </row>
    <row r="189" spans="1:11" x14ac:dyDescent="0.25">
      <c r="A189" s="1"/>
      <c r="B189" s="1">
        <v>281503</v>
      </c>
      <c r="C189" s="1" t="s">
        <v>266</v>
      </c>
      <c r="D189" s="1">
        <v>-466658</v>
      </c>
      <c r="E189" s="1">
        <v>0</v>
      </c>
      <c r="F189" s="1">
        <v>0</v>
      </c>
      <c r="G189" s="1">
        <v>0</v>
      </c>
      <c r="H189" s="1">
        <v>-466658</v>
      </c>
      <c r="I189" s="1">
        <v>-466658</v>
      </c>
      <c r="J189" s="1">
        <v>0</v>
      </c>
      <c r="K189" s="151">
        <v>0</v>
      </c>
    </row>
    <row r="190" spans="1:11" x14ac:dyDescent="0.25">
      <c r="A190" s="1"/>
      <c r="B190" s="1">
        <v>281504</v>
      </c>
      <c r="C190" s="1" t="s">
        <v>268</v>
      </c>
      <c r="D190" s="1">
        <v>-833524</v>
      </c>
      <c r="E190" s="1">
        <v>0</v>
      </c>
      <c r="F190" s="1">
        <v>0</v>
      </c>
      <c r="G190" s="1">
        <v>0</v>
      </c>
      <c r="H190" s="1">
        <v>-833524</v>
      </c>
      <c r="I190" s="1">
        <v>-833524</v>
      </c>
      <c r="J190" s="1">
        <v>0</v>
      </c>
      <c r="K190" s="151">
        <v>0</v>
      </c>
    </row>
    <row r="191" spans="1:11" x14ac:dyDescent="0.25">
      <c r="A191" s="1"/>
      <c r="B191" s="1">
        <v>281505</v>
      </c>
      <c r="C191" s="1" t="s">
        <v>270</v>
      </c>
      <c r="D191" s="1">
        <v>-60861</v>
      </c>
      <c r="E191" s="1">
        <v>0</v>
      </c>
      <c r="F191" s="1">
        <v>0</v>
      </c>
      <c r="G191" s="1">
        <v>0</v>
      </c>
      <c r="H191" s="1">
        <v>-60861</v>
      </c>
      <c r="I191" s="1">
        <v>-60861</v>
      </c>
      <c r="J191" s="1">
        <v>0</v>
      </c>
      <c r="K191" s="151">
        <v>0</v>
      </c>
    </row>
    <row r="192" spans="1:11" x14ac:dyDescent="0.25">
      <c r="A192" s="1"/>
      <c r="B192" s="1">
        <v>281507</v>
      </c>
      <c r="C192" s="1" t="s">
        <v>272</v>
      </c>
      <c r="D192" s="1">
        <v>-131398</v>
      </c>
      <c r="E192" s="1">
        <v>0</v>
      </c>
      <c r="F192" s="1">
        <v>0</v>
      </c>
      <c r="G192" s="1">
        <v>0</v>
      </c>
      <c r="H192" s="1">
        <v>-131398</v>
      </c>
      <c r="I192" s="1">
        <v>-131398</v>
      </c>
      <c r="J192" s="1">
        <v>0</v>
      </c>
      <c r="K192" s="151">
        <v>0</v>
      </c>
    </row>
    <row r="193" spans="1:11" x14ac:dyDescent="0.25">
      <c r="A193" s="1"/>
      <c r="B193" s="1">
        <v>281508</v>
      </c>
      <c r="C193" s="1" t="s">
        <v>274</v>
      </c>
      <c r="D193" s="1">
        <v>-277813</v>
      </c>
      <c r="E193" s="1">
        <v>0</v>
      </c>
      <c r="F193" s="1">
        <v>0</v>
      </c>
      <c r="G193" s="1">
        <v>0</v>
      </c>
      <c r="H193" s="1">
        <v>-277813</v>
      </c>
      <c r="I193" s="1">
        <v>-277813</v>
      </c>
      <c r="J193" s="1">
        <v>0</v>
      </c>
      <c r="K193" s="151">
        <v>0</v>
      </c>
    </row>
    <row r="194" spans="1:11" x14ac:dyDescent="0.25">
      <c r="A194" s="1"/>
      <c r="B194" s="1">
        <v>281509</v>
      </c>
      <c r="C194" s="1" t="s">
        <v>276</v>
      </c>
      <c r="D194" s="1">
        <v>-1697567</v>
      </c>
      <c r="E194" s="1">
        <v>0</v>
      </c>
      <c r="F194" s="1">
        <v>0</v>
      </c>
      <c r="G194" s="1">
        <v>0</v>
      </c>
      <c r="H194" s="1">
        <v>-1697567</v>
      </c>
      <c r="I194" s="1">
        <v>-1697567</v>
      </c>
      <c r="J194" s="1">
        <v>0</v>
      </c>
      <c r="K194" s="151">
        <v>0</v>
      </c>
    </row>
    <row r="195" spans="1:11" x14ac:dyDescent="0.25">
      <c r="A195" s="1"/>
      <c r="B195" s="1">
        <v>281512</v>
      </c>
      <c r="C195" s="1" t="s">
        <v>278</v>
      </c>
      <c r="D195" s="1">
        <v>-163951</v>
      </c>
      <c r="E195" s="1">
        <v>0</v>
      </c>
      <c r="F195" s="1">
        <v>0</v>
      </c>
      <c r="G195" s="1">
        <v>0</v>
      </c>
      <c r="H195" s="1">
        <v>-163951</v>
      </c>
      <c r="I195" s="1">
        <v>-163951</v>
      </c>
      <c r="J195" s="1">
        <v>0</v>
      </c>
      <c r="K195" s="151">
        <v>0</v>
      </c>
    </row>
    <row r="196" spans="1:11" x14ac:dyDescent="0.25">
      <c r="A196" s="1"/>
      <c r="B196" s="1">
        <v>281513</v>
      </c>
      <c r="C196" s="1" t="s">
        <v>280</v>
      </c>
      <c r="D196" s="1">
        <v>-338906</v>
      </c>
      <c r="E196" s="1">
        <v>0</v>
      </c>
      <c r="F196" s="1">
        <v>0</v>
      </c>
      <c r="G196" s="1">
        <v>0</v>
      </c>
      <c r="H196" s="1">
        <v>-338906</v>
      </c>
      <c r="I196" s="1">
        <v>-338906</v>
      </c>
      <c r="J196" s="1">
        <v>0</v>
      </c>
      <c r="K196" s="151">
        <v>0</v>
      </c>
    </row>
    <row r="197" spans="1:11" x14ac:dyDescent="0.25">
      <c r="A197" s="1"/>
      <c r="B197" s="1">
        <v>281514</v>
      </c>
      <c r="C197" s="1" t="s">
        <v>282</v>
      </c>
      <c r="D197" s="1">
        <v>-2055</v>
      </c>
      <c r="E197" s="1">
        <v>0</v>
      </c>
      <c r="F197" s="1">
        <v>0</v>
      </c>
      <c r="G197" s="1">
        <v>0</v>
      </c>
      <c r="H197" s="1">
        <v>-2055</v>
      </c>
      <c r="I197" s="1">
        <v>-2055</v>
      </c>
      <c r="J197" s="1">
        <v>0</v>
      </c>
      <c r="K197" s="151">
        <v>0</v>
      </c>
    </row>
    <row r="198" spans="1:11" x14ac:dyDescent="0.25">
      <c r="A198" s="1"/>
      <c r="B198" s="1">
        <v>281515</v>
      </c>
      <c r="C198" s="1" t="s">
        <v>284</v>
      </c>
      <c r="D198" s="1">
        <v>-65268</v>
      </c>
      <c r="E198" s="1">
        <v>0</v>
      </c>
      <c r="F198" s="1">
        <v>0</v>
      </c>
      <c r="G198" s="1">
        <v>0</v>
      </c>
      <c r="H198" s="1">
        <v>-65268</v>
      </c>
      <c r="I198" s="1">
        <v>-65268</v>
      </c>
      <c r="J198" s="1">
        <v>0</v>
      </c>
      <c r="K198" s="151">
        <v>0</v>
      </c>
    </row>
    <row r="199" spans="1:11" x14ac:dyDescent="0.25">
      <c r="A199" s="1"/>
      <c r="B199" s="1">
        <v>281801</v>
      </c>
      <c r="C199" s="1" t="s">
        <v>290</v>
      </c>
      <c r="D199" s="1">
        <v>-2669537</v>
      </c>
      <c r="E199" s="1">
        <v>0</v>
      </c>
      <c r="F199" s="1">
        <v>0</v>
      </c>
      <c r="G199" s="1">
        <v>0</v>
      </c>
      <c r="H199" s="1">
        <v>-2669537</v>
      </c>
      <c r="I199" s="1">
        <v>-2669537</v>
      </c>
      <c r="J199" s="1">
        <v>0</v>
      </c>
      <c r="K199" s="151">
        <v>0</v>
      </c>
    </row>
    <row r="200" spans="1:11" x14ac:dyDescent="0.25">
      <c r="A200" s="1"/>
      <c r="B200" s="1">
        <v>2818101</v>
      </c>
      <c r="C200" s="1" t="s">
        <v>296</v>
      </c>
      <c r="D200" s="1">
        <v>-40580547</v>
      </c>
      <c r="E200" s="1">
        <v>0</v>
      </c>
      <c r="F200" s="1">
        <v>0</v>
      </c>
      <c r="G200" s="1">
        <v>0</v>
      </c>
      <c r="H200" s="1">
        <v>-74505159</v>
      </c>
      <c r="I200" s="1">
        <v>-74505159</v>
      </c>
      <c r="J200" s="1">
        <v>-33924612</v>
      </c>
      <c r="K200" s="151">
        <v>0.83598212710144104</v>
      </c>
    </row>
    <row r="201" spans="1:11" x14ac:dyDescent="0.25">
      <c r="A201" s="1"/>
      <c r="B201" s="1">
        <v>2818102</v>
      </c>
      <c r="C201" s="1" t="s">
        <v>298</v>
      </c>
      <c r="D201" s="1">
        <v>-51342926</v>
      </c>
      <c r="E201" s="1">
        <v>0</v>
      </c>
      <c r="F201" s="1">
        <v>0</v>
      </c>
      <c r="G201" s="1">
        <v>0</v>
      </c>
      <c r="H201" s="1">
        <v>-51342926</v>
      </c>
      <c r="I201" s="1">
        <v>-51342926</v>
      </c>
      <c r="J201" s="1">
        <v>0</v>
      </c>
      <c r="K201" s="151">
        <v>0</v>
      </c>
    </row>
    <row r="202" spans="1:11" x14ac:dyDescent="0.25">
      <c r="A202" s="1"/>
      <c r="B202" s="1">
        <v>2818103</v>
      </c>
      <c r="C202" s="1" t="s">
        <v>300</v>
      </c>
      <c r="D202" s="1">
        <v>-49201290</v>
      </c>
      <c r="E202" s="1">
        <v>0</v>
      </c>
      <c r="F202" s="1">
        <v>0</v>
      </c>
      <c r="G202" s="1">
        <v>0</v>
      </c>
      <c r="H202" s="1">
        <v>-49201290</v>
      </c>
      <c r="I202" s="1">
        <v>-49201290</v>
      </c>
      <c r="J202" s="1">
        <v>0</v>
      </c>
      <c r="K202" s="151">
        <v>0</v>
      </c>
    </row>
    <row r="203" spans="1:11" x14ac:dyDescent="0.25">
      <c r="A203" s="1"/>
      <c r="B203" s="1">
        <v>2818104</v>
      </c>
      <c r="C203" s="1" t="s">
        <v>302</v>
      </c>
      <c r="D203" s="1">
        <v>-16097</v>
      </c>
      <c r="E203" s="1">
        <v>0</v>
      </c>
      <c r="F203" s="1">
        <v>0</v>
      </c>
      <c r="G203" s="1">
        <v>0</v>
      </c>
      <c r="H203" s="1">
        <v>-16097</v>
      </c>
      <c r="I203" s="1">
        <v>-16097</v>
      </c>
      <c r="J203" s="1">
        <v>0</v>
      </c>
      <c r="K203" s="151">
        <v>0</v>
      </c>
    </row>
    <row r="204" spans="1:11" x14ac:dyDescent="0.25">
      <c r="A204" s="1"/>
      <c r="B204" s="1">
        <v>2818105</v>
      </c>
      <c r="C204" s="1" t="s">
        <v>304</v>
      </c>
      <c r="D204" s="1">
        <v>-25715414</v>
      </c>
      <c r="E204" s="1">
        <v>0</v>
      </c>
      <c r="F204" s="1">
        <v>0</v>
      </c>
      <c r="G204" s="1">
        <v>0</v>
      </c>
      <c r="H204" s="1">
        <v>-25715414</v>
      </c>
      <c r="I204" s="1">
        <v>-25715414</v>
      </c>
      <c r="J204" s="1">
        <v>0</v>
      </c>
      <c r="K204" s="151">
        <v>0</v>
      </c>
    </row>
    <row r="205" spans="1:11" x14ac:dyDescent="0.25">
      <c r="A205" s="1"/>
      <c r="B205" s="1">
        <v>2818106</v>
      </c>
      <c r="C205" s="1" t="s">
        <v>306</v>
      </c>
      <c r="D205" s="1">
        <v>-30005968</v>
      </c>
      <c r="E205" s="1">
        <v>0</v>
      </c>
      <c r="F205" s="1">
        <v>0</v>
      </c>
      <c r="G205" s="1">
        <v>0</v>
      </c>
      <c r="H205" s="1">
        <v>-30005968</v>
      </c>
      <c r="I205" s="1">
        <v>-30005968</v>
      </c>
      <c r="J205" s="1">
        <v>0</v>
      </c>
      <c r="K205" s="151">
        <v>0</v>
      </c>
    </row>
    <row r="206" spans="1:11" x14ac:dyDescent="0.25">
      <c r="A206" s="1"/>
      <c r="B206" s="1">
        <v>2818107</v>
      </c>
      <c r="C206" s="1" t="s">
        <v>308</v>
      </c>
      <c r="D206" s="1">
        <v>-32999331</v>
      </c>
      <c r="E206" s="1">
        <v>0</v>
      </c>
      <c r="F206" s="1">
        <v>0</v>
      </c>
      <c r="G206" s="1">
        <v>0</v>
      </c>
      <c r="H206" s="1">
        <v>-32999331</v>
      </c>
      <c r="I206" s="1">
        <v>-32999331</v>
      </c>
      <c r="J206" s="1">
        <v>0</v>
      </c>
      <c r="K206" s="151">
        <v>0</v>
      </c>
    </row>
    <row r="207" spans="1:11" x14ac:dyDescent="0.25">
      <c r="A207" s="1"/>
      <c r="B207" s="1">
        <v>2818108</v>
      </c>
      <c r="C207" s="1" t="s">
        <v>310</v>
      </c>
      <c r="D207" s="1">
        <v>-3606339</v>
      </c>
      <c r="E207" s="1">
        <v>0</v>
      </c>
      <c r="F207" s="1">
        <v>0</v>
      </c>
      <c r="G207" s="1">
        <v>0</v>
      </c>
      <c r="H207" s="1">
        <v>-3606339</v>
      </c>
      <c r="I207" s="1">
        <v>-3606339</v>
      </c>
      <c r="J207" s="1">
        <v>0</v>
      </c>
      <c r="K207" s="151">
        <v>0</v>
      </c>
    </row>
    <row r="208" spans="1:11" x14ac:dyDescent="0.25">
      <c r="A208" s="1"/>
      <c r="B208" s="1">
        <v>2818109</v>
      </c>
      <c r="C208" s="1" t="s">
        <v>312</v>
      </c>
      <c r="D208" s="1">
        <v>-8999259</v>
      </c>
      <c r="E208" s="1">
        <v>0</v>
      </c>
      <c r="F208" s="1">
        <v>0</v>
      </c>
      <c r="G208" s="1">
        <v>0</v>
      </c>
      <c r="H208" s="1">
        <v>-8999259</v>
      </c>
      <c r="I208" s="1">
        <v>-8999259</v>
      </c>
      <c r="J208" s="1">
        <v>0</v>
      </c>
      <c r="K208" s="151">
        <v>0</v>
      </c>
    </row>
    <row r="209" spans="1:11" x14ac:dyDescent="0.25">
      <c r="A209" s="1"/>
      <c r="B209" s="1">
        <v>2818110</v>
      </c>
      <c r="C209" s="1" t="s">
        <v>314</v>
      </c>
      <c r="D209" s="1">
        <v>-16675943</v>
      </c>
      <c r="E209" s="1">
        <v>0</v>
      </c>
      <c r="F209" s="1">
        <v>0</v>
      </c>
      <c r="G209" s="1">
        <v>0</v>
      </c>
      <c r="H209" s="1">
        <v>-16675943</v>
      </c>
      <c r="I209" s="1">
        <v>-16675943</v>
      </c>
      <c r="J209" s="1">
        <v>0</v>
      </c>
      <c r="K209" s="151">
        <v>0</v>
      </c>
    </row>
    <row r="210" spans="1:11" x14ac:dyDescent="0.25">
      <c r="A210" s="1"/>
      <c r="B210" s="1">
        <v>2818111</v>
      </c>
      <c r="C210" s="1" t="s">
        <v>316</v>
      </c>
      <c r="D210" s="1">
        <v>-25665059</v>
      </c>
      <c r="E210" s="1">
        <v>0</v>
      </c>
      <c r="F210" s="1">
        <v>0</v>
      </c>
      <c r="G210" s="1">
        <v>0</v>
      </c>
      <c r="H210" s="1">
        <v>-25665059</v>
      </c>
      <c r="I210" s="1">
        <v>-25665059</v>
      </c>
      <c r="J210" s="1">
        <v>0</v>
      </c>
      <c r="K210" s="151">
        <v>0</v>
      </c>
    </row>
    <row r="211" spans="1:11" x14ac:dyDescent="0.25">
      <c r="A211" s="1"/>
      <c r="B211" s="1">
        <v>2818112</v>
      </c>
      <c r="C211" s="1" t="s">
        <v>318</v>
      </c>
      <c r="D211" s="1">
        <v>34005</v>
      </c>
      <c r="E211" s="1">
        <v>0</v>
      </c>
      <c r="F211" s="1">
        <v>0</v>
      </c>
      <c r="G211" s="1">
        <v>0</v>
      </c>
      <c r="H211" s="1">
        <v>34005</v>
      </c>
      <c r="I211" s="1">
        <v>34005</v>
      </c>
      <c r="J211" s="1">
        <v>0</v>
      </c>
      <c r="K211" s="151">
        <v>0</v>
      </c>
    </row>
    <row r="212" spans="1:11" x14ac:dyDescent="0.25">
      <c r="A212" s="1"/>
      <c r="B212" s="1">
        <v>2818113</v>
      </c>
      <c r="C212" s="1" t="s">
        <v>320</v>
      </c>
      <c r="D212" s="1">
        <v>-11473293</v>
      </c>
      <c r="E212" s="1">
        <v>0</v>
      </c>
      <c r="F212" s="1">
        <v>0</v>
      </c>
      <c r="G212" s="1">
        <v>0</v>
      </c>
      <c r="H212" s="1">
        <v>-11473293</v>
      </c>
      <c r="I212" s="1">
        <v>-11473293</v>
      </c>
      <c r="J212" s="1">
        <v>0</v>
      </c>
      <c r="K212" s="151">
        <v>0</v>
      </c>
    </row>
    <row r="213" spans="1:11" x14ac:dyDescent="0.25">
      <c r="A213" s="1"/>
      <c r="B213" s="1">
        <v>2818114</v>
      </c>
      <c r="C213" s="1" t="s">
        <v>322</v>
      </c>
      <c r="D213" s="1">
        <v>-10629729</v>
      </c>
      <c r="E213" s="1">
        <v>0</v>
      </c>
      <c r="F213" s="1">
        <v>0</v>
      </c>
      <c r="G213" s="1">
        <v>0</v>
      </c>
      <c r="H213" s="1">
        <v>-10629729</v>
      </c>
      <c r="I213" s="1">
        <v>-10629729</v>
      </c>
      <c r="J213" s="1">
        <v>0</v>
      </c>
      <c r="K213" s="151">
        <v>0</v>
      </c>
    </row>
    <row r="214" spans="1:11" x14ac:dyDescent="0.25">
      <c r="A214" s="1"/>
      <c r="B214" s="1">
        <v>2818116</v>
      </c>
      <c r="C214" s="1" t="s">
        <v>324</v>
      </c>
      <c r="D214" s="1">
        <v>-8359990</v>
      </c>
      <c r="E214" s="1">
        <v>0</v>
      </c>
      <c r="F214" s="1">
        <v>0</v>
      </c>
      <c r="G214" s="1">
        <v>0</v>
      </c>
      <c r="H214" s="1">
        <v>-8359990</v>
      </c>
      <c r="I214" s="1">
        <v>-8359990</v>
      </c>
      <c r="J214" s="1">
        <v>0</v>
      </c>
      <c r="K214" s="151">
        <v>0</v>
      </c>
    </row>
    <row r="215" spans="1:11" x14ac:dyDescent="0.25">
      <c r="A215" s="1"/>
      <c r="B215" s="1">
        <v>2818119</v>
      </c>
      <c r="C215" s="1" t="s">
        <v>326</v>
      </c>
      <c r="D215" s="1">
        <v>-12835726</v>
      </c>
      <c r="E215" s="1">
        <v>0</v>
      </c>
      <c r="F215" s="1">
        <v>0</v>
      </c>
      <c r="G215" s="1">
        <v>0</v>
      </c>
      <c r="H215" s="1">
        <v>-12835726</v>
      </c>
      <c r="I215" s="1">
        <v>-12835726</v>
      </c>
      <c r="J215" s="1">
        <v>0</v>
      </c>
      <c r="K215" s="151">
        <v>0</v>
      </c>
    </row>
    <row r="216" spans="1:11" x14ac:dyDescent="0.25">
      <c r="A216" s="1"/>
      <c r="B216" s="1">
        <v>2818201</v>
      </c>
      <c r="C216" s="1" t="s">
        <v>328</v>
      </c>
      <c r="D216" s="1">
        <v>-2210768</v>
      </c>
      <c r="E216" s="1">
        <v>0</v>
      </c>
      <c r="F216" s="1">
        <v>0</v>
      </c>
      <c r="G216" s="1">
        <v>0</v>
      </c>
      <c r="H216" s="1">
        <v>-2210768</v>
      </c>
      <c r="I216" s="1">
        <v>-2210768</v>
      </c>
      <c r="J216" s="1">
        <v>0</v>
      </c>
      <c r="K216" s="151">
        <v>0</v>
      </c>
    </row>
    <row r="217" spans="1:11" x14ac:dyDescent="0.25">
      <c r="A217" s="1"/>
      <c r="B217" s="1">
        <v>2818202</v>
      </c>
      <c r="C217" s="1" t="s">
        <v>330</v>
      </c>
      <c r="D217" s="1">
        <v>-1550668</v>
      </c>
      <c r="E217" s="1">
        <v>0</v>
      </c>
      <c r="F217" s="1">
        <v>0</v>
      </c>
      <c r="G217" s="1">
        <v>0</v>
      </c>
      <c r="H217" s="1">
        <v>-1550668</v>
      </c>
      <c r="I217" s="1">
        <v>-1550668</v>
      </c>
      <c r="J217" s="1">
        <v>0</v>
      </c>
      <c r="K217" s="151">
        <v>0</v>
      </c>
    </row>
    <row r="218" spans="1:11" x14ac:dyDescent="0.25">
      <c r="A218" s="1"/>
      <c r="B218" s="1">
        <v>2818203</v>
      </c>
      <c r="C218" s="1" t="s">
        <v>332</v>
      </c>
      <c r="D218" s="1">
        <v>-1977579</v>
      </c>
      <c r="E218" s="1">
        <v>0</v>
      </c>
      <c r="F218" s="1">
        <v>0</v>
      </c>
      <c r="G218" s="1">
        <v>0</v>
      </c>
      <c r="H218" s="1">
        <v>-1977579</v>
      </c>
      <c r="I218" s="1">
        <v>-1977579</v>
      </c>
      <c r="J218" s="1">
        <v>0</v>
      </c>
      <c r="K218" s="151">
        <v>0</v>
      </c>
    </row>
    <row r="219" spans="1:11" x14ac:dyDescent="0.25">
      <c r="A219" s="1"/>
      <c r="B219" s="1">
        <v>2818205</v>
      </c>
      <c r="C219" s="1" t="s">
        <v>334</v>
      </c>
      <c r="D219" s="1">
        <v>-1691035</v>
      </c>
      <c r="E219" s="1">
        <v>0</v>
      </c>
      <c r="F219" s="1">
        <v>0</v>
      </c>
      <c r="G219" s="1">
        <v>0</v>
      </c>
      <c r="H219" s="1">
        <v>-1691035</v>
      </c>
      <c r="I219" s="1">
        <v>-1691035</v>
      </c>
      <c r="J219" s="1">
        <v>0</v>
      </c>
      <c r="K219" s="151">
        <v>0</v>
      </c>
    </row>
    <row r="220" spans="1:11" x14ac:dyDescent="0.25">
      <c r="A220" s="1"/>
      <c r="B220" s="1">
        <v>2818206</v>
      </c>
      <c r="C220" s="1" t="s">
        <v>336</v>
      </c>
      <c r="D220" s="1">
        <v>-2495931</v>
      </c>
      <c r="E220" s="1">
        <v>0</v>
      </c>
      <c r="F220" s="1">
        <v>0</v>
      </c>
      <c r="G220" s="1">
        <v>0</v>
      </c>
      <c r="H220" s="1">
        <v>-2495931</v>
      </c>
      <c r="I220" s="1">
        <v>-2495931</v>
      </c>
      <c r="J220" s="1">
        <v>0</v>
      </c>
      <c r="K220" s="151">
        <v>0</v>
      </c>
    </row>
    <row r="221" spans="1:11" x14ac:dyDescent="0.25">
      <c r="A221" s="1"/>
      <c r="B221" s="1">
        <v>2818207</v>
      </c>
      <c r="C221" s="1" t="s">
        <v>338</v>
      </c>
      <c r="D221" s="1">
        <v>-3458109</v>
      </c>
      <c r="E221" s="1">
        <v>0</v>
      </c>
      <c r="F221" s="1">
        <v>0</v>
      </c>
      <c r="G221" s="1">
        <v>0</v>
      </c>
      <c r="H221" s="1">
        <v>-3458109</v>
      </c>
      <c r="I221" s="1">
        <v>-3458109</v>
      </c>
      <c r="J221" s="1">
        <v>0</v>
      </c>
      <c r="K221" s="151">
        <v>0</v>
      </c>
    </row>
    <row r="222" spans="1:11" x14ac:dyDescent="0.25">
      <c r="A222" s="1"/>
      <c r="B222" s="1">
        <v>2818208</v>
      </c>
      <c r="C222" s="1" t="s">
        <v>340</v>
      </c>
      <c r="D222" s="1">
        <v>-2082558</v>
      </c>
      <c r="E222" s="1">
        <v>0</v>
      </c>
      <c r="F222" s="1">
        <v>0</v>
      </c>
      <c r="G222" s="1">
        <v>0</v>
      </c>
      <c r="H222" s="1">
        <v>-2082558</v>
      </c>
      <c r="I222" s="1">
        <v>-2082558</v>
      </c>
      <c r="J222" s="1">
        <v>0</v>
      </c>
      <c r="K222" s="151">
        <v>0</v>
      </c>
    </row>
    <row r="223" spans="1:11" x14ac:dyDescent="0.25">
      <c r="A223" s="1"/>
      <c r="B223" s="1">
        <v>2818209</v>
      </c>
      <c r="C223" s="1" t="s">
        <v>342</v>
      </c>
      <c r="D223" s="1">
        <v>-1309970</v>
      </c>
      <c r="E223" s="1">
        <v>0</v>
      </c>
      <c r="F223" s="1">
        <v>0</v>
      </c>
      <c r="G223" s="1">
        <v>0</v>
      </c>
      <c r="H223" s="1">
        <v>-1309970</v>
      </c>
      <c r="I223" s="1">
        <v>-1309970</v>
      </c>
      <c r="J223" s="1">
        <v>0</v>
      </c>
      <c r="K223" s="151">
        <v>0</v>
      </c>
    </row>
    <row r="224" spans="1:11" x14ac:dyDescent="0.25">
      <c r="A224" s="1"/>
      <c r="B224" s="1">
        <v>2818210</v>
      </c>
      <c r="C224" s="1" t="s">
        <v>344</v>
      </c>
      <c r="D224" s="1">
        <v>-2098719</v>
      </c>
      <c r="E224" s="1">
        <v>0</v>
      </c>
      <c r="F224" s="1">
        <v>0</v>
      </c>
      <c r="G224" s="1">
        <v>0</v>
      </c>
      <c r="H224" s="1">
        <v>-2098719</v>
      </c>
      <c r="I224" s="1">
        <v>-2098719</v>
      </c>
      <c r="J224" s="1">
        <v>0</v>
      </c>
      <c r="K224" s="151">
        <v>0</v>
      </c>
    </row>
    <row r="225" spans="1:11" x14ac:dyDescent="0.25">
      <c r="A225" s="1"/>
      <c r="B225" s="1">
        <v>2818211</v>
      </c>
      <c r="C225" s="1" t="s">
        <v>346</v>
      </c>
      <c r="D225" s="1">
        <v>-2360347</v>
      </c>
      <c r="E225" s="1">
        <v>0</v>
      </c>
      <c r="F225" s="1">
        <v>0</v>
      </c>
      <c r="G225" s="1">
        <v>0</v>
      </c>
      <c r="H225" s="1">
        <v>-2360347</v>
      </c>
      <c r="I225" s="1">
        <v>-2360347</v>
      </c>
      <c r="J225" s="1">
        <v>0</v>
      </c>
      <c r="K225" s="151">
        <v>0</v>
      </c>
    </row>
    <row r="226" spans="1:11" x14ac:dyDescent="0.25">
      <c r="A226" s="1"/>
      <c r="B226" s="1">
        <v>2818212</v>
      </c>
      <c r="C226" s="1" t="s">
        <v>348</v>
      </c>
      <c r="D226" s="1">
        <v>-561583</v>
      </c>
      <c r="E226" s="1">
        <v>0</v>
      </c>
      <c r="F226" s="1">
        <v>0</v>
      </c>
      <c r="G226" s="1">
        <v>0</v>
      </c>
      <c r="H226" s="1">
        <v>-561583</v>
      </c>
      <c r="I226" s="1">
        <v>-561583</v>
      </c>
      <c r="J226" s="1">
        <v>0</v>
      </c>
      <c r="K226" s="151">
        <v>0</v>
      </c>
    </row>
    <row r="227" spans="1:11" x14ac:dyDescent="0.25">
      <c r="A227" s="1"/>
      <c r="B227" s="1">
        <v>2818213</v>
      </c>
      <c r="C227" s="1" t="s">
        <v>350</v>
      </c>
      <c r="D227" s="1">
        <v>-591896</v>
      </c>
      <c r="E227" s="1">
        <v>0</v>
      </c>
      <c r="F227" s="1">
        <v>0</v>
      </c>
      <c r="G227" s="1">
        <v>0</v>
      </c>
      <c r="H227" s="1">
        <v>-591896</v>
      </c>
      <c r="I227" s="1">
        <v>-591896</v>
      </c>
      <c r="J227" s="1">
        <v>0</v>
      </c>
      <c r="K227" s="151">
        <v>0</v>
      </c>
    </row>
    <row r="228" spans="1:11" x14ac:dyDescent="0.25">
      <c r="A228" s="1"/>
      <c r="B228" s="1">
        <v>2818214</v>
      </c>
      <c r="C228" s="1" t="s">
        <v>352</v>
      </c>
      <c r="D228" s="1">
        <v>-760151</v>
      </c>
      <c r="E228" s="1">
        <v>0</v>
      </c>
      <c r="F228" s="1">
        <v>0</v>
      </c>
      <c r="G228" s="1">
        <v>0</v>
      </c>
      <c r="H228" s="1">
        <v>-760151</v>
      </c>
      <c r="I228" s="1">
        <v>-760151</v>
      </c>
      <c r="J228" s="1">
        <v>0</v>
      </c>
      <c r="K228" s="151">
        <v>0</v>
      </c>
    </row>
    <row r="229" spans="1:11" x14ac:dyDescent="0.25">
      <c r="A229" s="1"/>
      <c r="B229" s="1">
        <v>2818215</v>
      </c>
      <c r="C229" s="1" t="s">
        <v>354</v>
      </c>
      <c r="D229" s="1">
        <v>-1600881</v>
      </c>
      <c r="E229" s="1">
        <v>0</v>
      </c>
      <c r="F229" s="1">
        <v>0</v>
      </c>
      <c r="G229" s="1">
        <v>0</v>
      </c>
      <c r="H229" s="1">
        <v>-1600881</v>
      </c>
      <c r="I229" s="1">
        <v>-1600881</v>
      </c>
      <c r="J229" s="1">
        <v>0</v>
      </c>
      <c r="K229" s="151">
        <v>0</v>
      </c>
    </row>
    <row r="230" spans="1:11" x14ac:dyDescent="0.25">
      <c r="A230" s="1"/>
      <c r="B230" s="1">
        <v>2818219</v>
      </c>
      <c r="C230" s="1" t="s">
        <v>358</v>
      </c>
      <c r="D230" s="1">
        <v>-104365</v>
      </c>
      <c r="E230" s="1">
        <v>0</v>
      </c>
      <c r="F230" s="1">
        <v>0</v>
      </c>
      <c r="G230" s="1">
        <v>0</v>
      </c>
      <c r="H230" s="1">
        <v>-104365</v>
      </c>
      <c r="I230" s="1">
        <v>-104365</v>
      </c>
      <c r="J230" s="1">
        <v>0</v>
      </c>
      <c r="K230" s="151">
        <v>0</v>
      </c>
    </row>
    <row r="231" spans="1:11" x14ac:dyDescent="0.25">
      <c r="A231" s="1"/>
      <c r="B231" s="1">
        <v>21516</v>
      </c>
      <c r="C231" s="1" t="s">
        <v>119</v>
      </c>
      <c r="D231" s="1">
        <v>1078006</v>
      </c>
      <c r="E231" s="1">
        <v>0</v>
      </c>
      <c r="F231" s="1">
        <v>0</v>
      </c>
      <c r="G231" s="1">
        <v>0</v>
      </c>
      <c r="H231" s="1">
        <v>1078006</v>
      </c>
      <c r="I231" s="1">
        <v>1078006</v>
      </c>
      <c r="J231" s="1">
        <v>-0.34000000008381903</v>
      </c>
      <c r="K231" s="151">
        <v>-3.1539703197276097E-7</v>
      </c>
    </row>
    <row r="232" spans="1:11" x14ac:dyDescent="0.25">
      <c r="A232" s="1"/>
      <c r="B232" s="1">
        <v>21518</v>
      </c>
      <c r="C232" s="1" t="s">
        <v>121</v>
      </c>
      <c r="D232" s="1">
        <v>58000</v>
      </c>
      <c r="E232" s="1">
        <v>0</v>
      </c>
      <c r="F232" s="1">
        <v>0</v>
      </c>
      <c r="G232" s="1">
        <v>0</v>
      </c>
      <c r="H232" s="1">
        <v>58000</v>
      </c>
      <c r="I232" s="1">
        <v>58000</v>
      </c>
      <c r="J232" s="1">
        <v>0</v>
      </c>
      <c r="K232" s="151">
        <v>0</v>
      </c>
    </row>
    <row r="233" spans="1:11" x14ac:dyDescent="0.25">
      <c r="A233" s="1"/>
      <c r="B233" s="1">
        <v>218121</v>
      </c>
      <c r="C233" s="1" t="s">
        <v>2804</v>
      </c>
      <c r="D233" s="1">
        <v>458985</v>
      </c>
      <c r="E233" s="1">
        <v>0</v>
      </c>
      <c r="F233" s="1">
        <v>0</v>
      </c>
      <c r="G233" s="1">
        <v>0</v>
      </c>
      <c r="H233" s="1">
        <v>458985</v>
      </c>
      <c r="I233" s="1">
        <v>458985</v>
      </c>
      <c r="J233" s="1">
        <v>0</v>
      </c>
      <c r="K233" s="151">
        <v>0</v>
      </c>
    </row>
    <row r="234" spans="1:11" x14ac:dyDescent="0.25">
      <c r="A234" s="1"/>
      <c r="B234" s="1">
        <v>281516</v>
      </c>
      <c r="C234" s="1" t="s">
        <v>286</v>
      </c>
      <c r="D234" s="1">
        <v>-609191</v>
      </c>
      <c r="E234" s="1">
        <v>0</v>
      </c>
      <c r="F234" s="1">
        <v>0</v>
      </c>
      <c r="G234" s="1">
        <v>0</v>
      </c>
      <c r="H234" s="1">
        <v>-609191</v>
      </c>
      <c r="I234" s="1">
        <v>-609191</v>
      </c>
      <c r="J234" s="1">
        <v>0</v>
      </c>
      <c r="K234" s="151">
        <v>0</v>
      </c>
    </row>
    <row r="235" spans="1:11" x14ac:dyDescent="0.25">
      <c r="A235" s="1"/>
      <c r="B235" s="1">
        <v>281518</v>
      </c>
      <c r="C235" s="1" t="s">
        <v>3561</v>
      </c>
      <c r="D235" s="1">
        <v>-29146</v>
      </c>
      <c r="E235" s="1">
        <v>0</v>
      </c>
      <c r="F235" s="1">
        <v>0</v>
      </c>
      <c r="G235" s="1">
        <v>0</v>
      </c>
      <c r="H235" s="1">
        <v>-29146</v>
      </c>
      <c r="I235" s="1">
        <v>-29146</v>
      </c>
      <c r="J235" s="1">
        <v>0</v>
      </c>
      <c r="K235" s="151">
        <v>0</v>
      </c>
    </row>
    <row r="236" spans="1:11" x14ac:dyDescent="0.25">
      <c r="A236" s="1"/>
      <c r="B236" s="1">
        <v>2818217</v>
      </c>
      <c r="C236" s="1" t="s">
        <v>356</v>
      </c>
      <c r="D236" s="1">
        <v>-1183486</v>
      </c>
      <c r="E236" s="1">
        <v>0</v>
      </c>
      <c r="F236" s="1">
        <v>0</v>
      </c>
      <c r="G236" s="1">
        <v>0</v>
      </c>
      <c r="H236" s="1">
        <v>-1183486</v>
      </c>
      <c r="I236" s="1">
        <v>-1183486</v>
      </c>
      <c r="J236" s="1">
        <v>0</v>
      </c>
      <c r="K236" s="151">
        <v>0</v>
      </c>
    </row>
    <row r="237" spans="1:11" x14ac:dyDescent="0.25">
      <c r="A237" s="1">
        <v>1011</v>
      </c>
      <c r="B237" s="1">
        <v>20501</v>
      </c>
      <c r="C237" s="1" t="s">
        <v>17</v>
      </c>
      <c r="D237" s="1">
        <v>15257755</v>
      </c>
      <c r="E237" s="1">
        <v>0</v>
      </c>
      <c r="F237" s="1">
        <v>0</v>
      </c>
      <c r="G237" s="1">
        <v>0</v>
      </c>
      <c r="H237" s="1">
        <v>15257755</v>
      </c>
      <c r="I237" s="1">
        <v>15257755</v>
      </c>
      <c r="J237" s="1">
        <v>-0.22000000067055225</v>
      </c>
      <c r="K237" s="151">
        <v>-1.4418896980479429E-8</v>
      </c>
    </row>
    <row r="238" spans="1:11" x14ac:dyDescent="0.25">
      <c r="A238" s="1"/>
      <c r="B238" s="1">
        <v>20502</v>
      </c>
      <c r="C238" s="1" t="s">
        <v>3746</v>
      </c>
      <c r="D238" s="1">
        <v>0</v>
      </c>
      <c r="E238" s="1">
        <v>1021525.97</v>
      </c>
      <c r="F238" s="1">
        <v>859991.71</v>
      </c>
      <c r="G238" s="1">
        <v>161534.26</v>
      </c>
      <c r="H238" s="1">
        <v>0</v>
      </c>
      <c r="I238" s="1">
        <v>161534</v>
      </c>
      <c r="J238" s="1">
        <v>161534</v>
      </c>
      <c r="K238" s="151" t="e">
        <v>#DIV/0!</v>
      </c>
    </row>
    <row r="239" spans="1:11" x14ac:dyDescent="0.25">
      <c r="A239" s="1"/>
      <c r="B239" s="1">
        <v>208</v>
      </c>
      <c r="C239" s="1" t="s">
        <v>21</v>
      </c>
      <c r="D239" s="1">
        <v>116818721</v>
      </c>
      <c r="E239" s="1">
        <v>0</v>
      </c>
      <c r="F239" s="1">
        <v>0</v>
      </c>
      <c r="G239" s="1">
        <v>0</v>
      </c>
      <c r="H239" s="1">
        <v>116818721</v>
      </c>
      <c r="I239" s="1">
        <v>116818721</v>
      </c>
      <c r="J239" s="1">
        <v>0</v>
      </c>
      <c r="K239" s="151">
        <v>0</v>
      </c>
    </row>
    <row r="240" spans="1:11" x14ac:dyDescent="0.25">
      <c r="A240" s="1"/>
      <c r="B240" s="1">
        <v>280501</v>
      </c>
      <c r="C240" s="1" t="s">
        <v>200</v>
      </c>
      <c r="D240" s="1">
        <v>-15257755</v>
      </c>
      <c r="E240" s="1">
        <v>0</v>
      </c>
      <c r="F240" s="1">
        <v>0</v>
      </c>
      <c r="G240" s="1">
        <v>0</v>
      </c>
      <c r="H240" s="1">
        <v>-15262031</v>
      </c>
      <c r="I240" s="1">
        <v>-15262031</v>
      </c>
      <c r="J240" s="1">
        <v>-4276</v>
      </c>
      <c r="K240" s="151">
        <v>2.802509281345781E-4</v>
      </c>
    </row>
    <row r="241" spans="1:11" x14ac:dyDescent="0.25">
      <c r="A241" s="1"/>
      <c r="B241" s="1">
        <v>2808</v>
      </c>
      <c r="C241" s="1" t="s">
        <v>202</v>
      </c>
      <c r="D241" s="1">
        <v>-116818721</v>
      </c>
      <c r="E241" s="1">
        <v>0</v>
      </c>
      <c r="F241" s="1">
        <v>0</v>
      </c>
      <c r="G241" s="1">
        <v>0</v>
      </c>
      <c r="H241" s="1">
        <v>-116818721</v>
      </c>
      <c r="I241" s="1">
        <v>-116818721</v>
      </c>
      <c r="J241" s="1">
        <v>0</v>
      </c>
      <c r="K241" s="151">
        <v>0</v>
      </c>
    </row>
    <row r="242" spans="1:11" x14ac:dyDescent="0.25">
      <c r="A242" s="1">
        <v>1012</v>
      </c>
      <c r="B242" s="1">
        <v>21311</v>
      </c>
      <c r="C242" s="1" t="s">
        <v>65</v>
      </c>
      <c r="D242" s="1">
        <v>10632455</v>
      </c>
      <c r="E242" s="1">
        <v>0</v>
      </c>
      <c r="F242" s="1">
        <v>0</v>
      </c>
      <c r="G242" s="1">
        <v>0</v>
      </c>
      <c r="H242" s="1">
        <v>10632455</v>
      </c>
      <c r="I242" s="1">
        <v>10632455</v>
      </c>
      <c r="J242" s="1">
        <v>0.12509999796748161</v>
      </c>
      <c r="K242" s="151">
        <v>1.1765862111750385E-8</v>
      </c>
    </row>
    <row r="243" spans="1:11" x14ac:dyDescent="0.25">
      <c r="A243" s="1"/>
      <c r="B243" s="1">
        <v>21313</v>
      </c>
      <c r="C243" s="1" t="s">
        <v>67</v>
      </c>
      <c r="D243" s="1">
        <v>10913768</v>
      </c>
      <c r="E243" s="1">
        <v>0</v>
      </c>
      <c r="F243" s="1">
        <v>0</v>
      </c>
      <c r="G243" s="1">
        <v>0</v>
      </c>
      <c r="H243" s="1">
        <v>10913768</v>
      </c>
      <c r="I243" s="1">
        <v>10913768</v>
      </c>
      <c r="J243" s="1">
        <v>8.3000008016824722E-3</v>
      </c>
      <c r="K243" s="151">
        <v>7.605073525472306E-10</v>
      </c>
    </row>
    <row r="244" spans="1:11" x14ac:dyDescent="0.25">
      <c r="A244" s="1"/>
      <c r="B244" s="1">
        <v>21314</v>
      </c>
      <c r="C244" s="1" t="s">
        <v>69</v>
      </c>
      <c r="D244" s="1">
        <v>12971448</v>
      </c>
      <c r="E244" s="1">
        <v>0</v>
      </c>
      <c r="F244" s="1">
        <v>0</v>
      </c>
      <c r="G244" s="1">
        <v>0</v>
      </c>
      <c r="H244" s="1">
        <v>12971448</v>
      </c>
      <c r="I244" s="1">
        <v>12971448</v>
      </c>
      <c r="J244" s="1">
        <v>-0.30000000074505806</v>
      </c>
      <c r="K244" s="151">
        <v>-2.3127718185875825E-8</v>
      </c>
    </row>
    <row r="245" spans="1:11" x14ac:dyDescent="0.25">
      <c r="A245" s="1"/>
      <c r="B245" s="1">
        <v>21315</v>
      </c>
      <c r="C245" s="1" t="s">
        <v>71</v>
      </c>
      <c r="D245" s="1">
        <v>5799190</v>
      </c>
      <c r="E245" s="1">
        <v>328562.68</v>
      </c>
      <c r="F245" s="1">
        <v>0</v>
      </c>
      <c r="G245" s="1">
        <v>328562.68</v>
      </c>
      <c r="H245" s="1">
        <v>5799190</v>
      </c>
      <c r="I245" s="1">
        <v>6127753</v>
      </c>
      <c r="J245" s="1">
        <v>328563.5</v>
      </c>
      <c r="K245" s="151">
        <v>5.6656796609250312E-2</v>
      </c>
    </row>
    <row r="246" spans="1:11" x14ac:dyDescent="0.25">
      <c r="A246" s="1"/>
      <c r="B246" s="1">
        <v>21317</v>
      </c>
      <c r="C246" s="1" t="s">
        <v>74</v>
      </c>
      <c r="D246" s="1">
        <v>23478476</v>
      </c>
      <c r="E246" s="1">
        <v>0</v>
      </c>
      <c r="F246" s="1">
        <v>0</v>
      </c>
      <c r="G246" s="1">
        <v>0</v>
      </c>
      <c r="H246" s="1">
        <v>23478476</v>
      </c>
      <c r="I246" s="1">
        <v>23478476</v>
      </c>
      <c r="J246" s="1">
        <v>0</v>
      </c>
      <c r="K246" s="151">
        <v>0</v>
      </c>
    </row>
    <row r="247" spans="1:11" x14ac:dyDescent="0.25">
      <c r="A247" s="1"/>
      <c r="B247" s="1">
        <v>21318</v>
      </c>
      <c r="C247" s="1" t="s">
        <v>76</v>
      </c>
      <c r="D247" s="1">
        <v>13098305</v>
      </c>
      <c r="E247" s="1">
        <v>0</v>
      </c>
      <c r="F247" s="1">
        <v>0</v>
      </c>
      <c r="G247" s="1">
        <v>0</v>
      </c>
      <c r="H247" s="1">
        <v>13098305</v>
      </c>
      <c r="I247" s="1">
        <v>13098305</v>
      </c>
      <c r="J247" s="1">
        <v>0.42060000449419022</v>
      </c>
      <c r="K247" s="151">
        <v>3.2111026426708501E-8</v>
      </c>
    </row>
    <row r="248" spans="1:11" x14ac:dyDescent="0.25">
      <c r="A248" s="1"/>
      <c r="B248" s="1">
        <v>21320</v>
      </c>
      <c r="C248" s="1" t="s">
        <v>78</v>
      </c>
      <c r="D248" s="1">
        <v>12888608</v>
      </c>
      <c r="E248" s="1">
        <v>0</v>
      </c>
      <c r="F248" s="1">
        <v>0</v>
      </c>
      <c r="G248" s="1">
        <v>0</v>
      </c>
      <c r="H248" s="1">
        <v>12888608</v>
      </c>
      <c r="I248" s="1">
        <v>12888608</v>
      </c>
      <c r="J248" s="1">
        <v>0.5</v>
      </c>
      <c r="K248" s="151">
        <v>3.8793950393787689E-8</v>
      </c>
    </row>
    <row r="249" spans="1:11" x14ac:dyDescent="0.25">
      <c r="A249" s="1"/>
      <c r="B249" s="1">
        <v>21321</v>
      </c>
      <c r="C249" s="1" t="s">
        <v>80</v>
      </c>
      <c r="D249" s="1">
        <v>10947356</v>
      </c>
      <c r="E249" s="1">
        <v>0</v>
      </c>
      <c r="F249" s="1">
        <v>0</v>
      </c>
      <c r="G249" s="1">
        <v>0</v>
      </c>
      <c r="H249" s="1">
        <v>10947356</v>
      </c>
      <c r="I249" s="1">
        <v>10947356</v>
      </c>
      <c r="J249" s="1">
        <v>-1.5999991446733475E-3</v>
      </c>
      <c r="K249" s="151">
        <v>-1.4615393383018705E-10</v>
      </c>
    </row>
    <row r="250" spans="1:11" x14ac:dyDescent="0.25">
      <c r="A250" s="1"/>
      <c r="B250" s="1">
        <v>21322</v>
      </c>
      <c r="C250" s="1" t="s">
        <v>82</v>
      </c>
      <c r="D250" s="1">
        <v>18467057</v>
      </c>
      <c r="E250" s="1">
        <v>0</v>
      </c>
      <c r="F250" s="1">
        <v>0</v>
      </c>
      <c r="G250" s="1">
        <v>0</v>
      </c>
      <c r="H250" s="1">
        <v>18467057</v>
      </c>
      <c r="I250" s="1">
        <v>18467057</v>
      </c>
      <c r="J250" s="1">
        <v>-0.34800000116229057</v>
      </c>
      <c r="K250" s="151">
        <v>-1.8844366733933347E-8</v>
      </c>
    </row>
    <row r="251" spans="1:11" x14ac:dyDescent="0.25">
      <c r="A251" s="1"/>
      <c r="B251" s="1">
        <v>21323</v>
      </c>
      <c r="C251" s="1" t="s">
        <v>84</v>
      </c>
      <c r="D251" s="1">
        <v>6157956</v>
      </c>
      <c r="E251" s="1">
        <v>0</v>
      </c>
      <c r="F251" s="1">
        <v>0</v>
      </c>
      <c r="G251" s="1">
        <v>0</v>
      </c>
      <c r="H251" s="1">
        <v>6157956</v>
      </c>
      <c r="I251" s="1">
        <v>6157956</v>
      </c>
      <c r="J251" s="1">
        <v>0</v>
      </c>
      <c r="K251" s="151">
        <v>0</v>
      </c>
    </row>
    <row r="252" spans="1:11" x14ac:dyDescent="0.25">
      <c r="A252" s="1"/>
      <c r="B252" s="1">
        <v>21324</v>
      </c>
      <c r="C252" s="1" t="s">
        <v>86</v>
      </c>
      <c r="D252" s="1">
        <v>2343415</v>
      </c>
      <c r="E252" s="1">
        <v>0</v>
      </c>
      <c r="F252" s="1">
        <v>0</v>
      </c>
      <c r="G252" s="1">
        <v>0</v>
      </c>
      <c r="H252" s="1">
        <v>2343415</v>
      </c>
      <c r="I252" s="1">
        <v>2343415</v>
      </c>
      <c r="J252" s="1">
        <v>0</v>
      </c>
      <c r="K252" s="151">
        <v>0</v>
      </c>
    </row>
    <row r="253" spans="1:11" x14ac:dyDescent="0.25">
      <c r="A253" s="1"/>
      <c r="B253" s="1">
        <v>21325</v>
      </c>
      <c r="C253" s="1" t="s">
        <v>88</v>
      </c>
      <c r="D253" s="1">
        <v>21493410</v>
      </c>
      <c r="E253" s="1">
        <v>0</v>
      </c>
      <c r="F253" s="1">
        <v>0</v>
      </c>
      <c r="G253" s="1">
        <v>0</v>
      </c>
      <c r="H253" s="1">
        <v>21493410</v>
      </c>
      <c r="I253" s="1">
        <v>21493410</v>
      </c>
      <c r="J253" s="1">
        <v>-0.4700000025331974</v>
      </c>
      <c r="K253" s="151">
        <v>-2.1867167297121708E-8</v>
      </c>
    </row>
    <row r="254" spans="1:11" x14ac:dyDescent="0.25">
      <c r="A254" s="1"/>
      <c r="B254" s="1">
        <v>21327</v>
      </c>
      <c r="C254" s="1" t="s">
        <v>90</v>
      </c>
      <c r="D254" s="1">
        <v>14069899</v>
      </c>
      <c r="E254" s="1">
        <v>0</v>
      </c>
      <c r="F254" s="1">
        <v>0</v>
      </c>
      <c r="G254" s="1">
        <v>0</v>
      </c>
      <c r="H254" s="1">
        <v>14069899</v>
      </c>
      <c r="I254" s="1">
        <v>14069899</v>
      </c>
      <c r="J254" s="1">
        <v>0</v>
      </c>
      <c r="K254" s="151">
        <v>0</v>
      </c>
    </row>
    <row r="255" spans="1:11" x14ac:dyDescent="0.25">
      <c r="A255" s="1"/>
      <c r="B255" s="1">
        <v>21328</v>
      </c>
      <c r="C255" s="1" t="s">
        <v>92</v>
      </c>
      <c r="D255" s="1">
        <v>12753600</v>
      </c>
      <c r="E255" s="1">
        <v>0</v>
      </c>
      <c r="F255" s="1">
        <v>0</v>
      </c>
      <c r="G255" s="1">
        <v>0</v>
      </c>
      <c r="H255" s="1">
        <v>12753600</v>
      </c>
      <c r="I255" s="1">
        <v>12753600</v>
      </c>
      <c r="J255" s="1">
        <v>-0.18999999947845936</v>
      </c>
      <c r="K255" s="151">
        <v>-1.4897754096716698E-8</v>
      </c>
    </row>
    <row r="256" spans="1:11" x14ac:dyDescent="0.25">
      <c r="A256" s="1"/>
      <c r="B256" s="1">
        <v>21329</v>
      </c>
      <c r="C256" s="1" t="s">
        <v>94</v>
      </c>
      <c r="D256" s="1">
        <v>7021891</v>
      </c>
      <c r="E256" s="1">
        <v>397800</v>
      </c>
      <c r="F256" s="1">
        <v>0</v>
      </c>
      <c r="G256" s="1">
        <v>397800</v>
      </c>
      <c r="H256" s="1">
        <v>7021891</v>
      </c>
      <c r="I256" s="1">
        <v>7419691</v>
      </c>
      <c r="J256" s="1">
        <v>397800.44639999978</v>
      </c>
      <c r="K256" s="151">
        <v>5.6651473469072296E-2</v>
      </c>
    </row>
    <row r="257" spans="1:11" x14ac:dyDescent="0.25">
      <c r="A257" s="1"/>
      <c r="B257" s="1">
        <v>281313</v>
      </c>
      <c r="C257" s="1" t="s">
        <v>228</v>
      </c>
      <c r="D257" s="1">
        <v>-10089994</v>
      </c>
      <c r="E257" s="1">
        <v>0</v>
      </c>
      <c r="F257" s="1">
        <v>0</v>
      </c>
      <c r="G257" s="1">
        <v>0</v>
      </c>
      <c r="H257" s="1">
        <v>-23997235</v>
      </c>
      <c r="I257" s="1">
        <v>-23997235</v>
      </c>
      <c r="J257" s="1">
        <v>-13907241</v>
      </c>
      <c r="K257" s="151">
        <v>1.378320046572872</v>
      </c>
    </row>
    <row r="258" spans="1:11" x14ac:dyDescent="0.25">
      <c r="A258" s="1"/>
      <c r="B258" s="1">
        <v>281314</v>
      </c>
      <c r="C258" s="1" t="s">
        <v>230</v>
      </c>
      <c r="D258" s="1">
        <v>-10706133</v>
      </c>
      <c r="E258" s="1">
        <v>0</v>
      </c>
      <c r="F258" s="1">
        <v>0</v>
      </c>
      <c r="G258" s="1">
        <v>0</v>
      </c>
      <c r="H258" s="1">
        <v>-10706133</v>
      </c>
      <c r="I258" s="1">
        <v>-10706133</v>
      </c>
      <c r="J258" s="1">
        <v>0</v>
      </c>
      <c r="K258" s="151">
        <v>0</v>
      </c>
    </row>
    <row r="259" spans="1:11" x14ac:dyDescent="0.25">
      <c r="A259" s="1"/>
      <c r="B259" s="1">
        <v>281315</v>
      </c>
      <c r="C259" s="1" t="s">
        <v>232</v>
      </c>
      <c r="D259" s="1">
        <v>-2534488</v>
      </c>
      <c r="E259" s="1">
        <v>0</v>
      </c>
      <c r="F259" s="1">
        <v>0</v>
      </c>
      <c r="G259" s="1">
        <v>0</v>
      </c>
      <c r="H259" s="1">
        <v>-2534488</v>
      </c>
      <c r="I259" s="1">
        <v>-2534488</v>
      </c>
      <c r="J259" s="1">
        <v>0</v>
      </c>
      <c r="K259" s="151">
        <v>0</v>
      </c>
    </row>
    <row r="260" spans="1:11" x14ac:dyDescent="0.25">
      <c r="A260" s="1"/>
      <c r="B260" s="1">
        <v>281317</v>
      </c>
      <c r="C260" s="1" t="s">
        <v>236</v>
      </c>
      <c r="D260" s="1">
        <v>-22863574</v>
      </c>
      <c r="E260" s="1">
        <v>0</v>
      </c>
      <c r="F260" s="1">
        <v>0</v>
      </c>
      <c r="G260" s="1">
        <v>0</v>
      </c>
      <c r="H260" s="1">
        <v>-22863574</v>
      </c>
      <c r="I260" s="1">
        <v>-22863574</v>
      </c>
      <c r="J260" s="1">
        <v>0</v>
      </c>
      <c r="K260" s="151">
        <v>0</v>
      </c>
    </row>
    <row r="261" spans="1:11" x14ac:dyDescent="0.25">
      <c r="A261" s="1"/>
      <c r="B261" s="1">
        <v>281318</v>
      </c>
      <c r="C261" s="1" t="s">
        <v>238</v>
      </c>
      <c r="D261" s="1">
        <v>-8886666</v>
      </c>
      <c r="E261" s="1">
        <v>0</v>
      </c>
      <c r="F261" s="1">
        <v>0</v>
      </c>
      <c r="G261" s="1">
        <v>0</v>
      </c>
      <c r="H261" s="1">
        <v>-8886666</v>
      </c>
      <c r="I261" s="1">
        <v>-8886666</v>
      </c>
      <c r="J261" s="1">
        <v>0</v>
      </c>
      <c r="K261" s="151">
        <v>0</v>
      </c>
    </row>
    <row r="262" spans="1:11" x14ac:dyDescent="0.25">
      <c r="A262" s="1"/>
      <c r="B262" s="1">
        <v>281320</v>
      </c>
      <c r="C262" s="1" t="s">
        <v>242</v>
      </c>
      <c r="D262" s="1">
        <v>-11560209</v>
      </c>
      <c r="E262" s="1">
        <v>0</v>
      </c>
      <c r="F262" s="1">
        <v>0</v>
      </c>
      <c r="G262" s="1">
        <v>0</v>
      </c>
      <c r="H262" s="1">
        <v>-11560209</v>
      </c>
      <c r="I262" s="1">
        <v>-11560209</v>
      </c>
      <c r="J262" s="1">
        <v>0</v>
      </c>
      <c r="K262" s="151">
        <v>0</v>
      </c>
    </row>
    <row r="263" spans="1:11" x14ac:dyDescent="0.25">
      <c r="A263" s="1"/>
      <c r="B263" s="1">
        <v>281321</v>
      </c>
      <c r="C263" s="1" t="s">
        <v>244</v>
      </c>
      <c r="D263" s="1">
        <v>-10947356</v>
      </c>
      <c r="E263" s="1">
        <v>0</v>
      </c>
      <c r="F263" s="1">
        <v>0</v>
      </c>
      <c r="G263" s="1">
        <v>0</v>
      </c>
      <c r="H263" s="1">
        <v>-10947356</v>
      </c>
      <c r="I263" s="1">
        <v>-10947356</v>
      </c>
      <c r="J263" s="1">
        <v>0</v>
      </c>
      <c r="K263" s="151">
        <v>0</v>
      </c>
    </row>
    <row r="264" spans="1:11" x14ac:dyDescent="0.25">
      <c r="A264" s="1"/>
      <c r="B264" s="1">
        <v>281322</v>
      </c>
      <c r="C264" s="1" t="s">
        <v>246</v>
      </c>
      <c r="D264" s="1">
        <v>-15820488</v>
      </c>
      <c r="E264" s="1">
        <v>0</v>
      </c>
      <c r="F264" s="1">
        <v>0</v>
      </c>
      <c r="G264" s="1">
        <v>0</v>
      </c>
      <c r="H264" s="1">
        <v>-15820488</v>
      </c>
      <c r="I264" s="1">
        <v>-15820488</v>
      </c>
      <c r="J264" s="1">
        <v>0</v>
      </c>
      <c r="K264" s="151">
        <v>0</v>
      </c>
    </row>
    <row r="265" spans="1:11" x14ac:dyDescent="0.25">
      <c r="A265" s="1"/>
      <c r="B265" s="1">
        <v>281323</v>
      </c>
      <c r="C265" s="1" t="s">
        <v>248</v>
      </c>
      <c r="D265" s="1">
        <v>-6157956</v>
      </c>
      <c r="E265" s="1">
        <v>0</v>
      </c>
      <c r="F265" s="1">
        <v>0</v>
      </c>
      <c r="G265" s="1">
        <v>0</v>
      </c>
      <c r="H265" s="1">
        <v>-6157956</v>
      </c>
      <c r="I265" s="1">
        <v>-6157956</v>
      </c>
      <c r="J265" s="1">
        <v>0</v>
      </c>
      <c r="K265" s="151">
        <v>0</v>
      </c>
    </row>
    <row r="266" spans="1:11" x14ac:dyDescent="0.25">
      <c r="A266" s="1"/>
      <c r="B266" s="1">
        <v>281324</v>
      </c>
      <c r="C266" s="1" t="s">
        <v>250</v>
      </c>
      <c r="D266" s="1">
        <v>-2343415</v>
      </c>
      <c r="E266" s="1">
        <v>0</v>
      </c>
      <c r="F266" s="1">
        <v>0</v>
      </c>
      <c r="G266" s="1">
        <v>0</v>
      </c>
      <c r="H266" s="1">
        <v>-2343415</v>
      </c>
      <c r="I266" s="1">
        <v>-2343415</v>
      </c>
      <c r="J266" s="1">
        <v>0</v>
      </c>
      <c r="K266" s="151">
        <v>0</v>
      </c>
    </row>
    <row r="267" spans="1:11" x14ac:dyDescent="0.25">
      <c r="A267" s="1"/>
      <c r="B267" s="1">
        <v>281325</v>
      </c>
      <c r="C267" s="1" t="s">
        <v>252</v>
      </c>
      <c r="D267" s="1">
        <v>-14983726</v>
      </c>
      <c r="E267" s="1">
        <v>0</v>
      </c>
      <c r="F267" s="1">
        <v>0</v>
      </c>
      <c r="G267" s="1">
        <v>0</v>
      </c>
      <c r="H267" s="1">
        <v>-14983726</v>
      </c>
      <c r="I267" s="1">
        <v>-14983726</v>
      </c>
      <c r="J267" s="1">
        <v>0</v>
      </c>
      <c r="K267" s="151">
        <v>0</v>
      </c>
    </row>
    <row r="268" spans="1:11" x14ac:dyDescent="0.25">
      <c r="A268" s="1"/>
      <c r="B268" s="1">
        <v>281328</v>
      </c>
      <c r="C268" s="1" t="s">
        <v>256</v>
      </c>
      <c r="D268" s="1">
        <v>-14069899</v>
      </c>
      <c r="E268" s="1">
        <v>0</v>
      </c>
      <c r="F268" s="1">
        <v>0</v>
      </c>
      <c r="G268" s="1">
        <v>0</v>
      </c>
      <c r="H268" s="1">
        <v>-14069899</v>
      </c>
      <c r="I268" s="1">
        <v>-14069899</v>
      </c>
      <c r="J268" s="1">
        <v>0</v>
      </c>
      <c r="K268" s="151">
        <v>0</v>
      </c>
    </row>
    <row r="269" spans="1:11" x14ac:dyDescent="0.25">
      <c r="A269" s="1"/>
      <c r="B269" s="1">
        <v>281331</v>
      </c>
      <c r="C269" s="1" t="s">
        <v>260</v>
      </c>
      <c r="D269" s="1">
        <v>-1000542</v>
      </c>
      <c r="E269" s="1">
        <v>0</v>
      </c>
      <c r="F269" s="1">
        <v>0</v>
      </c>
      <c r="G269" s="1">
        <v>0</v>
      </c>
      <c r="H269" s="1">
        <v>-1000542</v>
      </c>
      <c r="I269" s="1">
        <v>-1000542</v>
      </c>
      <c r="J269" s="1">
        <v>0</v>
      </c>
      <c r="K269" s="151">
        <v>0</v>
      </c>
    </row>
    <row r="270" spans="1:11" x14ac:dyDescent="0.25">
      <c r="A270" s="1"/>
      <c r="B270" s="1">
        <v>281316</v>
      </c>
      <c r="C270" s="1" t="s">
        <v>234</v>
      </c>
      <c r="D270" s="1">
        <v>-108856</v>
      </c>
      <c r="E270" s="1">
        <v>0</v>
      </c>
      <c r="F270" s="1">
        <v>0</v>
      </c>
      <c r="G270" s="1">
        <v>0</v>
      </c>
      <c r="H270" s="1">
        <v>-108856</v>
      </c>
      <c r="I270" s="1">
        <v>-108856</v>
      </c>
      <c r="J270" s="1">
        <v>0</v>
      </c>
      <c r="K270" s="151">
        <v>0</v>
      </c>
    </row>
    <row r="271" spans="1:11" x14ac:dyDescent="0.25">
      <c r="A271" s="1"/>
      <c r="B271" s="1">
        <v>281326</v>
      </c>
      <c r="C271" s="1" t="s">
        <v>254</v>
      </c>
      <c r="D271" s="1">
        <v>-4000282</v>
      </c>
      <c r="E271" s="1">
        <v>0</v>
      </c>
      <c r="F271" s="1">
        <v>0</v>
      </c>
      <c r="G271" s="1">
        <v>0</v>
      </c>
      <c r="H271" s="1">
        <v>-4000282</v>
      </c>
      <c r="I271" s="1">
        <v>-4000282</v>
      </c>
      <c r="J271" s="1">
        <v>-0.5</v>
      </c>
      <c r="K271" s="151">
        <v>1.2499120374403653E-7</v>
      </c>
    </row>
    <row r="272" spans="1:11" x14ac:dyDescent="0.25">
      <c r="A272" s="1"/>
      <c r="B272" s="1">
        <v>281330</v>
      </c>
      <c r="C272" s="1" t="s">
        <v>258</v>
      </c>
      <c r="D272" s="1">
        <v>-4226228</v>
      </c>
      <c r="E272" s="1">
        <v>0</v>
      </c>
      <c r="F272" s="1">
        <v>0</v>
      </c>
      <c r="G272" s="1">
        <v>0</v>
      </c>
      <c r="H272" s="1">
        <v>-4226228</v>
      </c>
      <c r="I272" s="1">
        <v>-4226228</v>
      </c>
      <c r="J272" s="1">
        <v>0</v>
      </c>
      <c r="K272" s="151">
        <v>0</v>
      </c>
    </row>
    <row r="273" spans="1:11" x14ac:dyDescent="0.25">
      <c r="A273" s="1">
        <v>1013</v>
      </c>
      <c r="B273" s="1">
        <v>40904</v>
      </c>
      <c r="C273" s="1" t="s">
        <v>950</v>
      </c>
      <c r="D273" s="1">
        <v>1821330</v>
      </c>
      <c r="E273" s="1">
        <v>0</v>
      </c>
      <c r="F273" s="1">
        <v>0</v>
      </c>
      <c r="G273" s="1">
        <v>1821330</v>
      </c>
      <c r="H273" s="1">
        <v>0</v>
      </c>
      <c r="I273" s="1">
        <v>1821330</v>
      </c>
      <c r="J273" s="1">
        <v>0</v>
      </c>
      <c r="K273" s="151">
        <v>0</v>
      </c>
    </row>
    <row r="274" spans="1:11" x14ac:dyDescent="0.25">
      <c r="A274" s="1"/>
      <c r="B274" s="1">
        <v>40908</v>
      </c>
      <c r="C274" s="1" t="s">
        <v>954</v>
      </c>
      <c r="D274" s="1">
        <v>507869</v>
      </c>
      <c r="E274" s="1">
        <v>271882.75</v>
      </c>
      <c r="F274" s="1">
        <v>0</v>
      </c>
      <c r="G274" s="1">
        <v>779751.75</v>
      </c>
      <c r="H274" s="1">
        <v>0</v>
      </c>
      <c r="I274" s="1">
        <v>779752</v>
      </c>
      <c r="J274" s="1">
        <v>271883</v>
      </c>
      <c r="K274" s="151">
        <v>0.53534080638904913</v>
      </c>
    </row>
    <row r="275" spans="1:11" x14ac:dyDescent="0.25">
      <c r="A275" s="1"/>
      <c r="B275" s="1">
        <v>40909</v>
      </c>
      <c r="C275" s="1" t="s">
        <v>956</v>
      </c>
      <c r="D275" s="1">
        <v>1672511</v>
      </c>
      <c r="E275" s="1">
        <v>0</v>
      </c>
      <c r="F275" s="1">
        <v>271882.75</v>
      </c>
      <c r="G275" s="1">
        <v>1400628.25</v>
      </c>
      <c r="H275" s="1">
        <v>0</v>
      </c>
      <c r="I275" s="1">
        <v>1400628</v>
      </c>
      <c r="J275" s="1">
        <v>-271883</v>
      </c>
      <c r="K275" s="151">
        <v>-0.16255976791781937</v>
      </c>
    </row>
    <row r="276" spans="1:11" x14ac:dyDescent="0.25">
      <c r="A276" s="1"/>
      <c r="B276" s="1">
        <v>41824</v>
      </c>
      <c r="C276" s="1" t="s">
        <v>3763</v>
      </c>
      <c r="D276" s="1">
        <v>0</v>
      </c>
      <c r="E276" s="1">
        <v>875736</v>
      </c>
      <c r="F276" s="1">
        <v>0</v>
      </c>
      <c r="G276" s="1">
        <v>875736</v>
      </c>
      <c r="H276" s="1">
        <v>0</v>
      </c>
      <c r="I276" s="1">
        <v>875736</v>
      </c>
      <c r="J276" s="1">
        <v>875736</v>
      </c>
      <c r="K276" s="151" t="e">
        <v>#DIV/0!</v>
      </c>
    </row>
    <row r="277" spans="1:11" x14ac:dyDescent="0.25">
      <c r="A277" s="1"/>
      <c r="B277" s="1">
        <v>467205</v>
      </c>
      <c r="C277" s="1" t="s">
        <v>3770</v>
      </c>
      <c r="D277" s="1">
        <v>0</v>
      </c>
      <c r="E277" s="1">
        <v>4057680</v>
      </c>
      <c r="F277" s="1">
        <v>72600</v>
      </c>
      <c r="G277" s="1">
        <v>3985080</v>
      </c>
      <c r="H277" s="1">
        <v>0</v>
      </c>
      <c r="I277" s="1">
        <v>3985080</v>
      </c>
      <c r="J277" s="1">
        <v>3985080</v>
      </c>
      <c r="K277" s="151" t="e">
        <v>#DIV/0!</v>
      </c>
    </row>
    <row r="278" spans="1:11" x14ac:dyDescent="0.25">
      <c r="A278" s="1"/>
      <c r="B278" s="1">
        <v>467206</v>
      </c>
      <c r="C278" s="1" t="s">
        <v>3771</v>
      </c>
      <c r="D278" s="1">
        <v>0</v>
      </c>
      <c r="E278" s="1">
        <v>875736</v>
      </c>
      <c r="F278" s="1">
        <v>0</v>
      </c>
      <c r="G278" s="1">
        <v>875736</v>
      </c>
      <c r="H278" s="1">
        <v>0</v>
      </c>
      <c r="I278" s="1">
        <v>875736</v>
      </c>
      <c r="J278" s="1">
        <v>875736</v>
      </c>
      <c r="K278" s="151" t="e">
        <v>#DIV/0!</v>
      </c>
    </row>
    <row r="279" spans="1:11" x14ac:dyDescent="0.25">
      <c r="A279" s="1"/>
      <c r="B279" s="1">
        <v>41805</v>
      </c>
      <c r="C279" s="1" t="s">
        <v>2088</v>
      </c>
      <c r="D279" s="1">
        <v>1395975</v>
      </c>
      <c r="E279" s="1">
        <v>0</v>
      </c>
      <c r="F279" s="1">
        <v>0</v>
      </c>
      <c r="G279" s="1">
        <v>1395975</v>
      </c>
      <c r="H279" s="1">
        <v>0</v>
      </c>
      <c r="I279" s="1">
        <v>1395975</v>
      </c>
      <c r="J279" s="1">
        <v>0</v>
      </c>
      <c r="K279" s="151">
        <v>0</v>
      </c>
    </row>
    <row r="280" spans="1:11" x14ac:dyDescent="0.25">
      <c r="A280" s="1"/>
      <c r="B280" s="1">
        <v>41814</v>
      </c>
      <c r="C280" s="1" t="s">
        <v>2096</v>
      </c>
      <c r="D280" s="1">
        <v>2188532</v>
      </c>
      <c r="E280" s="1">
        <v>0</v>
      </c>
      <c r="F280" s="1">
        <v>0</v>
      </c>
      <c r="G280" s="1">
        <v>2188532.1</v>
      </c>
      <c r="H280" s="1">
        <v>0</v>
      </c>
      <c r="I280" s="1">
        <v>2188532</v>
      </c>
      <c r="J280" s="1">
        <v>-0.10000000009313226</v>
      </c>
      <c r="K280" s="151">
        <v>-4.5692727144889605E-8</v>
      </c>
    </row>
    <row r="281" spans="1:11" x14ac:dyDescent="0.25">
      <c r="A281" s="1"/>
      <c r="B281" s="1">
        <v>41819</v>
      </c>
      <c r="C281" s="1" t="s">
        <v>2103</v>
      </c>
      <c r="D281" s="1">
        <v>4509960</v>
      </c>
      <c r="E281" s="1">
        <v>0</v>
      </c>
      <c r="F281" s="1">
        <v>0</v>
      </c>
      <c r="G281" s="1">
        <v>4509960</v>
      </c>
      <c r="H281" s="1">
        <v>0</v>
      </c>
      <c r="I281" s="1">
        <v>4509960</v>
      </c>
      <c r="J281" s="1">
        <v>0</v>
      </c>
      <c r="K281" s="151">
        <v>0</v>
      </c>
    </row>
    <row r="282" spans="1:11" x14ac:dyDescent="0.25">
      <c r="A282" s="1">
        <v>1014</v>
      </c>
      <c r="B282" s="1">
        <v>212001</v>
      </c>
      <c r="C282" s="1" t="s">
        <v>25</v>
      </c>
      <c r="D282" s="1">
        <v>89043726</v>
      </c>
      <c r="E282" s="1">
        <v>0</v>
      </c>
      <c r="F282" s="1">
        <v>0</v>
      </c>
      <c r="G282" s="1">
        <v>0</v>
      </c>
      <c r="H282" s="1">
        <v>89043726</v>
      </c>
      <c r="I282" s="1">
        <v>89043726</v>
      </c>
      <c r="J282" s="1">
        <v>0.48000000417232513</v>
      </c>
      <c r="K282" s="151">
        <v>5.3906100780173773E-9</v>
      </c>
    </row>
    <row r="283" spans="1:11" x14ac:dyDescent="0.25">
      <c r="A283" s="1"/>
      <c r="B283" s="1">
        <v>212002</v>
      </c>
      <c r="C283" s="1" t="s">
        <v>27</v>
      </c>
      <c r="D283" s="1">
        <v>57244664</v>
      </c>
      <c r="E283" s="1">
        <v>0</v>
      </c>
      <c r="F283" s="1">
        <v>0</v>
      </c>
      <c r="G283" s="1">
        <v>0</v>
      </c>
      <c r="H283" s="1">
        <v>57244664</v>
      </c>
      <c r="I283" s="1">
        <v>57244664</v>
      </c>
      <c r="J283" s="1">
        <v>-0.39999999850988388</v>
      </c>
      <c r="K283" s="151">
        <v>-6.9875507648165007E-9</v>
      </c>
    </row>
    <row r="284" spans="1:11" x14ac:dyDescent="0.25">
      <c r="A284" s="1"/>
      <c r="B284" s="1">
        <v>212003</v>
      </c>
      <c r="C284" s="1" t="s">
        <v>29</v>
      </c>
      <c r="D284" s="1">
        <v>72149481</v>
      </c>
      <c r="E284" s="1">
        <v>0</v>
      </c>
      <c r="F284" s="1">
        <v>0</v>
      </c>
      <c r="G284" s="1">
        <v>0</v>
      </c>
      <c r="H284" s="1">
        <v>72149481</v>
      </c>
      <c r="I284" s="1">
        <v>72149481</v>
      </c>
      <c r="J284" s="1">
        <v>0.29999999701976776</v>
      </c>
      <c r="K284" s="151">
        <v>4.1580340441697424E-9</v>
      </c>
    </row>
    <row r="285" spans="1:11" x14ac:dyDescent="0.25">
      <c r="A285" s="1"/>
      <c r="B285" s="1">
        <v>212004</v>
      </c>
      <c r="C285" s="1" t="s">
        <v>31</v>
      </c>
      <c r="D285" s="1">
        <v>40238862</v>
      </c>
      <c r="E285" s="1">
        <v>0</v>
      </c>
      <c r="F285" s="1">
        <v>0</v>
      </c>
      <c r="G285" s="1">
        <v>0</v>
      </c>
      <c r="H285" s="1">
        <v>40238862</v>
      </c>
      <c r="I285" s="1">
        <v>40238862</v>
      </c>
      <c r="J285" s="1">
        <v>0.48000000417232513</v>
      </c>
      <c r="K285" s="151">
        <v>1.1928767018762442E-8</v>
      </c>
    </row>
    <row r="286" spans="1:11" x14ac:dyDescent="0.25">
      <c r="A286" s="1"/>
      <c r="B286" s="1">
        <v>212006</v>
      </c>
      <c r="C286" s="1" t="s">
        <v>33</v>
      </c>
      <c r="D286" s="1">
        <v>33711309</v>
      </c>
      <c r="E286" s="1">
        <v>38247470.799999997</v>
      </c>
      <c r="F286" s="1">
        <v>0</v>
      </c>
      <c r="G286" s="1">
        <v>38247470.799999997</v>
      </c>
      <c r="H286" s="1">
        <v>33711309</v>
      </c>
      <c r="I286" s="1">
        <v>71958780</v>
      </c>
      <c r="J286" s="1">
        <v>38247470.939999998</v>
      </c>
      <c r="K286" s="151">
        <v>1.1345590547055426</v>
      </c>
    </row>
    <row r="287" spans="1:11" x14ac:dyDescent="0.25">
      <c r="A287" s="1"/>
      <c r="B287" s="1">
        <v>212007</v>
      </c>
      <c r="C287" s="1" t="s">
        <v>35</v>
      </c>
      <c r="D287" s="1">
        <v>75269187</v>
      </c>
      <c r="E287" s="1">
        <v>0</v>
      </c>
      <c r="F287" s="1">
        <v>0</v>
      </c>
      <c r="G287" s="1">
        <v>0</v>
      </c>
      <c r="H287" s="1">
        <v>75269187</v>
      </c>
      <c r="I287" s="1">
        <v>75269187</v>
      </c>
      <c r="J287" s="1">
        <v>-0.12000000476837158</v>
      </c>
      <c r="K287" s="151">
        <v>-1.594277942407671E-9</v>
      </c>
    </row>
    <row r="288" spans="1:11" x14ac:dyDescent="0.25">
      <c r="A288" s="1"/>
      <c r="B288" s="1">
        <v>212008</v>
      </c>
      <c r="C288" s="1" t="s">
        <v>37</v>
      </c>
      <c r="D288" s="1">
        <v>55910901</v>
      </c>
      <c r="E288" s="1">
        <v>6712077</v>
      </c>
      <c r="F288" s="1">
        <v>0</v>
      </c>
      <c r="G288" s="1">
        <v>6712077</v>
      </c>
      <c r="H288" s="1">
        <v>55910901</v>
      </c>
      <c r="I288" s="1">
        <v>62622978</v>
      </c>
      <c r="J288" s="1">
        <v>6712077</v>
      </c>
      <c r="K288" s="151">
        <v>0.12004952307958693</v>
      </c>
    </row>
    <row r="289" spans="1:11" x14ac:dyDescent="0.25">
      <c r="A289" s="1"/>
      <c r="B289" s="1">
        <v>212009</v>
      </c>
      <c r="C289" s="1" t="s">
        <v>39</v>
      </c>
      <c r="D289" s="1">
        <v>49797008</v>
      </c>
      <c r="E289" s="1">
        <v>0</v>
      </c>
      <c r="F289" s="1">
        <v>0</v>
      </c>
      <c r="G289" s="1">
        <v>0</v>
      </c>
      <c r="H289" s="1">
        <v>49797008</v>
      </c>
      <c r="I289" s="1">
        <v>49797008</v>
      </c>
      <c r="J289" s="1">
        <v>7.9999998211860657E-2</v>
      </c>
      <c r="K289" s="151">
        <v>1.6065221898549092E-9</v>
      </c>
    </row>
    <row r="290" spans="1:11" x14ac:dyDescent="0.25">
      <c r="A290" s="1"/>
      <c r="B290" s="1">
        <v>212010</v>
      </c>
      <c r="C290" s="1" t="s">
        <v>41</v>
      </c>
      <c r="D290" s="1">
        <v>6366868</v>
      </c>
      <c r="E290" s="1">
        <v>0</v>
      </c>
      <c r="F290" s="1">
        <v>0</v>
      </c>
      <c r="G290" s="1">
        <v>0</v>
      </c>
      <c r="H290" s="1">
        <v>6366868</v>
      </c>
      <c r="I290" s="1">
        <v>6366868</v>
      </c>
      <c r="J290" s="1">
        <v>0.4599999999627471</v>
      </c>
      <c r="K290" s="151">
        <v>7.2249029381055268E-8</v>
      </c>
    </row>
    <row r="291" spans="1:11" x14ac:dyDescent="0.25">
      <c r="A291" s="1"/>
      <c r="B291" s="1">
        <v>212011</v>
      </c>
      <c r="C291" s="1" t="s">
        <v>43</v>
      </c>
      <c r="D291" s="1">
        <v>7190696</v>
      </c>
      <c r="E291" s="1">
        <v>0</v>
      </c>
      <c r="F291" s="1">
        <v>0</v>
      </c>
      <c r="G291" s="1">
        <v>0</v>
      </c>
      <c r="H291" s="1">
        <v>7190696</v>
      </c>
      <c r="I291" s="1">
        <v>7190696</v>
      </c>
      <c r="J291" s="1">
        <v>-4.0000000037252903E-2</v>
      </c>
      <c r="K291" s="151">
        <v>-5.5627438310204113E-9</v>
      </c>
    </row>
    <row r="292" spans="1:11" x14ac:dyDescent="0.25">
      <c r="A292" s="1"/>
      <c r="B292" s="1">
        <v>212012</v>
      </c>
      <c r="C292" s="1" t="s">
        <v>45</v>
      </c>
      <c r="D292" s="1">
        <v>87346886</v>
      </c>
      <c r="E292" s="1">
        <v>0</v>
      </c>
      <c r="F292" s="1">
        <v>0</v>
      </c>
      <c r="G292" s="1">
        <v>0</v>
      </c>
      <c r="H292" s="1">
        <v>87346886</v>
      </c>
      <c r="I292" s="1">
        <v>87346886</v>
      </c>
      <c r="J292" s="1">
        <v>-0.2800000011920929</v>
      </c>
      <c r="K292" s="151">
        <v>-3.2056094168545659E-9</v>
      </c>
    </row>
    <row r="293" spans="1:11" x14ac:dyDescent="0.25">
      <c r="A293" s="1"/>
      <c r="B293" s="1">
        <v>2812001</v>
      </c>
      <c r="C293" s="1" t="s">
        <v>204</v>
      </c>
      <c r="D293" s="1">
        <v>-31270074</v>
      </c>
      <c r="E293" s="1">
        <v>0</v>
      </c>
      <c r="F293" s="1">
        <v>17808720.120000001</v>
      </c>
      <c r="G293" s="1">
        <v>-17808720.120000001</v>
      </c>
      <c r="H293" s="1">
        <v>-31270074</v>
      </c>
      <c r="I293" s="1">
        <v>-49078794</v>
      </c>
      <c r="J293" s="1">
        <v>-17808720.260000002</v>
      </c>
      <c r="K293" s="151">
        <v>0.56951321599281912</v>
      </c>
    </row>
    <row r="294" spans="1:11" x14ac:dyDescent="0.25">
      <c r="A294" s="1"/>
      <c r="B294" s="1">
        <v>2812002</v>
      </c>
      <c r="C294" s="1" t="s">
        <v>206</v>
      </c>
      <c r="D294" s="1">
        <v>-13602654</v>
      </c>
      <c r="E294" s="1">
        <v>0</v>
      </c>
      <c r="F294" s="1">
        <v>6801305.9400000004</v>
      </c>
      <c r="G294" s="1">
        <v>-6801305.9400000004</v>
      </c>
      <c r="H294" s="1">
        <v>-13602654</v>
      </c>
      <c r="I294" s="1">
        <v>-20403960</v>
      </c>
      <c r="J294" s="1">
        <v>-6801306.0972000007</v>
      </c>
      <c r="K294" s="151">
        <v>0.49999846690210986</v>
      </c>
    </row>
    <row r="295" spans="1:11" x14ac:dyDescent="0.25">
      <c r="A295" s="1"/>
      <c r="B295" s="1">
        <v>2812003</v>
      </c>
      <c r="C295" s="1" t="s">
        <v>208</v>
      </c>
      <c r="D295" s="1">
        <v>-19903248</v>
      </c>
      <c r="E295" s="1">
        <v>0</v>
      </c>
      <c r="F295" s="1">
        <v>9951601.4399999995</v>
      </c>
      <c r="G295" s="1">
        <v>-9951601.4399999995</v>
      </c>
      <c r="H295" s="1">
        <v>-19903248</v>
      </c>
      <c r="I295" s="1">
        <v>-29854849</v>
      </c>
      <c r="J295" s="1">
        <v>-9951600.8946000002</v>
      </c>
      <c r="K295" s="151">
        <v>0.4999988364662955</v>
      </c>
    </row>
    <row r="296" spans="1:11" x14ac:dyDescent="0.25">
      <c r="A296" s="1"/>
      <c r="B296" s="1">
        <v>2812004</v>
      </c>
      <c r="C296" s="1" t="s">
        <v>210</v>
      </c>
      <c r="D296" s="1">
        <v>-11479195</v>
      </c>
      <c r="E296" s="1">
        <v>0</v>
      </c>
      <c r="F296" s="1">
        <v>5392382.5999999996</v>
      </c>
      <c r="G296" s="1">
        <v>-5392382.5999999996</v>
      </c>
      <c r="H296" s="1">
        <v>-11479195</v>
      </c>
      <c r="I296" s="1">
        <v>-16871578</v>
      </c>
      <c r="J296" s="1">
        <v>-5392382.5421999991</v>
      </c>
      <c r="K296" s="151">
        <v>0.46975265488104639</v>
      </c>
    </row>
    <row r="297" spans="1:11" x14ac:dyDescent="0.25">
      <c r="A297" s="1"/>
      <c r="B297" s="1">
        <v>2812006</v>
      </c>
      <c r="C297" s="1" t="s">
        <v>212</v>
      </c>
      <c r="D297" s="1">
        <v>-26099096</v>
      </c>
      <c r="E297" s="1">
        <v>0</v>
      </c>
      <c r="F297" s="1">
        <v>12924337.58</v>
      </c>
      <c r="G297" s="1">
        <v>-12924337.58</v>
      </c>
      <c r="H297" s="1">
        <v>-26099096</v>
      </c>
      <c r="I297" s="1">
        <v>-39023434</v>
      </c>
      <c r="J297" s="1">
        <v>-12924338.166000001</v>
      </c>
      <c r="K297" s="151">
        <v>0.49520252533664849</v>
      </c>
    </row>
    <row r="298" spans="1:11" x14ac:dyDescent="0.25">
      <c r="A298" s="1"/>
      <c r="B298" s="1">
        <v>2812007</v>
      </c>
      <c r="C298" s="1" t="s">
        <v>214</v>
      </c>
      <c r="D298" s="1">
        <v>-21380871</v>
      </c>
      <c r="E298" s="1">
        <v>0</v>
      </c>
      <c r="F298" s="1">
        <v>11344868.699999999</v>
      </c>
      <c r="G298" s="1">
        <v>-11344868.699999999</v>
      </c>
      <c r="H298" s="1">
        <v>-21380871</v>
      </c>
      <c r="I298" s="1">
        <v>-32725740</v>
      </c>
      <c r="J298" s="1">
        <v>-11344868.580399998</v>
      </c>
      <c r="K298" s="151">
        <v>0.53060833479406611</v>
      </c>
    </row>
    <row r="299" spans="1:11" x14ac:dyDescent="0.25">
      <c r="A299" s="1"/>
      <c r="B299" s="1">
        <v>2812008</v>
      </c>
      <c r="C299" s="1" t="s">
        <v>216</v>
      </c>
      <c r="D299" s="1">
        <v>-25318144</v>
      </c>
      <c r="E299" s="1">
        <v>0</v>
      </c>
      <c r="F299" s="1">
        <v>14616761</v>
      </c>
      <c r="G299" s="1">
        <v>-14616761</v>
      </c>
      <c r="H299" s="1">
        <v>-25318144</v>
      </c>
      <c r="I299" s="1">
        <v>-39934905</v>
      </c>
      <c r="J299" s="1">
        <v>-14616761</v>
      </c>
      <c r="K299" s="151">
        <v>0.577323558946501</v>
      </c>
    </row>
    <row r="300" spans="1:11" x14ac:dyDescent="0.25">
      <c r="A300" s="1"/>
      <c r="B300" s="1">
        <v>2812009</v>
      </c>
      <c r="C300" s="1" t="s">
        <v>218</v>
      </c>
      <c r="D300" s="1">
        <v>-19918882</v>
      </c>
      <c r="E300" s="1">
        <v>0</v>
      </c>
      <c r="F300" s="1">
        <v>9959500.3200000003</v>
      </c>
      <c r="G300" s="1">
        <v>-9959500.3200000003</v>
      </c>
      <c r="H300" s="1">
        <v>-19918882</v>
      </c>
      <c r="I300" s="1">
        <v>-29878382</v>
      </c>
      <c r="J300" s="1">
        <v>-9959500.1631999984</v>
      </c>
      <c r="K300" s="151">
        <v>0.50000297430350171</v>
      </c>
    </row>
    <row r="301" spans="1:11" x14ac:dyDescent="0.25">
      <c r="A301" s="1"/>
      <c r="B301" s="1">
        <v>2812010</v>
      </c>
      <c r="C301" s="1" t="s">
        <v>220</v>
      </c>
      <c r="D301" s="1">
        <v>-1776903</v>
      </c>
      <c r="E301" s="1">
        <v>0</v>
      </c>
      <c r="F301" s="1">
        <v>888500.58</v>
      </c>
      <c r="G301" s="1">
        <v>-888500.58</v>
      </c>
      <c r="H301" s="1">
        <v>-1776903</v>
      </c>
      <c r="I301" s="1">
        <v>-2665404</v>
      </c>
      <c r="J301" s="1">
        <v>-888500.92180000013</v>
      </c>
      <c r="K301" s="151">
        <v>0.50002779144265441</v>
      </c>
    </row>
    <row r="302" spans="1:11" x14ac:dyDescent="0.25">
      <c r="A302" s="1"/>
      <c r="B302" s="1">
        <v>2812011</v>
      </c>
      <c r="C302" s="1" t="s">
        <v>222</v>
      </c>
      <c r="D302" s="1">
        <v>-6637548</v>
      </c>
      <c r="E302" s="1">
        <v>0</v>
      </c>
      <c r="F302" s="1">
        <v>553168.43999999994</v>
      </c>
      <c r="G302" s="1">
        <v>-553168.43999999994</v>
      </c>
      <c r="H302" s="1">
        <v>-6637548</v>
      </c>
      <c r="I302" s="1">
        <v>-7190716</v>
      </c>
      <c r="J302" s="1">
        <v>-553168.21859999932</v>
      </c>
      <c r="K302" s="151">
        <v>8.3339244675587759E-2</v>
      </c>
    </row>
    <row r="303" spans="1:11" x14ac:dyDescent="0.25">
      <c r="A303" s="1"/>
      <c r="B303" s="1">
        <v>2812012</v>
      </c>
      <c r="C303" s="1" t="s">
        <v>224</v>
      </c>
      <c r="D303" s="1">
        <v>-23715119</v>
      </c>
      <c r="E303" s="1">
        <v>0</v>
      </c>
      <c r="F303" s="1">
        <v>17469328.600000001</v>
      </c>
      <c r="G303" s="1">
        <v>-17469328.600000001</v>
      </c>
      <c r="H303" s="1">
        <v>-23715119</v>
      </c>
      <c r="I303" s="1">
        <v>-41184448</v>
      </c>
      <c r="J303" s="1">
        <v>-17469329.1472</v>
      </c>
      <c r="K303" s="151">
        <v>0.73663257838311136</v>
      </c>
    </row>
    <row r="304" spans="1:11" x14ac:dyDescent="0.25">
      <c r="A304" s="1">
        <v>1015</v>
      </c>
      <c r="B304" s="1">
        <v>212013</v>
      </c>
      <c r="C304" s="1" t="s">
        <v>47</v>
      </c>
      <c r="D304" s="1">
        <v>28520524</v>
      </c>
      <c r="E304" s="1">
        <v>0</v>
      </c>
      <c r="F304" s="1">
        <v>0</v>
      </c>
      <c r="G304" s="1">
        <v>0</v>
      </c>
      <c r="H304" s="1">
        <v>28520524</v>
      </c>
      <c r="I304" s="1">
        <v>28520524</v>
      </c>
      <c r="J304" s="1">
        <v>-0.27620000392198563</v>
      </c>
      <c r="K304" s="151">
        <v>-9.6842540917970029E-9</v>
      </c>
    </row>
    <row r="305" spans="1:11" x14ac:dyDescent="0.25">
      <c r="A305" s="1"/>
      <c r="B305" s="1">
        <v>2812013</v>
      </c>
      <c r="C305" s="1" t="s">
        <v>226</v>
      </c>
      <c r="D305" s="1">
        <v>-10530548</v>
      </c>
      <c r="E305" s="1">
        <v>0</v>
      </c>
      <c r="F305" s="1">
        <v>5265220.62</v>
      </c>
      <c r="G305" s="1">
        <v>-5265220.62</v>
      </c>
      <c r="H305" s="1">
        <v>-10530548</v>
      </c>
      <c r="I305" s="1">
        <v>-15795769</v>
      </c>
      <c r="J305" s="1">
        <v>-5265221.0045999996</v>
      </c>
      <c r="K305" s="151">
        <v>0.49999496767879281</v>
      </c>
    </row>
    <row r="306" spans="1:11" x14ac:dyDescent="0.25">
      <c r="A306" s="1">
        <v>2004</v>
      </c>
      <c r="B306" s="1">
        <v>460001</v>
      </c>
      <c r="C306" s="1" t="s">
        <v>2135</v>
      </c>
      <c r="D306" s="1">
        <v>-59480032</v>
      </c>
      <c r="E306" s="1">
        <v>22736165.23</v>
      </c>
      <c r="F306" s="1">
        <v>4326214.0599999996</v>
      </c>
      <c r="G306" s="1">
        <v>-41070080.530000001</v>
      </c>
      <c r="H306" s="1">
        <v>0</v>
      </c>
      <c r="I306" s="1">
        <v>-41070081</v>
      </c>
      <c r="J306" s="1">
        <v>18409950.699999996</v>
      </c>
      <c r="K306" s="151">
        <v>-0.30951480982482388</v>
      </c>
    </row>
    <row r="307" spans="1:11" x14ac:dyDescent="0.25">
      <c r="A307" s="1"/>
      <c r="B307" s="1">
        <v>460002</v>
      </c>
      <c r="C307" s="1" t="s">
        <v>2137</v>
      </c>
      <c r="D307" s="1">
        <v>-45845640</v>
      </c>
      <c r="E307" s="1">
        <v>7265819.71</v>
      </c>
      <c r="F307" s="1">
        <v>0</v>
      </c>
      <c r="G307" s="1">
        <v>-38579819.859999999</v>
      </c>
      <c r="H307" s="1">
        <v>0</v>
      </c>
      <c r="I307" s="1">
        <v>-38579820</v>
      </c>
      <c r="J307" s="1">
        <v>7265819.5679999888</v>
      </c>
      <c r="K307" s="151">
        <v>-0.15848441937914401</v>
      </c>
    </row>
    <row r="308" spans="1:11" x14ac:dyDescent="0.25">
      <c r="A308" s="1"/>
      <c r="B308" s="1">
        <v>460003</v>
      </c>
      <c r="C308" s="1" t="s">
        <v>2139</v>
      </c>
      <c r="D308" s="1">
        <v>-54722530</v>
      </c>
      <c r="E308" s="1">
        <v>12899251.65</v>
      </c>
      <c r="F308" s="1">
        <v>2345242.04</v>
      </c>
      <c r="G308" s="1">
        <v>-44168520.090000004</v>
      </c>
      <c r="H308" s="1">
        <v>0</v>
      </c>
      <c r="I308" s="1">
        <v>-44168520</v>
      </c>
      <c r="J308" s="1">
        <v>10554009.700000003</v>
      </c>
      <c r="K308" s="151">
        <v>-0.19286406819749055</v>
      </c>
    </row>
    <row r="309" spans="1:11" x14ac:dyDescent="0.25">
      <c r="A309" s="1"/>
      <c r="B309" s="1">
        <v>460004</v>
      </c>
      <c r="C309" s="1" t="s">
        <v>2141</v>
      </c>
      <c r="D309" s="1">
        <v>-29023360</v>
      </c>
      <c r="E309" s="1">
        <v>5511485.1500000004</v>
      </c>
      <c r="F309" s="1">
        <v>0</v>
      </c>
      <c r="G309" s="1">
        <v>-23511874.75</v>
      </c>
      <c r="H309" s="1">
        <v>0</v>
      </c>
      <c r="I309" s="1">
        <v>-23511875</v>
      </c>
      <c r="J309" s="1">
        <v>5511484.8999999985</v>
      </c>
      <c r="K309" s="151">
        <v>-0.18989823779844314</v>
      </c>
    </row>
    <row r="310" spans="1:11" x14ac:dyDescent="0.25">
      <c r="A310" s="1"/>
      <c r="B310" s="1">
        <v>460006</v>
      </c>
      <c r="C310" s="1" t="s">
        <v>2143</v>
      </c>
      <c r="D310" s="1">
        <v>-7966651</v>
      </c>
      <c r="E310" s="1">
        <v>17631767.329999998</v>
      </c>
      <c r="F310" s="1">
        <v>42649856.340000004</v>
      </c>
      <c r="G310" s="1">
        <v>-32984740.110000007</v>
      </c>
      <c r="H310" s="1">
        <v>0</v>
      </c>
      <c r="I310" s="1">
        <v>-32984740</v>
      </c>
      <c r="J310" s="1">
        <v>-25018088.899999999</v>
      </c>
      <c r="K310" s="151">
        <v>3.1403520231983038</v>
      </c>
    </row>
    <row r="311" spans="1:11" x14ac:dyDescent="0.25">
      <c r="A311" s="1"/>
      <c r="B311" s="1">
        <v>460007</v>
      </c>
      <c r="C311" s="1" t="s">
        <v>2145</v>
      </c>
      <c r="D311" s="1">
        <v>-54020161</v>
      </c>
      <c r="E311" s="1">
        <v>12417207.92</v>
      </c>
      <c r="F311" s="1">
        <v>922402.78</v>
      </c>
      <c r="G311" s="1">
        <v>-42525355.960000001</v>
      </c>
      <c r="H311" s="1">
        <v>0</v>
      </c>
      <c r="I311" s="1">
        <v>-42525356</v>
      </c>
      <c r="J311" s="1">
        <v>11494805.100000001</v>
      </c>
      <c r="K311" s="151">
        <v>-0.21278731617851471</v>
      </c>
    </row>
    <row r="312" spans="1:11" x14ac:dyDescent="0.25">
      <c r="A312" s="1"/>
      <c r="B312" s="1">
        <v>460008</v>
      </c>
      <c r="C312" s="1" t="s">
        <v>2147</v>
      </c>
      <c r="D312" s="1">
        <v>-32662608</v>
      </c>
      <c r="E312" s="1">
        <v>17201601</v>
      </c>
      <c r="F312" s="1">
        <v>9182528</v>
      </c>
      <c r="G312" s="1">
        <v>-24643535</v>
      </c>
      <c r="H312" s="1">
        <v>0</v>
      </c>
      <c r="I312" s="1">
        <v>-24643535</v>
      </c>
      <c r="J312" s="1">
        <v>8019073</v>
      </c>
      <c r="K312" s="151">
        <v>-0.2455123301850238</v>
      </c>
    </row>
    <row r="313" spans="1:11" x14ac:dyDescent="0.25">
      <c r="A313" s="1"/>
      <c r="B313" s="1">
        <v>460009</v>
      </c>
      <c r="C313" s="1" t="s">
        <v>2149</v>
      </c>
      <c r="D313" s="1">
        <v>-31244407</v>
      </c>
      <c r="E313" s="1">
        <v>11298991.43</v>
      </c>
      <c r="F313" s="1">
        <v>830257.6</v>
      </c>
      <c r="G313" s="1">
        <v>-20775673.180000003</v>
      </c>
      <c r="H313" s="1">
        <v>0</v>
      </c>
      <c r="I313" s="1">
        <v>-20775673</v>
      </c>
      <c r="J313" s="1">
        <v>10468734.009999994</v>
      </c>
      <c r="K313" s="151">
        <v>-0.33505945581394458</v>
      </c>
    </row>
    <row r="314" spans="1:11" x14ac:dyDescent="0.25">
      <c r="A314" s="1"/>
      <c r="B314" s="1">
        <v>460010</v>
      </c>
      <c r="C314" s="1" t="s">
        <v>2151</v>
      </c>
      <c r="D314" s="1">
        <v>-4796729</v>
      </c>
      <c r="E314" s="1">
        <v>2443333.5499999998</v>
      </c>
      <c r="F314" s="1">
        <v>1503545</v>
      </c>
      <c r="G314" s="1">
        <v>-3856939.96</v>
      </c>
      <c r="H314" s="1">
        <v>0</v>
      </c>
      <c r="I314" s="1">
        <v>-3856940</v>
      </c>
      <c r="J314" s="1">
        <v>939788.51090000104</v>
      </c>
      <c r="K314" s="151">
        <v>-0.19592280629692554</v>
      </c>
    </row>
    <row r="315" spans="1:11" x14ac:dyDescent="0.25">
      <c r="A315" s="1"/>
      <c r="B315" s="1">
        <v>460011</v>
      </c>
      <c r="C315" s="1" t="s">
        <v>2153</v>
      </c>
      <c r="D315" s="1">
        <v>-578669</v>
      </c>
      <c r="E315" s="1">
        <v>868340.12</v>
      </c>
      <c r="F315" s="1">
        <v>289671.52</v>
      </c>
      <c r="G315" s="1">
        <v>0</v>
      </c>
      <c r="H315" s="1">
        <v>0</v>
      </c>
      <c r="I315" s="1">
        <v>0</v>
      </c>
      <c r="J315" s="1">
        <v>578668.59999999986</v>
      </c>
      <c r="K315" s="151">
        <v>-1</v>
      </c>
    </row>
    <row r="316" spans="1:11" x14ac:dyDescent="0.25">
      <c r="A316" s="1"/>
      <c r="B316" s="1">
        <v>460012</v>
      </c>
      <c r="C316" s="1" t="s">
        <v>2155</v>
      </c>
      <c r="D316" s="1">
        <v>36775576</v>
      </c>
      <c r="E316" s="1">
        <v>20778429.510000002</v>
      </c>
      <c r="F316" s="1">
        <v>2384917.42</v>
      </c>
      <c r="G316" s="1">
        <v>-48105916.930000007</v>
      </c>
      <c r="H316" s="1">
        <v>111478800</v>
      </c>
      <c r="I316" s="1">
        <v>63372883</v>
      </c>
      <c r="J316" s="1">
        <v>129872312.36399999</v>
      </c>
      <c r="K316" s="151">
        <v>-1.9529838617578787</v>
      </c>
    </row>
    <row r="317" spans="1:11" x14ac:dyDescent="0.25">
      <c r="A317" s="1"/>
      <c r="B317" s="1">
        <v>460013</v>
      </c>
      <c r="C317" s="1" t="s">
        <v>2157</v>
      </c>
      <c r="D317" s="1">
        <v>-18810207</v>
      </c>
      <c r="E317" s="1">
        <v>5540891.5199999996</v>
      </c>
      <c r="F317" s="1">
        <v>0</v>
      </c>
      <c r="G317" s="1">
        <v>-13269315.190000001</v>
      </c>
      <c r="H317" s="1">
        <v>0</v>
      </c>
      <c r="I317" s="1">
        <v>-13269315</v>
      </c>
      <c r="J317" s="1">
        <v>5540891.7061999999</v>
      </c>
      <c r="K317" s="151">
        <v>-0.29456835816555255</v>
      </c>
    </row>
    <row r="318" spans="1:11" x14ac:dyDescent="0.25">
      <c r="A318" s="1">
        <v>2007</v>
      </c>
      <c r="B318" s="1">
        <v>45501</v>
      </c>
      <c r="C318" s="1" t="s">
        <v>2127</v>
      </c>
      <c r="D318" s="1">
        <v>-18921166</v>
      </c>
      <c r="E318" s="1">
        <v>449703.39</v>
      </c>
      <c r="F318" s="1">
        <v>0</v>
      </c>
      <c r="G318" s="1">
        <v>-18471463.449999999</v>
      </c>
      <c r="H318" s="1">
        <v>0</v>
      </c>
      <c r="I318" s="1">
        <v>-18471463</v>
      </c>
      <c r="J318" s="1">
        <v>449703.18580010161</v>
      </c>
      <c r="K318" s="151">
        <v>-2.3767202369248966E-2</v>
      </c>
    </row>
    <row r="319" spans="1:11" x14ac:dyDescent="0.25">
      <c r="A319" s="1"/>
      <c r="B319" s="1">
        <v>45504</v>
      </c>
      <c r="C319" s="1" t="s">
        <v>2133</v>
      </c>
      <c r="D319" s="1">
        <v>-36800808</v>
      </c>
      <c r="E319" s="1">
        <v>874651.38</v>
      </c>
      <c r="F319" s="1">
        <v>0</v>
      </c>
      <c r="G319" s="1">
        <v>-35926156.759999998</v>
      </c>
      <c r="H319" s="1">
        <v>0</v>
      </c>
      <c r="I319" s="1">
        <v>-35926157</v>
      </c>
      <c r="J319" s="1">
        <v>874651.13810000569</v>
      </c>
      <c r="K319" s="151">
        <v>-2.3767172036487871E-2</v>
      </c>
    </row>
    <row r="320" spans="1:11" x14ac:dyDescent="0.25">
      <c r="A320" s="1">
        <v>2011</v>
      </c>
      <c r="B320" s="1">
        <v>40101</v>
      </c>
      <c r="C320" s="1" t="s">
        <v>3747</v>
      </c>
      <c r="D320" s="1">
        <v>0</v>
      </c>
      <c r="E320" s="1">
        <v>3058080496.9299998</v>
      </c>
      <c r="F320" s="1">
        <v>3495511942.3299999</v>
      </c>
      <c r="G320" s="1">
        <v>-557937170.13000011</v>
      </c>
      <c r="H320" s="1">
        <v>494004768</v>
      </c>
      <c r="I320" s="1">
        <v>-63932402</v>
      </c>
      <c r="J320" s="1">
        <v>-63932402</v>
      </c>
      <c r="K320" s="151" t="e">
        <v>#DIV/0!</v>
      </c>
    </row>
    <row r="321" spans="1:11" x14ac:dyDescent="0.25">
      <c r="A321" s="1"/>
      <c r="B321" s="1">
        <v>40102</v>
      </c>
      <c r="C321" s="1" t="s">
        <v>3748</v>
      </c>
      <c r="D321" s="1">
        <v>0</v>
      </c>
      <c r="E321" s="1">
        <v>541468.78</v>
      </c>
      <c r="F321" s="1">
        <v>522330.27</v>
      </c>
      <c r="G321" s="1">
        <v>-1888606.19</v>
      </c>
      <c r="H321" s="1">
        <v>0</v>
      </c>
      <c r="I321" s="1">
        <v>-1888606</v>
      </c>
      <c r="J321" s="1">
        <v>-1888606</v>
      </c>
      <c r="K321" s="151" t="e">
        <v>#DIV/0!</v>
      </c>
    </row>
    <row r="322" spans="1:11" x14ac:dyDescent="0.25">
      <c r="A322" s="1"/>
      <c r="B322" s="1">
        <v>4010010</v>
      </c>
      <c r="C322" s="1" t="s">
        <v>377</v>
      </c>
      <c r="D322" s="1">
        <v>-1907745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1907744.6990001998</v>
      </c>
      <c r="K322" s="151">
        <v>-1</v>
      </c>
    </row>
    <row r="323" spans="1:11" x14ac:dyDescent="0.25">
      <c r="A323" s="1"/>
      <c r="B323" s="1">
        <v>4010028</v>
      </c>
      <c r="C323" s="1" t="s">
        <v>384</v>
      </c>
      <c r="D323" s="1">
        <v>-230132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230131.71</v>
      </c>
      <c r="K323" s="151">
        <v>-1</v>
      </c>
    </row>
    <row r="324" spans="1:11" x14ac:dyDescent="0.25">
      <c r="A324" s="1"/>
      <c r="B324" s="1">
        <v>4010051</v>
      </c>
      <c r="C324" s="1" t="s">
        <v>391</v>
      </c>
      <c r="D324" s="1">
        <v>-1441715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1441715.0399999991</v>
      </c>
      <c r="K324" s="151">
        <v>-1</v>
      </c>
    </row>
    <row r="325" spans="1:11" x14ac:dyDescent="0.25">
      <c r="A325" s="1"/>
      <c r="B325" s="1">
        <v>4010068</v>
      </c>
      <c r="C325" s="1" t="s">
        <v>3564</v>
      </c>
      <c r="D325" s="1">
        <v>-119911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119911.34</v>
      </c>
      <c r="K325" s="151">
        <v>-1</v>
      </c>
    </row>
    <row r="326" spans="1:11" x14ac:dyDescent="0.25">
      <c r="A326" s="1"/>
      <c r="B326" s="1">
        <v>4010648</v>
      </c>
      <c r="C326" s="1" t="s">
        <v>2812</v>
      </c>
      <c r="D326" s="1">
        <v>-2688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2688</v>
      </c>
      <c r="K326" s="151">
        <v>-1</v>
      </c>
    </row>
    <row r="327" spans="1:11" x14ac:dyDescent="0.25">
      <c r="A327" s="1"/>
      <c r="B327" s="1">
        <v>4010760</v>
      </c>
      <c r="C327" s="1" t="s">
        <v>2815</v>
      </c>
      <c r="D327" s="1">
        <v>3583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-3583</v>
      </c>
      <c r="K327" s="151">
        <v>-1</v>
      </c>
    </row>
    <row r="328" spans="1:11" x14ac:dyDescent="0.25">
      <c r="A328" s="1"/>
      <c r="B328" s="1">
        <v>4010071</v>
      </c>
      <c r="C328" s="1" t="s">
        <v>400</v>
      </c>
      <c r="D328" s="1">
        <v>-63101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63101.130000000005</v>
      </c>
      <c r="K328" s="151">
        <v>-1</v>
      </c>
    </row>
    <row r="329" spans="1:11" x14ac:dyDescent="0.25">
      <c r="A329" s="1"/>
      <c r="B329" s="1">
        <v>4010072</v>
      </c>
      <c r="C329" s="1" t="s">
        <v>402</v>
      </c>
      <c r="D329" s="1">
        <v>-317888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317887.75000000006</v>
      </c>
      <c r="K329" s="151">
        <v>-1</v>
      </c>
    </row>
    <row r="330" spans="1:11" x14ac:dyDescent="0.25">
      <c r="A330" s="1"/>
      <c r="B330" s="1">
        <v>4010087</v>
      </c>
      <c r="C330" s="1" t="s">
        <v>410</v>
      </c>
      <c r="D330" s="1">
        <v>-30800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30799.8</v>
      </c>
      <c r="K330" s="151">
        <v>-1</v>
      </c>
    </row>
    <row r="331" spans="1:11" x14ac:dyDescent="0.25">
      <c r="A331" s="1"/>
      <c r="B331" s="1">
        <v>4010094</v>
      </c>
      <c r="C331" s="1" t="s">
        <v>412</v>
      </c>
      <c r="D331" s="1">
        <v>-16719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16718.529999899998</v>
      </c>
      <c r="K331" s="151">
        <v>-1</v>
      </c>
    </row>
    <row r="332" spans="1:11" x14ac:dyDescent="0.25">
      <c r="A332" s="1"/>
      <c r="B332" s="1">
        <v>4010122</v>
      </c>
      <c r="C332" s="1" t="s">
        <v>418</v>
      </c>
      <c r="D332" s="1">
        <v>-882426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882425.79000000097</v>
      </c>
      <c r="K332" s="151">
        <v>-1</v>
      </c>
    </row>
    <row r="333" spans="1:11" x14ac:dyDescent="0.25">
      <c r="A333" s="1"/>
      <c r="B333" s="1">
        <v>4010190</v>
      </c>
      <c r="C333" s="1" t="s">
        <v>430</v>
      </c>
      <c r="D333" s="1">
        <v>-30000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29999.640000000014</v>
      </c>
      <c r="K333" s="151">
        <v>-1</v>
      </c>
    </row>
    <row r="334" spans="1:11" x14ac:dyDescent="0.25">
      <c r="A334" s="1"/>
      <c r="B334" s="1">
        <v>4010243</v>
      </c>
      <c r="C334" s="1" t="s">
        <v>435</v>
      </c>
      <c r="D334" s="1">
        <v>-43648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43648</v>
      </c>
      <c r="K334" s="151">
        <v>-1</v>
      </c>
    </row>
    <row r="335" spans="1:11" x14ac:dyDescent="0.25">
      <c r="A335" s="1"/>
      <c r="B335" s="1">
        <v>4010247</v>
      </c>
      <c r="C335" s="1" t="s">
        <v>439</v>
      </c>
      <c r="D335" s="1">
        <v>-6040193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6040193.2199999988</v>
      </c>
      <c r="K335" s="151">
        <v>-1</v>
      </c>
    </row>
    <row r="336" spans="1:11" x14ac:dyDescent="0.25">
      <c r="A336" s="1"/>
      <c r="B336" s="1">
        <v>4010249</v>
      </c>
      <c r="C336" s="1" t="s">
        <v>441</v>
      </c>
      <c r="D336" s="1">
        <v>-1440175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1440174.7815999985</v>
      </c>
      <c r="K336" s="151">
        <v>-1</v>
      </c>
    </row>
    <row r="337" spans="1:11" x14ac:dyDescent="0.25">
      <c r="A337" s="1"/>
      <c r="B337" s="1">
        <v>4010262</v>
      </c>
      <c r="C337" s="1" t="s">
        <v>446</v>
      </c>
      <c r="D337" s="1">
        <v>-34540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34540</v>
      </c>
      <c r="K337" s="151">
        <v>-1</v>
      </c>
    </row>
    <row r="338" spans="1:11" x14ac:dyDescent="0.25">
      <c r="A338" s="1"/>
      <c r="B338" s="1">
        <v>4010279</v>
      </c>
      <c r="C338" s="1" t="s">
        <v>453</v>
      </c>
      <c r="D338" s="1">
        <v>-6485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6485.0023536998779</v>
      </c>
      <c r="K338" s="151">
        <v>-1</v>
      </c>
    </row>
    <row r="339" spans="1:11" x14ac:dyDescent="0.25">
      <c r="A339" s="1"/>
      <c r="B339" s="1">
        <v>4010283</v>
      </c>
      <c r="C339" s="1" t="s">
        <v>455</v>
      </c>
      <c r="D339" s="1">
        <v>-410370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410369.5</v>
      </c>
      <c r="K339" s="151">
        <v>-1</v>
      </c>
    </row>
    <row r="340" spans="1:11" x14ac:dyDescent="0.25">
      <c r="A340" s="1"/>
      <c r="B340" s="1">
        <v>4010287</v>
      </c>
      <c r="C340" s="1" t="s">
        <v>457</v>
      </c>
      <c r="D340" s="1">
        <v>-35475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35474.800000000003</v>
      </c>
      <c r="K340" s="151">
        <v>-1</v>
      </c>
    </row>
    <row r="341" spans="1:11" x14ac:dyDescent="0.25">
      <c r="A341" s="1"/>
      <c r="B341" s="1">
        <v>4010291</v>
      </c>
      <c r="C341" s="1" t="s">
        <v>459</v>
      </c>
      <c r="D341" s="1">
        <v>960865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-960865.25324860006</v>
      </c>
      <c r="K341" s="151">
        <v>-1</v>
      </c>
    </row>
    <row r="342" spans="1:11" x14ac:dyDescent="0.25">
      <c r="A342" s="1"/>
      <c r="B342" s="1">
        <v>4010303</v>
      </c>
      <c r="C342" s="1" t="s">
        <v>465</v>
      </c>
      <c r="D342" s="1">
        <v>-182297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182297.0499998997</v>
      </c>
      <c r="K342" s="151">
        <v>-1</v>
      </c>
    </row>
    <row r="343" spans="1:11" x14ac:dyDescent="0.25">
      <c r="A343" s="1"/>
      <c r="B343" s="1">
        <v>4010304</v>
      </c>
      <c r="C343" s="1" t="s">
        <v>467</v>
      </c>
      <c r="D343" s="1">
        <v>-1440179</v>
      </c>
      <c r="E343" s="1">
        <v>0</v>
      </c>
      <c r="F343" s="1">
        <v>0</v>
      </c>
      <c r="G343" s="1">
        <v>0</v>
      </c>
      <c r="H343" s="1">
        <v>0</v>
      </c>
      <c r="I343" s="1">
        <v>0</v>
      </c>
      <c r="J343" s="1">
        <v>1440179.08</v>
      </c>
      <c r="K343" s="151">
        <v>-1</v>
      </c>
    </row>
    <row r="344" spans="1:11" x14ac:dyDescent="0.25">
      <c r="A344" s="1"/>
      <c r="B344" s="1">
        <v>4010325</v>
      </c>
      <c r="C344" s="1" t="s">
        <v>480</v>
      </c>
      <c r="D344" s="1">
        <v>-67651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67650.650000000023</v>
      </c>
      <c r="K344" s="151">
        <v>-1</v>
      </c>
    </row>
    <row r="345" spans="1:11" x14ac:dyDescent="0.25">
      <c r="A345" s="1"/>
      <c r="B345" s="1">
        <v>4010343</v>
      </c>
      <c r="C345" s="1" t="s">
        <v>485</v>
      </c>
      <c r="D345" s="1">
        <v>-193812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193812.36</v>
      </c>
      <c r="K345" s="151">
        <v>-1</v>
      </c>
    </row>
    <row r="346" spans="1:11" x14ac:dyDescent="0.25">
      <c r="A346" s="1"/>
      <c r="B346" s="1">
        <v>4010344</v>
      </c>
      <c r="C346" s="1" t="s">
        <v>487</v>
      </c>
      <c r="D346" s="1">
        <v>-366146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366146.04</v>
      </c>
      <c r="K346" s="151">
        <v>-1</v>
      </c>
    </row>
    <row r="347" spans="1:11" x14ac:dyDescent="0.25">
      <c r="A347" s="1"/>
      <c r="B347" s="1">
        <v>4010348</v>
      </c>
      <c r="C347" s="1" t="s">
        <v>489</v>
      </c>
      <c r="D347" s="1">
        <v>-100631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100631.15999999992</v>
      </c>
      <c r="K347" s="151">
        <v>-1</v>
      </c>
    </row>
    <row r="348" spans="1:11" x14ac:dyDescent="0.25">
      <c r="A348" s="1"/>
      <c r="B348" s="1">
        <v>4010351</v>
      </c>
      <c r="C348" s="1" t="s">
        <v>491</v>
      </c>
      <c r="D348" s="1">
        <v>-9437412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9437411.6014239006</v>
      </c>
      <c r="K348" s="151">
        <v>-1</v>
      </c>
    </row>
    <row r="349" spans="1:11" x14ac:dyDescent="0.25">
      <c r="A349" s="1"/>
      <c r="B349" s="1">
        <v>4010387</v>
      </c>
      <c r="C349" s="1" t="s">
        <v>499</v>
      </c>
      <c r="D349" s="1">
        <v>-181788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181788.07000000007</v>
      </c>
      <c r="K349" s="151">
        <v>-1</v>
      </c>
    </row>
    <row r="350" spans="1:11" x14ac:dyDescent="0.25">
      <c r="A350" s="1"/>
      <c r="B350" s="1">
        <v>4010399</v>
      </c>
      <c r="C350" s="1" t="s">
        <v>504</v>
      </c>
      <c r="D350" s="1">
        <v>-1309780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1309780.0499999989</v>
      </c>
      <c r="K350" s="151">
        <v>-1</v>
      </c>
    </row>
    <row r="351" spans="1:11" x14ac:dyDescent="0.25">
      <c r="A351" s="1"/>
      <c r="B351" s="1">
        <v>4010415</v>
      </c>
      <c r="C351" s="1" t="s">
        <v>507</v>
      </c>
      <c r="D351" s="1">
        <v>-9176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9176.3300000000745</v>
      </c>
      <c r="K351" s="151">
        <v>-1</v>
      </c>
    </row>
    <row r="352" spans="1:11" x14ac:dyDescent="0.25">
      <c r="A352" s="1"/>
      <c r="B352" s="1">
        <v>4010419</v>
      </c>
      <c r="C352" s="1" t="s">
        <v>512</v>
      </c>
      <c r="D352" s="1">
        <v>-4220205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4220205.3899998963</v>
      </c>
      <c r="K352" s="151">
        <v>-1</v>
      </c>
    </row>
    <row r="353" spans="1:11" x14ac:dyDescent="0.25">
      <c r="A353" s="1"/>
      <c r="B353" s="1">
        <v>4010425</v>
      </c>
      <c r="C353" s="1" t="s">
        <v>516</v>
      </c>
      <c r="D353" s="1">
        <v>-1573692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1573691.790000001</v>
      </c>
      <c r="K353" s="151">
        <v>-1</v>
      </c>
    </row>
    <row r="354" spans="1:11" x14ac:dyDescent="0.25">
      <c r="A354" s="1"/>
      <c r="B354" s="1">
        <v>4010437</v>
      </c>
      <c r="C354" s="1" t="s">
        <v>521</v>
      </c>
      <c r="D354" s="1">
        <v>-1064654</v>
      </c>
      <c r="E354" s="1">
        <v>0</v>
      </c>
      <c r="F354" s="1">
        <v>0</v>
      </c>
      <c r="G354" s="1">
        <v>0</v>
      </c>
      <c r="H354" s="1">
        <v>0</v>
      </c>
      <c r="I354" s="1">
        <v>0</v>
      </c>
      <c r="J354" s="1">
        <v>1064654.4000000004</v>
      </c>
      <c r="K354" s="151">
        <v>-1</v>
      </c>
    </row>
    <row r="355" spans="1:11" x14ac:dyDescent="0.25">
      <c r="A355" s="1"/>
      <c r="B355" s="1">
        <v>4010466</v>
      </c>
      <c r="C355" s="1" t="s">
        <v>3565</v>
      </c>
      <c r="D355" s="1">
        <v>-2252091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2252090.5599999987</v>
      </c>
      <c r="K355" s="151">
        <v>-1</v>
      </c>
    </row>
    <row r="356" spans="1:11" x14ac:dyDescent="0.25">
      <c r="A356" s="1"/>
      <c r="B356" s="1">
        <v>4010471</v>
      </c>
      <c r="C356" s="1" t="s">
        <v>533</v>
      </c>
      <c r="D356" s="1">
        <v>-169147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169146.5</v>
      </c>
      <c r="K356" s="151">
        <v>-1</v>
      </c>
    </row>
    <row r="357" spans="1:11" x14ac:dyDescent="0.25">
      <c r="A357" s="1"/>
      <c r="B357" s="1">
        <v>4010486</v>
      </c>
      <c r="C357" s="1" t="s">
        <v>537</v>
      </c>
      <c r="D357" s="1">
        <v>-1333962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1333962.4699999001</v>
      </c>
      <c r="K357" s="151">
        <v>-1</v>
      </c>
    </row>
    <row r="358" spans="1:11" x14ac:dyDescent="0.25">
      <c r="A358" s="1"/>
      <c r="B358" s="1">
        <v>4010488</v>
      </c>
      <c r="C358" s="1" t="s">
        <v>539</v>
      </c>
      <c r="D358" s="1">
        <v>-430336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430336.31999999983</v>
      </c>
      <c r="K358" s="151">
        <v>-1</v>
      </c>
    </row>
    <row r="359" spans="1:11" x14ac:dyDescent="0.25">
      <c r="A359" s="1"/>
      <c r="B359" s="1">
        <v>4010499</v>
      </c>
      <c r="C359" s="1" t="s">
        <v>547</v>
      </c>
      <c r="D359" s="1">
        <v>-1946071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1946071.3599999994</v>
      </c>
      <c r="K359" s="151">
        <v>-1</v>
      </c>
    </row>
    <row r="360" spans="1:11" x14ac:dyDescent="0.25">
      <c r="A360" s="1"/>
      <c r="B360" s="1">
        <v>4010501</v>
      </c>
      <c r="C360" s="1" t="s">
        <v>549</v>
      </c>
      <c r="D360" s="1">
        <v>408425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-408425.13999969978</v>
      </c>
      <c r="K360" s="151">
        <v>-1</v>
      </c>
    </row>
    <row r="361" spans="1:11" x14ac:dyDescent="0.25">
      <c r="A361" s="1"/>
      <c r="B361" s="1">
        <v>4010512</v>
      </c>
      <c r="C361" s="1" t="s">
        <v>552</v>
      </c>
      <c r="D361" s="1">
        <v>-226345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226345.19999999995</v>
      </c>
      <c r="K361" s="151">
        <v>-1</v>
      </c>
    </row>
    <row r="362" spans="1:11" x14ac:dyDescent="0.25">
      <c r="A362" s="1"/>
      <c r="B362" s="1">
        <v>4010521</v>
      </c>
      <c r="C362" s="1" t="s">
        <v>556</v>
      </c>
      <c r="D362" s="1">
        <v>-319756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319755.69</v>
      </c>
      <c r="K362" s="151">
        <v>-1</v>
      </c>
    </row>
    <row r="363" spans="1:11" x14ac:dyDescent="0.25">
      <c r="A363" s="1"/>
      <c r="B363" s="1">
        <v>4010526</v>
      </c>
      <c r="C363" s="1" t="s">
        <v>560</v>
      </c>
      <c r="D363" s="1">
        <v>-39969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39968.656799899996</v>
      </c>
      <c r="K363" s="151">
        <v>-1</v>
      </c>
    </row>
    <row r="364" spans="1:11" x14ac:dyDescent="0.25">
      <c r="A364" s="1"/>
      <c r="B364" s="1">
        <v>4010561</v>
      </c>
      <c r="C364" s="1" t="s">
        <v>563</v>
      </c>
      <c r="D364" s="1">
        <v>-257959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257958.65000000014</v>
      </c>
      <c r="K364" s="151">
        <v>-1</v>
      </c>
    </row>
    <row r="365" spans="1:11" x14ac:dyDescent="0.25">
      <c r="A365" s="1"/>
      <c r="B365" s="1">
        <v>4010564</v>
      </c>
      <c r="C365" s="1" t="s">
        <v>569</v>
      </c>
      <c r="D365" s="1">
        <v>-4690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4690</v>
      </c>
      <c r="K365" s="151">
        <v>-1</v>
      </c>
    </row>
    <row r="366" spans="1:11" x14ac:dyDescent="0.25">
      <c r="A366" s="1"/>
      <c r="B366" s="1">
        <v>4010565</v>
      </c>
      <c r="C366" s="1" t="s">
        <v>571</v>
      </c>
      <c r="D366" s="1">
        <v>-8338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8338.4000000000015</v>
      </c>
      <c r="K366" s="151">
        <v>-1</v>
      </c>
    </row>
    <row r="367" spans="1:11" x14ac:dyDescent="0.25">
      <c r="A367" s="1"/>
      <c r="B367" s="1">
        <v>4010579</v>
      </c>
      <c r="C367" s="1" t="s">
        <v>576</v>
      </c>
      <c r="D367" s="1">
        <v>-453530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453529.97518990003</v>
      </c>
      <c r="K367" s="151">
        <v>-1</v>
      </c>
    </row>
    <row r="368" spans="1:11" x14ac:dyDescent="0.25">
      <c r="A368" s="1"/>
      <c r="B368" s="1">
        <v>4010580</v>
      </c>
      <c r="C368" s="1" t="s">
        <v>578</v>
      </c>
      <c r="D368" s="1">
        <v>-675402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675402.00080010109</v>
      </c>
      <c r="K368" s="151">
        <v>-1</v>
      </c>
    </row>
    <row r="369" spans="1:11" x14ac:dyDescent="0.25">
      <c r="A369" s="1"/>
      <c r="B369" s="1">
        <v>4010607</v>
      </c>
      <c r="C369" s="1" t="s">
        <v>598</v>
      </c>
      <c r="D369" s="1">
        <v>-81461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81461.320000000007</v>
      </c>
      <c r="K369" s="151">
        <v>-1</v>
      </c>
    </row>
    <row r="370" spans="1:11" x14ac:dyDescent="0.25">
      <c r="A370" s="1"/>
      <c r="B370" s="1">
        <v>4010608</v>
      </c>
      <c r="C370" s="1" t="s">
        <v>600</v>
      </c>
      <c r="D370" s="1">
        <v>-96000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96000</v>
      </c>
      <c r="K370" s="151">
        <v>-1</v>
      </c>
    </row>
    <row r="371" spans="1:11" x14ac:dyDescent="0.25">
      <c r="A371" s="1"/>
      <c r="B371" s="1">
        <v>4010629</v>
      </c>
      <c r="C371" s="1" t="s">
        <v>613</v>
      </c>
      <c r="D371" s="1">
        <v>-1238610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1238610</v>
      </c>
      <c r="K371" s="151">
        <v>-1</v>
      </c>
    </row>
    <row r="372" spans="1:11" x14ac:dyDescent="0.25">
      <c r="A372" s="1"/>
      <c r="B372" s="1">
        <v>4010640</v>
      </c>
      <c r="C372" s="1" t="s">
        <v>619</v>
      </c>
      <c r="D372" s="1">
        <v>2850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-2850</v>
      </c>
      <c r="K372" s="151">
        <v>-1</v>
      </c>
    </row>
    <row r="373" spans="1:11" x14ac:dyDescent="0.25">
      <c r="A373" s="1"/>
      <c r="B373" s="1">
        <v>4010643</v>
      </c>
      <c r="C373" s="1" t="s">
        <v>621</v>
      </c>
      <c r="D373" s="1">
        <v>-41076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41075.770000000019</v>
      </c>
      <c r="K373" s="151">
        <v>-1</v>
      </c>
    </row>
    <row r="374" spans="1:11" x14ac:dyDescent="0.25">
      <c r="A374" s="1"/>
      <c r="B374" s="1">
        <v>4010649</v>
      </c>
      <c r="C374" s="1" t="s">
        <v>623</v>
      </c>
      <c r="D374" s="1">
        <v>-41604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41604.482199900005</v>
      </c>
      <c r="K374" s="151">
        <v>-1</v>
      </c>
    </row>
    <row r="375" spans="1:11" x14ac:dyDescent="0.25">
      <c r="A375" s="1"/>
      <c r="B375" s="1">
        <v>4010674</v>
      </c>
      <c r="C375" s="1" t="s">
        <v>637</v>
      </c>
      <c r="D375" s="1">
        <v>-3721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3721</v>
      </c>
      <c r="K375" s="151">
        <v>-1</v>
      </c>
    </row>
    <row r="376" spans="1:11" x14ac:dyDescent="0.25">
      <c r="A376" s="1"/>
      <c r="B376" s="1">
        <v>4010691</v>
      </c>
      <c r="C376" s="1" t="s">
        <v>644</v>
      </c>
      <c r="D376" s="1">
        <v>-70516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70516.339999999851</v>
      </c>
      <c r="K376" s="151">
        <v>-1</v>
      </c>
    </row>
    <row r="377" spans="1:11" x14ac:dyDescent="0.25">
      <c r="A377" s="1"/>
      <c r="B377" s="1">
        <v>4010694</v>
      </c>
      <c r="C377" s="1" t="s">
        <v>646</v>
      </c>
      <c r="D377" s="1">
        <v>-13631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13631</v>
      </c>
      <c r="K377" s="151">
        <v>-1</v>
      </c>
    </row>
    <row r="378" spans="1:11" x14ac:dyDescent="0.25">
      <c r="A378" s="1"/>
      <c r="B378" s="1">
        <v>4010706</v>
      </c>
      <c r="C378" s="1" t="s">
        <v>652</v>
      </c>
      <c r="D378" s="1">
        <v>-9800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9799.9956000000002</v>
      </c>
      <c r="K378" s="151">
        <v>-1</v>
      </c>
    </row>
    <row r="379" spans="1:11" x14ac:dyDescent="0.25">
      <c r="A379" s="1"/>
      <c r="B379" s="1">
        <v>4010733</v>
      </c>
      <c r="C379" s="1" t="s">
        <v>663</v>
      </c>
      <c r="D379" s="1">
        <v>-521036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521035.54000000004</v>
      </c>
      <c r="K379" s="151">
        <v>-1</v>
      </c>
    </row>
    <row r="380" spans="1:11" x14ac:dyDescent="0.25">
      <c r="A380" s="1"/>
      <c r="B380" s="1">
        <v>4010735</v>
      </c>
      <c r="C380" s="1" t="s">
        <v>667</v>
      </c>
      <c r="D380" s="1">
        <v>-617320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617319.5</v>
      </c>
      <c r="K380" s="151">
        <v>-1</v>
      </c>
    </row>
    <row r="381" spans="1:11" x14ac:dyDescent="0.25">
      <c r="A381" s="1"/>
      <c r="B381" s="1">
        <v>4010737</v>
      </c>
      <c r="C381" s="1" t="s">
        <v>669</v>
      </c>
      <c r="D381" s="1">
        <v>-12750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12750</v>
      </c>
      <c r="K381" s="151">
        <v>-1</v>
      </c>
    </row>
    <row r="382" spans="1:11" x14ac:dyDescent="0.25">
      <c r="A382" s="1"/>
      <c r="B382" s="1">
        <v>4010757</v>
      </c>
      <c r="C382" s="1" t="s">
        <v>679</v>
      </c>
      <c r="D382" s="1">
        <v>-7000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7000</v>
      </c>
      <c r="K382" s="151">
        <v>-1</v>
      </c>
    </row>
    <row r="383" spans="1:11" x14ac:dyDescent="0.25">
      <c r="A383" s="1"/>
      <c r="B383" s="1">
        <v>4010759</v>
      </c>
      <c r="C383" s="1" t="s">
        <v>681</v>
      </c>
      <c r="D383" s="1">
        <v>-68995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68995</v>
      </c>
      <c r="K383" s="151">
        <v>-1</v>
      </c>
    </row>
    <row r="384" spans="1:11" x14ac:dyDescent="0.25">
      <c r="A384" s="1"/>
      <c r="B384" s="1">
        <v>4010768</v>
      </c>
      <c r="C384" s="1" t="s">
        <v>685</v>
      </c>
      <c r="D384" s="1">
        <v>-189000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188999.6399999999</v>
      </c>
      <c r="K384" s="151">
        <v>-1</v>
      </c>
    </row>
    <row r="385" spans="1:11" x14ac:dyDescent="0.25">
      <c r="A385" s="1"/>
      <c r="B385" s="1">
        <v>4010769</v>
      </c>
      <c r="C385" s="1" t="s">
        <v>687</v>
      </c>
      <c r="D385" s="1">
        <v>-70908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70908.365079899973</v>
      </c>
      <c r="K385" s="151">
        <v>-1</v>
      </c>
    </row>
    <row r="386" spans="1:11" x14ac:dyDescent="0.25">
      <c r="A386" s="1"/>
      <c r="B386" s="1">
        <v>4010783</v>
      </c>
      <c r="C386" s="1" t="s">
        <v>696</v>
      </c>
      <c r="D386" s="1">
        <v>-725823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725822.5899999002</v>
      </c>
      <c r="K386" s="151">
        <v>-1</v>
      </c>
    </row>
    <row r="387" spans="1:11" x14ac:dyDescent="0.25">
      <c r="A387" s="1"/>
      <c r="B387" s="1">
        <v>4010784</v>
      </c>
      <c r="C387" s="1" t="s">
        <v>698</v>
      </c>
      <c r="D387" s="1">
        <v>-461915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461914.87999990006</v>
      </c>
      <c r="K387" s="151">
        <v>-1</v>
      </c>
    </row>
    <row r="388" spans="1:11" x14ac:dyDescent="0.25">
      <c r="A388" s="1"/>
      <c r="B388" s="1">
        <v>4010792</v>
      </c>
      <c r="C388" s="1" t="s">
        <v>702</v>
      </c>
      <c r="D388" s="1">
        <v>-60480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60480</v>
      </c>
      <c r="K388" s="151">
        <v>-1</v>
      </c>
    </row>
    <row r="389" spans="1:11" x14ac:dyDescent="0.25">
      <c r="A389" s="1"/>
      <c r="B389" s="1">
        <v>4010940</v>
      </c>
      <c r="C389" s="1" t="s">
        <v>718</v>
      </c>
      <c r="D389" s="1">
        <v>-137185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137185</v>
      </c>
      <c r="K389" s="151">
        <v>-1</v>
      </c>
    </row>
    <row r="390" spans="1:11" x14ac:dyDescent="0.25">
      <c r="A390" s="1"/>
      <c r="B390" s="1">
        <v>4010954</v>
      </c>
      <c r="C390" s="1" t="s">
        <v>729</v>
      </c>
      <c r="D390" s="1">
        <v>-33628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33627.729999999981</v>
      </c>
      <c r="K390" s="151">
        <v>-1</v>
      </c>
    </row>
    <row r="391" spans="1:11" x14ac:dyDescent="0.25">
      <c r="A391" s="1"/>
      <c r="B391" s="1">
        <v>4010961</v>
      </c>
      <c r="C391" s="1" t="s">
        <v>733</v>
      </c>
      <c r="D391" s="1">
        <v>-34566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34565.861199999927</v>
      </c>
      <c r="K391" s="151">
        <v>-1</v>
      </c>
    </row>
    <row r="392" spans="1:11" x14ac:dyDescent="0.25">
      <c r="A392" s="1"/>
      <c r="B392" s="1">
        <v>4010962</v>
      </c>
      <c r="C392" s="1" t="s">
        <v>735</v>
      </c>
      <c r="D392" s="1">
        <v>-23745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23745</v>
      </c>
      <c r="K392" s="151">
        <v>-1</v>
      </c>
    </row>
    <row r="393" spans="1:11" x14ac:dyDescent="0.25">
      <c r="A393" s="1"/>
      <c r="B393" s="1">
        <v>4010971</v>
      </c>
      <c r="C393" s="1" t="s">
        <v>738</v>
      </c>
      <c r="D393" s="1">
        <v>-368682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368681.79999990016</v>
      </c>
      <c r="K393" s="151">
        <v>-1</v>
      </c>
    </row>
    <row r="394" spans="1:11" x14ac:dyDescent="0.25">
      <c r="A394" s="1"/>
      <c r="B394" s="1">
        <v>4011013</v>
      </c>
      <c r="C394" s="1" t="s">
        <v>755</v>
      </c>
      <c r="D394" s="1">
        <v>-61664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61664.270000000019</v>
      </c>
      <c r="K394" s="151">
        <v>-1</v>
      </c>
    </row>
    <row r="395" spans="1:11" x14ac:dyDescent="0.25">
      <c r="A395" s="1"/>
      <c r="B395" s="1">
        <v>4011018</v>
      </c>
      <c r="C395" s="1" t="s">
        <v>759</v>
      </c>
      <c r="D395" s="1">
        <v>-1655424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1655423.8840000005</v>
      </c>
      <c r="K395" s="151">
        <v>-1</v>
      </c>
    </row>
    <row r="396" spans="1:11" x14ac:dyDescent="0.25">
      <c r="A396" s="1"/>
      <c r="B396" s="1">
        <v>4011021</v>
      </c>
      <c r="C396" s="1" t="s">
        <v>764</v>
      </c>
      <c r="D396" s="1">
        <v>-2400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2400</v>
      </c>
      <c r="K396" s="151">
        <v>-1</v>
      </c>
    </row>
    <row r="397" spans="1:11" x14ac:dyDescent="0.25">
      <c r="A397" s="1"/>
      <c r="B397" s="1">
        <v>4011022</v>
      </c>
      <c r="C397" s="1" t="s">
        <v>766</v>
      </c>
      <c r="D397" s="1">
        <v>-396000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1">
        <v>396000</v>
      </c>
      <c r="K397" s="151">
        <v>-1</v>
      </c>
    </row>
    <row r="398" spans="1:11" x14ac:dyDescent="0.25">
      <c r="A398" s="1"/>
      <c r="B398" s="1">
        <v>4011029</v>
      </c>
      <c r="C398" s="1" t="s">
        <v>770</v>
      </c>
      <c r="D398" s="1">
        <v>-1420998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1420997.7870000005</v>
      </c>
      <c r="K398" s="151">
        <v>-1</v>
      </c>
    </row>
    <row r="399" spans="1:11" x14ac:dyDescent="0.25">
      <c r="A399" s="1"/>
      <c r="B399" s="1">
        <v>4011048</v>
      </c>
      <c r="C399" s="1" t="s">
        <v>778</v>
      </c>
      <c r="D399" s="1">
        <v>-21450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21449.576000000001</v>
      </c>
      <c r="K399" s="151">
        <v>-1</v>
      </c>
    </row>
    <row r="400" spans="1:11" x14ac:dyDescent="0.25">
      <c r="A400" s="1"/>
      <c r="B400" s="1">
        <v>4011049</v>
      </c>
      <c r="C400" s="1" t="s">
        <v>780</v>
      </c>
      <c r="D400" s="1">
        <v>-11145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11145.364910200005</v>
      </c>
      <c r="K400" s="151">
        <v>-1</v>
      </c>
    </row>
    <row r="401" spans="1:11" x14ac:dyDescent="0.25">
      <c r="A401" s="1"/>
      <c r="B401" s="1">
        <v>4011050</v>
      </c>
      <c r="C401" s="1" t="s">
        <v>782</v>
      </c>
      <c r="D401" s="1">
        <v>-280157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280157.00259990059</v>
      </c>
      <c r="K401" s="151">
        <v>-1</v>
      </c>
    </row>
    <row r="402" spans="1:11" x14ac:dyDescent="0.25">
      <c r="A402" s="1"/>
      <c r="B402" s="1">
        <v>4011051</v>
      </c>
      <c r="C402" s="1" t="s">
        <v>784</v>
      </c>
      <c r="D402" s="1">
        <v>-21029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21029.000020099978</v>
      </c>
      <c r="K402" s="151">
        <v>-1</v>
      </c>
    </row>
    <row r="403" spans="1:11" x14ac:dyDescent="0.25">
      <c r="A403" s="1"/>
      <c r="B403" s="1">
        <v>4011052</v>
      </c>
      <c r="C403" s="1" t="s">
        <v>786</v>
      </c>
      <c r="D403" s="1">
        <v>-49944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49943.879999999976</v>
      </c>
      <c r="K403" s="151">
        <v>-1</v>
      </c>
    </row>
    <row r="404" spans="1:11" x14ac:dyDescent="0.25">
      <c r="A404" s="1"/>
      <c r="B404" s="1">
        <v>4011053</v>
      </c>
      <c r="C404" s="1" t="s">
        <v>788</v>
      </c>
      <c r="D404" s="1">
        <v>-105145</v>
      </c>
      <c r="E404" s="1">
        <v>0</v>
      </c>
      <c r="F404" s="1">
        <v>0</v>
      </c>
      <c r="G404" s="1">
        <v>0</v>
      </c>
      <c r="H404" s="1">
        <v>0</v>
      </c>
      <c r="I404" s="1">
        <v>0</v>
      </c>
      <c r="J404" s="1">
        <v>105145</v>
      </c>
      <c r="K404" s="151">
        <v>-1</v>
      </c>
    </row>
    <row r="405" spans="1:11" x14ac:dyDescent="0.25">
      <c r="A405" s="1"/>
      <c r="B405" s="1">
        <v>4011054</v>
      </c>
      <c r="C405" s="1" t="s">
        <v>790</v>
      </c>
      <c r="D405" s="1">
        <v>-315435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315435</v>
      </c>
      <c r="K405" s="151">
        <v>-1</v>
      </c>
    </row>
    <row r="406" spans="1:11" x14ac:dyDescent="0.25">
      <c r="A406" s="1"/>
      <c r="B406" s="1">
        <v>4011055</v>
      </c>
      <c r="C406" s="1" t="s">
        <v>792</v>
      </c>
      <c r="D406" s="1">
        <v>-613509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613509.46999999974</v>
      </c>
      <c r="K406" s="151">
        <v>-1</v>
      </c>
    </row>
    <row r="407" spans="1:11" x14ac:dyDescent="0.25">
      <c r="A407" s="1"/>
      <c r="B407" s="1">
        <v>4011056</v>
      </c>
      <c r="C407" s="1" t="s">
        <v>794</v>
      </c>
      <c r="D407" s="1">
        <v>-1779005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1779005.1606413983</v>
      </c>
      <c r="K407" s="151">
        <v>-1</v>
      </c>
    </row>
    <row r="408" spans="1:11" x14ac:dyDescent="0.25">
      <c r="A408" s="1"/>
      <c r="B408" s="1">
        <v>4011060</v>
      </c>
      <c r="C408" s="1" t="s">
        <v>796</v>
      </c>
      <c r="D408" s="1">
        <v>-331886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331886.14999990026</v>
      </c>
      <c r="K408" s="151">
        <v>-1</v>
      </c>
    </row>
    <row r="409" spans="1:11" x14ac:dyDescent="0.25">
      <c r="A409" s="1"/>
      <c r="B409" s="1">
        <v>4011063</v>
      </c>
      <c r="C409" s="1" t="s">
        <v>802</v>
      </c>
      <c r="D409" s="1">
        <v>-30300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30300</v>
      </c>
      <c r="K409" s="151">
        <v>-1</v>
      </c>
    </row>
    <row r="410" spans="1:11" x14ac:dyDescent="0.25">
      <c r="A410" s="1"/>
      <c r="B410" s="1">
        <v>4011064</v>
      </c>
      <c r="C410" s="1" t="s">
        <v>804</v>
      </c>
      <c r="D410" s="1">
        <v>-680188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680188.08999999985</v>
      </c>
      <c r="K410" s="151">
        <v>-1</v>
      </c>
    </row>
    <row r="411" spans="1:11" x14ac:dyDescent="0.25">
      <c r="A411" s="1"/>
      <c r="B411" s="1">
        <v>4011065</v>
      </c>
      <c r="C411" s="1" t="s">
        <v>806</v>
      </c>
      <c r="D411" s="1">
        <v>-10391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10390.805199899958</v>
      </c>
      <c r="K411" s="151">
        <v>-1</v>
      </c>
    </row>
    <row r="412" spans="1:11" x14ac:dyDescent="0.25">
      <c r="A412" s="1"/>
      <c r="B412" s="1">
        <v>4011068</v>
      </c>
      <c r="C412" s="1" t="s">
        <v>808</v>
      </c>
      <c r="D412" s="1">
        <v>-2089820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2089819.6499998011</v>
      </c>
      <c r="K412" s="151">
        <v>-1</v>
      </c>
    </row>
    <row r="413" spans="1:11" x14ac:dyDescent="0.25">
      <c r="A413" s="1"/>
      <c r="B413" s="1">
        <v>4011111174</v>
      </c>
      <c r="C413" s="1" t="s">
        <v>914</v>
      </c>
      <c r="D413" s="1">
        <v>-78089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78088.929999999935</v>
      </c>
      <c r="K413" s="151">
        <v>-1</v>
      </c>
    </row>
    <row r="414" spans="1:11" x14ac:dyDescent="0.25">
      <c r="A414" s="1"/>
      <c r="B414" s="1">
        <v>4011111175</v>
      </c>
      <c r="C414" s="1" t="s">
        <v>916</v>
      </c>
      <c r="D414" s="1">
        <v>-32050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32049.540000000037</v>
      </c>
      <c r="K414" s="151">
        <v>-1</v>
      </c>
    </row>
    <row r="415" spans="1:11" x14ac:dyDescent="0.25">
      <c r="A415" s="1"/>
      <c r="B415" s="1">
        <v>4011111176</v>
      </c>
      <c r="C415" s="1" t="s">
        <v>918</v>
      </c>
      <c r="D415" s="1">
        <v>-109270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109270.33999999997</v>
      </c>
      <c r="K415" s="151">
        <v>-1</v>
      </c>
    </row>
    <row r="416" spans="1:11" x14ac:dyDescent="0.25">
      <c r="A416" s="1"/>
      <c r="B416" s="1">
        <v>401111177</v>
      </c>
      <c r="C416" s="1" t="s">
        <v>924</v>
      </c>
      <c r="D416" s="1">
        <v>-132000</v>
      </c>
      <c r="E416" s="1">
        <v>0</v>
      </c>
      <c r="F416" s="1">
        <v>0</v>
      </c>
      <c r="G416" s="1">
        <v>0</v>
      </c>
      <c r="H416" s="1">
        <v>0</v>
      </c>
      <c r="I416" s="1">
        <v>0</v>
      </c>
      <c r="J416" s="1">
        <v>132000</v>
      </c>
      <c r="K416" s="151">
        <v>-1</v>
      </c>
    </row>
    <row r="417" spans="1:11" x14ac:dyDescent="0.25">
      <c r="A417" s="1"/>
      <c r="B417" s="1">
        <v>401111206</v>
      </c>
      <c r="C417" s="1" t="s">
        <v>2873</v>
      </c>
      <c r="D417" s="1">
        <v>-56000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56000</v>
      </c>
      <c r="K417" s="151">
        <v>-1</v>
      </c>
    </row>
    <row r="418" spans="1:11" x14ac:dyDescent="0.25">
      <c r="A418" s="1"/>
      <c r="B418" s="1">
        <v>401111208</v>
      </c>
      <c r="C418" s="1" t="s">
        <v>2877</v>
      </c>
      <c r="D418" s="1">
        <v>35040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-35040</v>
      </c>
      <c r="K418" s="151">
        <v>-1</v>
      </c>
    </row>
    <row r="419" spans="1:11" x14ac:dyDescent="0.25">
      <c r="A419" s="1"/>
      <c r="B419" s="1">
        <v>40115</v>
      </c>
      <c r="C419" s="1" t="s">
        <v>926</v>
      </c>
      <c r="D419" s="1">
        <v>-1142461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">
        <v>1142460.7099999012</v>
      </c>
      <c r="K419" s="151">
        <v>-1</v>
      </c>
    </row>
    <row r="420" spans="1:11" x14ac:dyDescent="0.25">
      <c r="A420" s="1"/>
      <c r="B420" s="1">
        <v>401583</v>
      </c>
      <c r="C420" s="1" t="s">
        <v>933</v>
      </c>
      <c r="D420" s="1">
        <v>-302700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302700.00319989957</v>
      </c>
      <c r="K420" s="151">
        <v>-1</v>
      </c>
    </row>
    <row r="421" spans="1:11" x14ac:dyDescent="0.25">
      <c r="A421" s="1"/>
      <c r="B421" s="1">
        <v>401729</v>
      </c>
      <c r="C421" s="1" t="s">
        <v>940</v>
      </c>
      <c r="D421" s="1">
        <v>-507938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1">
        <v>507938.05259999988</v>
      </c>
      <c r="K421" s="151">
        <v>-1</v>
      </c>
    </row>
    <row r="422" spans="1:11" x14ac:dyDescent="0.25">
      <c r="A422" s="1"/>
      <c r="B422" s="1">
        <v>401744</v>
      </c>
      <c r="C422" s="1" t="s">
        <v>942</v>
      </c>
      <c r="D422" s="1">
        <v>-350704</v>
      </c>
      <c r="E422" s="1">
        <v>0</v>
      </c>
      <c r="F422" s="1">
        <v>0</v>
      </c>
      <c r="G422" s="1">
        <v>0</v>
      </c>
      <c r="H422" s="1">
        <v>0</v>
      </c>
      <c r="I422" s="1">
        <v>0</v>
      </c>
      <c r="J422" s="1">
        <v>350704</v>
      </c>
      <c r="K422" s="151">
        <v>-1</v>
      </c>
    </row>
    <row r="423" spans="1:11" x14ac:dyDescent="0.25">
      <c r="A423" s="1"/>
      <c r="B423" s="1">
        <v>408</v>
      </c>
      <c r="C423" s="1" t="s">
        <v>948</v>
      </c>
      <c r="D423" s="1">
        <v>-8414045</v>
      </c>
      <c r="E423" s="1">
        <v>9493766.0500000007</v>
      </c>
      <c r="F423" s="1">
        <v>18173409.66</v>
      </c>
      <c r="G423" s="1">
        <v>-17093688.579999998</v>
      </c>
      <c r="H423" s="1">
        <v>0</v>
      </c>
      <c r="I423" s="1">
        <v>-17093689</v>
      </c>
      <c r="J423" s="1">
        <v>-8679644.0269999988</v>
      </c>
      <c r="K423" s="151">
        <v>1.0315661557374942</v>
      </c>
    </row>
    <row r="424" spans="1:11" x14ac:dyDescent="0.25">
      <c r="A424" s="1"/>
      <c r="B424" s="1">
        <v>4110017</v>
      </c>
      <c r="C424" s="1" t="s">
        <v>980</v>
      </c>
      <c r="D424" s="1">
        <v>2869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-2869</v>
      </c>
      <c r="K424" s="151">
        <v>-1</v>
      </c>
    </row>
    <row r="425" spans="1:11" x14ac:dyDescent="0.25">
      <c r="A425" s="1"/>
      <c r="B425" s="1">
        <v>4110258</v>
      </c>
      <c r="C425" s="1" t="s">
        <v>770</v>
      </c>
      <c r="D425" s="1">
        <v>6393</v>
      </c>
      <c r="E425" s="1">
        <v>0</v>
      </c>
      <c r="F425" s="1">
        <v>0</v>
      </c>
      <c r="G425" s="1">
        <v>0</v>
      </c>
      <c r="H425" s="1">
        <v>0</v>
      </c>
      <c r="I425" s="1">
        <v>0</v>
      </c>
      <c r="J425" s="1">
        <v>-6392.5999999999767</v>
      </c>
      <c r="K425" s="151">
        <v>-1</v>
      </c>
    </row>
    <row r="426" spans="1:11" x14ac:dyDescent="0.25">
      <c r="A426" s="1"/>
      <c r="B426" s="1">
        <v>4112069</v>
      </c>
      <c r="C426" s="1" t="s">
        <v>1560</v>
      </c>
      <c r="D426" s="1">
        <v>-2999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  <c r="J426" s="1">
        <v>2999</v>
      </c>
      <c r="K426" s="151">
        <v>-1</v>
      </c>
    </row>
    <row r="427" spans="1:11" x14ac:dyDescent="0.25">
      <c r="A427" s="1"/>
      <c r="B427" s="1">
        <v>4010342</v>
      </c>
      <c r="C427" s="1" t="s">
        <v>483</v>
      </c>
      <c r="D427" s="1">
        <v>-2098520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1">
        <v>2098519.7400000002</v>
      </c>
      <c r="K427" s="151">
        <v>-1</v>
      </c>
    </row>
    <row r="428" spans="1:11" x14ac:dyDescent="0.25">
      <c r="A428" s="1"/>
      <c r="B428" s="1">
        <v>4010824</v>
      </c>
      <c r="C428" s="1" t="s">
        <v>715</v>
      </c>
      <c r="D428" s="1">
        <v>-98910</v>
      </c>
      <c r="E428" s="1">
        <v>0</v>
      </c>
      <c r="F428" s="1">
        <v>0</v>
      </c>
      <c r="G428" s="1">
        <v>0</v>
      </c>
      <c r="H428" s="1">
        <v>0</v>
      </c>
      <c r="I428" s="1">
        <v>0</v>
      </c>
      <c r="J428" s="1">
        <v>98910</v>
      </c>
      <c r="K428" s="151">
        <v>-1</v>
      </c>
    </row>
    <row r="429" spans="1:11" x14ac:dyDescent="0.25">
      <c r="A429" s="1"/>
      <c r="B429" s="1">
        <v>40111078</v>
      </c>
      <c r="C429" s="1" t="s">
        <v>812</v>
      </c>
      <c r="D429" s="1">
        <v>-47400</v>
      </c>
      <c r="E429" s="1">
        <v>0</v>
      </c>
      <c r="F429" s="1">
        <v>0</v>
      </c>
      <c r="G429" s="1">
        <v>0</v>
      </c>
      <c r="H429" s="1">
        <v>0</v>
      </c>
      <c r="I429" s="1">
        <v>0</v>
      </c>
      <c r="J429" s="1">
        <v>47400</v>
      </c>
      <c r="K429" s="151">
        <v>-1</v>
      </c>
    </row>
    <row r="430" spans="1:11" x14ac:dyDescent="0.25">
      <c r="A430" s="1"/>
      <c r="B430" s="1">
        <v>40111081</v>
      </c>
      <c r="C430" s="1" t="s">
        <v>816</v>
      </c>
      <c r="D430" s="1">
        <v>-1111323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1111322.67</v>
      </c>
      <c r="K430" s="151">
        <v>-1</v>
      </c>
    </row>
    <row r="431" spans="1:11" x14ac:dyDescent="0.25">
      <c r="A431" s="1"/>
      <c r="B431" s="1">
        <v>4010077</v>
      </c>
      <c r="C431" s="1" t="s">
        <v>406</v>
      </c>
      <c r="D431" s="1">
        <v>-87815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87815.150000000023</v>
      </c>
      <c r="K431" s="151">
        <v>-1</v>
      </c>
    </row>
    <row r="432" spans="1:11" x14ac:dyDescent="0.25">
      <c r="A432" s="1"/>
      <c r="B432" s="1">
        <v>40111090</v>
      </c>
      <c r="C432" s="1" t="s">
        <v>820</v>
      </c>
      <c r="D432" s="1">
        <v>-1094085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1094084.75</v>
      </c>
      <c r="K432" s="151">
        <v>-1</v>
      </c>
    </row>
    <row r="433" spans="1:11" x14ac:dyDescent="0.25">
      <c r="A433" s="1"/>
      <c r="B433" s="1">
        <v>401111092</v>
      </c>
      <c r="C433" s="1" t="s">
        <v>822</v>
      </c>
      <c r="D433" s="1">
        <v>-48000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48000</v>
      </c>
      <c r="K433" s="151">
        <v>-1</v>
      </c>
    </row>
    <row r="434" spans="1:11" x14ac:dyDescent="0.25">
      <c r="A434" s="1"/>
      <c r="B434" s="1">
        <v>401111094</v>
      </c>
      <c r="C434" s="1" t="s">
        <v>825</v>
      </c>
      <c r="D434" s="1">
        <v>-64800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64800</v>
      </c>
      <c r="K434" s="151">
        <v>-1</v>
      </c>
    </row>
    <row r="435" spans="1:11" x14ac:dyDescent="0.25">
      <c r="A435" s="1"/>
      <c r="B435" s="1">
        <v>401111095</v>
      </c>
      <c r="C435" s="1" t="s">
        <v>827</v>
      </c>
      <c r="D435" s="1">
        <v>-1125153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1125152.9313999973</v>
      </c>
      <c r="K435" s="151">
        <v>-1</v>
      </c>
    </row>
    <row r="436" spans="1:11" x14ac:dyDescent="0.25">
      <c r="A436" s="1"/>
      <c r="B436" s="1">
        <v>4011111102</v>
      </c>
      <c r="C436" s="1" t="s">
        <v>829</v>
      </c>
      <c r="D436" s="1">
        <v>-626128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1">
        <v>626127.72000000067</v>
      </c>
      <c r="K436" s="151">
        <v>-1</v>
      </c>
    </row>
    <row r="437" spans="1:11" x14ac:dyDescent="0.25">
      <c r="A437" s="1"/>
      <c r="B437" s="1">
        <v>4011111108</v>
      </c>
      <c r="C437" s="1" t="s">
        <v>2817</v>
      </c>
      <c r="D437" s="1">
        <v>-4031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4030.9700000000012</v>
      </c>
      <c r="K437" s="151">
        <v>-1</v>
      </c>
    </row>
    <row r="438" spans="1:11" x14ac:dyDescent="0.25">
      <c r="A438" s="1"/>
      <c r="B438" s="1">
        <v>4011111110</v>
      </c>
      <c r="C438" s="1" t="s">
        <v>835</v>
      </c>
      <c r="D438" s="1">
        <v>-85901</v>
      </c>
      <c r="E438" s="1">
        <v>0</v>
      </c>
      <c r="F438" s="1">
        <v>0</v>
      </c>
      <c r="G438" s="1">
        <v>0</v>
      </c>
      <c r="H438" s="1">
        <v>0</v>
      </c>
      <c r="I438" s="1">
        <v>0</v>
      </c>
      <c r="J438" s="1">
        <v>85900.879999999976</v>
      </c>
      <c r="K438" s="151">
        <v>-1</v>
      </c>
    </row>
    <row r="439" spans="1:11" x14ac:dyDescent="0.25">
      <c r="A439" s="1"/>
      <c r="B439" s="1">
        <v>40111111118</v>
      </c>
      <c r="C439" s="1" t="s">
        <v>838</v>
      </c>
      <c r="D439" s="1">
        <v>-18600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18600</v>
      </c>
      <c r="K439" s="151">
        <v>-1</v>
      </c>
    </row>
    <row r="440" spans="1:11" x14ac:dyDescent="0.25">
      <c r="A440" s="1"/>
      <c r="B440" s="1">
        <v>40111111124</v>
      </c>
      <c r="C440" s="1" t="s">
        <v>844</v>
      </c>
      <c r="D440" s="1">
        <v>-9708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1">
        <v>9708</v>
      </c>
      <c r="K440" s="151">
        <v>-1</v>
      </c>
    </row>
    <row r="441" spans="1:11" x14ac:dyDescent="0.25">
      <c r="A441" s="1"/>
      <c r="B441" s="1">
        <v>40111111137</v>
      </c>
      <c r="C441" s="1" t="s">
        <v>856</v>
      </c>
      <c r="D441" s="1">
        <v>-619299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619299</v>
      </c>
      <c r="K441" s="151">
        <v>-1</v>
      </c>
    </row>
    <row r="442" spans="1:11" x14ac:dyDescent="0.25">
      <c r="A442" s="1"/>
      <c r="B442" s="1">
        <v>40111111140</v>
      </c>
      <c r="C442" s="1" t="s">
        <v>860</v>
      </c>
      <c r="D442" s="1">
        <v>-803113</v>
      </c>
      <c r="E442" s="1">
        <v>0</v>
      </c>
      <c r="F442" s="1">
        <v>0</v>
      </c>
      <c r="G442" s="1">
        <v>0</v>
      </c>
      <c r="H442" s="1">
        <v>0</v>
      </c>
      <c r="I442" s="1">
        <v>0</v>
      </c>
      <c r="J442" s="1">
        <v>803113.20000000019</v>
      </c>
      <c r="K442" s="151">
        <v>-1</v>
      </c>
    </row>
    <row r="443" spans="1:11" x14ac:dyDescent="0.25">
      <c r="A443" s="1"/>
      <c r="B443" s="1">
        <v>4011111143</v>
      </c>
      <c r="C443" s="1" t="s">
        <v>866</v>
      </c>
      <c r="D443" s="1">
        <v>-547416</v>
      </c>
      <c r="E443" s="1">
        <v>0</v>
      </c>
      <c r="F443" s="1">
        <v>0</v>
      </c>
      <c r="G443" s="1">
        <v>0</v>
      </c>
      <c r="H443" s="1">
        <v>0</v>
      </c>
      <c r="I443" s="1">
        <v>0</v>
      </c>
      <c r="J443" s="1">
        <v>547416.39999999991</v>
      </c>
      <c r="K443" s="151">
        <v>-1</v>
      </c>
    </row>
    <row r="444" spans="1:11" x14ac:dyDescent="0.25">
      <c r="A444" s="1"/>
      <c r="B444" s="1">
        <v>4011111150</v>
      </c>
      <c r="C444" s="1" t="s">
        <v>877</v>
      </c>
      <c r="D444" s="1">
        <v>-92855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92854.78</v>
      </c>
      <c r="K444" s="151">
        <v>-1</v>
      </c>
    </row>
    <row r="445" spans="1:11" x14ac:dyDescent="0.25">
      <c r="A445" s="1"/>
      <c r="B445" s="1">
        <v>4011111160</v>
      </c>
      <c r="C445" s="1" t="s">
        <v>890</v>
      </c>
      <c r="D445" s="1">
        <v>-135430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135429.86999999918</v>
      </c>
      <c r="K445" s="151">
        <v>-1</v>
      </c>
    </row>
    <row r="446" spans="1:11" x14ac:dyDescent="0.25">
      <c r="A446" s="1"/>
      <c r="B446" s="1">
        <v>4011111162</v>
      </c>
      <c r="C446" s="1" t="s">
        <v>893</v>
      </c>
      <c r="D446" s="1">
        <v>-193260</v>
      </c>
      <c r="E446" s="1">
        <v>0</v>
      </c>
      <c r="F446" s="1">
        <v>0</v>
      </c>
      <c r="G446" s="1">
        <v>0</v>
      </c>
      <c r="H446" s="1">
        <v>0</v>
      </c>
      <c r="I446" s="1">
        <v>0</v>
      </c>
      <c r="J446" s="1">
        <v>193259.57999999996</v>
      </c>
      <c r="K446" s="151">
        <v>-1</v>
      </c>
    </row>
    <row r="447" spans="1:11" x14ac:dyDescent="0.25">
      <c r="A447" s="1"/>
      <c r="B447" s="1">
        <v>4011111163</v>
      </c>
      <c r="C447" s="1" t="s">
        <v>895</v>
      </c>
      <c r="D447" s="1">
        <v>-42304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42303.56</v>
      </c>
      <c r="K447" s="151">
        <v>-1</v>
      </c>
    </row>
    <row r="448" spans="1:11" x14ac:dyDescent="0.25">
      <c r="A448" s="1"/>
      <c r="B448" s="1">
        <v>4011111164</v>
      </c>
      <c r="C448" s="1" t="s">
        <v>897</v>
      </c>
      <c r="D448" s="1">
        <v>-104251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  <c r="J448" s="1">
        <v>104250.79000000004</v>
      </c>
      <c r="K448" s="151">
        <v>-1</v>
      </c>
    </row>
    <row r="449" spans="1:11" x14ac:dyDescent="0.25">
      <c r="A449" s="1"/>
      <c r="B449" s="1">
        <v>4011111165</v>
      </c>
      <c r="C449" s="1" t="s">
        <v>899</v>
      </c>
      <c r="D449" s="1">
        <v>-101560</v>
      </c>
      <c r="E449" s="1">
        <v>0</v>
      </c>
      <c r="F449" s="1">
        <v>0</v>
      </c>
      <c r="G449" s="1">
        <v>0</v>
      </c>
      <c r="H449" s="1">
        <v>0</v>
      </c>
      <c r="I449" s="1">
        <v>0</v>
      </c>
      <c r="J449" s="1">
        <v>101559.5</v>
      </c>
      <c r="K449" s="151">
        <v>-1</v>
      </c>
    </row>
    <row r="450" spans="1:11" x14ac:dyDescent="0.25">
      <c r="A450" s="1"/>
      <c r="B450" s="1">
        <v>4011111170</v>
      </c>
      <c r="C450" s="1" t="s">
        <v>907</v>
      </c>
      <c r="D450" s="1">
        <v>-9538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9537.6500000000233</v>
      </c>
      <c r="K450" s="151">
        <v>-1</v>
      </c>
    </row>
    <row r="451" spans="1:11" x14ac:dyDescent="0.25">
      <c r="A451" s="1"/>
      <c r="B451" s="1">
        <v>401111180</v>
      </c>
      <c r="C451" s="1" t="s">
        <v>2824</v>
      </c>
      <c r="D451" s="1">
        <v>-285493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285493.12000000011</v>
      </c>
      <c r="K451" s="151">
        <v>-1</v>
      </c>
    </row>
    <row r="452" spans="1:11" x14ac:dyDescent="0.25">
      <c r="A452" s="1"/>
      <c r="B452" s="1">
        <v>401111183</v>
      </c>
      <c r="C452" s="1" t="s">
        <v>2830</v>
      </c>
      <c r="D452" s="1">
        <v>-77342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1">
        <v>77342.150000000023</v>
      </c>
      <c r="K452" s="151">
        <v>-1</v>
      </c>
    </row>
    <row r="453" spans="1:11" x14ac:dyDescent="0.25">
      <c r="A453" s="1"/>
      <c r="B453" s="1">
        <v>401111186</v>
      </c>
      <c r="C453" s="1" t="s">
        <v>2836</v>
      </c>
      <c r="D453" s="1">
        <v>248798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-248797.97000000626</v>
      </c>
      <c r="K453" s="151">
        <v>-1</v>
      </c>
    </row>
    <row r="454" spans="1:11" x14ac:dyDescent="0.25">
      <c r="A454" s="1"/>
      <c r="B454" s="1">
        <v>401111193</v>
      </c>
      <c r="C454" s="1" t="s">
        <v>1607</v>
      </c>
      <c r="D454" s="1">
        <v>-3869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3868.5999999999767</v>
      </c>
      <c r="K454" s="151">
        <v>-1</v>
      </c>
    </row>
    <row r="455" spans="1:11" x14ac:dyDescent="0.25">
      <c r="A455" s="1"/>
      <c r="B455" s="1">
        <v>401111200</v>
      </c>
      <c r="C455" s="1" t="s">
        <v>2861</v>
      </c>
      <c r="D455" s="1">
        <v>-61300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61300</v>
      </c>
      <c r="K455" s="151">
        <v>-1</v>
      </c>
    </row>
    <row r="456" spans="1:11" x14ac:dyDescent="0.25">
      <c r="A456" s="1"/>
      <c r="B456" s="1">
        <v>401111202</v>
      </c>
      <c r="C456" s="1" t="s">
        <v>2865</v>
      </c>
      <c r="D456" s="1">
        <v>-26286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26286</v>
      </c>
      <c r="K456" s="151">
        <v>-1</v>
      </c>
    </row>
    <row r="457" spans="1:11" x14ac:dyDescent="0.25">
      <c r="A457" s="1"/>
      <c r="B457" s="1">
        <v>401111179</v>
      </c>
      <c r="C457" s="1" t="s">
        <v>2822</v>
      </c>
      <c r="D457" s="1">
        <v>-98441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98440.699999999953</v>
      </c>
      <c r="K457" s="151">
        <v>-1</v>
      </c>
    </row>
    <row r="458" spans="1:11" x14ac:dyDescent="0.25">
      <c r="A458" s="1">
        <v>2012</v>
      </c>
      <c r="B458" s="1">
        <v>409001</v>
      </c>
      <c r="C458" s="1" t="s">
        <v>3749</v>
      </c>
      <c r="D458" s="1">
        <v>0</v>
      </c>
      <c r="E458" s="1">
        <v>243750</v>
      </c>
      <c r="F458" s="1">
        <v>243750</v>
      </c>
      <c r="G458" s="1">
        <v>0</v>
      </c>
      <c r="H458" s="1">
        <v>0</v>
      </c>
      <c r="I458" s="1">
        <v>0</v>
      </c>
      <c r="J458" s="1">
        <v>0</v>
      </c>
      <c r="K458" s="151" t="e">
        <v>#DIV/0!</v>
      </c>
    </row>
    <row r="459" spans="1:11" x14ac:dyDescent="0.25">
      <c r="A459" s="1"/>
      <c r="B459" s="1">
        <v>40911</v>
      </c>
      <c r="C459" s="1" t="s">
        <v>3799</v>
      </c>
      <c r="D459" s="1">
        <v>0</v>
      </c>
      <c r="E459" s="1">
        <v>0</v>
      </c>
      <c r="F459" s="1">
        <v>33333.33</v>
      </c>
      <c r="G459" s="1">
        <v>-33333.33</v>
      </c>
      <c r="H459" s="1">
        <v>0</v>
      </c>
      <c r="I459" s="1">
        <v>-33333</v>
      </c>
      <c r="J459" s="1">
        <v>-33333</v>
      </c>
      <c r="K459" s="151" t="e">
        <v>#DIV/0!</v>
      </c>
    </row>
    <row r="460" spans="1:11" x14ac:dyDescent="0.25">
      <c r="A460" s="1"/>
      <c r="B460" s="1">
        <v>40914</v>
      </c>
      <c r="C460" s="1" t="s">
        <v>964</v>
      </c>
      <c r="D460" s="1">
        <v>0</v>
      </c>
      <c r="E460" s="1">
        <v>0</v>
      </c>
      <c r="F460" s="1">
        <v>11333.33</v>
      </c>
      <c r="G460" s="1">
        <v>-11333.33</v>
      </c>
      <c r="H460" s="1">
        <v>0</v>
      </c>
      <c r="I460" s="1">
        <v>-11333</v>
      </c>
      <c r="J460" s="1">
        <v>-11333</v>
      </c>
      <c r="K460" s="151" t="e">
        <v>#DIV/0!</v>
      </c>
    </row>
    <row r="461" spans="1:11" x14ac:dyDescent="0.25">
      <c r="A461" s="1"/>
      <c r="B461" s="1">
        <v>40921</v>
      </c>
      <c r="C461" s="1" t="s">
        <v>3791</v>
      </c>
      <c r="D461" s="1">
        <v>0</v>
      </c>
      <c r="E461" s="1">
        <v>28200</v>
      </c>
      <c r="F461" s="1">
        <v>28200</v>
      </c>
      <c r="G461" s="1">
        <v>0</v>
      </c>
      <c r="H461" s="1">
        <v>0</v>
      </c>
      <c r="I461" s="1">
        <v>0</v>
      </c>
      <c r="J461" s="1">
        <v>0</v>
      </c>
      <c r="K461" s="151" t="e">
        <v>#DIV/0!</v>
      </c>
    </row>
    <row r="462" spans="1:11" x14ac:dyDescent="0.25">
      <c r="A462" s="1"/>
      <c r="B462" s="1">
        <v>40922</v>
      </c>
      <c r="C462" s="1" t="s">
        <v>3792</v>
      </c>
      <c r="D462" s="1">
        <v>0</v>
      </c>
      <c r="E462" s="1">
        <v>45833.33</v>
      </c>
      <c r="F462" s="1">
        <v>45833.33</v>
      </c>
      <c r="G462" s="1">
        <v>0</v>
      </c>
      <c r="H462" s="1">
        <v>0</v>
      </c>
      <c r="I462" s="1">
        <v>0</v>
      </c>
      <c r="J462" s="1">
        <v>0</v>
      </c>
      <c r="K462" s="151" t="e">
        <v>#DIV/0!</v>
      </c>
    </row>
    <row r="463" spans="1:11" x14ac:dyDescent="0.25">
      <c r="A463" s="1"/>
      <c r="B463" s="1">
        <v>409003</v>
      </c>
      <c r="C463" s="1" t="s">
        <v>3750</v>
      </c>
      <c r="D463" s="1">
        <v>0</v>
      </c>
      <c r="E463" s="1">
        <v>33000</v>
      </c>
      <c r="F463" s="1">
        <v>33000</v>
      </c>
      <c r="G463" s="1">
        <v>0</v>
      </c>
      <c r="H463" s="1">
        <v>0</v>
      </c>
      <c r="I463" s="1">
        <v>0</v>
      </c>
      <c r="J463" s="1">
        <v>0</v>
      </c>
      <c r="K463" s="151" t="e">
        <v>#DIV/0!</v>
      </c>
    </row>
    <row r="464" spans="1:11" x14ac:dyDescent="0.25">
      <c r="A464" s="1"/>
      <c r="B464" s="1">
        <v>40923</v>
      </c>
      <c r="C464" s="1" t="s">
        <v>3754</v>
      </c>
      <c r="D464" s="1">
        <v>0</v>
      </c>
      <c r="E464" s="1">
        <v>220000</v>
      </c>
      <c r="F464" s="1">
        <v>362500</v>
      </c>
      <c r="G464" s="1">
        <v>-142500</v>
      </c>
      <c r="H464" s="1">
        <v>0</v>
      </c>
      <c r="I464" s="1">
        <v>-142500</v>
      </c>
      <c r="J464" s="1">
        <v>-142500</v>
      </c>
      <c r="K464" s="151" t="e">
        <v>#DIV/0!</v>
      </c>
    </row>
    <row r="465" spans="1:11" x14ac:dyDescent="0.25">
      <c r="A465" s="1"/>
      <c r="B465" s="1">
        <v>40924</v>
      </c>
      <c r="C465" s="1" t="s">
        <v>3755</v>
      </c>
      <c r="D465" s="1">
        <v>0</v>
      </c>
      <c r="E465" s="1">
        <v>140000</v>
      </c>
      <c r="F465" s="1">
        <v>175000</v>
      </c>
      <c r="G465" s="1">
        <v>-35000</v>
      </c>
      <c r="H465" s="1">
        <v>0</v>
      </c>
      <c r="I465" s="1">
        <v>-35000</v>
      </c>
      <c r="J465" s="1">
        <v>-35000</v>
      </c>
      <c r="K465" s="151" t="e">
        <v>#DIV/0!</v>
      </c>
    </row>
    <row r="466" spans="1:11" x14ac:dyDescent="0.25">
      <c r="A466" s="1"/>
      <c r="B466" s="1">
        <v>40925</v>
      </c>
      <c r="C466" s="1" t="s">
        <v>3756</v>
      </c>
      <c r="D466" s="1">
        <v>0</v>
      </c>
      <c r="E466" s="1">
        <v>70000</v>
      </c>
      <c r="F466" s="1">
        <v>87500</v>
      </c>
      <c r="G466" s="1">
        <v>-17500</v>
      </c>
      <c r="H466" s="1">
        <v>0</v>
      </c>
      <c r="I466" s="1">
        <v>-17500</v>
      </c>
      <c r="J466" s="1">
        <v>-17500</v>
      </c>
      <c r="K466" s="151" t="e">
        <v>#DIV/0!</v>
      </c>
    </row>
    <row r="467" spans="1:11" x14ac:dyDescent="0.25">
      <c r="A467" s="1"/>
      <c r="B467" s="1">
        <v>4110003</v>
      </c>
      <c r="C467" s="1" t="s">
        <v>969</v>
      </c>
      <c r="D467" s="1">
        <v>-21047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21047</v>
      </c>
      <c r="K467" s="151">
        <v>-1</v>
      </c>
    </row>
    <row r="468" spans="1:11" x14ac:dyDescent="0.25">
      <c r="A468" s="1"/>
      <c r="B468" s="1">
        <v>4110019</v>
      </c>
      <c r="C468" s="1" t="s">
        <v>982</v>
      </c>
      <c r="D468" s="1">
        <v>228799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-228799</v>
      </c>
      <c r="K468" s="151">
        <v>-1</v>
      </c>
    </row>
    <row r="469" spans="1:11" x14ac:dyDescent="0.25">
      <c r="A469" s="1"/>
      <c r="B469" s="1">
        <v>4110025</v>
      </c>
      <c r="C469" s="1" t="s">
        <v>986</v>
      </c>
      <c r="D469" s="1">
        <v>-1388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1388</v>
      </c>
      <c r="K469" s="151">
        <v>-1</v>
      </c>
    </row>
    <row r="470" spans="1:11" x14ac:dyDescent="0.25">
      <c r="A470" s="1"/>
      <c r="B470" s="1">
        <v>4110055</v>
      </c>
      <c r="C470" s="1" t="s">
        <v>1000</v>
      </c>
      <c r="D470" s="1">
        <v>-28248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28248</v>
      </c>
      <c r="K470" s="151">
        <v>-1</v>
      </c>
    </row>
    <row r="471" spans="1:11" x14ac:dyDescent="0.25">
      <c r="A471" s="1"/>
      <c r="B471" s="1">
        <v>4110116</v>
      </c>
      <c r="C471" s="1" t="s">
        <v>1025</v>
      </c>
      <c r="D471" s="1">
        <v>-1279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1279</v>
      </c>
      <c r="K471" s="151">
        <v>-1</v>
      </c>
    </row>
    <row r="472" spans="1:11" x14ac:dyDescent="0.25">
      <c r="A472" s="1"/>
      <c r="B472" s="1">
        <v>40912</v>
      </c>
      <c r="C472" s="1" t="s">
        <v>960</v>
      </c>
      <c r="D472" s="1">
        <v>-234667</v>
      </c>
      <c r="E472" s="1">
        <v>561333.67000000004</v>
      </c>
      <c r="F472" s="1">
        <v>408333.33</v>
      </c>
      <c r="G472" s="1">
        <v>-81666.659999999974</v>
      </c>
      <c r="H472" s="1">
        <v>0</v>
      </c>
      <c r="I472" s="1">
        <v>-81667</v>
      </c>
      <c r="J472" s="1">
        <v>153000</v>
      </c>
      <c r="K472" s="151">
        <v>-0.65198771024472979</v>
      </c>
    </row>
    <row r="473" spans="1:11" x14ac:dyDescent="0.25">
      <c r="A473" s="1">
        <v>2013</v>
      </c>
      <c r="B473" s="1">
        <v>431</v>
      </c>
      <c r="C473" s="1" t="s">
        <v>2110</v>
      </c>
      <c r="D473" s="1">
        <v>-2968242</v>
      </c>
      <c r="E473" s="1">
        <v>36034941</v>
      </c>
      <c r="F473" s="1">
        <v>36530752</v>
      </c>
      <c r="G473" s="1">
        <v>-3464053</v>
      </c>
      <c r="H473" s="1">
        <v>0</v>
      </c>
      <c r="I473" s="1">
        <v>-3464053</v>
      </c>
      <c r="J473" s="1">
        <v>-495811</v>
      </c>
      <c r="K473" s="151">
        <v>0.1670386039952268</v>
      </c>
    </row>
    <row r="474" spans="1:11" x14ac:dyDescent="0.25">
      <c r="A474" s="1"/>
      <c r="B474" s="1">
        <v>442</v>
      </c>
      <c r="C474" s="1" t="s">
        <v>2112</v>
      </c>
      <c r="D474" s="1">
        <v>-1193040</v>
      </c>
      <c r="E474" s="1">
        <v>10727240</v>
      </c>
      <c r="F474" s="1">
        <v>10927314</v>
      </c>
      <c r="G474" s="1">
        <v>-1393114</v>
      </c>
      <c r="H474" s="1">
        <v>0</v>
      </c>
      <c r="I474" s="1">
        <v>-1393114</v>
      </c>
      <c r="J474" s="1">
        <v>-200074</v>
      </c>
      <c r="K474" s="151">
        <v>0.16770099912827735</v>
      </c>
    </row>
    <row r="475" spans="1:11" x14ac:dyDescent="0.25">
      <c r="A475" s="1"/>
      <c r="B475" s="1">
        <v>4453</v>
      </c>
      <c r="C475" s="1" t="s">
        <v>2116</v>
      </c>
      <c r="D475" s="1">
        <v>-36905680</v>
      </c>
      <c r="E475" s="1">
        <v>116274480</v>
      </c>
      <c r="F475" s="1">
        <v>110392298.34</v>
      </c>
      <c r="G475" s="1">
        <v>-31023498.140000001</v>
      </c>
      <c r="H475" s="1">
        <v>0</v>
      </c>
      <c r="I475" s="1">
        <v>-31023498</v>
      </c>
      <c r="J475" s="1">
        <v>5882181.799999997</v>
      </c>
      <c r="K475" s="151">
        <v>-0.15938418779648106</v>
      </c>
    </row>
    <row r="476" spans="1:11" x14ac:dyDescent="0.25">
      <c r="A476" s="1"/>
      <c r="B476" s="1">
        <v>4456</v>
      </c>
      <c r="C476" s="1" t="s">
        <v>2118</v>
      </c>
      <c r="D476" s="1">
        <v>0</v>
      </c>
      <c r="E476" s="1">
        <v>527502189.83999997</v>
      </c>
      <c r="F476" s="1">
        <v>527502189.83999997</v>
      </c>
      <c r="G476" s="1">
        <v>0</v>
      </c>
      <c r="H476" s="1">
        <v>0</v>
      </c>
      <c r="I476" s="1">
        <v>0</v>
      </c>
      <c r="J476" s="1">
        <v>-6.5439939498901367E-4</v>
      </c>
      <c r="K476" s="151">
        <v>-1</v>
      </c>
    </row>
    <row r="477" spans="1:11" x14ac:dyDescent="0.25">
      <c r="A477" s="1"/>
      <c r="B477" s="1">
        <v>4457</v>
      </c>
      <c r="C477" s="1" t="s">
        <v>2120</v>
      </c>
      <c r="D477" s="1">
        <v>0</v>
      </c>
      <c r="E477" s="1">
        <v>659650694.75999999</v>
      </c>
      <c r="F477" s="1">
        <v>659650694.75999999</v>
      </c>
      <c r="G477" s="1">
        <v>0</v>
      </c>
      <c r="H477" s="1">
        <v>0</v>
      </c>
      <c r="I477" s="1">
        <v>0</v>
      </c>
      <c r="J477" s="1">
        <v>4.9996376037597656E-3</v>
      </c>
      <c r="K477" s="151">
        <v>-1</v>
      </c>
    </row>
    <row r="478" spans="1:11" x14ac:dyDescent="0.25">
      <c r="A478" s="1"/>
      <c r="B478" s="1">
        <v>449</v>
      </c>
      <c r="C478" s="1" t="s">
        <v>2125</v>
      </c>
      <c r="D478" s="1">
        <v>-763293</v>
      </c>
      <c r="E478" s="1">
        <v>9485614.0299999993</v>
      </c>
      <c r="F478" s="1">
        <v>9559702.0800000001</v>
      </c>
      <c r="G478" s="1">
        <v>-837381</v>
      </c>
      <c r="H478" s="1">
        <v>0</v>
      </c>
      <c r="I478" s="1">
        <v>-837381</v>
      </c>
      <c r="J478" s="1">
        <v>-74088.050700404681</v>
      </c>
      <c r="K478" s="151">
        <v>9.7063716844742978E-2</v>
      </c>
    </row>
    <row r="479" spans="1:11" x14ac:dyDescent="0.25">
      <c r="A479" s="1">
        <v>2014</v>
      </c>
      <c r="B479" s="1">
        <v>421</v>
      </c>
      <c r="C479" s="1" t="s">
        <v>2108</v>
      </c>
      <c r="D479" s="1">
        <v>-11394554</v>
      </c>
      <c r="E479" s="1">
        <v>127980950.87</v>
      </c>
      <c r="F479" s="1">
        <v>130934889</v>
      </c>
      <c r="G479" s="1">
        <v>-14348492.519999996</v>
      </c>
      <c r="H479" s="1">
        <v>0</v>
      </c>
      <c r="I479" s="1">
        <v>-14348493</v>
      </c>
      <c r="J479" s="1">
        <v>-2953938.6099999994</v>
      </c>
      <c r="K479" s="151">
        <v>0.25924125761270767</v>
      </c>
    </row>
    <row r="480" spans="1:11" x14ac:dyDescent="0.25">
      <c r="A480" s="1"/>
      <c r="B480" s="1">
        <v>46703</v>
      </c>
      <c r="C480" s="1" t="s">
        <v>2162</v>
      </c>
      <c r="D480" s="1">
        <v>-318267</v>
      </c>
      <c r="E480" s="1">
        <v>0</v>
      </c>
      <c r="F480" s="1">
        <v>0</v>
      </c>
      <c r="G480" s="1">
        <v>-318267.09999999998</v>
      </c>
      <c r="H480" s="1">
        <v>0</v>
      </c>
      <c r="I480" s="1">
        <v>-318267</v>
      </c>
      <c r="J480" s="1">
        <v>9.9999999976716936E-2</v>
      </c>
      <c r="K480" s="151">
        <v>-3.1420149923355867E-7</v>
      </c>
    </row>
    <row r="481" spans="1:11" x14ac:dyDescent="0.25">
      <c r="A481" s="1"/>
      <c r="B481" s="1">
        <v>481</v>
      </c>
      <c r="C481" s="1" t="s">
        <v>3495</v>
      </c>
      <c r="D481" s="1">
        <v>-16461412</v>
      </c>
      <c r="E481" s="1">
        <v>16461416</v>
      </c>
      <c r="F481" s="1">
        <v>12144440.65</v>
      </c>
      <c r="G481" s="1">
        <v>-12144436.65</v>
      </c>
      <c r="H481" s="1">
        <v>0</v>
      </c>
      <c r="I481" s="1">
        <v>-12144437</v>
      </c>
      <c r="J481" s="1">
        <v>4316975</v>
      </c>
      <c r="K481" s="151">
        <v>-0.26224815951389835</v>
      </c>
    </row>
    <row r="482" spans="1:11" x14ac:dyDescent="0.25">
      <c r="A482" s="1">
        <v>2015</v>
      </c>
      <c r="B482" s="1">
        <v>4010050</v>
      </c>
      <c r="C482" s="1" t="s">
        <v>389</v>
      </c>
      <c r="D482" s="1">
        <v>-7926628</v>
      </c>
      <c r="E482" s="1">
        <v>0</v>
      </c>
      <c r="F482" s="1">
        <v>0</v>
      </c>
      <c r="G482" s="1">
        <v>0</v>
      </c>
      <c r="H482" s="1">
        <v>-8014120</v>
      </c>
      <c r="I482" s="1">
        <v>-8014120</v>
      </c>
      <c r="J482" s="1">
        <v>-87491.655000194907</v>
      </c>
      <c r="K482" s="151">
        <v>1.1037688559649135E-2</v>
      </c>
    </row>
    <row r="483" spans="1:11" x14ac:dyDescent="0.25">
      <c r="A483" s="1"/>
      <c r="B483" s="1">
        <v>4010592</v>
      </c>
      <c r="C483" s="1" t="s">
        <v>585</v>
      </c>
      <c r="D483" s="1">
        <v>-46748624</v>
      </c>
      <c r="E483" s="1">
        <v>0</v>
      </c>
      <c r="F483" s="1">
        <v>0</v>
      </c>
      <c r="G483" s="1">
        <v>0</v>
      </c>
      <c r="H483" s="1">
        <v>-486050238</v>
      </c>
      <c r="I483" s="1">
        <v>-486050238</v>
      </c>
      <c r="J483" s="1">
        <v>-439301614.40359879</v>
      </c>
      <c r="K483" s="151">
        <v>9.3971026440533958</v>
      </c>
    </row>
    <row r="484" spans="1:11" x14ac:dyDescent="0.25">
      <c r="A484" s="1"/>
      <c r="B484" s="1">
        <v>45701</v>
      </c>
      <c r="C484" s="1" t="s">
        <v>3489</v>
      </c>
      <c r="D484" s="1">
        <v>-84253556</v>
      </c>
      <c r="E484" s="1">
        <v>84253556</v>
      </c>
      <c r="F484" s="1">
        <v>0</v>
      </c>
      <c r="G484" s="1">
        <v>0</v>
      </c>
      <c r="H484" s="1">
        <v>0</v>
      </c>
      <c r="I484" s="1">
        <v>0</v>
      </c>
      <c r="J484" s="1">
        <v>84253556</v>
      </c>
      <c r="K484" s="151">
        <v>-1</v>
      </c>
    </row>
    <row r="485" spans="1:11" x14ac:dyDescent="0.25">
      <c r="A485" s="1">
        <v>2016</v>
      </c>
      <c r="B485" s="1" t="s">
        <v>3574</v>
      </c>
      <c r="C485" s="1" t="s">
        <v>3575</v>
      </c>
      <c r="D485" s="1">
        <v>-103275005</v>
      </c>
      <c r="E485" s="1">
        <v>0</v>
      </c>
      <c r="F485" s="1">
        <v>0</v>
      </c>
      <c r="G485" s="1">
        <v>0</v>
      </c>
      <c r="H485" s="1">
        <v>-111478800</v>
      </c>
      <c r="I485" s="1">
        <v>-111478800</v>
      </c>
      <c r="J485" s="1">
        <v>-111478800</v>
      </c>
      <c r="K485" s="151" t="e">
        <v>#DIV/0!</v>
      </c>
    </row>
    <row r="486" spans="1:11" x14ac:dyDescent="0.25">
      <c r="A486" s="1">
        <v>2017</v>
      </c>
      <c r="B486" s="1">
        <v>444</v>
      </c>
      <c r="C486" s="1" t="s">
        <v>2114</v>
      </c>
      <c r="D486" s="1">
        <v>-8313194</v>
      </c>
      <c r="E486" s="1">
        <v>39191950</v>
      </c>
      <c r="F486" s="1">
        <v>0</v>
      </c>
      <c r="G486" s="1">
        <v>30878756</v>
      </c>
      <c r="H486" s="1">
        <v>-35861599</v>
      </c>
      <c r="I486" s="1">
        <v>-4982843</v>
      </c>
      <c r="J486" s="1">
        <v>-30205567</v>
      </c>
      <c r="K486" s="151">
        <v>-1.1975537217946801</v>
      </c>
    </row>
    <row r="487" spans="1:11" x14ac:dyDescent="0.25">
      <c r="A487" s="1">
        <v>3001</v>
      </c>
      <c r="B487" s="1">
        <v>10111</v>
      </c>
      <c r="C487" s="1" t="s">
        <v>4</v>
      </c>
      <c r="D487" s="1">
        <v>-17875620</v>
      </c>
      <c r="E487" s="1">
        <v>0</v>
      </c>
      <c r="F487" s="1">
        <v>0</v>
      </c>
      <c r="G487" s="1">
        <v>-17875620</v>
      </c>
      <c r="H487" s="1">
        <v>0</v>
      </c>
      <c r="I487" s="1">
        <v>-17875620</v>
      </c>
      <c r="J487" s="1">
        <v>0</v>
      </c>
      <c r="K487" s="151">
        <v>0</v>
      </c>
    </row>
    <row r="488" spans="1:11" x14ac:dyDescent="0.25">
      <c r="A488" s="1"/>
      <c r="B488" s="1">
        <v>10114</v>
      </c>
      <c r="C488" s="1" t="s">
        <v>7</v>
      </c>
      <c r="D488" s="1">
        <v>-131087880</v>
      </c>
      <c r="E488" s="1">
        <v>0</v>
      </c>
      <c r="F488" s="1">
        <v>0</v>
      </c>
      <c r="G488" s="1">
        <v>-131087878</v>
      </c>
      <c r="H488" s="1">
        <v>-2</v>
      </c>
      <c r="I488" s="1">
        <v>-131087880</v>
      </c>
      <c r="J488" s="1">
        <v>-2</v>
      </c>
      <c r="K488" s="151">
        <v>1.5256940843912355E-8</v>
      </c>
    </row>
    <row r="489" spans="1:11" x14ac:dyDescent="0.25">
      <c r="A489" s="1">
        <v>3004</v>
      </c>
      <c r="B489" s="1">
        <v>1078</v>
      </c>
      <c r="C489" s="1" t="s">
        <v>3512</v>
      </c>
      <c r="D489" s="1">
        <v>-13378279</v>
      </c>
      <c r="E489" s="1">
        <v>0</v>
      </c>
      <c r="F489" s="1">
        <v>8993843</v>
      </c>
      <c r="G489" s="1">
        <v>-22372122</v>
      </c>
      <c r="H489" s="1">
        <v>0</v>
      </c>
      <c r="I489" s="1">
        <v>-22372122</v>
      </c>
      <c r="J489" s="1">
        <v>-8993843</v>
      </c>
      <c r="K489" s="151">
        <v>0.67227204635215043</v>
      </c>
    </row>
    <row r="490" spans="1:11" x14ac:dyDescent="0.25">
      <c r="A490" s="1">
        <v>3005</v>
      </c>
      <c r="B490" s="1">
        <v>108</v>
      </c>
      <c r="C490" s="1" t="s">
        <v>11</v>
      </c>
      <c r="D490" s="1">
        <v>-115360536</v>
      </c>
      <c r="E490" s="1">
        <v>8993843</v>
      </c>
      <c r="F490" s="1">
        <v>0</v>
      </c>
      <c r="G490" s="1">
        <v>-286243565.45999998</v>
      </c>
      <c r="H490" s="1">
        <v>11</v>
      </c>
      <c r="I490" s="1">
        <v>-286243554</v>
      </c>
      <c r="J490" s="1">
        <v>-170883016.54000002</v>
      </c>
      <c r="K490" s="151">
        <v>1.4812952531471331</v>
      </c>
    </row>
    <row r="491" spans="1:11" x14ac:dyDescent="0.25">
      <c r="A491" s="1">
        <v>4001</v>
      </c>
      <c r="B491" s="1">
        <v>70501</v>
      </c>
      <c r="C491" s="1" t="s">
        <v>2576</v>
      </c>
      <c r="D491" s="1">
        <v>-2862524136</v>
      </c>
      <c r="E491" s="1">
        <v>159876576.65000001</v>
      </c>
      <c r="F491" s="1">
        <v>3107907006.4000001</v>
      </c>
      <c r="G491" s="1">
        <v>-2948030429.75</v>
      </c>
      <c r="H491" s="1">
        <v>0</v>
      </c>
      <c r="I491" s="1">
        <v>-2948030430</v>
      </c>
      <c r="J491" s="1">
        <v>-85506294</v>
      </c>
      <c r="K491" s="151">
        <v>2.9870942544953968E-2</v>
      </c>
    </row>
    <row r="492" spans="1:11" x14ac:dyDescent="0.25">
      <c r="A492" s="1"/>
      <c r="B492" s="1">
        <v>70502</v>
      </c>
      <c r="C492" s="1" t="s">
        <v>2578</v>
      </c>
      <c r="D492" s="1">
        <v>-42472033</v>
      </c>
      <c r="E492" s="1">
        <v>1694018.53</v>
      </c>
      <c r="F492" s="1">
        <v>46624881.119999997</v>
      </c>
      <c r="G492" s="1">
        <v>-44930862.589999996</v>
      </c>
      <c r="H492" s="1">
        <v>0</v>
      </c>
      <c r="I492" s="1">
        <v>-44930863</v>
      </c>
      <c r="J492" s="1">
        <v>-2458830</v>
      </c>
      <c r="K492" s="151">
        <v>5.789291979500958E-2</v>
      </c>
    </row>
    <row r="493" spans="1:11" x14ac:dyDescent="0.25">
      <c r="A493" s="1"/>
      <c r="B493" s="1">
        <v>70504</v>
      </c>
      <c r="C493" s="1" t="s">
        <v>2584</v>
      </c>
      <c r="D493" s="1">
        <v>-86600184</v>
      </c>
      <c r="E493" s="1">
        <v>6864568</v>
      </c>
      <c r="F493" s="1">
        <v>120101575.05</v>
      </c>
      <c r="G493" s="1">
        <v>-113237007.05</v>
      </c>
      <c r="H493" s="1">
        <v>0</v>
      </c>
      <c r="I493" s="1">
        <v>-113237007</v>
      </c>
      <c r="J493" s="1">
        <v>-26636823</v>
      </c>
      <c r="K493" s="151">
        <v>0.30758390767391441</v>
      </c>
    </row>
    <row r="494" spans="1:11" x14ac:dyDescent="0.25">
      <c r="A494" s="1"/>
      <c r="B494" s="1">
        <v>70507</v>
      </c>
      <c r="C494" s="1" t="s">
        <v>2586</v>
      </c>
      <c r="D494" s="1">
        <v>-16165238</v>
      </c>
      <c r="E494" s="1">
        <v>3262015.51</v>
      </c>
      <c r="F494" s="1">
        <v>11374202.33</v>
      </c>
      <c r="G494" s="1">
        <v>-8112186.8200000003</v>
      </c>
      <c r="H494" s="1">
        <v>0</v>
      </c>
      <c r="I494" s="1">
        <v>-8112187</v>
      </c>
      <c r="J494" s="1">
        <v>8053051</v>
      </c>
      <c r="K494" s="151">
        <v>-0.4981708899058585</v>
      </c>
    </row>
    <row r="495" spans="1:11" x14ac:dyDescent="0.25">
      <c r="A495" s="1"/>
      <c r="B495" s="1">
        <v>7081</v>
      </c>
      <c r="C495" s="1" t="s">
        <v>2594</v>
      </c>
      <c r="D495" s="1">
        <v>-41166535</v>
      </c>
      <c r="E495" s="1">
        <v>5168328</v>
      </c>
      <c r="F495" s="1">
        <v>46138340</v>
      </c>
      <c r="G495" s="1">
        <v>-40970012</v>
      </c>
      <c r="H495" s="1">
        <v>0</v>
      </c>
      <c r="I495" s="1">
        <v>-40970012</v>
      </c>
      <c r="J495" s="1">
        <v>196522.5</v>
      </c>
      <c r="K495" s="151">
        <v>-4.7738412374740942E-3</v>
      </c>
    </row>
    <row r="496" spans="1:11" x14ac:dyDescent="0.25">
      <c r="A496" s="1"/>
      <c r="B496" s="1">
        <v>7056</v>
      </c>
      <c r="C496" s="1" t="s">
        <v>2588</v>
      </c>
      <c r="D496" s="1">
        <v>304553</v>
      </c>
      <c r="E496" s="1">
        <v>158644.82999999999</v>
      </c>
      <c r="F496" s="1">
        <v>0</v>
      </c>
      <c r="G496" s="1">
        <v>158644.82999999999</v>
      </c>
      <c r="H496" s="1">
        <v>0</v>
      </c>
      <c r="I496" s="1">
        <v>158645</v>
      </c>
      <c r="J496" s="1">
        <v>-145907.51</v>
      </c>
      <c r="K496" s="151">
        <v>-0.47908818745246923</v>
      </c>
    </row>
    <row r="497" spans="1:11" x14ac:dyDescent="0.25">
      <c r="A497" s="1"/>
      <c r="B497" s="1">
        <v>705031</v>
      </c>
      <c r="C497" s="1" t="s">
        <v>2582</v>
      </c>
      <c r="D497" s="1">
        <v>-1552823</v>
      </c>
      <c r="E497" s="1">
        <v>1161200.3999999999</v>
      </c>
      <c r="F497" s="1">
        <v>2648441.2400000002</v>
      </c>
      <c r="G497" s="1">
        <v>-1487240.8400000003</v>
      </c>
      <c r="H497" s="1">
        <v>0</v>
      </c>
      <c r="I497" s="1">
        <v>-1487241</v>
      </c>
      <c r="J497" s="1">
        <v>65582</v>
      </c>
      <c r="K497" s="151">
        <v>-4.2234047280340387E-2</v>
      </c>
    </row>
    <row r="498" spans="1:11" x14ac:dyDescent="0.25">
      <c r="A498" s="1">
        <v>4003</v>
      </c>
      <c r="B498" s="1">
        <v>6683</v>
      </c>
      <c r="C498" s="1" t="s">
        <v>2564</v>
      </c>
      <c r="D498" s="1">
        <v>0</v>
      </c>
      <c r="E498" s="1">
        <v>166.8</v>
      </c>
      <c r="F498" s="1">
        <v>0</v>
      </c>
      <c r="G498" s="1">
        <v>166.8</v>
      </c>
      <c r="H498" s="1">
        <v>0</v>
      </c>
      <c r="I498" s="1">
        <v>167</v>
      </c>
      <c r="J498" s="1">
        <v>167</v>
      </c>
      <c r="K498" s="151" t="e">
        <v>#DIV/0!</v>
      </c>
    </row>
    <row r="499" spans="1:11" x14ac:dyDescent="0.25">
      <c r="A499" s="1"/>
      <c r="B499" s="1">
        <v>751</v>
      </c>
      <c r="C499" s="1" t="s">
        <v>2600</v>
      </c>
      <c r="D499" s="1">
        <v>-1946096</v>
      </c>
      <c r="E499" s="1">
        <v>3789.8</v>
      </c>
      <c r="F499" s="1">
        <v>2117416.04</v>
      </c>
      <c r="G499" s="1">
        <v>-2113626.2400000002</v>
      </c>
      <c r="H499" s="1">
        <v>0</v>
      </c>
      <c r="I499" s="1">
        <v>-2113626</v>
      </c>
      <c r="J499" s="1">
        <v>-167529.65999999992</v>
      </c>
      <c r="K499" s="151">
        <v>8.6084977684095496E-2</v>
      </c>
    </row>
    <row r="500" spans="1:11" x14ac:dyDescent="0.25">
      <c r="A500" s="1"/>
      <c r="B500" s="1">
        <v>7683</v>
      </c>
      <c r="C500" s="1" t="s">
        <v>2606</v>
      </c>
      <c r="D500" s="1">
        <v>-434</v>
      </c>
      <c r="E500" s="1">
        <v>0</v>
      </c>
      <c r="F500" s="1">
        <v>4866.22</v>
      </c>
      <c r="G500" s="1">
        <v>-4866.22</v>
      </c>
      <c r="H500" s="1">
        <v>0</v>
      </c>
      <c r="I500" s="1">
        <v>-4866</v>
      </c>
      <c r="J500" s="1">
        <v>-4431.8249999999998</v>
      </c>
      <c r="K500" s="151">
        <v>10.207462428744169</v>
      </c>
    </row>
    <row r="501" spans="1:11" x14ac:dyDescent="0.25">
      <c r="A501" s="1"/>
      <c r="B501" s="1">
        <v>708201</v>
      </c>
      <c r="C501" s="1" t="s">
        <v>3510</v>
      </c>
      <c r="D501" s="1">
        <v>-1846017</v>
      </c>
      <c r="E501" s="1">
        <v>319930</v>
      </c>
      <c r="F501" s="1">
        <v>2255294</v>
      </c>
      <c r="G501" s="1">
        <v>-1935364</v>
      </c>
      <c r="H501" s="1">
        <v>0</v>
      </c>
      <c r="I501" s="1">
        <v>-1935364</v>
      </c>
      <c r="J501" s="1">
        <v>-89347</v>
      </c>
      <c r="K501" s="151">
        <v>4.8399879307720349E-2</v>
      </c>
    </row>
    <row r="502" spans="1:11" x14ac:dyDescent="0.25">
      <c r="A502" s="1"/>
      <c r="B502" s="1">
        <v>7088</v>
      </c>
      <c r="C502" s="1" t="s">
        <v>3777</v>
      </c>
      <c r="D502" s="1">
        <v>0</v>
      </c>
      <c r="E502" s="1">
        <v>0</v>
      </c>
      <c r="F502" s="1">
        <v>640068</v>
      </c>
      <c r="G502" s="1">
        <v>-640068</v>
      </c>
      <c r="H502" s="1">
        <v>0</v>
      </c>
      <c r="I502" s="1">
        <v>-640068</v>
      </c>
      <c r="J502" s="1">
        <v>-640068</v>
      </c>
      <c r="K502" s="151" t="e">
        <v>#DIV/0!</v>
      </c>
    </row>
    <row r="503" spans="1:11" x14ac:dyDescent="0.25">
      <c r="A503" s="1">
        <v>5001</v>
      </c>
      <c r="B503" s="1">
        <v>603</v>
      </c>
      <c r="C503" s="1" t="s">
        <v>2399</v>
      </c>
      <c r="D503" s="1">
        <v>-11171389</v>
      </c>
      <c r="E503" s="1">
        <v>268730210</v>
      </c>
      <c r="F503" s="1">
        <v>304636535</v>
      </c>
      <c r="G503" s="1">
        <v>-35906325</v>
      </c>
      <c r="H503" s="1">
        <v>0</v>
      </c>
      <c r="I503" s="1">
        <v>-35906325</v>
      </c>
      <c r="J503" s="1">
        <v>-24734936</v>
      </c>
      <c r="K503" s="151">
        <v>2.2141325487815346</v>
      </c>
    </row>
    <row r="504" spans="1:11" x14ac:dyDescent="0.25">
      <c r="A504" s="1"/>
      <c r="B504" s="1">
        <v>60502</v>
      </c>
      <c r="C504" s="1" t="s">
        <v>2405</v>
      </c>
      <c r="D504" s="1">
        <v>8353422</v>
      </c>
      <c r="E504" s="1">
        <v>9732374.4000000004</v>
      </c>
      <c r="F504" s="1">
        <v>43983.1</v>
      </c>
      <c r="G504" s="1">
        <v>9688391.3000000007</v>
      </c>
      <c r="H504" s="1">
        <v>0</v>
      </c>
      <c r="I504" s="1">
        <v>9688391</v>
      </c>
      <c r="J504" s="1">
        <v>1334968.7599999998</v>
      </c>
      <c r="K504" s="151">
        <v>0.15981099980886393</v>
      </c>
    </row>
    <row r="505" spans="1:11" x14ac:dyDescent="0.25">
      <c r="A505" s="1"/>
      <c r="B505" s="1">
        <v>60504</v>
      </c>
      <c r="C505" s="1" t="s">
        <v>2407</v>
      </c>
      <c r="D505" s="1">
        <v>9144034</v>
      </c>
      <c r="E505" s="1">
        <v>8910270.8200000003</v>
      </c>
      <c r="F505" s="1">
        <v>125263.19</v>
      </c>
      <c r="G505" s="1">
        <v>8785007.6300000008</v>
      </c>
      <c r="H505" s="1">
        <v>0</v>
      </c>
      <c r="I505" s="1">
        <v>8785008</v>
      </c>
      <c r="J505" s="1">
        <v>-359026.09999999963</v>
      </c>
      <c r="K505" s="151">
        <v>-3.9263425319028461E-2</v>
      </c>
    </row>
    <row r="506" spans="1:11" x14ac:dyDescent="0.25">
      <c r="A506" s="1"/>
      <c r="B506" s="1">
        <v>60506</v>
      </c>
      <c r="C506" s="1" t="s">
        <v>2409</v>
      </c>
      <c r="D506" s="1">
        <v>1956654</v>
      </c>
      <c r="E506" s="1">
        <v>2322684.62</v>
      </c>
      <c r="F506" s="1">
        <v>2521.5</v>
      </c>
      <c r="G506" s="1">
        <v>2320163.12</v>
      </c>
      <c r="H506" s="1">
        <v>0</v>
      </c>
      <c r="I506" s="1">
        <v>2320163</v>
      </c>
      <c r="J506" s="1">
        <v>363509.14999999991</v>
      </c>
      <c r="K506" s="151">
        <v>0.1857810210017474</v>
      </c>
    </row>
    <row r="507" spans="1:11" x14ac:dyDescent="0.25">
      <c r="A507" s="1"/>
      <c r="B507" s="1">
        <v>60508</v>
      </c>
      <c r="C507" s="1" t="s">
        <v>2411</v>
      </c>
      <c r="D507" s="1">
        <v>57277467</v>
      </c>
      <c r="E507" s="1">
        <v>62517936.049999997</v>
      </c>
      <c r="F507" s="1">
        <v>882919.15</v>
      </c>
      <c r="G507" s="1">
        <v>61635016.899999999</v>
      </c>
      <c r="H507" s="1">
        <v>0</v>
      </c>
      <c r="I507" s="1">
        <v>61635017</v>
      </c>
      <c r="J507" s="1">
        <v>4357550.1099999994</v>
      </c>
      <c r="K507" s="151">
        <v>7.6077912425292299E-2</v>
      </c>
    </row>
    <row r="508" spans="1:11" x14ac:dyDescent="0.25">
      <c r="A508" s="1"/>
      <c r="B508" s="1">
        <v>60512</v>
      </c>
      <c r="C508" s="1" t="s">
        <v>2413</v>
      </c>
      <c r="D508" s="1">
        <v>51149800</v>
      </c>
      <c r="E508" s="1">
        <v>52219502.909999996</v>
      </c>
      <c r="F508" s="1">
        <v>3173889.45</v>
      </c>
      <c r="G508" s="1">
        <v>49045613.459999993</v>
      </c>
      <c r="H508" s="1">
        <v>0</v>
      </c>
      <c r="I508" s="1">
        <v>49045613</v>
      </c>
      <c r="J508" s="1">
        <v>-2104187</v>
      </c>
      <c r="K508" s="151">
        <v>-4.1137736608940795E-2</v>
      </c>
    </row>
    <row r="509" spans="1:11" x14ac:dyDescent="0.25">
      <c r="A509" s="1"/>
      <c r="B509" s="1">
        <v>605121</v>
      </c>
      <c r="C509" s="1" t="s">
        <v>2415</v>
      </c>
      <c r="D509" s="1">
        <v>20505423</v>
      </c>
      <c r="E509" s="1">
        <v>17752995.73</v>
      </c>
      <c r="F509" s="1">
        <v>459371.71</v>
      </c>
      <c r="G509" s="1">
        <v>17293624.02</v>
      </c>
      <c r="H509" s="1">
        <v>0</v>
      </c>
      <c r="I509" s="1">
        <v>17293624</v>
      </c>
      <c r="J509" s="1">
        <v>-3211799.4600000009</v>
      </c>
      <c r="K509" s="151">
        <v>-0.15663170605890042</v>
      </c>
    </row>
    <row r="510" spans="1:11" x14ac:dyDescent="0.25">
      <c r="A510" s="1"/>
      <c r="B510" s="1">
        <v>60514</v>
      </c>
      <c r="C510" s="1" t="s">
        <v>2417</v>
      </c>
      <c r="D510" s="1">
        <v>0</v>
      </c>
      <c r="E510" s="1">
        <v>17164.830000000002</v>
      </c>
      <c r="F510" s="1">
        <v>17164.830000000002</v>
      </c>
      <c r="G510" s="1">
        <v>0</v>
      </c>
      <c r="H510" s="1">
        <v>0</v>
      </c>
      <c r="I510" s="1">
        <v>0</v>
      </c>
      <c r="J510" s="1">
        <v>0</v>
      </c>
      <c r="K510" s="151" t="e">
        <v>#DIV/0!</v>
      </c>
    </row>
    <row r="511" spans="1:11" x14ac:dyDescent="0.25">
      <c r="A511" s="1"/>
      <c r="B511" s="1">
        <v>60516</v>
      </c>
      <c r="C511" s="1" t="s">
        <v>2419</v>
      </c>
      <c r="D511" s="1">
        <v>5848354</v>
      </c>
      <c r="E511" s="1">
        <v>7298287.8799999999</v>
      </c>
      <c r="F511" s="1">
        <v>21441.22</v>
      </c>
      <c r="G511" s="1">
        <v>7276846.6600000001</v>
      </c>
      <c r="H511" s="1">
        <v>0</v>
      </c>
      <c r="I511" s="1">
        <v>7276847</v>
      </c>
      <c r="J511" s="1">
        <v>1428493</v>
      </c>
      <c r="K511" s="151">
        <v>0.24425556318923239</v>
      </c>
    </row>
    <row r="512" spans="1:11" x14ac:dyDescent="0.25">
      <c r="A512" s="1"/>
      <c r="B512" s="1">
        <v>60518</v>
      </c>
      <c r="C512" s="1" t="s">
        <v>2421</v>
      </c>
      <c r="D512" s="1">
        <v>23198916</v>
      </c>
      <c r="E512" s="1">
        <v>23967053.440000001</v>
      </c>
      <c r="F512" s="1">
        <v>335571.19</v>
      </c>
      <c r="G512" s="1">
        <v>23631482.25</v>
      </c>
      <c r="H512" s="1">
        <v>0</v>
      </c>
      <c r="I512" s="1">
        <v>23631482</v>
      </c>
      <c r="J512" s="1">
        <v>432565.57999999821</v>
      </c>
      <c r="K512" s="151">
        <v>1.8645938981317223E-2</v>
      </c>
    </row>
    <row r="513" spans="1:11" x14ac:dyDescent="0.25">
      <c r="A513" s="1"/>
      <c r="B513" s="1">
        <v>60520</v>
      </c>
      <c r="C513" s="1" t="s">
        <v>2423</v>
      </c>
      <c r="D513" s="1">
        <v>28934322</v>
      </c>
      <c r="E513" s="1">
        <v>31622309.32</v>
      </c>
      <c r="F513" s="1">
        <v>998152.32</v>
      </c>
      <c r="G513" s="1">
        <v>30624157</v>
      </c>
      <c r="H513" s="1">
        <v>0</v>
      </c>
      <c r="I513" s="1">
        <v>30624157</v>
      </c>
      <c r="J513" s="1">
        <v>1689835.4800000004</v>
      </c>
      <c r="K513" s="151">
        <v>5.8402457401047103E-2</v>
      </c>
    </row>
    <row r="514" spans="1:11" x14ac:dyDescent="0.25">
      <c r="A514" s="1"/>
      <c r="B514" s="1">
        <v>60522</v>
      </c>
      <c r="C514" s="1" t="s">
        <v>2425</v>
      </c>
      <c r="D514" s="1">
        <v>8602499</v>
      </c>
      <c r="E514" s="1">
        <v>7383966.3700000001</v>
      </c>
      <c r="F514" s="1">
        <v>90133.82</v>
      </c>
      <c r="G514" s="1">
        <v>7293832.5499999998</v>
      </c>
      <c r="H514" s="1">
        <v>0</v>
      </c>
      <c r="I514" s="1">
        <v>7293833</v>
      </c>
      <c r="J514" s="1">
        <v>-1308666.25</v>
      </c>
      <c r="K514" s="151">
        <v>-0.1521262846956947</v>
      </c>
    </row>
    <row r="515" spans="1:11" x14ac:dyDescent="0.25">
      <c r="A515" s="1"/>
      <c r="B515" s="1">
        <v>60523</v>
      </c>
      <c r="C515" s="1" t="s">
        <v>2427</v>
      </c>
      <c r="D515" s="1">
        <v>1154540</v>
      </c>
      <c r="E515" s="1">
        <v>1195053.96</v>
      </c>
      <c r="F515" s="1">
        <v>0</v>
      </c>
      <c r="G515" s="1">
        <v>1195053.96</v>
      </c>
      <c r="H515" s="1">
        <v>0</v>
      </c>
      <c r="I515" s="1">
        <v>1195054</v>
      </c>
      <c r="J515" s="1">
        <v>40514.280000000028</v>
      </c>
      <c r="K515" s="151">
        <v>3.5091282957333013E-2</v>
      </c>
    </row>
    <row r="516" spans="1:11" x14ac:dyDescent="0.25">
      <c r="A516" s="1"/>
      <c r="B516" s="1">
        <v>60524</v>
      </c>
      <c r="C516" s="1" t="s">
        <v>2429</v>
      </c>
      <c r="D516" s="1">
        <v>81770586</v>
      </c>
      <c r="E516" s="1">
        <v>107116996.20999999</v>
      </c>
      <c r="F516" s="1">
        <v>316471</v>
      </c>
      <c r="G516" s="1">
        <v>106800525.20999999</v>
      </c>
      <c r="H516" s="1">
        <v>0</v>
      </c>
      <c r="I516" s="1">
        <v>106800525</v>
      </c>
      <c r="J516" s="1">
        <v>25029939.459999993</v>
      </c>
      <c r="K516" s="151">
        <v>0.30609955028090158</v>
      </c>
    </row>
    <row r="517" spans="1:11" x14ac:dyDescent="0.25">
      <c r="A517" s="1"/>
      <c r="B517" s="1">
        <v>60526</v>
      </c>
      <c r="C517" s="1" t="s">
        <v>2431</v>
      </c>
      <c r="D517" s="1">
        <v>13638646</v>
      </c>
      <c r="E517" s="1">
        <v>11096455.800000001</v>
      </c>
      <c r="F517" s="1">
        <v>85129.5</v>
      </c>
      <c r="G517" s="1">
        <v>11011326.300000001</v>
      </c>
      <c r="H517" s="1">
        <v>0</v>
      </c>
      <c r="I517" s="1">
        <v>11011326</v>
      </c>
      <c r="J517" s="1">
        <v>-2627319.7400000002</v>
      </c>
      <c r="K517" s="151">
        <v>-0.19263787549628078</v>
      </c>
    </row>
    <row r="518" spans="1:11" x14ac:dyDescent="0.25">
      <c r="A518" s="1"/>
      <c r="B518" s="1">
        <v>60529</v>
      </c>
      <c r="C518" s="1" t="s">
        <v>2433</v>
      </c>
      <c r="D518" s="1">
        <v>2044344486</v>
      </c>
      <c r="E518" s="1">
        <v>2182889169.02</v>
      </c>
      <c r="F518" s="1">
        <v>42138174.600000001</v>
      </c>
      <c r="G518" s="1">
        <v>2140750994.4200001</v>
      </c>
      <c r="H518" s="1">
        <v>0</v>
      </c>
      <c r="I518" s="1">
        <v>2140750994</v>
      </c>
      <c r="J518" s="1">
        <v>96406507.829999924</v>
      </c>
      <c r="K518" s="151">
        <v>4.7157662753117391E-2</v>
      </c>
    </row>
    <row r="519" spans="1:11" x14ac:dyDescent="0.25">
      <c r="A519" s="1"/>
      <c r="B519" s="1">
        <v>60532</v>
      </c>
      <c r="C519" s="1" t="s">
        <v>2435</v>
      </c>
      <c r="D519" s="1">
        <v>4506468</v>
      </c>
      <c r="E519" s="1">
        <v>4063142.68</v>
      </c>
      <c r="F519" s="1">
        <v>37853.980000000003</v>
      </c>
      <c r="G519" s="1">
        <v>4025288.7</v>
      </c>
      <c r="H519" s="1">
        <v>0</v>
      </c>
      <c r="I519" s="1">
        <v>4025289</v>
      </c>
      <c r="J519" s="1">
        <v>-481179.34999999963</v>
      </c>
      <c r="K519" s="151">
        <v>-0.10677526449287049</v>
      </c>
    </row>
    <row r="520" spans="1:11" x14ac:dyDescent="0.25">
      <c r="A520" s="1"/>
      <c r="B520" s="1">
        <v>60533</v>
      </c>
      <c r="C520" s="1" t="s">
        <v>2437</v>
      </c>
      <c r="D520" s="1">
        <v>-95748888</v>
      </c>
      <c r="E520" s="1">
        <v>5554243.8300000001</v>
      </c>
      <c r="F520" s="1">
        <v>96217421.599999994</v>
      </c>
      <c r="G520" s="1">
        <v>-90663177.769999996</v>
      </c>
      <c r="H520" s="1">
        <v>0</v>
      </c>
      <c r="I520" s="1">
        <v>-90663178</v>
      </c>
      <c r="J520" s="1">
        <v>5085710</v>
      </c>
      <c r="K520" s="151">
        <v>-5.3115081608049591E-2</v>
      </c>
    </row>
    <row r="521" spans="1:11" x14ac:dyDescent="0.25">
      <c r="A521" s="1"/>
      <c r="B521" s="1">
        <v>60534</v>
      </c>
      <c r="C521" s="1" t="s">
        <v>2439</v>
      </c>
      <c r="D521" s="1">
        <v>2548817</v>
      </c>
      <c r="E521" s="1">
        <v>1583154</v>
      </c>
      <c r="F521" s="1">
        <v>0</v>
      </c>
      <c r="G521" s="1">
        <v>1583154</v>
      </c>
      <c r="H521" s="1">
        <v>0</v>
      </c>
      <c r="I521" s="1">
        <v>1583154</v>
      </c>
      <c r="J521" s="1">
        <v>-965663</v>
      </c>
      <c r="K521" s="151">
        <v>-0.37886713718560416</v>
      </c>
    </row>
    <row r="522" spans="1:11" x14ac:dyDescent="0.25">
      <c r="A522" s="1">
        <v>5002</v>
      </c>
      <c r="B522" s="1">
        <v>641</v>
      </c>
      <c r="C522" s="1" t="s">
        <v>2542</v>
      </c>
      <c r="D522" s="1"/>
      <c r="E522" s="1">
        <v>12144440.65</v>
      </c>
      <c r="F522" s="1">
        <v>0</v>
      </c>
      <c r="G522" s="1">
        <v>12144440.65</v>
      </c>
      <c r="H522" s="1">
        <v>0</v>
      </c>
      <c r="I522" s="1">
        <v>12144441</v>
      </c>
      <c r="J522" s="1">
        <v>12144441</v>
      </c>
      <c r="K522" s="151" t="e">
        <v>#DIV/0!</v>
      </c>
    </row>
    <row r="523" spans="1:11" x14ac:dyDescent="0.25">
      <c r="A523" s="1"/>
      <c r="B523" s="1">
        <v>6412</v>
      </c>
      <c r="C523" s="1" t="s">
        <v>2544</v>
      </c>
      <c r="D523" s="1">
        <v>153603556</v>
      </c>
      <c r="E523" s="1">
        <v>123296665</v>
      </c>
      <c r="F523" s="1">
        <v>0</v>
      </c>
      <c r="G523" s="1">
        <v>123296665</v>
      </c>
      <c r="H523" s="1">
        <v>0</v>
      </c>
      <c r="I523" s="1">
        <v>123296665</v>
      </c>
      <c r="J523" s="1">
        <v>-30306891</v>
      </c>
      <c r="K523" s="151">
        <v>-0.19730592044366474</v>
      </c>
    </row>
    <row r="524" spans="1:11" x14ac:dyDescent="0.25">
      <c r="A524" s="1"/>
      <c r="B524" s="1">
        <v>6413</v>
      </c>
      <c r="C524" s="1" t="s">
        <v>2633</v>
      </c>
      <c r="D524" s="1">
        <v>7756112</v>
      </c>
      <c r="E524" s="1">
        <v>1223077</v>
      </c>
      <c r="F524" s="1">
        <v>0</v>
      </c>
      <c r="G524" s="1">
        <v>1223077</v>
      </c>
      <c r="H524" s="1">
        <v>0</v>
      </c>
      <c r="I524" s="1">
        <v>1223077</v>
      </c>
      <c r="J524" s="1">
        <v>-6533035</v>
      </c>
      <c r="K524" s="151">
        <v>-0.84230797595496298</v>
      </c>
    </row>
    <row r="525" spans="1:11" x14ac:dyDescent="0.25">
      <c r="A525" s="1"/>
      <c r="B525" s="1">
        <v>6442</v>
      </c>
      <c r="C525" s="1" t="s">
        <v>2546</v>
      </c>
      <c r="D525" s="1">
        <v>19886722</v>
      </c>
      <c r="E525" s="1">
        <v>37207544</v>
      </c>
      <c r="F525" s="1">
        <v>0</v>
      </c>
      <c r="G525" s="1">
        <v>37207544</v>
      </c>
      <c r="H525" s="1">
        <v>0</v>
      </c>
      <c r="I525" s="1">
        <v>37207544</v>
      </c>
      <c r="J525" s="1">
        <v>17320822</v>
      </c>
      <c r="K525" s="151">
        <v>0.87097421083273552</v>
      </c>
    </row>
    <row r="526" spans="1:11" x14ac:dyDescent="0.25">
      <c r="A526" s="1"/>
      <c r="B526" s="1">
        <v>6443</v>
      </c>
      <c r="C526" s="1" t="s">
        <v>2635</v>
      </c>
      <c r="D526" s="1">
        <v>666390</v>
      </c>
      <c r="E526" s="1">
        <v>204253</v>
      </c>
      <c r="F526" s="1">
        <v>0</v>
      </c>
      <c r="G526" s="1">
        <v>204253</v>
      </c>
      <c r="H526" s="1">
        <v>0</v>
      </c>
      <c r="I526" s="1">
        <v>204253</v>
      </c>
      <c r="J526" s="1">
        <v>-462137</v>
      </c>
      <c r="K526" s="151">
        <v>-0.69349329971938356</v>
      </c>
    </row>
    <row r="527" spans="1:11" x14ac:dyDescent="0.25">
      <c r="A527" s="1">
        <v>5003</v>
      </c>
      <c r="B527" s="1" t="s">
        <v>3554</v>
      </c>
      <c r="C527" s="1" t="s">
        <v>2613</v>
      </c>
      <c r="D527" s="1">
        <v>19160551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51" t="e">
        <v>#DIV/0!</v>
      </c>
    </row>
    <row r="528" spans="1:11" x14ac:dyDescent="0.25">
      <c r="A528" s="1"/>
      <c r="B528" s="1">
        <v>680</v>
      </c>
      <c r="C528" s="1" t="s">
        <v>2570</v>
      </c>
      <c r="D528" s="1">
        <v>871818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-871818</v>
      </c>
      <c r="K528" s="151">
        <v>-1</v>
      </c>
    </row>
    <row r="529" spans="1:11" x14ac:dyDescent="0.25">
      <c r="A529" s="1"/>
      <c r="B529" s="1">
        <v>681</v>
      </c>
      <c r="C529" s="1" t="s">
        <v>2572</v>
      </c>
      <c r="D529" s="1">
        <v>41707040</v>
      </c>
      <c r="E529" s="1">
        <v>0</v>
      </c>
      <c r="F529" s="1">
        <v>0</v>
      </c>
      <c r="G529" s="1">
        <v>0</v>
      </c>
      <c r="H529" s="1">
        <v>49047341</v>
      </c>
      <c r="I529" s="1">
        <v>49047341</v>
      </c>
      <c r="J529" s="1">
        <v>-13210578</v>
      </c>
      <c r="K529" s="151">
        <v>-0.21219112704361351</v>
      </c>
    </row>
    <row r="530" spans="1:11" x14ac:dyDescent="0.25">
      <c r="A530" s="1"/>
      <c r="B530" s="1">
        <v>686</v>
      </c>
      <c r="C530" s="1" t="s">
        <v>2640</v>
      </c>
      <c r="D530" s="1">
        <v>1390328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51" t="e">
        <v>#DIV/0!</v>
      </c>
    </row>
    <row r="531" spans="1:11" x14ac:dyDescent="0.25">
      <c r="A531" s="1"/>
      <c r="B531" s="1">
        <v>6812</v>
      </c>
      <c r="C531" s="1" t="s">
        <v>2574</v>
      </c>
      <c r="D531" s="1">
        <v>112465940</v>
      </c>
      <c r="E531" s="1">
        <v>112975695.94</v>
      </c>
      <c r="F531" s="1">
        <v>0</v>
      </c>
      <c r="G531" s="1">
        <v>112975695.94</v>
      </c>
      <c r="H531" s="1">
        <v>0</v>
      </c>
      <c r="I531" s="1">
        <v>112975696</v>
      </c>
      <c r="J531" s="1">
        <v>509755.99579997361</v>
      </c>
      <c r="K531" s="151">
        <v>4.5325366575955069E-3</v>
      </c>
    </row>
    <row r="532" spans="1:11" x14ac:dyDescent="0.25">
      <c r="A532" s="1">
        <v>5004</v>
      </c>
      <c r="B532" s="1">
        <v>601241</v>
      </c>
      <c r="C532" s="1" t="s">
        <v>2383</v>
      </c>
      <c r="D532" s="1">
        <v>40242</v>
      </c>
      <c r="E532" s="1">
        <v>2500</v>
      </c>
      <c r="F532" s="1">
        <v>0</v>
      </c>
      <c r="G532" s="1">
        <v>2500</v>
      </c>
      <c r="H532" s="1">
        <v>0</v>
      </c>
      <c r="I532" s="1">
        <v>2500</v>
      </c>
      <c r="J532" s="1">
        <v>-37741.660000000003</v>
      </c>
      <c r="K532" s="151">
        <v>-0.93787532621666203</v>
      </c>
    </row>
    <row r="533" spans="1:11" x14ac:dyDescent="0.25">
      <c r="A533" s="1"/>
      <c r="B533" s="1">
        <v>601242</v>
      </c>
      <c r="C533" s="1" t="s">
        <v>2385</v>
      </c>
      <c r="D533" s="1">
        <v>2910372</v>
      </c>
      <c r="E533" s="1">
        <v>1070289.3400000001</v>
      </c>
      <c r="F533" s="1">
        <v>0</v>
      </c>
      <c r="G533" s="1">
        <v>1070289.3400000001</v>
      </c>
      <c r="H533" s="1">
        <v>0</v>
      </c>
      <c r="I533" s="1">
        <v>1070289</v>
      </c>
      <c r="J533" s="1">
        <v>-1840083.08</v>
      </c>
      <c r="K533" s="151">
        <v>-0.63225011421907262</v>
      </c>
    </row>
    <row r="534" spans="1:11" x14ac:dyDescent="0.25">
      <c r="A534" s="1"/>
      <c r="B534" s="1">
        <v>601271</v>
      </c>
      <c r="C534" s="1" t="s">
        <v>2387</v>
      </c>
      <c r="D534" s="1">
        <v>0</v>
      </c>
      <c r="E534" s="1">
        <v>246910.19</v>
      </c>
      <c r="F534" s="1">
        <v>0</v>
      </c>
      <c r="G534" s="1">
        <v>246910.19</v>
      </c>
      <c r="H534" s="1">
        <v>0</v>
      </c>
      <c r="I534" s="1">
        <v>246910</v>
      </c>
      <c r="J534" s="1">
        <v>246910</v>
      </c>
      <c r="K534" s="151" t="e">
        <v>#DIV/0!</v>
      </c>
    </row>
    <row r="535" spans="1:11" x14ac:dyDescent="0.25">
      <c r="A535" s="1"/>
      <c r="B535" s="1">
        <v>601272</v>
      </c>
      <c r="C535" s="1" t="s">
        <v>2389</v>
      </c>
      <c r="D535" s="1">
        <v>8400</v>
      </c>
      <c r="E535" s="1">
        <v>30625</v>
      </c>
      <c r="F535" s="1">
        <v>0</v>
      </c>
      <c r="G535" s="1">
        <v>30625</v>
      </c>
      <c r="H535" s="1">
        <v>0</v>
      </c>
      <c r="I535" s="1">
        <v>30625</v>
      </c>
      <c r="J535" s="1">
        <v>22225</v>
      </c>
      <c r="K535" s="151">
        <v>2.6458333333333335</v>
      </c>
    </row>
    <row r="536" spans="1:11" x14ac:dyDescent="0.25">
      <c r="A536" s="1"/>
      <c r="B536" s="1">
        <v>601275</v>
      </c>
      <c r="C536" s="1" t="s">
        <v>3498</v>
      </c>
      <c r="D536" s="1">
        <v>202808</v>
      </c>
      <c r="E536" s="1">
        <v>181536.01</v>
      </c>
      <c r="F536" s="1">
        <v>0</v>
      </c>
      <c r="G536" s="1">
        <v>181536.01</v>
      </c>
      <c r="H536" s="1">
        <v>0</v>
      </c>
      <c r="I536" s="1">
        <v>181536</v>
      </c>
      <c r="J536" s="1">
        <v>-21272.033333700005</v>
      </c>
      <c r="K536" s="151">
        <v>-0.10488752828986334</v>
      </c>
    </row>
    <row r="537" spans="1:11" x14ac:dyDescent="0.25">
      <c r="A537" s="1"/>
      <c r="B537" s="1">
        <v>601276</v>
      </c>
      <c r="C537" s="1" t="s">
        <v>2391</v>
      </c>
      <c r="D537" s="1">
        <v>263643</v>
      </c>
      <c r="E537" s="1">
        <v>284336.56</v>
      </c>
      <c r="F537" s="1">
        <v>0</v>
      </c>
      <c r="G537" s="1">
        <v>284336.56</v>
      </c>
      <c r="H537" s="1">
        <v>0</v>
      </c>
      <c r="I537" s="1">
        <v>284337</v>
      </c>
      <c r="J537" s="1">
        <v>20693.890000000014</v>
      </c>
      <c r="K537" s="151">
        <v>7.8492056932570761E-2</v>
      </c>
    </row>
    <row r="538" spans="1:11" x14ac:dyDescent="0.25">
      <c r="A538" s="1"/>
      <c r="B538" s="1">
        <v>601277</v>
      </c>
      <c r="C538" s="1" t="s">
        <v>2393</v>
      </c>
      <c r="D538" s="1">
        <v>217017</v>
      </c>
      <c r="E538" s="1">
        <v>174330.35</v>
      </c>
      <c r="F538" s="1">
        <v>5416.67</v>
      </c>
      <c r="G538" s="1">
        <v>168913.68</v>
      </c>
      <c r="H538" s="1">
        <v>0</v>
      </c>
      <c r="I538" s="1">
        <v>168914</v>
      </c>
      <c r="J538" s="1">
        <v>-48102.670000000013</v>
      </c>
      <c r="K538" s="151">
        <v>-0.22165426278082698</v>
      </c>
    </row>
    <row r="539" spans="1:11" x14ac:dyDescent="0.25">
      <c r="A539" s="1"/>
      <c r="B539" s="1">
        <v>601278</v>
      </c>
      <c r="C539" s="1" t="s">
        <v>2395</v>
      </c>
      <c r="D539" s="1">
        <v>525872</v>
      </c>
      <c r="E539" s="1">
        <v>251720.03</v>
      </c>
      <c r="F539" s="1">
        <v>0</v>
      </c>
      <c r="G539" s="1">
        <v>251720.03</v>
      </c>
      <c r="H539" s="1">
        <v>0</v>
      </c>
      <c r="I539" s="1">
        <v>251720</v>
      </c>
      <c r="J539" s="1">
        <v>-274151.68000000005</v>
      </c>
      <c r="K539" s="151">
        <v>-0.52132809281534243</v>
      </c>
    </row>
    <row r="540" spans="1:11" x14ac:dyDescent="0.25">
      <c r="A540" s="1"/>
      <c r="B540" s="1">
        <v>601279</v>
      </c>
      <c r="C540" s="1" t="s">
        <v>2397</v>
      </c>
      <c r="D540" s="1">
        <v>4275573</v>
      </c>
      <c r="E540" s="1">
        <v>3115130.75</v>
      </c>
      <c r="F540" s="1">
        <v>0</v>
      </c>
      <c r="G540" s="1">
        <v>3115130.75</v>
      </c>
      <c r="H540" s="1">
        <v>0</v>
      </c>
      <c r="I540" s="1">
        <v>3115131</v>
      </c>
      <c r="J540" s="1">
        <v>-1160442.33</v>
      </c>
      <c r="K540" s="151">
        <v>-0.27141209855006743</v>
      </c>
    </row>
    <row r="541" spans="1:11" x14ac:dyDescent="0.25">
      <c r="A541" s="1"/>
      <c r="B541" s="1">
        <v>60421</v>
      </c>
      <c r="C541" s="1" t="s">
        <v>2401</v>
      </c>
      <c r="D541" s="1">
        <v>34140301</v>
      </c>
      <c r="E541" s="1">
        <v>36101897.289999999</v>
      </c>
      <c r="F541" s="1">
        <v>799520.25</v>
      </c>
      <c r="G541" s="1">
        <v>35302377.039999999</v>
      </c>
      <c r="H541" s="1">
        <v>0</v>
      </c>
      <c r="I541" s="1">
        <v>35302377</v>
      </c>
      <c r="J541" s="1">
        <v>1162076.2899999991</v>
      </c>
      <c r="K541" s="151">
        <v>3.403825583936982E-2</v>
      </c>
    </row>
    <row r="542" spans="1:11" x14ac:dyDescent="0.25">
      <c r="A542" s="1"/>
      <c r="B542" s="1">
        <v>60422</v>
      </c>
      <c r="C542" s="1" t="s">
        <v>2403</v>
      </c>
      <c r="D542" s="1">
        <v>361033</v>
      </c>
      <c r="E542" s="1">
        <v>402664</v>
      </c>
      <c r="F542" s="1">
        <v>42451.67</v>
      </c>
      <c r="G542" s="1">
        <v>360212.33</v>
      </c>
      <c r="H542" s="1">
        <v>0</v>
      </c>
      <c r="I542" s="1">
        <v>360212</v>
      </c>
      <c r="J542" s="1">
        <v>-820.67999999999302</v>
      </c>
      <c r="K542" s="151">
        <v>-2.2731460210194628E-3</v>
      </c>
    </row>
    <row r="543" spans="1:11" x14ac:dyDescent="0.25">
      <c r="A543" s="1"/>
      <c r="B543" s="1">
        <v>60804</v>
      </c>
      <c r="C543" s="1" t="s">
        <v>3773</v>
      </c>
      <c r="D543" s="1">
        <v>0</v>
      </c>
      <c r="E543" s="1">
        <v>63600</v>
      </c>
      <c r="F543" s="1">
        <v>63600</v>
      </c>
      <c r="G543" s="1">
        <v>0</v>
      </c>
      <c r="H543" s="1">
        <v>0</v>
      </c>
      <c r="I543" s="1">
        <v>0</v>
      </c>
      <c r="J543" s="1">
        <v>0</v>
      </c>
      <c r="K543" s="151" t="e">
        <v>#DIV/0!</v>
      </c>
    </row>
    <row r="544" spans="1:11" x14ac:dyDescent="0.25">
      <c r="A544" s="1"/>
      <c r="B544" s="1">
        <v>6133</v>
      </c>
      <c r="C544" s="1" t="s">
        <v>2447</v>
      </c>
      <c r="D544" s="1">
        <v>600000</v>
      </c>
      <c r="E544" s="1">
        <v>1900000</v>
      </c>
      <c r="F544" s="1">
        <v>1300000</v>
      </c>
      <c r="G544" s="1">
        <v>600000</v>
      </c>
      <c r="H544" s="1">
        <v>0</v>
      </c>
      <c r="I544" s="1">
        <v>600000</v>
      </c>
      <c r="J544" s="1">
        <v>0</v>
      </c>
      <c r="K544" s="151">
        <v>0</v>
      </c>
    </row>
    <row r="545" spans="1:11" x14ac:dyDescent="0.25">
      <c r="A545" s="1"/>
      <c r="B545" s="1">
        <v>61323</v>
      </c>
      <c r="C545" s="1" t="s">
        <v>2443</v>
      </c>
      <c r="D545" s="1">
        <v>7864510</v>
      </c>
      <c r="E545" s="1">
        <v>5066643.84</v>
      </c>
      <c r="F545" s="1">
        <v>1200000</v>
      </c>
      <c r="G545" s="1">
        <v>3866643.84</v>
      </c>
      <c r="H545" s="1">
        <v>0</v>
      </c>
      <c r="I545" s="1">
        <v>3866644</v>
      </c>
      <c r="J545" s="1">
        <v>-3997866</v>
      </c>
      <c r="K545" s="151">
        <v>-0.5083426685197171</v>
      </c>
    </row>
    <row r="546" spans="1:11" x14ac:dyDescent="0.25">
      <c r="A546" s="1"/>
      <c r="B546" s="1">
        <v>61326</v>
      </c>
      <c r="C546" s="1" t="s">
        <v>2621</v>
      </c>
      <c r="D546" s="1">
        <v>3026611</v>
      </c>
      <c r="E546" s="1">
        <v>1699859.12</v>
      </c>
      <c r="F546" s="1">
        <v>1051450</v>
      </c>
      <c r="G546" s="1">
        <v>648409.12000000011</v>
      </c>
      <c r="H546" s="1">
        <v>0</v>
      </c>
      <c r="I546" s="1">
        <v>648409</v>
      </c>
      <c r="J546" s="1">
        <v>-2378201.96</v>
      </c>
      <c r="K546" s="151">
        <v>-0.78576400846708094</v>
      </c>
    </row>
    <row r="547" spans="1:11" x14ac:dyDescent="0.25">
      <c r="A547" s="1"/>
      <c r="B547" s="1">
        <v>61328</v>
      </c>
      <c r="C547" s="1" t="s">
        <v>2445</v>
      </c>
      <c r="D547" s="1">
        <v>3376638</v>
      </c>
      <c r="E547" s="1">
        <v>2560241</v>
      </c>
      <c r="F547" s="1">
        <v>0</v>
      </c>
      <c r="G547" s="1">
        <v>2560241</v>
      </c>
      <c r="H547" s="1">
        <v>0</v>
      </c>
      <c r="I547" s="1">
        <v>2560241</v>
      </c>
      <c r="J547" s="1">
        <v>-816397</v>
      </c>
      <c r="K547" s="151">
        <v>-0.24177806445345934</v>
      </c>
    </row>
    <row r="548" spans="1:11" x14ac:dyDescent="0.25">
      <c r="A548" s="1"/>
      <c r="B548" s="1">
        <v>61332</v>
      </c>
      <c r="C548" s="1" t="s">
        <v>2449</v>
      </c>
      <c r="D548" s="1">
        <v>16539174</v>
      </c>
      <c r="E548" s="1">
        <v>17903930.82</v>
      </c>
      <c r="F548" s="1">
        <v>296999</v>
      </c>
      <c r="G548" s="1">
        <v>17606931.82</v>
      </c>
      <c r="H548" s="1">
        <v>0</v>
      </c>
      <c r="I548" s="1">
        <v>17606932</v>
      </c>
      <c r="J548" s="1">
        <v>1067758.5</v>
      </c>
      <c r="K548" s="151">
        <v>6.455936265497185E-2</v>
      </c>
    </row>
    <row r="549" spans="1:11" x14ac:dyDescent="0.25">
      <c r="A549" s="1"/>
      <c r="B549" s="1">
        <v>61334</v>
      </c>
      <c r="C549" s="1" t="s">
        <v>2451</v>
      </c>
      <c r="D549" s="1">
        <v>8434475</v>
      </c>
      <c r="E549" s="1">
        <v>8976277.2899999991</v>
      </c>
      <c r="F549" s="1">
        <v>1157420.1100000001</v>
      </c>
      <c r="G549" s="1">
        <v>7818857.1799999988</v>
      </c>
      <c r="H549" s="1">
        <v>0</v>
      </c>
      <c r="I549" s="1">
        <v>7818857</v>
      </c>
      <c r="J549" s="1">
        <v>-615618.39260000177</v>
      </c>
      <c r="K549" s="151">
        <v>-7.2988344140539604E-2</v>
      </c>
    </row>
    <row r="550" spans="1:11" x14ac:dyDescent="0.25">
      <c r="A550" s="1"/>
      <c r="B550" s="1">
        <v>61335</v>
      </c>
      <c r="C550" s="1" t="s">
        <v>2453</v>
      </c>
      <c r="D550" s="1">
        <v>2510032</v>
      </c>
      <c r="E550" s="1">
        <v>7438361.7300000004</v>
      </c>
      <c r="F550" s="1">
        <v>1565650.49</v>
      </c>
      <c r="G550" s="1">
        <v>5872711.2400000002</v>
      </c>
      <c r="H550" s="1">
        <v>0</v>
      </c>
      <c r="I550" s="1">
        <v>5872711</v>
      </c>
      <c r="J550" s="1">
        <v>3362678.6186000002</v>
      </c>
      <c r="K550" s="151">
        <v>1.3396953137012626</v>
      </c>
    </row>
    <row r="551" spans="1:11" x14ac:dyDescent="0.25">
      <c r="A551" s="1"/>
      <c r="B551" s="1">
        <v>61333</v>
      </c>
      <c r="C551" s="1" t="s">
        <v>3774</v>
      </c>
      <c r="D551" s="1">
        <v>0</v>
      </c>
      <c r="E551" s="1">
        <v>590601</v>
      </c>
      <c r="F551" s="1">
        <v>590601</v>
      </c>
      <c r="G551" s="1">
        <v>0</v>
      </c>
      <c r="H551" s="1">
        <v>0</v>
      </c>
      <c r="I551" s="1">
        <v>0</v>
      </c>
      <c r="J551" s="1">
        <v>0</v>
      </c>
      <c r="K551" s="151" t="e">
        <v>#DIV/0!</v>
      </c>
    </row>
    <row r="552" spans="1:11" x14ac:dyDescent="0.25">
      <c r="A552" s="1"/>
      <c r="B552" s="1">
        <v>61338</v>
      </c>
      <c r="C552" s="1" t="s">
        <v>3775</v>
      </c>
      <c r="D552" s="1">
        <v>0</v>
      </c>
      <c r="E552" s="1">
        <v>882648</v>
      </c>
      <c r="F552" s="1">
        <v>0</v>
      </c>
      <c r="G552" s="1">
        <v>882648</v>
      </c>
      <c r="H552" s="1">
        <v>0</v>
      </c>
      <c r="I552" s="1">
        <v>882648</v>
      </c>
      <c r="J552" s="1">
        <v>882648</v>
      </c>
      <c r="K552" s="151" t="e">
        <v>#DIV/0!</v>
      </c>
    </row>
    <row r="553" spans="1:11" x14ac:dyDescent="0.25">
      <c r="A553" s="1"/>
      <c r="B553" s="1">
        <v>61320</v>
      </c>
      <c r="C553" s="1" t="s">
        <v>3793</v>
      </c>
      <c r="D553" s="1">
        <v>0</v>
      </c>
      <c r="E553" s="1">
        <v>509017.71</v>
      </c>
      <c r="F553" s="1">
        <v>509017.71</v>
      </c>
      <c r="G553" s="1">
        <v>0</v>
      </c>
      <c r="H553" s="1">
        <v>0</v>
      </c>
      <c r="I553" s="1">
        <v>0</v>
      </c>
      <c r="J553" s="1">
        <v>0</v>
      </c>
      <c r="K553" s="151" t="e">
        <v>#DIV/0!</v>
      </c>
    </row>
    <row r="554" spans="1:11" x14ac:dyDescent="0.25">
      <c r="A554" s="1"/>
      <c r="B554" s="1">
        <v>61321</v>
      </c>
      <c r="C554" s="1" t="s">
        <v>3794</v>
      </c>
      <c r="D554" s="1">
        <v>0</v>
      </c>
      <c r="E554" s="1">
        <v>3427812</v>
      </c>
      <c r="F554" s="1">
        <v>3427812</v>
      </c>
      <c r="G554" s="1">
        <v>0</v>
      </c>
      <c r="H554" s="1">
        <v>0</v>
      </c>
      <c r="I554" s="1">
        <v>0</v>
      </c>
      <c r="J554" s="1">
        <v>0</v>
      </c>
      <c r="K554" s="151" t="e">
        <v>#DIV/0!</v>
      </c>
    </row>
    <row r="555" spans="1:11" x14ac:dyDescent="0.25">
      <c r="A555" s="1"/>
      <c r="B555" s="1">
        <v>61322</v>
      </c>
      <c r="C555" s="1" t="s">
        <v>2618</v>
      </c>
      <c r="D555" s="1">
        <v>0</v>
      </c>
      <c r="E555" s="1">
        <v>1637965</v>
      </c>
      <c r="F555" s="1">
        <v>1637965</v>
      </c>
      <c r="G555" s="1">
        <v>0</v>
      </c>
      <c r="H555" s="1">
        <v>0</v>
      </c>
      <c r="I555" s="1">
        <v>0</v>
      </c>
      <c r="J555" s="1">
        <v>0</v>
      </c>
      <c r="K555" s="151" t="e">
        <v>#DIV/0!</v>
      </c>
    </row>
    <row r="556" spans="1:11" x14ac:dyDescent="0.25">
      <c r="A556" s="1"/>
      <c r="B556" s="1">
        <v>61324</v>
      </c>
      <c r="C556" s="1" t="s">
        <v>3795</v>
      </c>
      <c r="D556" s="1">
        <v>0</v>
      </c>
      <c r="E556" s="1">
        <v>882648</v>
      </c>
      <c r="F556" s="1">
        <v>882648</v>
      </c>
      <c r="G556" s="1">
        <v>0</v>
      </c>
      <c r="H556" s="1">
        <v>0</v>
      </c>
      <c r="I556" s="1">
        <v>0</v>
      </c>
      <c r="J556" s="1">
        <v>0</v>
      </c>
      <c r="K556" s="151" t="e">
        <v>#DIV/0!</v>
      </c>
    </row>
    <row r="557" spans="1:11" x14ac:dyDescent="0.25">
      <c r="A557" s="1"/>
      <c r="B557" s="1">
        <v>61327</v>
      </c>
      <c r="C557" s="1" t="s">
        <v>3796</v>
      </c>
      <c r="D557" s="1">
        <v>0</v>
      </c>
      <c r="E557" s="1">
        <v>922500</v>
      </c>
      <c r="F557" s="1">
        <v>922500</v>
      </c>
      <c r="G557" s="1">
        <v>0</v>
      </c>
      <c r="H557" s="1">
        <v>0</v>
      </c>
      <c r="I557" s="1">
        <v>0</v>
      </c>
      <c r="J557" s="1">
        <v>0</v>
      </c>
      <c r="K557" s="151" t="e">
        <v>#DIV/0!</v>
      </c>
    </row>
    <row r="558" spans="1:11" x14ac:dyDescent="0.25">
      <c r="A558" s="1"/>
      <c r="B558" s="1">
        <v>613292</v>
      </c>
      <c r="C558" s="1" t="s">
        <v>713</v>
      </c>
      <c r="D558" s="1">
        <v>0</v>
      </c>
      <c r="E558" s="1">
        <v>618100</v>
      </c>
      <c r="F558" s="1">
        <v>618100</v>
      </c>
      <c r="G558" s="1">
        <v>0</v>
      </c>
      <c r="H558" s="1">
        <v>0</v>
      </c>
      <c r="I558" s="1">
        <v>0</v>
      </c>
      <c r="J558" s="1">
        <v>0</v>
      </c>
      <c r="K558" s="151" t="e">
        <v>#DIV/0!</v>
      </c>
    </row>
    <row r="559" spans="1:11" x14ac:dyDescent="0.25">
      <c r="A559" s="1"/>
      <c r="B559" s="1">
        <v>61336</v>
      </c>
      <c r="C559" s="1" t="s">
        <v>3797</v>
      </c>
      <c r="D559" s="1">
        <v>0</v>
      </c>
      <c r="E559" s="1">
        <v>683618.6</v>
      </c>
      <c r="F559" s="1">
        <v>683618.6</v>
      </c>
      <c r="G559" s="1">
        <v>0</v>
      </c>
      <c r="H559" s="1">
        <v>0</v>
      </c>
      <c r="I559" s="1">
        <v>0</v>
      </c>
      <c r="J559" s="1">
        <v>0</v>
      </c>
      <c r="K559" s="151" t="e">
        <v>#DIV/0!</v>
      </c>
    </row>
    <row r="560" spans="1:11" x14ac:dyDescent="0.25">
      <c r="A560" s="1"/>
      <c r="B560" s="1">
        <v>61341</v>
      </c>
      <c r="C560" s="1" t="s">
        <v>2457</v>
      </c>
      <c r="D560" s="1">
        <v>5239735</v>
      </c>
      <c r="E560" s="1">
        <v>5254330</v>
      </c>
      <c r="F560" s="1">
        <v>0</v>
      </c>
      <c r="G560" s="1">
        <v>5254330</v>
      </c>
      <c r="H560" s="1">
        <v>0</v>
      </c>
      <c r="I560" s="1">
        <v>5254330</v>
      </c>
      <c r="J560" s="1">
        <v>14594.669999999925</v>
      </c>
      <c r="K560" s="151">
        <v>2.7853830548345512E-3</v>
      </c>
    </row>
    <row r="561" spans="1:11" x14ac:dyDescent="0.25">
      <c r="A561" s="1"/>
      <c r="B561" s="1">
        <v>61343</v>
      </c>
      <c r="C561" s="1" t="s">
        <v>2461</v>
      </c>
      <c r="D561" s="1">
        <v>12842600</v>
      </c>
      <c r="E561" s="1">
        <v>12462800</v>
      </c>
      <c r="F561" s="1">
        <v>0</v>
      </c>
      <c r="G561" s="1">
        <v>12462800</v>
      </c>
      <c r="H561" s="1">
        <v>0</v>
      </c>
      <c r="I561" s="1">
        <v>12462800</v>
      </c>
      <c r="J561" s="1">
        <v>-379800</v>
      </c>
      <c r="K561" s="151">
        <v>-2.9573450858860355E-2</v>
      </c>
    </row>
    <row r="562" spans="1:11" x14ac:dyDescent="0.25">
      <c r="A562" s="1"/>
      <c r="B562" s="1">
        <v>61347</v>
      </c>
      <c r="C562" s="1" t="s">
        <v>2463</v>
      </c>
      <c r="D562" s="1">
        <v>4743453</v>
      </c>
      <c r="E562" s="1">
        <v>4844705.32</v>
      </c>
      <c r="F562" s="1">
        <v>0</v>
      </c>
      <c r="G562" s="1">
        <v>4844705.32</v>
      </c>
      <c r="H562" s="1">
        <v>0</v>
      </c>
      <c r="I562" s="1">
        <v>4844705</v>
      </c>
      <c r="J562" s="1">
        <v>101251.6799999997</v>
      </c>
      <c r="K562" s="151">
        <v>2.1345562645907874E-2</v>
      </c>
    </row>
    <row r="563" spans="1:11" x14ac:dyDescent="0.25">
      <c r="A563" s="1"/>
      <c r="B563" s="1">
        <v>61348</v>
      </c>
      <c r="C563" s="1" t="s">
        <v>2465</v>
      </c>
      <c r="D563" s="1">
        <v>570602</v>
      </c>
      <c r="E563" s="1">
        <v>696666.95</v>
      </c>
      <c r="F563" s="1">
        <v>57163.94</v>
      </c>
      <c r="G563" s="1">
        <v>639503.01</v>
      </c>
      <c r="H563" s="1">
        <v>0</v>
      </c>
      <c r="I563" s="1">
        <v>639503</v>
      </c>
      <c r="J563" s="1">
        <v>68901.060000000056</v>
      </c>
      <c r="K563" s="151">
        <v>0.12075153477396179</v>
      </c>
    </row>
    <row r="564" spans="1:11" x14ac:dyDescent="0.25">
      <c r="A564" s="1"/>
      <c r="B564" s="1">
        <v>61349</v>
      </c>
      <c r="C564" s="1" t="s">
        <v>2467</v>
      </c>
      <c r="D564" s="1">
        <v>9214272</v>
      </c>
      <c r="E564" s="1">
        <v>9788645.8900000006</v>
      </c>
      <c r="F564" s="1">
        <v>398428.91</v>
      </c>
      <c r="G564" s="1">
        <v>9390216.9800000004</v>
      </c>
      <c r="H564" s="1">
        <v>0</v>
      </c>
      <c r="I564" s="1">
        <v>9390217</v>
      </c>
      <c r="J564" s="1">
        <v>175944.864432998</v>
      </c>
      <c r="K564" s="151">
        <v>1.9094819628112839E-2</v>
      </c>
    </row>
    <row r="565" spans="1:11" x14ac:dyDescent="0.25">
      <c r="A565" s="1"/>
      <c r="B565" s="1">
        <v>61350</v>
      </c>
      <c r="C565" s="1" t="s">
        <v>2469</v>
      </c>
      <c r="D565" s="1">
        <v>3246303</v>
      </c>
      <c r="E565" s="1">
        <v>2519097.85</v>
      </c>
      <c r="F565" s="1">
        <v>463824</v>
      </c>
      <c r="G565" s="1">
        <v>2055273.85</v>
      </c>
      <c r="H565" s="1">
        <v>0</v>
      </c>
      <c r="I565" s="1">
        <v>2055274</v>
      </c>
      <c r="J565" s="1">
        <v>-1191029.2999999998</v>
      </c>
      <c r="K565" s="151">
        <v>-0.36688786904168808</v>
      </c>
    </row>
    <row r="566" spans="1:11" x14ac:dyDescent="0.25">
      <c r="A566" s="1"/>
      <c r="B566" s="1">
        <v>61351</v>
      </c>
      <c r="C566" s="1" t="s">
        <v>3776</v>
      </c>
      <c r="D566" s="1">
        <v>0</v>
      </c>
      <c r="E566" s="1">
        <v>60331.73</v>
      </c>
      <c r="F566" s="1">
        <v>0</v>
      </c>
      <c r="G566" s="1">
        <v>60331.73</v>
      </c>
      <c r="H566" s="1">
        <v>0</v>
      </c>
      <c r="I566" s="1">
        <v>60332</v>
      </c>
      <c r="J566" s="1">
        <v>60332</v>
      </c>
      <c r="K566" s="151" t="e">
        <v>#DIV/0!</v>
      </c>
    </row>
    <row r="567" spans="1:11" x14ac:dyDescent="0.25">
      <c r="A567" s="1"/>
      <c r="B567" s="1">
        <v>61521</v>
      </c>
      <c r="C567" s="1" t="s">
        <v>2471</v>
      </c>
      <c r="D567" s="1">
        <v>1219180</v>
      </c>
      <c r="E567" s="1">
        <v>1497539.86</v>
      </c>
      <c r="F567" s="1">
        <v>349529.17</v>
      </c>
      <c r="G567" s="1">
        <v>1148010.6900000002</v>
      </c>
      <c r="H567" s="1">
        <v>0</v>
      </c>
      <c r="I567" s="1">
        <v>1148011</v>
      </c>
      <c r="J567" s="1">
        <v>-71168.959999999963</v>
      </c>
      <c r="K567" s="151">
        <v>-5.8374450314947736E-2</v>
      </c>
    </row>
    <row r="568" spans="1:11" x14ac:dyDescent="0.25">
      <c r="A568" s="1"/>
      <c r="B568" s="1">
        <v>61522</v>
      </c>
      <c r="C568" s="1" t="s">
        <v>2473</v>
      </c>
      <c r="D568" s="1">
        <v>2487736</v>
      </c>
      <c r="E568" s="1">
        <v>3726862.1</v>
      </c>
      <c r="F568" s="1">
        <v>783138.27</v>
      </c>
      <c r="G568" s="1">
        <v>2943723.83</v>
      </c>
      <c r="H568" s="1">
        <v>0</v>
      </c>
      <c r="I568" s="1">
        <v>2943724</v>
      </c>
      <c r="J568" s="1">
        <v>455988.33000000007</v>
      </c>
      <c r="K568" s="151">
        <v>0.18329452582074368</v>
      </c>
    </row>
    <row r="569" spans="1:11" x14ac:dyDescent="0.25">
      <c r="A569" s="1"/>
      <c r="B569" s="1">
        <v>615241</v>
      </c>
      <c r="C569" s="1" t="s">
        <v>2475</v>
      </c>
      <c r="D569" s="1">
        <v>356750</v>
      </c>
      <c r="E569" s="1">
        <v>430986</v>
      </c>
      <c r="F569" s="1">
        <v>0</v>
      </c>
      <c r="G569" s="1">
        <v>430986</v>
      </c>
      <c r="H569" s="1">
        <v>0</v>
      </c>
      <c r="I569" s="1">
        <v>430986</v>
      </c>
      <c r="J569" s="1">
        <v>74236</v>
      </c>
      <c r="K569" s="151">
        <v>0.20808969866853538</v>
      </c>
    </row>
    <row r="570" spans="1:11" x14ac:dyDescent="0.25">
      <c r="A570" s="1"/>
      <c r="B570" s="1">
        <v>615242</v>
      </c>
      <c r="C570" s="1" t="s">
        <v>2477</v>
      </c>
      <c r="D570" s="1">
        <v>2603573</v>
      </c>
      <c r="E570" s="1">
        <v>2365162</v>
      </c>
      <c r="F570" s="1">
        <v>0</v>
      </c>
      <c r="G570" s="1">
        <v>2365162</v>
      </c>
      <c r="H570" s="1">
        <v>0</v>
      </c>
      <c r="I570" s="1">
        <v>2365162</v>
      </c>
      <c r="J570" s="1">
        <v>-238411.49000000022</v>
      </c>
      <c r="K570" s="151">
        <v>-9.1570870158153364E-2</v>
      </c>
    </row>
    <row r="571" spans="1:11" x14ac:dyDescent="0.25">
      <c r="A571" s="1"/>
      <c r="B571" s="1">
        <v>615243</v>
      </c>
      <c r="C571" s="1" t="s">
        <v>2479</v>
      </c>
      <c r="D571" s="1">
        <v>3697221</v>
      </c>
      <c r="E571" s="1">
        <v>4601217.34</v>
      </c>
      <c r="F571" s="1">
        <v>0</v>
      </c>
      <c r="G571" s="1">
        <v>4601217.34</v>
      </c>
      <c r="H571" s="1">
        <v>0</v>
      </c>
      <c r="I571" s="1">
        <v>4601217</v>
      </c>
      <c r="J571" s="1">
        <v>903996.12410009978</v>
      </c>
      <c r="K571" s="151">
        <v>0.24450692951366287</v>
      </c>
    </row>
    <row r="572" spans="1:11" x14ac:dyDescent="0.25">
      <c r="A572" s="1"/>
      <c r="B572" s="1">
        <v>615244</v>
      </c>
      <c r="C572" s="1" t="s">
        <v>2481</v>
      </c>
      <c r="D572" s="1">
        <v>608250</v>
      </c>
      <c r="E572" s="1">
        <v>614778.32999999996</v>
      </c>
      <c r="F572" s="1">
        <v>0</v>
      </c>
      <c r="G572" s="1">
        <v>614778.32999999996</v>
      </c>
      <c r="H572" s="1">
        <v>0</v>
      </c>
      <c r="I572" s="1">
        <v>614778</v>
      </c>
      <c r="J572" s="1">
        <v>6528</v>
      </c>
      <c r="K572" s="151">
        <v>1.0732429099876695E-2</v>
      </c>
    </row>
    <row r="573" spans="1:11" x14ac:dyDescent="0.25">
      <c r="A573" s="1"/>
      <c r="B573" s="1">
        <v>615245</v>
      </c>
      <c r="C573" s="1" t="s">
        <v>2483</v>
      </c>
      <c r="D573" s="1">
        <v>916240</v>
      </c>
      <c r="E573" s="1">
        <v>944072.28</v>
      </c>
      <c r="F573" s="1">
        <v>0</v>
      </c>
      <c r="G573" s="1">
        <v>944072.28</v>
      </c>
      <c r="H573" s="1">
        <v>0</v>
      </c>
      <c r="I573" s="1">
        <v>944072</v>
      </c>
      <c r="J573" s="1">
        <v>27832.016000000061</v>
      </c>
      <c r="K573" s="151">
        <v>3.0376338607811797E-2</v>
      </c>
    </row>
    <row r="574" spans="1:11" x14ac:dyDescent="0.25">
      <c r="A574" s="1"/>
      <c r="B574" s="1">
        <v>615246</v>
      </c>
      <c r="C574" s="1" t="s">
        <v>3502</v>
      </c>
      <c r="D574" s="1">
        <v>96573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  <c r="J574" s="1">
        <v>-96572.62</v>
      </c>
      <c r="K574" s="151">
        <v>-1</v>
      </c>
    </row>
    <row r="575" spans="1:11" x14ac:dyDescent="0.25">
      <c r="A575" s="1"/>
      <c r="B575" s="1">
        <v>61525</v>
      </c>
      <c r="C575" s="1" t="s">
        <v>2485</v>
      </c>
      <c r="D575" s="1">
        <v>462640</v>
      </c>
      <c r="E575" s="1">
        <v>387856</v>
      </c>
      <c r="F575" s="1">
        <v>43112</v>
      </c>
      <c r="G575" s="1">
        <v>344744</v>
      </c>
      <c r="H575" s="1">
        <v>0</v>
      </c>
      <c r="I575" s="1">
        <v>344744</v>
      </c>
      <c r="J575" s="1">
        <v>-117896</v>
      </c>
      <c r="K575" s="151">
        <v>-0.25483313159259902</v>
      </c>
    </row>
    <row r="576" spans="1:11" x14ac:dyDescent="0.25">
      <c r="A576" s="1"/>
      <c r="B576" s="1">
        <v>61526</v>
      </c>
      <c r="C576" s="1" t="s">
        <v>2487</v>
      </c>
      <c r="D576" s="1">
        <v>247100</v>
      </c>
      <c r="E576" s="1">
        <v>197100</v>
      </c>
      <c r="F576" s="1">
        <v>0</v>
      </c>
      <c r="G576" s="1">
        <v>197100</v>
      </c>
      <c r="H576" s="1">
        <v>0</v>
      </c>
      <c r="I576" s="1">
        <v>197100</v>
      </c>
      <c r="J576" s="1">
        <v>-50000</v>
      </c>
      <c r="K576" s="151">
        <v>-0.20234722784297854</v>
      </c>
    </row>
    <row r="577" spans="1:11" x14ac:dyDescent="0.25">
      <c r="A577" s="1"/>
      <c r="B577" s="1">
        <v>61527</v>
      </c>
      <c r="C577" s="1" t="s">
        <v>2489</v>
      </c>
      <c r="D577" s="1">
        <v>228300</v>
      </c>
      <c r="E577" s="1">
        <v>171520</v>
      </c>
      <c r="F577" s="1">
        <v>0</v>
      </c>
      <c r="G577" s="1">
        <v>171520</v>
      </c>
      <c r="H577" s="1">
        <v>0</v>
      </c>
      <c r="I577" s="1">
        <v>171520</v>
      </c>
      <c r="J577" s="1">
        <v>-56780</v>
      </c>
      <c r="K577" s="151">
        <v>-0.24870784056066578</v>
      </c>
    </row>
    <row r="578" spans="1:11" x14ac:dyDescent="0.25">
      <c r="A578" s="1"/>
      <c r="B578" s="1">
        <v>61528</v>
      </c>
      <c r="C578" s="1" t="s">
        <v>2491</v>
      </c>
      <c r="D578" s="1">
        <v>3843108</v>
      </c>
      <c r="E578" s="1">
        <v>1274353.49</v>
      </c>
      <c r="F578" s="1">
        <v>101516.67</v>
      </c>
      <c r="G578" s="1">
        <v>1172836.82</v>
      </c>
      <c r="H578" s="1">
        <v>0</v>
      </c>
      <c r="I578" s="1">
        <v>1172837</v>
      </c>
      <c r="J578" s="1">
        <v>-2670271.1883328999</v>
      </c>
      <c r="K578" s="151">
        <v>-0.69482071736607431</v>
      </c>
    </row>
    <row r="579" spans="1:11" x14ac:dyDescent="0.25">
      <c r="A579" s="1"/>
      <c r="B579" s="1">
        <v>6162</v>
      </c>
      <c r="C579" s="1" t="s">
        <v>2493</v>
      </c>
      <c r="D579" s="1">
        <v>956947</v>
      </c>
      <c r="E579" s="1">
        <v>963785.21</v>
      </c>
      <c r="F579" s="1">
        <v>0</v>
      </c>
      <c r="G579" s="1">
        <v>963785.21</v>
      </c>
      <c r="H579" s="1">
        <v>0</v>
      </c>
      <c r="I579" s="1">
        <v>963785</v>
      </c>
      <c r="J579" s="1">
        <v>6837.8000000000466</v>
      </c>
      <c r="K579" s="151">
        <v>7.1454308032878376E-3</v>
      </c>
    </row>
    <row r="580" spans="1:11" x14ac:dyDescent="0.25">
      <c r="A580" s="1"/>
      <c r="B580" s="1">
        <v>6164</v>
      </c>
      <c r="C580" s="1" t="s">
        <v>2495</v>
      </c>
      <c r="D580" s="1">
        <v>203554</v>
      </c>
      <c r="E580" s="1">
        <v>0</v>
      </c>
      <c r="F580" s="1">
        <v>0</v>
      </c>
      <c r="G580" s="1">
        <v>0</v>
      </c>
      <c r="H580" s="1">
        <v>0</v>
      </c>
      <c r="I580" s="1">
        <v>0</v>
      </c>
      <c r="J580" s="1">
        <v>-203553.75</v>
      </c>
      <c r="K580" s="151">
        <v>-1</v>
      </c>
    </row>
    <row r="581" spans="1:11" x14ac:dyDescent="0.25">
      <c r="A581" s="1"/>
      <c r="B581" s="1">
        <v>6181</v>
      </c>
      <c r="C581" s="1" t="s">
        <v>2497</v>
      </c>
      <c r="D581" s="1">
        <v>0</v>
      </c>
      <c r="E581" s="1">
        <v>5000</v>
      </c>
      <c r="F581" s="1">
        <v>0</v>
      </c>
      <c r="G581" s="1">
        <v>5000</v>
      </c>
      <c r="H581" s="1">
        <v>0</v>
      </c>
      <c r="I581" s="1">
        <v>5000</v>
      </c>
      <c r="J581" s="1">
        <v>5000</v>
      </c>
      <c r="K581" s="151" t="e">
        <v>#DIV/0!</v>
      </c>
    </row>
    <row r="582" spans="1:11" x14ac:dyDescent="0.25">
      <c r="A582" s="1"/>
      <c r="B582" s="1">
        <v>6182</v>
      </c>
      <c r="C582" s="1" t="s">
        <v>2499</v>
      </c>
      <c r="D582" s="1">
        <v>2600000</v>
      </c>
      <c r="E582" s="1">
        <v>17041059.98</v>
      </c>
      <c r="F582" s="1">
        <v>1994705.99</v>
      </c>
      <c r="G582" s="1">
        <v>15046353.99</v>
      </c>
      <c r="H582" s="1">
        <v>0</v>
      </c>
      <c r="I582" s="1">
        <v>15046354</v>
      </c>
      <c r="J582" s="1">
        <v>12446354</v>
      </c>
      <c r="K582" s="151">
        <v>4.7870592307692306</v>
      </c>
    </row>
    <row r="583" spans="1:11" x14ac:dyDescent="0.25">
      <c r="A583" s="1"/>
      <c r="B583" s="1">
        <v>6183</v>
      </c>
      <c r="C583" s="1" t="s">
        <v>2501</v>
      </c>
      <c r="D583" s="1">
        <v>7823750</v>
      </c>
      <c r="E583" s="1">
        <v>8189925.4699999997</v>
      </c>
      <c r="F583" s="1">
        <v>51583.32</v>
      </c>
      <c r="G583" s="1">
        <v>8138342.1499999994</v>
      </c>
      <c r="H583" s="1">
        <v>0</v>
      </c>
      <c r="I583" s="1">
        <v>8138342</v>
      </c>
      <c r="J583" s="1">
        <v>314591.70999999996</v>
      </c>
      <c r="K583" s="151">
        <v>4.0209835224687358E-2</v>
      </c>
    </row>
    <row r="584" spans="1:11" x14ac:dyDescent="0.25">
      <c r="A584" s="1"/>
      <c r="B584" s="1">
        <v>6184</v>
      </c>
      <c r="C584" s="1" t="s">
        <v>2503</v>
      </c>
      <c r="D584" s="1">
        <v>11447926</v>
      </c>
      <c r="E584" s="1">
        <v>13510646.890000001</v>
      </c>
      <c r="F584" s="1">
        <v>64500</v>
      </c>
      <c r="G584" s="1">
        <v>13446146.890000001</v>
      </c>
      <c r="H584" s="1">
        <v>0</v>
      </c>
      <c r="I584" s="1">
        <v>13446147</v>
      </c>
      <c r="J584" s="1">
        <v>1998221.4800000004</v>
      </c>
      <c r="K584" s="151">
        <v>0.17454878410145355</v>
      </c>
    </row>
    <row r="585" spans="1:11" x14ac:dyDescent="0.25">
      <c r="A585" s="1"/>
      <c r="B585" s="1">
        <v>6186</v>
      </c>
      <c r="C585" s="1" t="s">
        <v>2505</v>
      </c>
      <c r="D585" s="1">
        <v>476490</v>
      </c>
      <c r="E585" s="1">
        <v>454110</v>
      </c>
      <c r="F585" s="1">
        <v>27000</v>
      </c>
      <c r="G585" s="1">
        <v>427110</v>
      </c>
      <c r="H585" s="1">
        <v>0</v>
      </c>
      <c r="I585" s="1">
        <v>427110</v>
      </c>
      <c r="J585" s="1">
        <v>-49380</v>
      </c>
      <c r="K585" s="151">
        <v>-0.10363281495939054</v>
      </c>
    </row>
    <row r="586" spans="1:11" x14ac:dyDescent="0.25">
      <c r="A586" s="1"/>
      <c r="B586" s="1">
        <v>6187</v>
      </c>
      <c r="C586" s="1" t="s">
        <v>2507</v>
      </c>
      <c r="D586" s="1">
        <v>1025789</v>
      </c>
      <c r="E586" s="1">
        <v>952544.08</v>
      </c>
      <c r="F586" s="1">
        <v>0</v>
      </c>
      <c r="G586" s="1">
        <v>952544.08</v>
      </c>
      <c r="H586" s="1">
        <v>0</v>
      </c>
      <c r="I586" s="1">
        <v>952544</v>
      </c>
      <c r="J586" s="1">
        <v>-73245.000002900022</v>
      </c>
      <c r="K586" s="151">
        <v>-7.1403573252094676E-2</v>
      </c>
    </row>
    <row r="587" spans="1:11" x14ac:dyDescent="0.25">
      <c r="A587" s="1"/>
      <c r="B587" s="1">
        <v>6253</v>
      </c>
      <c r="C587" s="1" t="s">
        <v>2511</v>
      </c>
      <c r="D587" s="1">
        <v>24000</v>
      </c>
      <c r="E587" s="1">
        <v>66765</v>
      </c>
      <c r="F587" s="1">
        <v>0</v>
      </c>
      <c r="G587" s="1">
        <v>66765</v>
      </c>
      <c r="H587" s="1">
        <v>0</v>
      </c>
      <c r="I587" s="1">
        <v>66765</v>
      </c>
      <c r="J587" s="1">
        <v>42765</v>
      </c>
      <c r="K587" s="151">
        <v>1.7818750000000001</v>
      </c>
    </row>
    <row r="588" spans="1:11" x14ac:dyDescent="0.25">
      <c r="A588" s="1"/>
      <c r="B588" s="1">
        <v>626</v>
      </c>
      <c r="C588" s="1" t="s">
        <v>2513</v>
      </c>
      <c r="D588" s="1">
        <v>4820</v>
      </c>
      <c r="E588" s="1">
        <v>4033.33</v>
      </c>
      <c r="F588" s="1">
        <v>0</v>
      </c>
      <c r="G588" s="1">
        <v>4033.33</v>
      </c>
      <c r="H588" s="1">
        <v>0</v>
      </c>
      <c r="I588" s="1">
        <v>4033</v>
      </c>
      <c r="J588" s="1">
        <v>-787</v>
      </c>
      <c r="K588" s="151">
        <v>-0.16327800829875519</v>
      </c>
    </row>
    <row r="589" spans="1:11" x14ac:dyDescent="0.25">
      <c r="A589" s="1"/>
      <c r="B589" s="1">
        <v>6262</v>
      </c>
      <c r="C589" s="1" t="s">
        <v>2515</v>
      </c>
      <c r="D589" s="1">
        <v>485922</v>
      </c>
      <c r="E589" s="1">
        <v>647805.86</v>
      </c>
      <c r="F589" s="1">
        <v>0</v>
      </c>
      <c r="G589" s="1">
        <v>647805.86</v>
      </c>
      <c r="H589" s="1">
        <v>0</v>
      </c>
      <c r="I589" s="1">
        <v>647806</v>
      </c>
      <c r="J589" s="1">
        <v>161884.02000000002</v>
      </c>
      <c r="K589" s="151">
        <v>0.33314817329316948</v>
      </c>
    </row>
    <row r="590" spans="1:11" x14ac:dyDescent="0.25">
      <c r="A590" s="1"/>
      <c r="B590" s="1">
        <v>6263</v>
      </c>
      <c r="C590" s="1" t="s">
        <v>2517</v>
      </c>
      <c r="D590" s="1">
        <v>486402</v>
      </c>
      <c r="E590" s="1">
        <v>511453.97</v>
      </c>
      <c r="F590" s="1">
        <v>8614.9</v>
      </c>
      <c r="G590" s="1">
        <v>502839.06999999995</v>
      </c>
      <c r="H590" s="1">
        <v>0</v>
      </c>
      <c r="I590" s="1">
        <v>502839</v>
      </c>
      <c r="J590" s="1">
        <v>16437.340000000026</v>
      </c>
      <c r="K590" s="151">
        <v>3.3793758022947588E-2</v>
      </c>
    </row>
    <row r="591" spans="1:11" x14ac:dyDescent="0.25">
      <c r="A591" s="1"/>
      <c r="B591" s="1">
        <v>627</v>
      </c>
      <c r="C591" s="1" t="s">
        <v>2519</v>
      </c>
      <c r="D591" s="1">
        <v>17776890</v>
      </c>
      <c r="E591" s="1">
        <v>20606393.91</v>
      </c>
      <c r="F591" s="1">
        <v>1786829.2</v>
      </c>
      <c r="G591" s="1">
        <v>18819564.710000001</v>
      </c>
      <c r="H591" s="1">
        <v>0</v>
      </c>
      <c r="I591" s="1">
        <v>18819565</v>
      </c>
      <c r="J591" s="1">
        <v>1042675.0599999987</v>
      </c>
      <c r="K591" s="151">
        <v>5.8653401327183927E-2</v>
      </c>
    </row>
    <row r="592" spans="1:11" x14ac:dyDescent="0.25">
      <c r="A592" s="1"/>
      <c r="B592" s="1">
        <v>62701</v>
      </c>
      <c r="C592" s="1" t="s">
        <v>2521</v>
      </c>
      <c r="D592" s="1">
        <v>1519000</v>
      </c>
      <c r="E592" s="1">
        <v>1954000</v>
      </c>
      <c r="F592" s="1">
        <v>0</v>
      </c>
      <c r="G592" s="1">
        <v>1954000</v>
      </c>
      <c r="H592" s="1">
        <v>0</v>
      </c>
      <c r="I592" s="1">
        <v>1954000</v>
      </c>
      <c r="J592" s="1">
        <v>435000</v>
      </c>
      <c r="K592" s="151">
        <v>0.28637261356155364</v>
      </c>
    </row>
    <row r="593" spans="1:11" x14ac:dyDescent="0.25">
      <c r="A593" s="1"/>
      <c r="B593" s="1">
        <v>6272</v>
      </c>
      <c r="C593" s="1" t="s">
        <v>3504</v>
      </c>
      <c r="D593" s="1">
        <v>225040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-225040.17</v>
      </c>
      <c r="K593" s="151">
        <v>-1</v>
      </c>
    </row>
    <row r="594" spans="1:11" x14ac:dyDescent="0.25">
      <c r="A594" s="1"/>
      <c r="B594" s="1">
        <v>628</v>
      </c>
      <c r="C594" s="1" t="s">
        <v>2523</v>
      </c>
      <c r="D594" s="1">
        <v>125910</v>
      </c>
      <c r="E594" s="1">
        <v>121546.52</v>
      </c>
      <c r="F594" s="1">
        <v>0</v>
      </c>
      <c r="G594" s="1">
        <v>121546.52</v>
      </c>
      <c r="H594" s="1">
        <v>0</v>
      </c>
      <c r="I594" s="1">
        <v>121547</v>
      </c>
      <c r="J594" s="1">
        <v>-4363.0225999999966</v>
      </c>
      <c r="K594" s="151">
        <v>-3.4651908640035436E-2</v>
      </c>
    </row>
    <row r="595" spans="1:11" x14ac:dyDescent="0.25">
      <c r="A595" s="1"/>
      <c r="B595" s="1">
        <v>6281</v>
      </c>
      <c r="C595" s="1" t="s">
        <v>2525</v>
      </c>
      <c r="D595" s="1">
        <v>5809945</v>
      </c>
      <c r="E595" s="1">
        <v>5958983.4500000002</v>
      </c>
      <c r="F595" s="1">
        <v>0</v>
      </c>
      <c r="G595" s="1">
        <v>5958983.4500000002</v>
      </c>
      <c r="H595" s="1">
        <v>0</v>
      </c>
      <c r="I595" s="1">
        <v>5958983</v>
      </c>
      <c r="J595" s="1">
        <v>149037.95000000019</v>
      </c>
      <c r="K595" s="151">
        <v>2.5652213354410331E-2</v>
      </c>
    </row>
    <row r="596" spans="1:11" x14ac:dyDescent="0.25">
      <c r="A596" s="1"/>
      <c r="B596" s="1">
        <v>6313</v>
      </c>
      <c r="C596" s="1" t="s">
        <v>2529</v>
      </c>
      <c r="D596" s="1">
        <v>15810</v>
      </c>
      <c r="E596" s="1">
        <v>12810</v>
      </c>
      <c r="F596" s="1">
        <v>0</v>
      </c>
      <c r="G596" s="1">
        <v>12810</v>
      </c>
      <c r="H596" s="1">
        <v>0</v>
      </c>
      <c r="I596" s="1">
        <v>12810</v>
      </c>
      <c r="J596" s="1">
        <v>-3000</v>
      </c>
      <c r="K596" s="151">
        <v>-0.18975332068311196</v>
      </c>
    </row>
    <row r="597" spans="1:11" x14ac:dyDescent="0.25">
      <c r="A597" s="1"/>
      <c r="B597" s="1">
        <v>634</v>
      </c>
      <c r="C597" s="1" t="s">
        <v>2536</v>
      </c>
      <c r="D597" s="1">
        <v>6701295</v>
      </c>
      <c r="E597" s="1">
        <v>7546585</v>
      </c>
      <c r="F597" s="1">
        <v>127750</v>
      </c>
      <c r="G597" s="1">
        <v>7418835</v>
      </c>
      <c r="H597" s="1">
        <v>0</v>
      </c>
      <c r="I597" s="1">
        <v>7418835</v>
      </c>
      <c r="J597" s="1">
        <v>717540</v>
      </c>
      <c r="K597" s="151">
        <v>0.10707482658202631</v>
      </c>
    </row>
    <row r="598" spans="1:11" x14ac:dyDescent="0.25">
      <c r="A598" s="1"/>
      <c r="B598" s="1">
        <v>636</v>
      </c>
      <c r="C598" s="1" t="s">
        <v>2538</v>
      </c>
      <c r="D598" s="1">
        <v>56880</v>
      </c>
      <c r="E598" s="1">
        <v>61200</v>
      </c>
      <c r="F598" s="1">
        <v>0</v>
      </c>
      <c r="G598" s="1">
        <v>61200</v>
      </c>
      <c r="H598" s="1">
        <v>0</v>
      </c>
      <c r="I598" s="1">
        <v>61200</v>
      </c>
      <c r="J598" s="1">
        <v>4320</v>
      </c>
      <c r="K598" s="151">
        <v>7.5949367088607597E-2</v>
      </c>
    </row>
    <row r="599" spans="1:11" x14ac:dyDescent="0.25">
      <c r="A599" s="1"/>
      <c r="B599" s="1">
        <v>637</v>
      </c>
      <c r="C599" s="1" t="s">
        <v>2540</v>
      </c>
      <c r="D599" s="1">
        <v>97058</v>
      </c>
      <c r="E599" s="1">
        <v>218609.35</v>
      </c>
      <c r="F599" s="1">
        <v>0</v>
      </c>
      <c r="G599" s="1">
        <v>218609.35</v>
      </c>
      <c r="H599" s="1">
        <v>0</v>
      </c>
      <c r="I599" s="1">
        <v>218609</v>
      </c>
      <c r="J599" s="1">
        <v>121550.67</v>
      </c>
      <c r="K599" s="151">
        <v>1.25234660435637</v>
      </c>
    </row>
    <row r="600" spans="1:11" x14ac:dyDescent="0.25">
      <c r="A600" s="1"/>
      <c r="B600" s="1">
        <v>6321</v>
      </c>
      <c r="C600" s="1" t="s">
        <v>3798</v>
      </c>
      <c r="D600" s="1"/>
      <c r="E600" s="1">
        <v>9659</v>
      </c>
      <c r="F600" s="1">
        <v>9659</v>
      </c>
      <c r="G600" s="1">
        <v>0</v>
      </c>
      <c r="H600" s="1">
        <v>0</v>
      </c>
      <c r="I600" s="1">
        <v>0</v>
      </c>
      <c r="J600" s="1">
        <v>0</v>
      </c>
      <c r="K600" s="151" t="e">
        <v>#DIV/0!</v>
      </c>
    </row>
    <row r="601" spans="1:11" x14ac:dyDescent="0.25">
      <c r="A601" s="1"/>
      <c r="B601" s="1">
        <v>64801</v>
      </c>
      <c r="C601" s="1" t="s">
        <v>2548</v>
      </c>
      <c r="D601" s="1">
        <v>1556000</v>
      </c>
      <c r="E601" s="1">
        <v>1319000</v>
      </c>
      <c r="F601" s="1">
        <v>28000</v>
      </c>
      <c r="G601" s="1">
        <v>1291000</v>
      </c>
      <c r="H601" s="1">
        <v>0</v>
      </c>
      <c r="I601" s="1">
        <v>1291000</v>
      </c>
      <c r="J601" s="1">
        <v>-265000.01</v>
      </c>
      <c r="K601" s="151">
        <v>-0.1703084886226961</v>
      </c>
    </row>
    <row r="602" spans="1:11" x14ac:dyDescent="0.25">
      <c r="A602" s="1"/>
      <c r="B602" s="1">
        <v>6481</v>
      </c>
      <c r="C602" s="1" t="s">
        <v>2550</v>
      </c>
      <c r="D602" s="1">
        <v>1779233</v>
      </c>
      <c r="E602" s="1">
        <v>1686666.66</v>
      </c>
      <c r="F602" s="1">
        <v>0</v>
      </c>
      <c r="G602" s="1">
        <v>1686666.66</v>
      </c>
      <c r="H602" s="1">
        <v>0</v>
      </c>
      <c r="I602" s="1">
        <v>1686667</v>
      </c>
      <c r="J602" s="1">
        <v>-92566.330000000075</v>
      </c>
      <c r="K602" s="151">
        <v>-5.2025964464143704E-2</v>
      </c>
    </row>
    <row r="603" spans="1:11" x14ac:dyDescent="0.25">
      <c r="A603" s="1"/>
      <c r="B603" s="1">
        <v>654</v>
      </c>
      <c r="C603" s="1" t="s">
        <v>2552</v>
      </c>
      <c r="D603" s="1">
        <v>503423</v>
      </c>
      <c r="E603" s="1">
        <v>573609.93999999994</v>
      </c>
      <c r="F603" s="1">
        <v>0</v>
      </c>
      <c r="G603" s="1">
        <v>573609.93999999994</v>
      </c>
      <c r="H603" s="1">
        <v>0</v>
      </c>
      <c r="I603" s="1">
        <v>573610</v>
      </c>
      <c r="J603" s="1">
        <v>70187</v>
      </c>
      <c r="K603" s="151">
        <v>0.13941953387111833</v>
      </c>
    </row>
    <row r="604" spans="1:11" x14ac:dyDescent="0.25">
      <c r="A604" s="1"/>
      <c r="B604" s="1">
        <v>655</v>
      </c>
      <c r="C604" s="1" t="s">
        <v>2554</v>
      </c>
      <c r="D604" s="1">
        <v>286823</v>
      </c>
      <c r="E604" s="1">
        <v>257403</v>
      </c>
      <c r="F604" s="1">
        <v>0</v>
      </c>
      <c r="G604" s="1">
        <v>257403</v>
      </c>
      <c r="H604" s="1">
        <v>0</v>
      </c>
      <c r="I604" s="1">
        <v>257403</v>
      </c>
      <c r="J604" s="1">
        <v>-29420</v>
      </c>
      <c r="K604" s="151">
        <v>-0.10257196947246211</v>
      </c>
    </row>
    <row r="605" spans="1:11" x14ac:dyDescent="0.25">
      <c r="A605" s="1"/>
      <c r="B605" s="1">
        <v>656</v>
      </c>
      <c r="C605" s="1" t="s">
        <v>2556</v>
      </c>
      <c r="D605" s="1">
        <v>856416</v>
      </c>
      <c r="E605" s="1">
        <v>828828.2</v>
      </c>
      <c r="F605" s="1">
        <v>51933</v>
      </c>
      <c r="G605" s="1">
        <v>776895.2</v>
      </c>
      <c r="H605" s="1">
        <v>0</v>
      </c>
      <c r="I605" s="1">
        <v>776895</v>
      </c>
      <c r="J605" s="1">
        <v>-79520.819999999949</v>
      </c>
      <c r="K605" s="151">
        <v>-9.285304888459435E-2</v>
      </c>
    </row>
    <row r="606" spans="1:11" x14ac:dyDescent="0.25">
      <c r="A606" s="1"/>
      <c r="B606" s="1">
        <v>657</v>
      </c>
      <c r="C606" s="1" t="s">
        <v>2558</v>
      </c>
      <c r="D606" s="1">
        <v>167511</v>
      </c>
      <c r="E606" s="1">
        <v>796410.8</v>
      </c>
      <c r="F606" s="1">
        <v>0</v>
      </c>
      <c r="G606" s="1">
        <v>796410.8</v>
      </c>
      <c r="H606" s="1">
        <v>0</v>
      </c>
      <c r="I606" s="1">
        <v>796411</v>
      </c>
      <c r="J606" s="1">
        <v>628900.07000000007</v>
      </c>
      <c r="K606" s="151">
        <v>3.7543822961283784</v>
      </c>
    </row>
    <row r="607" spans="1:11" x14ac:dyDescent="0.25">
      <c r="A607" s="1"/>
      <c r="B607" s="1">
        <v>672</v>
      </c>
      <c r="C607" s="1" t="s">
        <v>2568</v>
      </c>
      <c r="D607" s="1">
        <v>1339377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-1339377.25</v>
      </c>
      <c r="K607" s="151">
        <v>-1</v>
      </c>
    </row>
    <row r="608" spans="1:11" x14ac:dyDescent="0.25">
      <c r="A608" s="1"/>
      <c r="B608" s="1">
        <v>6221</v>
      </c>
      <c r="C608" s="1" t="s">
        <v>2509</v>
      </c>
      <c r="D608" s="1">
        <v>1010093</v>
      </c>
      <c r="E608" s="1">
        <v>993406.82</v>
      </c>
      <c r="F608" s="1">
        <v>0</v>
      </c>
      <c r="G608" s="1">
        <v>993406.82</v>
      </c>
      <c r="H608" s="1">
        <v>0</v>
      </c>
      <c r="I608" s="1">
        <v>993407</v>
      </c>
      <c r="J608" s="1">
        <v>-16685.599999999977</v>
      </c>
      <c r="K608" s="151">
        <v>-1.6518881536207647E-2</v>
      </c>
    </row>
    <row r="609" spans="1:11" x14ac:dyDescent="0.25">
      <c r="A609" s="1"/>
      <c r="B609" s="1">
        <v>61337</v>
      </c>
      <c r="C609" s="1" t="s">
        <v>3500</v>
      </c>
      <c r="D609" s="1">
        <v>158823</v>
      </c>
      <c r="E609" s="1">
        <v>893443.92</v>
      </c>
      <c r="F609" s="1">
        <v>681679.92</v>
      </c>
      <c r="G609" s="1">
        <v>211764</v>
      </c>
      <c r="H609" s="1">
        <v>0</v>
      </c>
      <c r="I609" s="1">
        <v>211764</v>
      </c>
      <c r="J609" s="1">
        <v>52941</v>
      </c>
      <c r="K609" s="151">
        <v>0.33333333333333331</v>
      </c>
    </row>
    <row r="610" spans="1:11" x14ac:dyDescent="0.25">
      <c r="A610" s="1"/>
      <c r="B610" s="1">
        <v>6134</v>
      </c>
      <c r="C610" s="1" t="s">
        <v>2455</v>
      </c>
      <c r="D610" s="1">
        <v>64725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-64725</v>
      </c>
      <c r="K610" s="151">
        <v>-1</v>
      </c>
    </row>
    <row r="611" spans="1:11" x14ac:dyDescent="0.25">
      <c r="A611" s="1"/>
      <c r="B611" s="1">
        <v>772</v>
      </c>
      <c r="C611" s="1" t="s">
        <v>2610</v>
      </c>
      <c r="D611" s="1">
        <v>-1339377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1339377.25</v>
      </c>
      <c r="K611" s="151">
        <v>-1</v>
      </c>
    </row>
    <row r="612" spans="1:11" x14ac:dyDescent="0.25">
      <c r="A612" s="1">
        <v>5005</v>
      </c>
      <c r="B612" s="1">
        <v>66701</v>
      </c>
      <c r="C612" s="1" t="s">
        <v>2560</v>
      </c>
      <c r="D612" s="1">
        <v>18937663</v>
      </c>
      <c r="E612" s="1">
        <v>19381479.18</v>
      </c>
      <c r="F612" s="1">
        <v>2384170.85</v>
      </c>
      <c r="G612" s="1">
        <v>16997308.329999998</v>
      </c>
      <c r="H612" s="1">
        <v>0</v>
      </c>
      <c r="I612" s="1">
        <v>16997308</v>
      </c>
      <c r="J612" s="1">
        <v>-1940355.192499999</v>
      </c>
      <c r="K612" s="151">
        <v>-0.10246011732157376</v>
      </c>
    </row>
    <row r="613" spans="1:11" x14ac:dyDescent="0.25">
      <c r="A613" s="1"/>
      <c r="B613" s="1">
        <v>6674</v>
      </c>
      <c r="C613" s="1" t="s">
        <v>2637</v>
      </c>
      <c r="D613" s="1">
        <v>420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1">
        <v>-420.08</v>
      </c>
      <c r="K613" s="151">
        <v>-1</v>
      </c>
    </row>
    <row r="614" spans="1:11" x14ac:dyDescent="0.25">
      <c r="A614" s="1"/>
      <c r="B614" s="1">
        <v>7674</v>
      </c>
      <c r="C614" s="1" t="s">
        <v>2602</v>
      </c>
      <c r="D614" s="1">
        <v>-11404</v>
      </c>
      <c r="E614" s="1">
        <v>0</v>
      </c>
      <c r="F614" s="1">
        <v>25843.37</v>
      </c>
      <c r="G614" s="1">
        <v>-25843.37</v>
      </c>
      <c r="H614" s="1">
        <v>0</v>
      </c>
      <c r="I614" s="1">
        <v>-25843</v>
      </c>
      <c r="J614" s="1">
        <v>-14438.895200000001</v>
      </c>
      <c r="K614" s="151">
        <v>1.2661138645446333</v>
      </c>
    </row>
    <row r="615" spans="1:11" x14ac:dyDescent="0.25">
      <c r="A615" s="1">
        <v>5006</v>
      </c>
      <c r="B615" s="1">
        <v>669</v>
      </c>
      <c r="C615" s="1" t="s">
        <v>2566</v>
      </c>
      <c r="D615" s="1">
        <v>6490245</v>
      </c>
      <c r="E615" s="1">
        <v>7062204.9299999997</v>
      </c>
      <c r="F615" s="1">
        <v>0</v>
      </c>
      <c r="G615" s="1">
        <v>7062204.9299999997</v>
      </c>
      <c r="H615" s="1">
        <v>0</v>
      </c>
      <c r="I615" s="1">
        <v>7062205</v>
      </c>
      <c r="J615" s="1">
        <v>571960.09390040115</v>
      </c>
      <c r="K615" s="151">
        <v>8.8126118840733916E-2</v>
      </c>
    </row>
    <row r="616" spans="1:11" x14ac:dyDescent="0.25">
      <c r="A616" s="1"/>
      <c r="B616" s="1">
        <v>769</v>
      </c>
      <c r="C616" s="1" t="s">
        <v>2608</v>
      </c>
      <c r="D616" s="1">
        <v>-513022</v>
      </c>
      <c r="E616" s="1">
        <v>0</v>
      </c>
      <c r="F616" s="1">
        <v>9663818.5600000005</v>
      </c>
      <c r="G616" s="1">
        <v>-9663818.5600000005</v>
      </c>
      <c r="H616" s="1">
        <v>0</v>
      </c>
      <c r="I616" s="1">
        <v>-9663819</v>
      </c>
      <c r="J616" s="1">
        <v>-9150787.9533005003</v>
      </c>
      <c r="K616" s="151">
        <v>17.836713805471568</v>
      </c>
    </row>
    <row r="617" spans="1:11" x14ac:dyDescent="0.25">
      <c r="A617" s="1"/>
      <c r="B617" s="1">
        <v>768</v>
      </c>
      <c r="C617" s="1" t="s">
        <v>2604</v>
      </c>
      <c r="D617" s="1">
        <v>-37164</v>
      </c>
      <c r="E617" s="1">
        <v>9835</v>
      </c>
      <c r="F617" s="1">
        <v>39301.5</v>
      </c>
      <c r="G617" s="1">
        <v>-29466.5</v>
      </c>
      <c r="H617" s="1">
        <v>1</v>
      </c>
      <c r="I617" s="1">
        <v>-29466</v>
      </c>
      <c r="J617" s="1">
        <v>7698.1399999999994</v>
      </c>
      <c r="K617" s="151">
        <v>-0.20713892478071602</v>
      </c>
    </row>
    <row r="618" spans="1:11" x14ac:dyDescent="0.25">
      <c r="A618" s="1">
        <v>5007</v>
      </c>
      <c r="B618" s="1" t="s">
        <v>2644</v>
      </c>
      <c r="C618" s="1" t="s">
        <v>2645</v>
      </c>
      <c r="D618" s="1">
        <v>33535918</v>
      </c>
      <c r="E618" s="1">
        <v>0</v>
      </c>
      <c r="F618" s="1">
        <v>0</v>
      </c>
      <c r="G618" s="1">
        <v>0</v>
      </c>
      <c r="H618" s="1">
        <v>35861599</v>
      </c>
      <c r="I618" s="1">
        <v>35861599</v>
      </c>
      <c r="J618" s="1">
        <v>35861599</v>
      </c>
      <c r="K618" s="151" t="e">
        <v>#DIV/0!</v>
      </c>
    </row>
    <row r="619" spans="1:11" x14ac:dyDescent="0.25">
      <c r="A619" s="1" t="s">
        <v>3732</v>
      </c>
      <c r="B619" s="1">
        <v>467201</v>
      </c>
      <c r="C619" s="1" t="s">
        <v>2168</v>
      </c>
      <c r="D619" s="1">
        <v>0</v>
      </c>
      <c r="E619" s="1">
        <v>291610.98</v>
      </c>
      <c r="F619" s="1">
        <v>291610.98</v>
      </c>
      <c r="G619" s="1">
        <v>0</v>
      </c>
      <c r="H619" s="1">
        <v>0</v>
      </c>
      <c r="I619" s="1">
        <v>0</v>
      </c>
      <c r="J619" s="1">
        <v>-290695</v>
      </c>
      <c r="K619" s="151">
        <v>-1</v>
      </c>
    </row>
    <row r="620" spans="1:11" x14ac:dyDescent="0.25">
      <c r="A620" s="1"/>
      <c r="B620" s="1">
        <v>890</v>
      </c>
      <c r="C620" s="1" t="s">
        <v>2612</v>
      </c>
      <c r="D620" s="1">
        <v>0</v>
      </c>
      <c r="E620" s="1">
        <v>0</v>
      </c>
      <c r="F620" s="1">
        <v>0</v>
      </c>
      <c r="G620" s="1">
        <v>590829797.36000001</v>
      </c>
      <c r="H620" s="1">
        <v>-590829797</v>
      </c>
      <c r="I620" s="1">
        <v>0</v>
      </c>
      <c r="J620" s="1">
        <v>4.9999999999999975E-3</v>
      </c>
      <c r="K620" s="151">
        <v>-1</v>
      </c>
    </row>
    <row r="621" spans="1:11" x14ac:dyDescent="0.25">
      <c r="A621" s="1" t="s">
        <v>3725</v>
      </c>
      <c r="B621" s="1"/>
      <c r="C621" s="1"/>
      <c r="D621" s="1">
        <v>0</v>
      </c>
      <c r="E621" s="1">
        <v>26032585371.169983</v>
      </c>
      <c r="F621" s="1">
        <v>26032585371.170002</v>
      </c>
      <c r="G621" s="1">
        <v>2.1457672119140625E-6</v>
      </c>
      <c r="H621" s="1">
        <v>2</v>
      </c>
      <c r="I621" s="1">
        <v>-1</v>
      </c>
      <c r="J621" s="1">
        <v>75305.299560822372</v>
      </c>
      <c r="K621" s="151">
        <v>-0.99998672089843965</v>
      </c>
    </row>
    <row r="622" spans="1:11" x14ac:dyDescent="0.25">
      <c r="K622"/>
    </row>
    <row r="623" spans="1:11" x14ac:dyDescent="0.25">
      <c r="K623"/>
    </row>
    <row r="624" spans="1:11" x14ac:dyDescent="0.25">
      <c r="K624"/>
    </row>
    <row r="625" spans="11:11" x14ac:dyDescent="0.25">
      <c r="K625"/>
    </row>
    <row r="626" spans="11:11" x14ac:dyDescent="0.25">
      <c r="K626"/>
    </row>
    <row r="627" spans="11:11" x14ac:dyDescent="0.25">
      <c r="K627"/>
    </row>
    <row r="628" spans="11:11" x14ac:dyDescent="0.25">
      <c r="K628"/>
    </row>
    <row r="629" spans="11:11" x14ac:dyDescent="0.25">
      <c r="K629"/>
    </row>
    <row r="630" spans="11:11" x14ac:dyDescent="0.25">
      <c r="K630"/>
    </row>
    <row r="631" spans="11:11" x14ac:dyDescent="0.25">
      <c r="K631"/>
    </row>
    <row r="632" spans="11:11" x14ac:dyDescent="0.25">
      <c r="K632"/>
    </row>
    <row r="633" spans="11:11" x14ac:dyDescent="0.25">
      <c r="K633"/>
    </row>
    <row r="634" spans="11:11" x14ac:dyDescent="0.25">
      <c r="K634"/>
    </row>
    <row r="635" spans="11:11" x14ac:dyDescent="0.25">
      <c r="K635"/>
    </row>
    <row r="636" spans="11:11" x14ac:dyDescent="0.25">
      <c r="K636"/>
    </row>
    <row r="637" spans="11:11" x14ac:dyDescent="0.25">
      <c r="K637"/>
    </row>
    <row r="638" spans="11:11" x14ac:dyDescent="0.25">
      <c r="K638"/>
    </row>
    <row r="639" spans="11:11" x14ac:dyDescent="0.25">
      <c r="K639"/>
    </row>
    <row r="640" spans="11:11" x14ac:dyDescent="0.25">
      <c r="K640"/>
    </row>
    <row r="641" spans="11:11" x14ac:dyDescent="0.25">
      <c r="K641"/>
    </row>
    <row r="642" spans="11:11" x14ac:dyDescent="0.25">
      <c r="K642"/>
    </row>
    <row r="643" spans="11:11" x14ac:dyDescent="0.25">
      <c r="K643"/>
    </row>
    <row r="644" spans="11:11" x14ac:dyDescent="0.25">
      <c r="K644"/>
    </row>
    <row r="645" spans="11:11" x14ac:dyDescent="0.25">
      <c r="K645"/>
    </row>
    <row r="646" spans="11:11" x14ac:dyDescent="0.25">
      <c r="K646"/>
    </row>
    <row r="647" spans="11:11" x14ac:dyDescent="0.25">
      <c r="K647"/>
    </row>
    <row r="648" spans="11:11" x14ac:dyDescent="0.25">
      <c r="K648"/>
    </row>
    <row r="649" spans="11:11" x14ac:dyDescent="0.25">
      <c r="K649"/>
    </row>
    <row r="650" spans="11:11" x14ac:dyDescent="0.25">
      <c r="K650"/>
    </row>
    <row r="651" spans="11:11" x14ac:dyDescent="0.25">
      <c r="K651"/>
    </row>
    <row r="652" spans="11:11" x14ac:dyDescent="0.25">
      <c r="K652"/>
    </row>
    <row r="653" spans="11:11" x14ac:dyDescent="0.25">
      <c r="K653"/>
    </row>
    <row r="654" spans="11:11" x14ac:dyDescent="0.25">
      <c r="K654"/>
    </row>
    <row r="655" spans="11:11" x14ac:dyDescent="0.25">
      <c r="K655"/>
    </row>
    <row r="656" spans="11:11" x14ac:dyDescent="0.25">
      <c r="K656"/>
    </row>
    <row r="657" spans="11:11" x14ac:dyDescent="0.25">
      <c r="K657"/>
    </row>
    <row r="658" spans="11:11" x14ac:dyDescent="0.25">
      <c r="K658"/>
    </row>
    <row r="659" spans="11:11" x14ac:dyDescent="0.25">
      <c r="K659"/>
    </row>
    <row r="660" spans="11:11" x14ac:dyDescent="0.25">
      <c r="K660"/>
    </row>
    <row r="661" spans="11:11" x14ac:dyDescent="0.25">
      <c r="K661"/>
    </row>
    <row r="662" spans="11:11" x14ac:dyDescent="0.25">
      <c r="K662"/>
    </row>
    <row r="663" spans="11:11" x14ac:dyDescent="0.25">
      <c r="K663"/>
    </row>
    <row r="664" spans="11:11" x14ac:dyDescent="0.25">
      <c r="K664"/>
    </row>
    <row r="665" spans="11:11" x14ac:dyDescent="0.25">
      <c r="K665"/>
    </row>
    <row r="666" spans="11:11" x14ac:dyDescent="0.25">
      <c r="K666"/>
    </row>
    <row r="667" spans="11:11" x14ac:dyDescent="0.25">
      <c r="K667"/>
    </row>
    <row r="668" spans="11:11" x14ac:dyDescent="0.25">
      <c r="K668"/>
    </row>
    <row r="669" spans="11:11" x14ac:dyDescent="0.25">
      <c r="K669"/>
    </row>
    <row r="670" spans="11:11" x14ac:dyDescent="0.25">
      <c r="K670"/>
    </row>
    <row r="671" spans="11:11" x14ac:dyDescent="0.25">
      <c r="K671"/>
    </row>
    <row r="672" spans="11:11" x14ac:dyDescent="0.25">
      <c r="K672"/>
    </row>
    <row r="673" spans="11:11" x14ac:dyDescent="0.25">
      <c r="K673"/>
    </row>
    <row r="674" spans="11:11" x14ac:dyDescent="0.25">
      <c r="K674"/>
    </row>
    <row r="675" spans="11:11" x14ac:dyDescent="0.25">
      <c r="K675"/>
    </row>
    <row r="676" spans="11:11" x14ac:dyDescent="0.25">
      <c r="K676"/>
    </row>
    <row r="677" spans="11:11" x14ac:dyDescent="0.25">
      <c r="K677"/>
    </row>
    <row r="678" spans="11:11" x14ac:dyDescent="0.25">
      <c r="K678"/>
    </row>
    <row r="679" spans="11:11" x14ac:dyDescent="0.25">
      <c r="K679"/>
    </row>
    <row r="680" spans="11:11" x14ac:dyDescent="0.25">
      <c r="K680"/>
    </row>
    <row r="681" spans="11:11" x14ac:dyDescent="0.25">
      <c r="K681"/>
    </row>
    <row r="682" spans="11:11" x14ac:dyDescent="0.25">
      <c r="K682"/>
    </row>
    <row r="683" spans="11:11" x14ac:dyDescent="0.25">
      <c r="K683"/>
    </row>
    <row r="684" spans="11:11" x14ac:dyDescent="0.25">
      <c r="K684"/>
    </row>
    <row r="685" spans="11:11" x14ac:dyDescent="0.25">
      <c r="K685"/>
    </row>
    <row r="686" spans="11:11" x14ac:dyDescent="0.25">
      <c r="K686"/>
    </row>
    <row r="687" spans="11:11" x14ac:dyDescent="0.25">
      <c r="K687"/>
    </row>
    <row r="688" spans="11:11" x14ac:dyDescent="0.25">
      <c r="K688"/>
    </row>
    <row r="689" spans="11:11" x14ac:dyDescent="0.25">
      <c r="K689"/>
    </row>
    <row r="690" spans="11:11" x14ac:dyDescent="0.25">
      <c r="K690"/>
    </row>
    <row r="691" spans="11:11" x14ac:dyDescent="0.25">
      <c r="K691"/>
    </row>
    <row r="692" spans="11:11" x14ac:dyDescent="0.25">
      <c r="K692"/>
    </row>
    <row r="693" spans="11:11" x14ac:dyDescent="0.25">
      <c r="K693"/>
    </row>
    <row r="694" spans="11:11" x14ac:dyDescent="0.25">
      <c r="K694"/>
    </row>
    <row r="695" spans="11:11" x14ac:dyDescent="0.25">
      <c r="K695"/>
    </row>
    <row r="696" spans="11:11" x14ac:dyDescent="0.25">
      <c r="K696"/>
    </row>
    <row r="697" spans="11:11" x14ac:dyDescent="0.25">
      <c r="K697"/>
    </row>
    <row r="698" spans="11:11" x14ac:dyDescent="0.25">
      <c r="K698"/>
    </row>
    <row r="699" spans="11:11" x14ac:dyDescent="0.25">
      <c r="K699"/>
    </row>
    <row r="700" spans="11:11" x14ac:dyDescent="0.25">
      <c r="K700"/>
    </row>
    <row r="701" spans="11:11" x14ac:dyDescent="0.25">
      <c r="K701"/>
    </row>
    <row r="702" spans="11:11" x14ac:dyDescent="0.25">
      <c r="K702"/>
    </row>
    <row r="703" spans="11:11" x14ac:dyDescent="0.25">
      <c r="K703"/>
    </row>
    <row r="704" spans="11:11" x14ac:dyDescent="0.25">
      <c r="K704"/>
    </row>
    <row r="705" spans="11:11" x14ac:dyDescent="0.25">
      <c r="K705"/>
    </row>
    <row r="706" spans="11:11" x14ac:dyDescent="0.25">
      <c r="K706"/>
    </row>
    <row r="707" spans="11:11" x14ac:dyDescent="0.25">
      <c r="K707"/>
    </row>
    <row r="708" spans="11:11" x14ac:dyDescent="0.25">
      <c r="K708"/>
    </row>
    <row r="709" spans="11:11" x14ac:dyDescent="0.25">
      <c r="K709"/>
    </row>
    <row r="710" spans="11:11" x14ac:dyDescent="0.25">
      <c r="K710"/>
    </row>
    <row r="711" spans="11:11" x14ac:dyDescent="0.25">
      <c r="K711"/>
    </row>
    <row r="712" spans="11:11" x14ac:dyDescent="0.25">
      <c r="K712"/>
    </row>
    <row r="713" spans="11:11" x14ac:dyDescent="0.25">
      <c r="K713"/>
    </row>
    <row r="714" spans="11:11" x14ac:dyDescent="0.25">
      <c r="K714"/>
    </row>
    <row r="715" spans="11:11" x14ac:dyDescent="0.25">
      <c r="K715"/>
    </row>
    <row r="716" spans="11:11" x14ac:dyDescent="0.25">
      <c r="K716"/>
    </row>
    <row r="717" spans="11:11" x14ac:dyDescent="0.25">
      <c r="K717"/>
    </row>
    <row r="718" spans="11:11" x14ac:dyDescent="0.25">
      <c r="K718"/>
    </row>
    <row r="719" spans="11:11" x14ac:dyDescent="0.25">
      <c r="K719"/>
    </row>
    <row r="720" spans="11:11" x14ac:dyDescent="0.25">
      <c r="K720"/>
    </row>
    <row r="721" spans="11:11" x14ac:dyDescent="0.25">
      <c r="K721"/>
    </row>
    <row r="722" spans="11:11" x14ac:dyDescent="0.25">
      <c r="K722"/>
    </row>
    <row r="723" spans="11:11" x14ac:dyDescent="0.25">
      <c r="K723"/>
    </row>
    <row r="724" spans="11:11" x14ac:dyDescent="0.25">
      <c r="K724"/>
    </row>
    <row r="725" spans="11:11" x14ac:dyDescent="0.25">
      <c r="K725"/>
    </row>
    <row r="726" spans="11:11" x14ac:dyDescent="0.25">
      <c r="K726"/>
    </row>
    <row r="727" spans="11:11" x14ac:dyDescent="0.25">
      <c r="K727"/>
    </row>
    <row r="728" spans="11:11" x14ac:dyDescent="0.25">
      <c r="K728"/>
    </row>
    <row r="729" spans="11:11" x14ac:dyDescent="0.25">
      <c r="K729"/>
    </row>
    <row r="730" spans="11:11" x14ac:dyDescent="0.25">
      <c r="K730"/>
    </row>
    <row r="731" spans="11:11" x14ac:dyDescent="0.25">
      <c r="K731"/>
    </row>
    <row r="732" spans="11:11" x14ac:dyDescent="0.25">
      <c r="K732"/>
    </row>
    <row r="733" spans="11:11" x14ac:dyDescent="0.25">
      <c r="K733"/>
    </row>
    <row r="734" spans="11:11" x14ac:dyDescent="0.25">
      <c r="K734"/>
    </row>
    <row r="735" spans="11:11" x14ac:dyDescent="0.25">
      <c r="K735"/>
    </row>
    <row r="736" spans="11:11" x14ac:dyDescent="0.25">
      <c r="K736"/>
    </row>
    <row r="737" spans="11:11" x14ac:dyDescent="0.25">
      <c r="K737"/>
    </row>
    <row r="738" spans="11:11" x14ac:dyDescent="0.25">
      <c r="K738"/>
    </row>
    <row r="739" spans="11:11" x14ac:dyDescent="0.25">
      <c r="K739"/>
    </row>
    <row r="740" spans="11:11" x14ac:dyDescent="0.25">
      <c r="K740"/>
    </row>
    <row r="741" spans="11:11" x14ac:dyDescent="0.25">
      <c r="K741"/>
    </row>
    <row r="742" spans="11:11" x14ac:dyDescent="0.25">
      <c r="K742"/>
    </row>
    <row r="743" spans="11:11" x14ac:dyDescent="0.25">
      <c r="K743"/>
    </row>
    <row r="744" spans="11:11" x14ac:dyDescent="0.25">
      <c r="K744"/>
    </row>
    <row r="745" spans="11:11" x14ac:dyDescent="0.25">
      <c r="K745"/>
    </row>
    <row r="746" spans="11:11" x14ac:dyDescent="0.25">
      <c r="K746"/>
    </row>
    <row r="747" spans="11:11" x14ac:dyDescent="0.25">
      <c r="K747"/>
    </row>
    <row r="748" spans="11:11" x14ac:dyDescent="0.25">
      <c r="K748"/>
    </row>
    <row r="749" spans="11:11" x14ac:dyDescent="0.25">
      <c r="K749"/>
    </row>
    <row r="750" spans="11:11" x14ac:dyDescent="0.25">
      <c r="K750"/>
    </row>
    <row r="751" spans="11:11" x14ac:dyDescent="0.25">
      <c r="K751"/>
    </row>
    <row r="752" spans="11:11" x14ac:dyDescent="0.25">
      <c r="K752"/>
    </row>
    <row r="753" spans="11:11" x14ac:dyDescent="0.25">
      <c r="K753"/>
    </row>
    <row r="754" spans="11:11" x14ac:dyDescent="0.25">
      <c r="K754"/>
    </row>
    <row r="755" spans="11:11" x14ac:dyDescent="0.25">
      <c r="K755"/>
    </row>
    <row r="756" spans="11:11" x14ac:dyDescent="0.25">
      <c r="K756"/>
    </row>
    <row r="757" spans="11:11" x14ac:dyDescent="0.25">
      <c r="K757"/>
    </row>
    <row r="758" spans="11:11" x14ac:dyDescent="0.25">
      <c r="K758"/>
    </row>
    <row r="759" spans="11:11" x14ac:dyDescent="0.25">
      <c r="K759"/>
    </row>
    <row r="760" spans="11:11" x14ac:dyDescent="0.25">
      <c r="K760"/>
    </row>
    <row r="761" spans="11:11" x14ac:dyDescent="0.25">
      <c r="K761"/>
    </row>
    <row r="762" spans="11:11" x14ac:dyDescent="0.25">
      <c r="K762"/>
    </row>
    <row r="763" spans="11:11" x14ac:dyDescent="0.25">
      <c r="K763"/>
    </row>
    <row r="764" spans="11:11" x14ac:dyDescent="0.25">
      <c r="K764"/>
    </row>
    <row r="765" spans="11:11" x14ac:dyDescent="0.25">
      <c r="K765"/>
    </row>
    <row r="766" spans="11:11" x14ac:dyDescent="0.25">
      <c r="K766"/>
    </row>
    <row r="767" spans="11:11" x14ac:dyDescent="0.25">
      <c r="K767"/>
    </row>
    <row r="768" spans="11:11" x14ac:dyDescent="0.25">
      <c r="K768"/>
    </row>
    <row r="769" spans="11:11" x14ac:dyDescent="0.25">
      <c r="K769"/>
    </row>
    <row r="770" spans="11:11" x14ac:dyDescent="0.25">
      <c r="K770"/>
    </row>
    <row r="771" spans="11:11" x14ac:dyDescent="0.25">
      <c r="K771"/>
    </row>
    <row r="772" spans="11:11" x14ac:dyDescent="0.25">
      <c r="K772"/>
    </row>
    <row r="773" spans="11:11" x14ac:dyDescent="0.25">
      <c r="K773"/>
    </row>
    <row r="774" spans="11:11" x14ac:dyDescent="0.25">
      <c r="K774"/>
    </row>
    <row r="775" spans="11:11" x14ac:dyDescent="0.25">
      <c r="K775"/>
    </row>
    <row r="776" spans="11:11" x14ac:dyDescent="0.25">
      <c r="K776"/>
    </row>
    <row r="777" spans="11:11" x14ac:dyDescent="0.25">
      <c r="K777"/>
    </row>
    <row r="778" spans="11:11" x14ac:dyDescent="0.25">
      <c r="K778"/>
    </row>
    <row r="779" spans="11:11" x14ac:dyDescent="0.25">
      <c r="K779"/>
    </row>
    <row r="780" spans="11:11" x14ac:dyDescent="0.25">
      <c r="K780"/>
    </row>
    <row r="781" spans="11:11" x14ac:dyDescent="0.25">
      <c r="K781"/>
    </row>
    <row r="782" spans="11:11" x14ac:dyDescent="0.25">
      <c r="K782"/>
    </row>
    <row r="783" spans="11:11" x14ac:dyDescent="0.25">
      <c r="K783"/>
    </row>
    <row r="784" spans="11:11" x14ac:dyDescent="0.25">
      <c r="K784"/>
    </row>
    <row r="785" spans="11:11" x14ac:dyDescent="0.25">
      <c r="K785"/>
    </row>
    <row r="786" spans="11:11" x14ac:dyDescent="0.25">
      <c r="K786"/>
    </row>
    <row r="787" spans="11:11" x14ac:dyDescent="0.25">
      <c r="K787"/>
    </row>
    <row r="788" spans="11:11" x14ac:dyDescent="0.25">
      <c r="K788"/>
    </row>
    <row r="789" spans="11:11" x14ac:dyDescent="0.25">
      <c r="K789"/>
    </row>
    <row r="790" spans="11:11" x14ac:dyDescent="0.25">
      <c r="K790"/>
    </row>
    <row r="791" spans="11:11" x14ac:dyDescent="0.25">
      <c r="K791"/>
    </row>
    <row r="792" spans="11:11" x14ac:dyDescent="0.25">
      <c r="K792"/>
    </row>
    <row r="793" spans="11:11" x14ac:dyDescent="0.25">
      <c r="K793"/>
    </row>
    <row r="794" spans="11:11" x14ac:dyDescent="0.25">
      <c r="K794"/>
    </row>
    <row r="795" spans="11:11" x14ac:dyDescent="0.25">
      <c r="K795"/>
    </row>
    <row r="796" spans="11:11" x14ac:dyDescent="0.25">
      <c r="K796"/>
    </row>
    <row r="797" spans="11:11" x14ac:dyDescent="0.25">
      <c r="K797"/>
    </row>
    <row r="798" spans="11:11" x14ac:dyDescent="0.25">
      <c r="K798"/>
    </row>
    <row r="799" spans="11:11" x14ac:dyDescent="0.25">
      <c r="K799"/>
    </row>
    <row r="800" spans="11:11" x14ac:dyDescent="0.25">
      <c r="K800"/>
    </row>
    <row r="801" spans="11:11" x14ac:dyDescent="0.25">
      <c r="K801"/>
    </row>
    <row r="802" spans="11:11" x14ac:dyDescent="0.25">
      <c r="K802"/>
    </row>
    <row r="803" spans="11:11" x14ac:dyDescent="0.25">
      <c r="K803"/>
    </row>
    <row r="804" spans="11:11" x14ac:dyDescent="0.25">
      <c r="K804"/>
    </row>
    <row r="805" spans="11:11" x14ac:dyDescent="0.25">
      <c r="K805"/>
    </row>
    <row r="806" spans="11:11" x14ac:dyDescent="0.25">
      <c r="K806"/>
    </row>
    <row r="807" spans="11:11" x14ac:dyDescent="0.25">
      <c r="K807"/>
    </row>
    <row r="808" spans="11:11" x14ac:dyDescent="0.25">
      <c r="K808"/>
    </row>
    <row r="809" spans="11:11" x14ac:dyDescent="0.25">
      <c r="K809"/>
    </row>
    <row r="810" spans="11:11" x14ac:dyDescent="0.25">
      <c r="K810"/>
    </row>
    <row r="811" spans="11:11" x14ac:dyDescent="0.25">
      <c r="K811"/>
    </row>
    <row r="812" spans="11:11" x14ac:dyDescent="0.25">
      <c r="K812"/>
    </row>
    <row r="813" spans="11:11" x14ac:dyDescent="0.25">
      <c r="K813"/>
    </row>
    <row r="814" spans="11:11" x14ac:dyDescent="0.25">
      <c r="K814"/>
    </row>
    <row r="815" spans="11:11" x14ac:dyDescent="0.25">
      <c r="K815"/>
    </row>
    <row r="816" spans="11:11" x14ac:dyDescent="0.25">
      <c r="K816"/>
    </row>
    <row r="817" spans="11:11" x14ac:dyDescent="0.25">
      <c r="K817"/>
    </row>
    <row r="818" spans="11:11" x14ac:dyDescent="0.25">
      <c r="K818"/>
    </row>
    <row r="819" spans="11:11" x14ac:dyDescent="0.25">
      <c r="K819"/>
    </row>
    <row r="820" spans="11:11" x14ac:dyDescent="0.25">
      <c r="K820"/>
    </row>
    <row r="821" spans="11:11" x14ac:dyDescent="0.25">
      <c r="K821"/>
    </row>
    <row r="822" spans="11:11" x14ac:dyDescent="0.25">
      <c r="K822"/>
    </row>
    <row r="823" spans="11:11" x14ac:dyDescent="0.25">
      <c r="K823"/>
    </row>
    <row r="824" spans="11:11" x14ac:dyDescent="0.25">
      <c r="K824"/>
    </row>
    <row r="825" spans="11:11" x14ac:dyDescent="0.25">
      <c r="K825"/>
    </row>
    <row r="826" spans="11:11" x14ac:dyDescent="0.25">
      <c r="K826"/>
    </row>
    <row r="827" spans="11:11" x14ac:dyDescent="0.25">
      <c r="K827"/>
    </row>
    <row r="828" spans="11:11" x14ac:dyDescent="0.25">
      <c r="K828"/>
    </row>
    <row r="829" spans="11:11" x14ac:dyDescent="0.25">
      <c r="K829"/>
    </row>
    <row r="830" spans="11:11" x14ac:dyDescent="0.25">
      <c r="K830"/>
    </row>
    <row r="831" spans="11:11" x14ac:dyDescent="0.25">
      <c r="K831"/>
    </row>
    <row r="832" spans="11:11" x14ac:dyDescent="0.25">
      <c r="K832"/>
    </row>
    <row r="833" spans="11:11" x14ac:dyDescent="0.25">
      <c r="K833"/>
    </row>
    <row r="834" spans="11:11" x14ac:dyDescent="0.25">
      <c r="K834"/>
    </row>
    <row r="835" spans="11:11" x14ac:dyDescent="0.25">
      <c r="K835"/>
    </row>
    <row r="836" spans="11:11" x14ac:dyDescent="0.25">
      <c r="K836"/>
    </row>
    <row r="837" spans="11:11" x14ac:dyDescent="0.25">
      <c r="K837"/>
    </row>
    <row r="838" spans="11:11" x14ac:dyDescent="0.25">
      <c r="K838"/>
    </row>
    <row r="839" spans="11:11" x14ac:dyDescent="0.25">
      <c r="K839"/>
    </row>
    <row r="840" spans="11:11" x14ac:dyDescent="0.25">
      <c r="K840"/>
    </row>
    <row r="841" spans="11:11" x14ac:dyDescent="0.25">
      <c r="K841"/>
    </row>
    <row r="842" spans="11:11" x14ac:dyDescent="0.25">
      <c r="K842"/>
    </row>
    <row r="843" spans="11:11" x14ac:dyDescent="0.25">
      <c r="K843"/>
    </row>
    <row r="844" spans="11:11" x14ac:dyDescent="0.25">
      <c r="K844"/>
    </row>
    <row r="845" spans="11:11" x14ac:dyDescent="0.25">
      <c r="K845"/>
    </row>
    <row r="846" spans="11:11" x14ac:dyDescent="0.25">
      <c r="K846"/>
    </row>
    <row r="847" spans="11:11" x14ac:dyDescent="0.25">
      <c r="K847"/>
    </row>
    <row r="848" spans="11:11" x14ac:dyDescent="0.25">
      <c r="K848"/>
    </row>
    <row r="849" spans="11:11" x14ac:dyDescent="0.25">
      <c r="K849"/>
    </row>
    <row r="850" spans="11:11" x14ac:dyDescent="0.25">
      <c r="K850"/>
    </row>
    <row r="851" spans="11:11" x14ac:dyDescent="0.25">
      <c r="K851"/>
    </row>
    <row r="852" spans="11:11" x14ac:dyDescent="0.25">
      <c r="K852"/>
    </row>
    <row r="853" spans="11:11" x14ac:dyDescent="0.25">
      <c r="K853"/>
    </row>
    <row r="854" spans="11:11" x14ac:dyDescent="0.25">
      <c r="K854"/>
    </row>
    <row r="855" spans="11:11" x14ac:dyDescent="0.25">
      <c r="K855"/>
    </row>
    <row r="856" spans="11:11" x14ac:dyDescent="0.25">
      <c r="K856"/>
    </row>
    <row r="857" spans="11:11" x14ac:dyDescent="0.25">
      <c r="K857"/>
    </row>
    <row r="858" spans="11:11" x14ac:dyDescent="0.25">
      <c r="K858"/>
    </row>
    <row r="859" spans="11:11" x14ac:dyDescent="0.25">
      <c r="K859"/>
    </row>
    <row r="860" spans="11:11" x14ac:dyDescent="0.25">
      <c r="K860"/>
    </row>
    <row r="861" spans="11:11" x14ac:dyDescent="0.25">
      <c r="K861"/>
    </row>
    <row r="862" spans="11:11" x14ac:dyDescent="0.25">
      <c r="K862"/>
    </row>
    <row r="863" spans="11:11" x14ac:dyDescent="0.25">
      <c r="K863"/>
    </row>
    <row r="864" spans="11:11" x14ac:dyDescent="0.25">
      <c r="K864"/>
    </row>
    <row r="865" spans="11:11" x14ac:dyDescent="0.25">
      <c r="K865"/>
    </row>
    <row r="866" spans="11:11" x14ac:dyDescent="0.25">
      <c r="K866"/>
    </row>
    <row r="867" spans="11:11" x14ac:dyDescent="0.25">
      <c r="K867"/>
    </row>
    <row r="868" spans="11:11" x14ac:dyDescent="0.25">
      <c r="K868"/>
    </row>
    <row r="869" spans="11:11" x14ac:dyDescent="0.25">
      <c r="K869"/>
    </row>
    <row r="870" spans="11:11" x14ac:dyDescent="0.25">
      <c r="K870"/>
    </row>
    <row r="871" spans="11:11" x14ac:dyDescent="0.25">
      <c r="K871"/>
    </row>
    <row r="872" spans="11:11" x14ac:dyDescent="0.25">
      <c r="K872"/>
    </row>
    <row r="873" spans="11:11" x14ac:dyDescent="0.25">
      <c r="K873"/>
    </row>
    <row r="874" spans="11:11" x14ac:dyDescent="0.25">
      <c r="K874"/>
    </row>
    <row r="875" spans="11:11" x14ac:dyDescent="0.25">
      <c r="K875"/>
    </row>
    <row r="876" spans="11:11" x14ac:dyDescent="0.25">
      <c r="K876"/>
    </row>
    <row r="877" spans="11:11" x14ac:dyDescent="0.25">
      <c r="K877"/>
    </row>
    <row r="878" spans="11:11" x14ac:dyDescent="0.25">
      <c r="K878"/>
    </row>
    <row r="879" spans="11:11" x14ac:dyDescent="0.25">
      <c r="K879"/>
    </row>
    <row r="880" spans="11:11" x14ac:dyDescent="0.25">
      <c r="K880"/>
    </row>
    <row r="881" spans="11:11" x14ac:dyDescent="0.25">
      <c r="K881"/>
    </row>
    <row r="882" spans="11:11" x14ac:dyDescent="0.25">
      <c r="K882"/>
    </row>
    <row r="883" spans="11:11" x14ac:dyDescent="0.25">
      <c r="K883"/>
    </row>
    <row r="884" spans="11:11" x14ac:dyDescent="0.25">
      <c r="K884"/>
    </row>
    <row r="885" spans="11:11" x14ac:dyDescent="0.25">
      <c r="K885"/>
    </row>
    <row r="886" spans="11:11" x14ac:dyDescent="0.25">
      <c r="K886"/>
    </row>
    <row r="887" spans="11:11" x14ac:dyDescent="0.25">
      <c r="K887"/>
    </row>
    <row r="888" spans="11:11" x14ac:dyDescent="0.25">
      <c r="K888"/>
    </row>
    <row r="889" spans="11:11" x14ac:dyDescent="0.25">
      <c r="K889"/>
    </row>
    <row r="890" spans="11:11" x14ac:dyDescent="0.25">
      <c r="K890"/>
    </row>
    <row r="891" spans="11:11" x14ac:dyDescent="0.25">
      <c r="K891"/>
    </row>
    <row r="892" spans="11:11" x14ac:dyDescent="0.25">
      <c r="K892"/>
    </row>
    <row r="893" spans="11:11" x14ac:dyDescent="0.25">
      <c r="K893"/>
    </row>
    <row r="894" spans="11:11" x14ac:dyDescent="0.25">
      <c r="K894"/>
    </row>
    <row r="895" spans="11:11" x14ac:dyDescent="0.25">
      <c r="K895"/>
    </row>
    <row r="896" spans="11:11" x14ac:dyDescent="0.25">
      <c r="K896"/>
    </row>
    <row r="897" spans="11:11" x14ac:dyDescent="0.25">
      <c r="K897"/>
    </row>
    <row r="898" spans="11:11" x14ac:dyDescent="0.25">
      <c r="K898"/>
    </row>
    <row r="899" spans="11:11" x14ac:dyDescent="0.25">
      <c r="K899"/>
    </row>
    <row r="900" spans="11:11" x14ac:dyDescent="0.25">
      <c r="K900"/>
    </row>
    <row r="901" spans="11:11" x14ac:dyDescent="0.25">
      <c r="K901"/>
    </row>
    <row r="902" spans="11:11" x14ac:dyDescent="0.25">
      <c r="K902"/>
    </row>
    <row r="903" spans="11:11" x14ac:dyDescent="0.25">
      <c r="K903"/>
    </row>
    <row r="904" spans="11:11" x14ac:dyDescent="0.25">
      <c r="K904"/>
    </row>
    <row r="905" spans="11:11" x14ac:dyDescent="0.25">
      <c r="K905"/>
    </row>
    <row r="906" spans="11:11" x14ac:dyDescent="0.25">
      <c r="K906"/>
    </row>
    <row r="907" spans="11:11" x14ac:dyDescent="0.25">
      <c r="K907"/>
    </row>
    <row r="908" spans="11:11" x14ac:dyDescent="0.25">
      <c r="K908"/>
    </row>
    <row r="909" spans="11:11" x14ac:dyDescent="0.25">
      <c r="K909"/>
    </row>
    <row r="910" spans="11:11" x14ac:dyDescent="0.25">
      <c r="K910"/>
    </row>
    <row r="911" spans="11:11" x14ac:dyDescent="0.25">
      <c r="K911"/>
    </row>
    <row r="912" spans="11:11" x14ac:dyDescent="0.25">
      <c r="K912"/>
    </row>
    <row r="913" spans="11:11" x14ac:dyDescent="0.25">
      <c r="K913"/>
    </row>
    <row r="914" spans="11:11" x14ac:dyDescent="0.25">
      <c r="K914"/>
    </row>
    <row r="915" spans="11:11" x14ac:dyDescent="0.25">
      <c r="K915"/>
    </row>
    <row r="916" spans="11:11" x14ac:dyDescent="0.25">
      <c r="K916"/>
    </row>
    <row r="917" spans="11:11" x14ac:dyDescent="0.25">
      <c r="K917"/>
    </row>
    <row r="918" spans="11:11" x14ac:dyDescent="0.25">
      <c r="K918"/>
    </row>
    <row r="919" spans="11:11" x14ac:dyDescent="0.25">
      <c r="K919"/>
    </row>
    <row r="920" spans="11:11" x14ac:dyDescent="0.25">
      <c r="K920"/>
    </row>
    <row r="921" spans="11:11" x14ac:dyDescent="0.25">
      <c r="K921"/>
    </row>
    <row r="922" spans="11:11" x14ac:dyDescent="0.25">
      <c r="K922"/>
    </row>
    <row r="923" spans="11:11" x14ac:dyDescent="0.25">
      <c r="K923"/>
    </row>
    <row r="924" spans="11:11" x14ac:dyDescent="0.25">
      <c r="K924"/>
    </row>
    <row r="925" spans="11:11" x14ac:dyDescent="0.25">
      <c r="K925"/>
    </row>
    <row r="926" spans="11:11" x14ac:dyDescent="0.25">
      <c r="K926"/>
    </row>
    <row r="927" spans="11:11" x14ac:dyDescent="0.25">
      <c r="K927"/>
    </row>
    <row r="928" spans="11:11" x14ac:dyDescent="0.25">
      <c r="K928"/>
    </row>
    <row r="929" spans="11:11" x14ac:dyDescent="0.25">
      <c r="K929"/>
    </row>
    <row r="930" spans="11:11" x14ac:dyDescent="0.25">
      <c r="K930"/>
    </row>
    <row r="931" spans="11:11" x14ac:dyDescent="0.25">
      <c r="K931"/>
    </row>
    <row r="932" spans="11:11" x14ac:dyDescent="0.25">
      <c r="K932"/>
    </row>
    <row r="933" spans="11:11" x14ac:dyDescent="0.25">
      <c r="K933"/>
    </row>
    <row r="934" spans="11:11" x14ac:dyDescent="0.25">
      <c r="K934"/>
    </row>
    <row r="935" spans="11:11" x14ac:dyDescent="0.25">
      <c r="K935"/>
    </row>
    <row r="936" spans="11:11" x14ac:dyDescent="0.25">
      <c r="K936"/>
    </row>
    <row r="937" spans="11:11" x14ac:dyDescent="0.25">
      <c r="K937"/>
    </row>
    <row r="938" spans="11:11" x14ac:dyDescent="0.25">
      <c r="K938"/>
    </row>
    <row r="939" spans="11:11" x14ac:dyDescent="0.25">
      <c r="K939"/>
    </row>
    <row r="940" spans="11:11" x14ac:dyDescent="0.25">
      <c r="K940"/>
    </row>
    <row r="941" spans="11:11" x14ac:dyDescent="0.25">
      <c r="K941"/>
    </row>
    <row r="942" spans="11:11" x14ac:dyDescent="0.25">
      <c r="K942"/>
    </row>
    <row r="943" spans="11:11" x14ac:dyDescent="0.25">
      <c r="K943"/>
    </row>
    <row r="944" spans="11:11" x14ac:dyDescent="0.25">
      <c r="K944"/>
    </row>
    <row r="945" spans="11:11" x14ac:dyDescent="0.25">
      <c r="K945"/>
    </row>
    <row r="946" spans="11:11" x14ac:dyDescent="0.25">
      <c r="K946"/>
    </row>
    <row r="947" spans="11:11" x14ac:dyDescent="0.25">
      <c r="K947"/>
    </row>
    <row r="948" spans="11:11" x14ac:dyDescent="0.25">
      <c r="K948"/>
    </row>
    <row r="949" spans="11:11" x14ac:dyDescent="0.25">
      <c r="K949"/>
    </row>
    <row r="950" spans="11:11" x14ac:dyDescent="0.25">
      <c r="K950"/>
    </row>
    <row r="951" spans="11:11" x14ac:dyDescent="0.25">
      <c r="K951"/>
    </row>
    <row r="952" spans="11:11" x14ac:dyDescent="0.25">
      <c r="K952"/>
    </row>
    <row r="953" spans="11:11" x14ac:dyDescent="0.25">
      <c r="K953"/>
    </row>
    <row r="954" spans="11:11" x14ac:dyDescent="0.25">
      <c r="K954"/>
    </row>
    <row r="955" spans="11:11" x14ac:dyDescent="0.25">
      <c r="K955"/>
    </row>
    <row r="956" spans="11:11" x14ac:dyDescent="0.25">
      <c r="K956"/>
    </row>
    <row r="957" spans="11:11" x14ac:dyDescent="0.25">
      <c r="K957"/>
    </row>
    <row r="958" spans="11:11" x14ac:dyDescent="0.25">
      <c r="K958"/>
    </row>
    <row r="959" spans="11:11" x14ac:dyDescent="0.25">
      <c r="K959"/>
    </row>
    <row r="960" spans="11:11" x14ac:dyDescent="0.25">
      <c r="K960"/>
    </row>
    <row r="961" spans="11:11" x14ac:dyDescent="0.25">
      <c r="K961"/>
    </row>
    <row r="962" spans="11:11" x14ac:dyDescent="0.25">
      <c r="K962"/>
    </row>
    <row r="963" spans="11:11" x14ac:dyDescent="0.25">
      <c r="K963"/>
    </row>
    <row r="964" spans="11:11" x14ac:dyDescent="0.25">
      <c r="K964"/>
    </row>
    <row r="965" spans="11:11" x14ac:dyDescent="0.25">
      <c r="K965"/>
    </row>
    <row r="966" spans="11:11" x14ac:dyDescent="0.25">
      <c r="K966"/>
    </row>
    <row r="967" spans="11:11" x14ac:dyDescent="0.25">
      <c r="K967"/>
    </row>
    <row r="968" spans="11:11" x14ac:dyDescent="0.25">
      <c r="K968"/>
    </row>
    <row r="969" spans="11:11" x14ac:dyDescent="0.25">
      <c r="K969"/>
    </row>
    <row r="970" spans="11:11" x14ac:dyDescent="0.25">
      <c r="K970"/>
    </row>
    <row r="971" spans="11:11" x14ac:dyDescent="0.25">
      <c r="K971"/>
    </row>
    <row r="972" spans="11:11" x14ac:dyDescent="0.25">
      <c r="K972"/>
    </row>
    <row r="973" spans="11:11" x14ac:dyDescent="0.25">
      <c r="K973"/>
    </row>
    <row r="974" spans="11:11" x14ac:dyDescent="0.25">
      <c r="K974"/>
    </row>
    <row r="975" spans="11:11" x14ac:dyDescent="0.25">
      <c r="K975"/>
    </row>
    <row r="976" spans="11:11" x14ac:dyDescent="0.25">
      <c r="K976"/>
    </row>
    <row r="977" spans="11:11" x14ac:dyDescent="0.25">
      <c r="K977"/>
    </row>
    <row r="978" spans="11:11" x14ac:dyDescent="0.25">
      <c r="K978"/>
    </row>
    <row r="979" spans="11:11" x14ac:dyDescent="0.25">
      <c r="K979"/>
    </row>
    <row r="980" spans="11:11" x14ac:dyDescent="0.25">
      <c r="K980"/>
    </row>
    <row r="981" spans="11:11" x14ac:dyDescent="0.25">
      <c r="K981"/>
    </row>
    <row r="982" spans="11:11" x14ac:dyDescent="0.25">
      <c r="K982"/>
    </row>
    <row r="983" spans="11:11" x14ac:dyDescent="0.25">
      <c r="K983"/>
    </row>
    <row r="984" spans="11:11" x14ac:dyDescent="0.25">
      <c r="K984"/>
    </row>
    <row r="985" spans="11:11" x14ac:dyDescent="0.25">
      <c r="K985"/>
    </row>
    <row r="986" spans="11:11" x14ac:dyDescent="0.25">
      <c r="K986"/>
    </row>
    <row r="987" spans="11:11" x14ac:dyDescent="0.25">
      <c r="K987"/>
    </row>
    <row r="988" spans="11:11" x14ac:dyDescent="0.25">
      <c r="K988"/>
    </row>
    <row r="989" spans="11:11" x14ac:dyDescent="0.25">
      <c r="K989"/>
    </row>
    <row r="990" spans="11:11" x14ac:dyDescent="0.25">
      <c r="K990"/>
    </row>
    <row r="991" spans="11:11" x14ac:dyDescent="0.25">
      <c r="K991"/>
    </row>
    <row r="992" spans="11:11" x14ac:dyDescent="0.25">
      <c r="K992"/>
    </row>
    <row r="993" spans="11:11" x14ac:dyDescent="0.25">
      <c r="K993"/>
    </row>
    <row r="994" spans="11:11" x14ac:dyDescent="0.25">
      <c r="K994"/>
    </row>
    <row r="995" spans="11:11" x14ac:dyDescent="0.25">
      <c r="K995"/>
    </row>
    <row r="996" spans="11:11" x14ac:dyDescent="0.25">
      <c r="K996"/>
    </row>
    <row r="997" spans="11:11" x14ac:dyDescent="0.25">
      <c r="K997"/>
    </row>
    <row r="998" spans="11:11" x14ac:dyDescent="0.25">
      <c r="K998"/>
    </row>
    <row r="999" spans="11:11" x14ac:dyDescent="0.25">
      <c r="K999"/>
    </row>
    <row r="1000" spans="11:11" x14ac:dyDescent="0.25">
      <c r="K1000"/>
    </row>
    <row r="1001" spans="11:11" x14ac:dyDescent="0.25">
      <c r="K1001"/>
    </row>
    <row r="1002" spans="11:11" x14ac:dyDescent="0.25">
      <c r="K1002"/>
    </row>
    <row r="1003" spans="11:11" x14ac:dyDescent="0.25">
      <c r="K1003"/>
    </row>
    <row r="1004" spans="11:11" x14ac:dyDescent="0.25">
      <c r="K1004"/>
    </row>
    <row r="1005" spans="11:11" x14ac:dyDescent="0.25">
      <c r="K1005"/>
    </row>
    <row r="1006" spans="11:11" x14ac:dyDescent="0.25">
      <c r="K1006"/>
    </row>
    <row r="1007" spans="11:11" x14ac:dyDescent="0.25">
      <c r="K1007"/>
    </row>
    <row r="1008" spans="11:11" x14ac:dyDescent="0.25">
      <c r="K1008"/>
    </row>
    <row r="1009" spans="11:11" x14ac:dyDescent="0.25">
      <c r="K1009"/>
    </row>
    <row r="1010" spans="11:11" x14ac:dyDescent="0.25">
      <c r="K1010"/>
    </row>
    <row r="1011" spans="11:11" x14ac:dyDescent="0.25">
      <c r="K1011"/>
    </row>
    <row r="1012" spans="11:11" x14ac:dyDescent="0.25">
      <c r="K1012"/>
    </row>
    <row r="1013" spans="11:11" x14ac:dyDescent="0.25">
      <c r="K1013"/>
    </row>
    <row r="1014" spans="11:11" x14ac:dyDescent="0.25">
      <c r="K1014"/>
    </row>
    <row r="1015" spans="11:11" x14ac:dyDescent="0.25">
      <c r="K1015"/>
    </row>
    <row r="1016" spans="11:11" x14ac:dyDescent="0.25">
      <c r="K1016"/>
    </row>
    <row r="1017" spans="11:11" x14ac:dyDescent="0.25">
      <c r="K1017"/>
    </row>
    <row r="1018" spans="11:11" x14ac:dyDescent="0.25">
      <c r="K1018"/>
    </row>
    <row r="1019" spans="11:11" x14ac:dyDescent="0.25">
      <c r="K1019"/>
    </row>
    <row r="1020" spans="11:11" x14ac:dyDescent="0.25">
      <c r="K1020"/>
    </row>
    <row r="1021" spans="11:11" x14ac:dyDescent="0.25">
      <c r="K1021"/>
    </row>
    <row r="1022" spans="11:11" x14ac:dyDescent="0.25">
      <c r="K1022"/>
    </row>
    <row r="1023" spans="11:11" x14ac:dyDescent="0.25">
      <c r="K1023"/>
    </row>
    <row r="1024" spans="11:11" x14ac:dyDescent="0.25">
      <c r="K1024"/>
    </row>
    <row r="1025" spans="11:11" x14ac:dyDescent="0.25">
      <c r="K1025"/>
    </row>
    <row r="1026" spans="11:11" x14ac:dyDescent="0.25">
      <c r="K1026"/>
    </row>
    <row r="1027" spans="11:11" x14ac:dyDescent="0.25">
      <c r="K1027"/>
    </row>
    <row r="1028" spans="11:11" x14ac:dyDescent="0.25">
      <c r="K1028"/>
    </row>
    <row r="1029" spans="11:11" x14ac:dyDescent="0.25">
      <c r="K1029"/>
    </row>
    <row r="1030" spans="11:11" x14ac:dyDescent="0.25">
      <c r="K1030"/>
    </row>
    <row r="1031" spans="11:11" x14ac:dyDescent="0.25">
      <c r="K1031"/>
    </row>
    <row r="1032" spans="11:11" x14ac:dyDescent="0.25">
      <c r="K1032"/>
    </row>
    <row r="1033" spans="11:11" x14ac:dyDescent="0.25">
      <c r="K1033"/>
    </row>
    <row r="1034" spans="11:11" x14ac:dyDescent="0.25">
      <c r="K1034"/>
    </row>
    <row r="1035" spans="11:11" x14ac:dyDescent="0.25">
      <c r="K1035"/>
    </row>
    <row r="1036" spans="11:11" x14ac:dyDescent="0.25">
      <c r="K1036"/>
    </row>
    <row r="1037" spans="11:11" x14ac:dyDescent="0.25">
      <c r="K1037"/>
    </row>
    <row r="1038" spans="11:11" x14ac:dyDescent="0.25">
      <c r="K1038"/>
    </row>
    <row r="1039" spans="11:11" x14ac:dyDescent="0.25">
      <c r="K1039"/>
    </row>
    <row r="1040" spans="11:11" x14ac:dyDescent="0.25">
      <c r="K1040"/>
    </row>
    <row r="1041" spans="11:11" x14ac:dyDescent="0.25">
      <c r="K1041"/>
    </row>
    <row r="1042" spans="11:11" x14ac:dyDescent="0.25">
      <c r="K1042"/>
    </row>
    <row r="1043" spans="11:11" x14ac:dyDescent="0.25">
      <c r="K1043"/>
    </row>
    <row r="1044" spans="11:11" x14ac:dyDescent="0.25">
      <c r="K1044"/>
    </row>
    <row r="1045" spans="11:11" x14ac:dyDescent="0.25">
      <c r="K1045"/>
    </row>
    <row r="1046" spans="11:11" x14ac:dyDescent="0.25">
      <c r="K1046"/>
    </row>
    <row r="1047" spans="11:11" x14ac:dyDescent="0.25">
      <c r="K1047"/>
    </row>
    <row r="1048" spans="11:11" x14ac:dyDescent="0.25">
      <c r="K1048"/>
    </row>
    <row r="1049" spans="11:11" x14ac:dyDescent="0.25">
      <c r="K1049"/>
    </row>
    <row r="1050" spans="11:11" x14ac:dyDescent="0.25">
      <c r="K1050"/>
    </row>
    <row r="1051" spans="11:11" x14ac:dyDescent="0.25">
      <c r="K1051"/>
    </row>
    <row r="1052" spans="11:11" x14ac:dyDescent="0.25">
      <c r="K1052"/>
    </row>
    <row r="1053" spans="11:11" x14ac:dyDescent="0.25">
      <c r="K1053"/>
    </row>
    <row r="1054" spans="11:11" x14ac:dyDescent="0.25">
      <c r="K1054"/>
    </row>
    <row r="1055" spans="11:11" x14ac:dyDescent="0.25">
      <c r="K1055"/>
    </row>
    <row r="1056" spans="11:11" x14ac:dyDescent="0.25">
      <c r="K1056"/>
    </row>
    <row r="1057" spans="11:11" x14ac:dyDescent="0.25">
      <c r="K1057"/>
    </row>
    <row r="1058" spans="11:11" x14ac:dyDescent="0.25">
      <c r="K1058"/>
    </row>
    <row r="1059" spans="11:11" x14ac:dyDescent="0.25">
      <c r="K1059"/>
    </row>
    <row r="1060" spans="11:11" x14ac:dyDescent="0.25">
      <c r="K1060"/>
    </row>
    <row r="1061" spans="11:11" x14ac:dyDescent="0.25">
      <c r="K1061"/>
    </row>
    <row r="1062" spans="11:11" x14ac:dyDescent="0.25">
      <c r="K1062"/>
    </row>
    <row r="1063" spans="11:11" x14ac:dyDescent="0.25">
      <c r="K1063"/>
    </row>
    <row r="1064" spans="11:11" x14ac:dyDescent="0.25">
      <c r="K1064"/>
    </row>
    <row r="1065" spans="11:11" x14ac:dyDescent="0.25">
      <c r="K1065"/>
    </row>
    <row r="1066" spans="11:11" x14ac:dyDescent="0.25">
      <c r="K1066"/>
    </row>
    <row r="1067" spans="11:11" x14ac:dyDescent="0.25">
      <c r="K1067"/>
    </row>
    <row r="1068" spans="11:11" x14ac:dyDescent="0.25">
      <c r="K1068"/>
    </row>
    <row r="1069" spans="11:11" x14ac:dyDescent="0.25">
      <c r="K1069"/>
    </row>
    <row r="1070" spans="11:11" x14ac:dyDescent="0.25">
      <c r="K1070"/>
    </row>
    <row r="1071" spans="11:11" x14ac:dyDescent="0.25">
      <c r="K1071"/>
    </row>
    <row r="1072" spans="11:11" x14ac:dyDescent="0.25">
      <c r="K1072"/>
    </row>
    <row r="1073" spans="11:11" x14ac:dyDescent="0.25">
      <c r="K1073"/>
    </row>
    <row r="1074" spans="11:11" x14ac:dyDescent="0.25">
      <c r="K1074"/>
    </row>
    <row r="1075" spans="11:11" x14ac:dyDescent="0.25">
      <c r="K1075"/>
    </row>
    <row r="1076" spans="11:11" x14ac:dyDescent="0.25">
      <c r="K1076"/>
    </row>
    <row r="1077" spans="11:11" x14ac:dyDescent="0.25">
      <c r="K1077"/>
    </row>
    <row r="1078" spans="11:11" x14ac:dyDescent="0.25">
      <c r="K1078"/>
    </row>
    <row r="1079" spans="11:11" x14ac:dyDescent="0.25">
      <c r="K1079"/>
    </row>
    <row r="1080" spans="11:11" x14ac:dyDescent="0.25">
      <c r="K1080"/>
    </row>
    <row r="1081" spans="11:11" x14ac:dyDescent="0.25">
      <c r="K1081"/>
    </row>
    <row r="1082" spans="11:11" x14ac:dyDescent="0.25">
      <c r="K1082"/>
    </row>
    <row r="1083" spans="11:11" x14ac:dyDescent="0.25">
      <c r="K1083"/>
    </row>
    <row r="1084" spans="11:11" x14ac:dyDescent="0.25">
      <c r="K1084"/>
    </row>
    <row r="1085" spans="11:11" x14ac:dyDescent="0.25">
      <c r="K1085"/>
    </row>
    <row r="1086" spans="11:11" x14ac:dyDescent="0.25">
      <c r="K1086"/>
    </row>
    <row r="1087" spans="11:11" x14ac:dyDescent="0.25">
      <c r="K1087"/>
    </row>
    <row r="1088" spans="11:11" x14ac:dyDescent="0.25">
      <c r="K1088"/>
    </row>
    <row r="1089" spans="11:11" x14ac:dyDescent="0.25">
      <c r="K1089"/>
    </row>
    <row r="1090" spans="11:11" x14ac:dyDescent="0.25">
      <c r="K1090"/>
    </row>
    <row r="1091" spans="11:11" x14ac:dyDescent="0.25">
      <c r="K1091"/>
    </row>
    <row r="1092" spans="11:11" x14ac:dyDescent="0.25">
      <c r="K1092"/>
    </row>
    <row r="1093" spans="11:11" x14ac:dyDescent="0.25">
      <c r="K1093"/>
    </row>
    <row r="1094" spans="11:11" x14ac:dyDescent="0.25">
      <c r="K1094"/>
    </row>
    <row r="1095" spans="11:11" x14ac:dyDescent="0.25">
      <c r="K1095"/>
    </row>
    <row r="1096" spans="11:11" x14ac:dyDescent="0.25">
      <c r="K1096"/>
    </row>
    <row r="1097" spans="11:11" x14ac:dyDescent="0.25">
      <c r="K1097"/>
    </row>
    <row r="1098" spans="11:11" x14ac:dyDescent="0.25">
      <c r="K1098"/>
    </row>
    <row r="1099" spans="11:11" x14ac:dyDescent="0.25">
      <c r="K1099"/>
    </row>
    <row r="1100" spans="11:11" x14ac:dyDescent="0.25">
      <c r="K1100"/>
    </row>
    <row r="1101" spans="11:11" x14ac:dyDescent="0.25">
      <c r="K1101"/>
    </row>
    <row r="1102" spans="11:11" x14ac:dyDescent="0.25">
      <c r="K1102"/>
    </row>
    <row r="1103" spans="11:11" x14ac:dyDescent="0.25">
      <c r="K1103"/>
    </row>
    <row r="1104" spans="11:11" x14ac:dyDescent="0.25">
      <c r="K1104"/>
    </row>
    <row r="1105" spans="11:11" x14ac:dyDescent="0.25">
      <c r="K1105"/>
    </row>
    <row r="1106" spans="11:11" x14ac:dyDescent="0.25">
      <c r="K1106"/>
    </row>
    <row r="1107" spans="11:11" x14ac:dyDescent="0.25">
      <c r="K1107"/>
    </row>
    <row r="1108" spans="11:11" x14ac:dyDescent="0.25">
      <c r="K1108"/>
    </row>
    <row r="1109" spans="11:11" x14ac:dyDescent="0.25">
      <c r="K1109"/>
    </row>
    <row r="1110" spans="11:11" x14ac:dyDescent="0.25">
      <c r="K1110"/>
    </row>
    <row r="1111" spans="11:11" x14ac:dyDescent="0.25">
      <c r="K1111"/>
    </row>
    <row r="1112" spans="11:11" x14ac:dyDescent="0.25">
      <c r="K1112"/>
    </row>
    <row r="1113" spans="11:11" x14ac:dyDescent="0.25">
      <c r="K1113"/>
    </row>
    <row r="1114" spans="11:11" x14ac:dyDescent="0.25">
      <c r="K1114"/>
    </row>
    <row r="1115" spans="11:11" x14ac:dyDescent="0.25">
      <c r="K1115"/>
    </row>
    <row r="1116" spans="11:11" x14ac:dyDescent="0.25">
      <c r="K1116"/>
    </row>
    <row r="1117" spans="11:11" x14ac:dyDescent="0.25">
      <c r="K1117"/>
    </row>
    <row r="1118" spans="11:11" x14ac:dyDescent="0.25">
      <c r="K1118"/>
    </row>
    <row r="1119" spans="11:11" x14ac:dyDescent="0.25">
      <c r="K1119"/>
    </row>
    <row r="1120" spans="11:11" x14ac:dyDescent="0.25">
      <c r="K1120"/>
    </row>
    <row r="1121" spans="11:11" x14ac:dyDescent="0.25">
      <c r="K1121"/>
    </row>
    <row r="1122" spans="11:11" x14ac:dyDescent="0.25">
      <c r="K1122"/>
    </row>
    <row r="1123" spans="11:11" x14ac:dyDescent="0.25">
      <c r="K1123"/>
    </row>
    <row r="1124" spans="11:11" x14ac:dyDescent="0.25">
      <c r="K1124"/>
    </row>
    <row r="1125" spans="11:11" x14ac:dyDescent="0.25">
      <c r="K1125"/>
    </row>
    <row r="1126" spans="11:11" x14ac:dyDescent="0.25">
      <c r="K1126"/>
    </row>
    <row r="1127" spans="11:11" x14ac:dyDescent="0.25">
      <c r="K1127"/>
    </row>
    <row r="1128" spans="11:11" x14ac:dyDescent="0.25">
      <c r="K1128"/>
    </row>
    <row r="1129" spans="11:11" x14ac:dyDescent="0.25">
      <c r="K1129"/>
    </row>
    <row r="1130" spans="11:11" x14ac:dyDescent="0.25">
      <c r="K1130"/>
    </row>
    <row r="1131" spans="11:11" x14ac:dyDescent="0.25">
      <c r="K1131"/>
    </row>
    <row r="1132" spans="11:11" x14ac:dyDescent="0.25">
      <c r="K1132"/>
    </row>
    <row r="1133" spans="11:11" x14ac:dyDescent="0.25">
      <c r="K1133"/>
    </row>
    <row r="1134" spans="11:11" x14ac:dyDescent="0.25">
      <c r="K1134"/>
    </row>
    <row r="1135" spans="11:11" x14ac:dyDescent="0.25">
      <c r="K1135"/>
    </row>
    <row r="1136" spans="11:11" x14ac:dyDescent="0.25">
      <c r="K1136"/>
    </row>
    <row r="1137" spans="11:11" x14ac:dyDescent="0.25">
      <c r="K1137"/>
    </row>
    <row r="1138" spans="11:11" x14ac:dyDescent="0.25">
      <c r="K1138"/>
    </row>
    <row r="1139" spans="11:11" x14ac:dyDescent="0.25">
      <c r="K1139"/>
    </row>
    <row r="1140" spans="11:11" x14ac:dyDescent="0.25">
      <c r="K1140"/>
    </row>
    <row r="1141" spans="11:11" x14ac:dyDescent="0.25">
      <c r="K1141"/>
    </row>
    <row r="1142" spans="11:11" x14ac:dyDescent="0.25">
      <c r="K1142"/>
    </row>
    <row r="1143" spans="11:11" x14ac:dyDescent="0.25">
      <c r="K1143"/>
    </row>
    <row r="1144" spans="11:11" x14ac:dyDescent="0.25">
      <c r="K1144"/>
    </row>
    <row r="1145" spans="11:11" x14ac:dyDescent="0.25">
      <c r="K1145"/>
    </row>
    <row r="1146" spans="11:11" x14ac:dyDescent="0.25">
      <c r="K1146"/>
    </row>
    <row r="1147" spans="11:11" x14ac:dyDescent="0.25">
      <c r="K1147"/>
    </row>
    <row r="1148" spans="11:11" x14ac:dyDescent="0.25">
      <c r="K1148"/>
    </row>
    <row r="1149" spans="11:11" x14ac:dyDescent="0.25">
      <c r="K1149"/>
    </row>
    <row r="1150" spans="11:11" x14ac:dyDescent="0.25">
      <c r="K1150"/>
    </row>
    <row r="1151" spans="11:11" x14ac:dyDescent="0.25">
      <c r="K1151"/>
    </row>
    <row r="1152" spans="11:11" x14ac:dyDescent="0.25">
      <c r="K1152"/>
    </row>
    <row r="1153" spans="11:11" x14ac:dyDescent="0.25">
      <c r="K1153"/>
    </row>
    <row r="1154" spans="11:11" x14ac:dyDescent="0.25">
      <c r="K1154"/>
    </row>
    <row r="1155" spans="11:11" x14ac:dyDescent="0.25">
      <c r="K1155"/>
    </row>
    <row r="1156" spans="11:11" x14ac:dyDescent="0.25">
      <c r="K1156"/>
    </row>
    <row r="1157" spans="11:11" x14ac:dyDescent="0.25">
      <c r="K1157"/>
    </row>
    <row r="1158" spans="11:11" x14ac:dyDescent="0.25">
      <c r="K1158"/>
    </row>
    <row r="1159" spans="11:11" x14ac:dyDescent="0.25">
      <c r="K1159"/>
    </row>
    <row r="1160" spans="11:11" x14ac:dyDescent="0.25">
      <c r="K1160"/>
    </row>
    <row r="1161" spans="11:11" x14ac:dyDescent="0.25">
      <c r="K1161"/>
    </row>
    <row r="1162" spans="11:11" x14ac:dyDescent="0.25">
      <c r="K1162"/>
    </row>
    <row r="1163" spans="11:11" x14ac:dyDescent="0.25">
      <c r="K1163"/>
    </row>
    <row r="1164" spans="11:11" x14ac:dyDescent="0.25">
      <c r="K1164"/>
    </row>
    <row r="1165" spans="11:11" x14ac:dyDescent="0.25">
      <c r="K1165"/>
    </row>
    <row r="1166" spans="11:11" x14ac:dyDescent="0.25">
      <c r="K1166"/>
    </row>
    <row r="1167" spans="11:11" x14ac:dyDescent="0.25">
      <c r="K1167"/>
    </row>
    <row r="1168" spans="11:11" x14ac:dyDescent="0.25">
      <c r="K1168"/>
    </row>
    <row r="1169" spans="11:11" x14ac:dyDescent="0.25">
      <c r="K1169"/>
    </row>
    <row r="1170" spans="11:11" x14ac:dyDescent="0.25">
      <c r="K1170"/>
    </row>
    <row r="1171" spans="11:11" x14ac:dyDescent="0.25">
      <c r="K1171"/>
    </row>
    <row r="1172" spans="11:11" x14ac:dyDescent="0.25">
      <c r="K1172"/>
    </row>
    <row r="1173" spans="11:11" x14ac:dyDescent="0.25">
      <c r="K1173"/>
    </row>
    <row r="1174" spans="11:11" x14ac:dyDescent="0.25">
      <c r="K1174"/>
    </row>
    <row r="1175" spans="11:11" x14ac:dyDescent="0.25">
      <c r="K1175"/>
    </row>
    <row r="1176" spans="11:11" x14ac:dyDescent="0.25">
      <c r="K1176"/>
    </row>
    <row r="1177" spans="11:11" x14ac:dyDescent="0.25">
      <c r="K1177"/>
    </row>
    <row r="1178" spans="11:11" x14ac:dyDescent="0.25">
      <c r="K1178"/>
    </row>
    <row r="1179" spans="11:11" x14ac:dyDescent="0.25">
      <c r="K1179"/>
    </row>
    <row r="1180" spans="11:11" x14ac:dyDescent="0.25">
      <c r="K1180"/>
    </row>
    <row r="1181" spans="11:11" x14ac:dyDescent="0.25">
      <c r="K1181"/>
    </row>
    <row r="1182" spans="11:11" x14ac:dyDescent="0.25">
      <c r="K1182"/>
    </row>
    <row r="1183" spans="11:11" x14ac:dyDescent="0.25">
      <c r="K1183"/>
    </row>
    <row r="1184" spans="11:11" x14ac:dyDescent="0.25">
      <c r="K1184"/>
    </row>
    <row r="1185" spans="11:11" x14ac:dyDescent="0.25">
      <c r="K1185"/>
    </row>
    <row r="1186" spans="11:11" x14ac:dyDescent="0.25">
      <c r="K1186"/>
    </row>
    <row r="1187" spans="11:11" x14ac:dyDescent="0.25">
      <c r="K1187"/>
    </row>
    <row r="1188" spans="11:11" x14ac:dyDescent="0.25">
      <c r="K1188"/>
    </row>
    <row r="1189" spans="11:11" x14ac:dyDescent="0.25">
      <c r="K1189"/>
    </row>
    <row r="1190" spans="11:11" x14ac:dyDescent="0.25">
      <c r="K1190"/>
    </row>
    <row r="1191" spans="11:11" x14ac:dyDescent="0.25">
      <c r="K1191"/>
    </row>
    <row r="1192" spans="11:11" x14ac:dyDescent="0.25">
      <c r="K1192"/>
    </row>
    <row r="1193" spans="11:11" x14ac:dyDescent="0.25">
      <c r="K1193"/>
    </row>
    <row r="1194" spans="11:11" x14ac:dyDescent="0.25">
      <c r="K1194"/>
    </row>
    <row r="1195" spans="11:11" x14ac:dyDescent="0.25">
      <c r="K1195"/>
    </row>
    <row r="1196" spans="11:11" x14ac:dyDescent="0.25">
      <c r="K1196"/>
    </row>
    <row r="1197" spans="11:11" x14ac:dyDescent="0.25">
      <c r="K1197"/>
    </row>
    <row r="1198" spans="11:11" x14ac:dyDescent="0.25">
      <c r="K1198"/>
    </row>
    <row r="1199" spans="11:11" x14ac:dyDescent="0.25">
      <c r="K1199"/>
    </row>
    <row r="1200" spans="11:11" x14ac:dyDescent="0.25">
      <c r="K1200"/>
    </row>
    <row r="1201" spans="11:11" x14ac:dyDescent="0.25">
      <c r="K1201"/>
    </row>
    <row r="1202" spans="11:11" x14ac:dyDescent="0.25">
      <c r="K1202"/>
    </row>
    <row r="1203" spans="11:11" x14ac:dyDescent="0.25">
      <c r="K1203"/>
    </row>
    <row r="1204" spans="11:11" x14ac:dyDescent="0.25">
      <c r="K1204"/>
    </row>
    <row r="1205" spans="11:11" x14ac:dyDescent="0.25">
      <c r="K1205"/>
    </row>
    <row r="1206" spans="11:11" x14ac:dyDescent="0.25">
      <c r="K1206"/>
    </row>
    <row r="1207" spans="11:11" x14ac:dyDescent="0.25">
      <c r="K1207"/>
    </row>
    <row r="1208" spans="11:11" x14ac:dyDescent="0.25">
      <c r="K1208"/>
    </row>
    <row r="1209" spans="11:11" x14ac:dyDescent="0.25">
      <c r="K1209"/>
    </row>
    <row r="1210" spans="11:11" x14ac:dyDescent="0.25">
      <c r="K1210"/>
    </row>
    <row r="1211" spans="11:11" x14ac:dyDescent="0.25">
      <c r="K1211"/>
    </row>
    <row r="1212" spans="11:11" x14ac:dyDescent="0.25">
      <c r="K1212"/>
    </row>
    <row r="1213" spans="11:11" x14ac:dyDescent="0.25">
      <c r="K1213"/>
    </row>
    <row r="1214" spans="11:11" x14ac:dyDescent="0.25">
      <c r="K1214"/>
    </row>
    <row r="1215" spans="11:11" x14ac:dyDescent="0.25">
      <c r="K1215"/>
    </row>
    <row r="1216" spans="11:11" x14ac:dyDescent="0.25">
      <c r="K1216"/>
    </row>
    <row r="1217" spans="11:11" x14ac:dyDescent="0.25">
      <c r="K1217"/>
    </row>
    <row r="1218" spans="11:11" x14ac:dyDescent="0.25">
      <c r="K1218"/>
    </row>
    <row r="1219" spans="11:11" x14ac:dyDescent="0.25">
      <c r="K1219"/>
    </row>
    <row r="1220" spans="11:11" x14ac:dyDescent="0.25">
      <c r="K1220"/>
    </row>
    <row r="1221" spans="11:11" x14ac:dyDescent="0.25">
      <c r="K1221"/>
    </row>
    <row r="1222" spans="11:11" x14ac:dyDescent="0.25">
      <c r="K1222"/>
    </row>
    <row r="1223" spans="11:11" x14ac:dyDescent="0.25">
      <c r="K1223"/>
    </row>
    <row r="1224" spans="11:11" x14ac:dyDescent="0.25">
      <c r="K1224"/>
    </row>
    <row r="1225" spans="11:11" x14ac:dyDescent="0.25">
      <c r="K1225"/>
    </row>
    <row r="1226" spans="11:11" x14ac:dyDescent="0.25">
      <c r="K1226"/>
    </row>
    <row r="1227" spans="11:11" x14ac:dyDescent="0.25">
      <c r="K1227"/>
    </row>
    <row r="1228" spans="11:11" x14ac:dyDescent="0.25">
      <c r="K1228"/>
    </row>
    <row r="1229" spans="11:11" x14ac:dyDescent="0.25">
      <c r="K1229"/>
    </row>
    <row r="1230" spans="11:11" x14ac:dyDescent="0.25">
      <c r="K1230"/>
    </row>
    <row r="1231" spans="11:11" x14ac:dyDescent="0.25">
      <c r="K1231"/>
    </row>
    <row r="1232" spans="11:11" x14ac:dyDescent="0.25">
      <c r="K1232"/>
    </row>
    <row r="1233" spans="11:11" x14ac:dyDescent="0.25">
      <c r="K1233"/>
    </row>
    <row r="1234" spans="11:11" x14ac:dyDescent="0.25">
      <c r="K1234"/>
    </row>
    <row r="1235" spans="11:11" x14ac:dyDescent="0.25">
      <c r="K1235"/>
    </row>
    <row r="1236" spans="11:11" x14ac:dyDescent="0.25">
      <c r="K1236"/>
    </row>
    <row r="1237" spans="11:11" x14ac:dyDescent="0.25">
      <c r="K1237"/>
    </row>
    <row r="1238" spans="11:11" x14ac:dyDescent="0.25">
      <c r="K1238"/>
    </row>
    <row r="1239" spans="11:11" x14ac:dyDescent="0.25">
      <c r="K1239"/>
    </row>
    <row r="1240" spans="11:11" x14ac:dyDescent="0.25">
      <c r="K1240"/>
    </row>
    <row r="1241" spans="11:11" x14ac:dyDescent="0.25">
      <c r="K1241"/>
    </row>
    <row r="1242" spans="11:11" x14ac:dyDescent="0.25">
      <c r="K1242"/>
    </row>
    <row r="1243" spans="11:11" x14ac:dyDescent="0.25">
      <c r="K1243"/>
    </row>
    <row r="1244" spans="11:11" x14ac:dyDescent="0.25">
      <c r="K1244"/>
    </row>
    <row r="1245" spans="11:11" x14ac:dyDescent="0.25">
      <c r="K1245"/>
    </row>
    <row r="1246" spans="11:11" x14ac:dyDescent="0.25">
      <c r="K1246"/>
    </row>
    <row r="1247" spans="11:11" x14ac:dyDescent="0.25">
      <c r="K1247"/>
    </row>
    <row r="1248" spans="11:11" x14ac:dyDescent="0.25">
      <c r="K1248"/>
    </row>
    <row r="1249" spans="11:11" x14ac:dyDescent="0.25">
      <c r="K1249"/>
    </row>
    <row r="1250" spans="11:11" x14ac:dyDescent="0.25">
      <c r="K1250"/>
    </row>
    <row r="1251" spans="11:11" x14ac:dyDescent="0.25">
      <c r="K1251"/>
    </row>
    <row r="1252" spans="11:11" x14ac:dyDescent="0.25">
      <c r="K1252"/>
    </row>
    <row r="1253" spans="11:11" x14ac:dyDescent="0.25">
      <c r="K1253"/>
    </row>
    <row r="1254" spans="11:11" x14ac:dyDescent="0.25">
      <c r="K1254"/>
    </row>
    <row r="1255" spans="11:11" x14ac:dyDescent="0.25">
      <c r="K1255"/>
    </row>
    <row r="1256" spans="11:11" x14ac:dyDescent="0.25">
      <c r="K1256"/>
    </row>
    <row r="1257" spans="11:11" x14ac:dyDescent="0.25">
      <c r="K1257"/>
    </row>
    <row r="1258" spans="11:11" x14ac:dyDescent="0.25">
      <c r="K1258"/>
    </row>
    <row r="1259" spans="11:11" x14ac:dyDescent="0.25">
      <c r="K1259"/>
    </row>
    <row r="1260" spans="11:11" x14ac:dyDescent="0.25">
      <c r="K1260"/>
    </row>
    <row r="1261" spans="11:11" x14ac:dyDescent="0.25">
      <c r="K1261"/>
    </row>
    <row r="1262" spans="11:11" x14ac:dyDescent="0.25">
      <c r="K1262"/>
    </row>
    <row r="1263" spans="11:11" x14ac:dyDescent="0.25">
      <c r="K1263"/>
    </row>
    <row r="1264" spans="11:11" x14ac:dyDescent="0.25">
      <c r="K1264"/>
    </row>
    <row r="1265" spans="11:11" x14ac:dyDescent="0.25">
      <c r="K1265"/>
    </row>
    <row r="1266" spans="11:11" x14ac:dyDescent="0.25">
      <c r="K1266"/>
    </row>
    <row r="1267" spans="11:11" x14ac:dyDescent="0.25">
      <c r="K1267"/>
    </row>
    <row r="1268" spans="11:11" x14ac:dyDescent="0.25">
      <c r="K1268"/>
    </row>
    <row r="1269" spans="11:11" x14ac:dyDescent="0.25">
      <c r="K1269"/>
    </row>
    <row r="1270" spans="11:11" x14ac:dyDescent="0.25">
      <c r="K1270"/>
    </row>
    <row r="1271" spans="11:11" x14ac:dyDescent="0.25">
      <c r="K1271"/>
    </row>
    <row r="1272" spans="11:11" x14ac:dyDescent="0.25">
      <c r="K1272"/>
    </row>
    <row r="1273" spans="11:11" x14ac:dyDescent="0.25">
      <c r="K1273"/>
    </row>
    <row r="1274" spans="11:11" x14ac:dyDescent="0.25">
      <c r="K1274"/>
    </row>
    <row r="1275" spans="11:11" x14ac:dyDescent="0.25">
      <c r="K1275"/>
    </row>
    <row r="1276" spans="11:11" x14ac:dyDescent="0.25">
      <c r="K1276"/>
    </row>
    <row r="1277" spans="11:11" x14ac:dyDescent="0.25">
      <c r="K1277"/>
    </row>
    <row r="1278" spans="11:11" x14ac:dyDescent="0.25">
      <c r="K1278"/>
    </row>
    <row r="1279" spans="11:11" x14ac:dyDescent="0.25">
      <c r="K1279"/>
    </row>
    <row r="1280" spans="11:11" x14ac:dyDescent="0.25">
      <c r="K1280"/>
    </row>
    <row r="1281" spans="11:11" x14ac:dyDescent="0.25">
      <c r="K1281"/>
    </row>
    <row r="1282" spans="11:11" x14ac:dyDescent="0.25">
      <c r="K1282"/>
    </row>
    <row r="1283" spans="11:11" x14ac:dyDescent="0.25">
      <c r="K1283"/>
    </row>
    <row r="1284" spans="11:11" x14ac:dyDescent="0.25">
      <c r="K1284"/>
    </row>
    <row r="1285" spans="11:11" x14ac:dyDescent="0.25">
      <c r="K1285"/>
    </row>
    <row r="1286" spans="11:11" x14ac:dyDescent="0.25">
      <c r="K1286"/>
    </row>
    <row r="1287" spans="11:11" x14ac:dyDescent="0.25">
      <c r="K1287"/>
    </row>
    <row r="1288" spans="11:11" x14ac:dyDescent="0.25">
      <c r="K1288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D2A0B-E7B0-41EE-AD7C-36A9DE78D8CA}">
  <dimension ref="B4:I8"/>
  <sheetViews>
    <sheetView workbookViewId="0">
      <selection activeCell="C9" sqref="C9"/>
    </sheetView>
  </sheetViews>
  <sheetFormatPr defaultRowHeight="15" x14ac:dyDescent="0.25"/>
  <sheetData>
    <row r="4" spans="2:9" x14ac:dyDescent="0.25">
      <c r="B4" t="s">
        <v>3806</v>
      </c>
      <c r="C4">
        <v>10</v>
      </c>
    </row>
    <row r="5" spans="2:9" x14ac:dyDescent="0.25">
      <c r="B5" t="s">
        <v>3807</v>
      </c>
      <c r="C5">
        <v>20</v>
      </c>
    </row>
    <row r="6" spans="2:9" x14ac:dyDescent="0.25">
      <c r="B6" t="s">
        <v>3808</v>
      </c>
      <c r="C6">
        <v>30</v>
      </c>
      <c r="H6" t="s">
        <v>3808</v>
      </c>
      <c r="I6">
        <f>SUMIF(B:B,H6,C:C)</f>
        <v>45</v>
      </c>
    </row>
    <row r="7" spans="2:9" x14ac:dyDescent="0.25">
      <c r="B7" t="s">
        <v>3809</v>
      </c>
      <c r="C7">
        <v>20</v>
      </c>
      <c r="H7" t="s">
        <v>3809</v>
      </c>
    </row>
    <row r="8" spans="2:9" x14ac:dyDescent="0.25">
      <c r="B8" t="s">
        <v>3808</v>
      </c>
      <c r="C8">
        <v>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CD701-7692-4499-A258-5FA0E177A476}">
  <dimension ref="A1:P306"/>
  <sheetViews>
    <sheetView showGridLines="0" topLeftCell="A36" zoomScale="80" zoomScaleNormal="80" workbookViewId="0">
      <selection activeCell="A47" sqref="A47"/>
    </sheetView>
  </sheetViews>
  <sheetFormatPr defaultRowHeight="12.75" x14ac:dyDescent="0.2"/>
  <cols>
    <col min="1" max="1" width="11.85546875" style="153" customWidth="1"/>
    <col min="2" max="2" width="18.140625" style="153" customWidth="1"/>
    <col min="3" max="3" width="22.28515625" style="153" customWidth="1"/>
    <col min="4" max="5" width="18.140625" style="153" customWidth="1"/>
    <col min="6" max="6" width="18.140625" style="158" customWidth="1"/>
    <col min="7" max="7" width="23.5703125" style="153" customWidth="1"/>
    <col min="8" max="14" width="18.140625" style="153" customWidth="1"/>
    <col min="15" max="15" width="31" style="153" customWidth="1"/>
    <col min="16" max="16" width="16.85546875" style="153" customWidth="1"/>
    <col min="17" max="260" width="9.140625" style="153"/>
    <col min="261" max="267" width="18.140625" style="153" customWidth="1"/>
    <col min="268" max="268" width="26.140625" style="153" customWidth="1"/>
    <col min="269" max="269" width="16.140625" style="153" customWidth="1"/>
    <col min="270" max="516" width="9.140625" style="153"/>
    <col min="517" max="523" width="18.140625" style="153" customWidth="1"/>
    <col min="524" max="524" width="26.140625" style="153" customWidth="1"/>
    <col min="525" max="525" width="16.140625" style="153" customWidth="1"/>
    <col min="526" max="772" width="9.140625" style="153"/>
    <col min="773" max="779" width="18.140625" style="153" customWidth="1"/>
    <col min="780" max="780" width="26.140625" style="153" customWidth="1"/>
    <col min="781" max="781" width="16.140625" style="153" customWidth="1"/>
    <col min="782" max="1028" width="9.140625" style="153"/>
    <col min="1029" max="1035" width="18.140625" style="153" customWidth="1"/>
    <col min="1036" max="1036" width="26.140625" style="153" customWidth="1"/>
    <col min="1037" max="1037" width="16.140625" style="153" customWidth="1"/>
    <col min="1038" max="1284" width="9.140625" style="153"/>
    <col min="1285" max="1291" width="18.140625" style="153" customWidth="1"/>
    <col min="1292" max="1292" width="26.140625" style="153" customWidth="1"/>
    <col min="1293" max="1293" width="16.140625" style="153" customWidth="1"/>
    <col min="1294" max="1540" width="9.140625" style="153"/>
    <col min="1541" max="1547" width="18.140625" style="153" customWidth="1"/>
    <col min="1548" max="1548" width="26.140625" style="153" customWidth="1"/>
    <col min="1549" max="1549" width="16.140625" style="153" customWidth="1"/>
    <col min="1550" max="1796" width="9.140625" style="153"/>
    <col min="1797" max="1803" width="18.140625" style="153" customWidth="1"/>
    <col min="1804" max="1804" width="26.140625" style="153" customWidth="1"/>
    <col min="1805" max="1805" width="16.140625" style="153" customWidth="1"/>
    <col min="1806" max="2052" width="9.140625" style="153"/>
    <col min="2053" max="2059" width="18.140625" style="153" customWidth="1"/>
    <col min="2060" max="2060" width="26.140625" style="153" customWidth="1"/>
    <col min="2061" max="2061" width="16.140625" style="153" customWidth="1"/>
    <col min="2062" max="2308" width="9.140625" style="153"/>
    <col min="2309" max="2315" width="18.140625" style="153" customWidth="1"/>
    <col min="2316" max="2316" width="26.140625" style="153" customWidth="1"/>
    <col min="2317" max="2317" width="16.140625" style="153" customWidth="1"/>
    <col min="2318" max="2564" width="9.140625" style="153"/>
    <col min="2565" max="2571" width="18.140625" style="153" customWidth="1"/>
    <col min="2572" max="2572" width="26.140625" style="153" customWidth="1"/>
    <col min="2573" max="2573" width="16.140625" style="153" customWidth="1"/>
    <col min="2574" max="2820" width="9.140625" style="153"/>
    <col min="2821" max="2827" width="18.140625" style="153" customWidth="1"/>
    <col min="2828" max="2828" width="26.140625" style="153" customWidth="1"/>
    <col min="2829" max="2829" width="16.140625" style="153" customWidth="1"/>
    <col min="2830" max="3076" width="9.140625" style="153"/>
    <col min="3077" max="3083" width="18.140625" style="153" customWidth="1"/>
    <col min="3084" max="3084" width="26.140625" style="153" customWidth="1"/>
    <col min="3085" max="3085" width="16.140625" style="153" customWidth="1"/>
    <col min="3086" max="3332" width="9.140625" style="153"/>
    <col min="3333" max="3339" width="18.140625" style="153" customWidth="1"/>
    <col min="3340" max="3340" width="26.140625" style="153" customWidth="1"/>
    <col min="3341" max="3341" width="16.140625" style="153" customWidth="1"/>
    <col min="3342" max="3588" width="9.140625" style="153"/>
    <col min="3589" max="3595" width="18.140625" style="153" customWidth="1"/>
    <col min="3596" max="3596" width="26.140625" style="153" customWidth="1"/>
    <col min="3597" max="3597" width="16.140625" style="153" customWidth="1"/>
    <col min="3598" max="3844" width="9.140625" style="153"/>
    <col min="3845" max="3851" width="18.140625" style="153" customWidth="1"/>
    <col min="3852" max="3852" width="26.140625" style="153" customWidth="1"/>
    <col min="3853" max="3853" width="16.140625" style="153" customWidth="1"/>
    <col min="3854" max="4100" width="9.140625" style="153"/>
    <col min="4101" max="4107" width="18.140625" style="153" customWidth="1"/>
    <col min="4108" max="4108" width="26.140625" style="153" customWidth="1"/>
    <col min="4109" max="4109" width="16.140625" style="153" customWidth="1"/>
    <col min="4110" max="4356" width="9.140625" style="153"/>
    <col min="4357" max="4363" width="18.140625" style="153" customWidth="1"/>
    <col min="4364" max="4364" width="26.140625" style="153" customWidth="1"/>
    <col min="4365" max="4365" width="16.140625" style="153" customWidth="1"/>
    <col min="4366" max="4612" width="9.140625" style="153"/>
    <col min="4613" max="4619" width="18.140625" style="153" customWidth="1"/>
    <col min="4620" max="4620" width="26.140625" style="153" customWidth="1"/>
    <col min="4621" max="4621" width="16.140625" style="153" customWidth="1"/>
    <col min="4622" max="4868" width="9.140625" style="153"/>
    <col min="4869" max="4875" width="18.140625" style="153" customWidth="1"/>
    <col min="4876" max="4876" width="26.140625" style="153" customWidth="1"/>
    <col min="4877" max="4877" width="16.140625" style="153" customWidth="1"/>
    <col min="4878" max="5124" width="9.140625" style="153"/>
    <col min="5125" max="5131" width="18.140625" style="153" customWidth="1"/>
    <col min="5132" max="5132" width="26.140625" style="153" customWidth="1"/>
    <col min="5133" max="5133" width="16.140625" style="153" customWidth="1"/>
    <col min="5134" max="5380" width="9.140625" style="153"/>
    <col min="5381" max="5387" width="18.140625" style="153" customWidth="1"/>
    <col min="5388" max="5388" width="26.140625" style="153" customWidth="1"/>
    <col min="5389" max="5389" width="16.140625" style="153" customWidth="1"/>
    <col min="5390" max="5636" width="9.140625" style="153"/>
    <col min="5637" max="5643" width="18.140625" style="153" customWidth="1"/>
    <col min="5644" max="5644" width="26.140625" style="153" customWidth="1"/>
    <col min="5645" max="5645" width="16.140625" style="153" customWidth="1"/>
    <col min="5646" max="5892" width="9.140625" style="153"/>
    <col min="5893" max="5899" width="18.140625" style="153" customWidth="1"/>
    <col min="5900" max="5900" width="26.140625" style="153" customWidth="1"/>
    <col min="5901" max="5901" width="16.140625" style="153" customWidth="1"/>
    <col min="5902" max="6148" width="9.140625" style="153"/>
    <col min="6149" max="6155" width="18.140625" style="153" customWidth="1"/>
    <col min="6156" max="6156" width="26.140625" style="153" customWidth="1"/>
    <col min="6157" max="6157" width="16.140625" style="153" customWidth="1"/>
    <col min="6158" max="6404" width="9.140625" style="153"/>
    <col min="6405" max="6411" width="18.140625" style="153" customWidth="1"/>
    <col min="6412" max="6412" width="26.140625" style="153" customWidth="1"/>
    <col min="6413" max="6413" width="16.140625" style="153" customWidth="1"/>
    <col min="6414" max="6660" width="9.140625" style="153"/>
    <col min="6661" max="6667" width="18.140625" style="153" customWidth="1"/>
    <col min="6668" max="6668" width="26.140625" style="153" customWidth="1"/>
    <col min="6669" max="6669" width="16.140625" style="153" customWidth="1"/>
    <col min="6670" max="6916" width="9.140625" style="153"/>
    <col min="6917" max="6923" width="18.140625" style="153" customWidth="1"/>
    <col min="6924" max="6924" width="26.140625" style="153" customWidth="1"/>
    <col min="6925" max="6925" width="16.140625" style="153" customWidth="1"/>
    <col min="6926" max="7172" width="9.140625" style="153"/>
    <col min="7173" max="7179" width="18.140625" style="153" customWidth="1"/>
    <col min="7180" max="7180" width="26.140625" style="153" customWidth="1"/>
    <col min="7181" max="7181" width="16.140625" style="153" customWidth="1"/>
    <col min="7182" max="7428" width="9.140625" style="153"/>
    <col min="7429" max="7435" width="18.140625" style="153" customWidth="1"/>
    <col min="7436" max="7436" width="26.140625" style="153" customWidth="1"/>
    <col min="7437" max="7437" width="16.140625" style="153" customWidth="1"/>
    <col min="7438" max="7684" width="9.140625" style="153"/>
    <col min="7685" max="7691" width="18.140625" style="153" customWidth="1"/>
    <col min="7692" max="7692" width="26.140625" style="153" customWidth="1"/>
    <col min="7693" max="7693" width="16.140625" style="153" customWidth="1"/>
    <col min="7694" max="7940" width="9.140625" style="153"/>
    <col min="7941" max="7947" width="18.140625" style="153" customWidth="1"/>
    <col min="7948" max="7948" width="26.140625" style="153" customWidth="1"/>
    <col min="7949" max="7949" width="16.140625" style="153" customWidth="1"/>
    <col min="7950" max="8196" width="9.140625" style="153"/>
    <col min="8197" max="8203" width="18.140625" style="153" customWidth="1"/>
    <col min="8204" max="8204" width="26.140625" style="153" customWidth="1"/>
    <col min="8205" max="8205" width="16.140625" style="153" customWidth="1"/>
    <col min="8206" max="8452" width="9.140625" style="153"/>
    <col min="8453" max="8459" width="18.140625" style="153" customWidth="1"/>
    <col min="8460" max="8460" width="26.140625" style="153" customWidth="1"/>
    <col min="8461" max="8461" width="16.140625" style="153" customWidth="1"/>
    <col min="8462" max="8708" width="9.140625" style="153"/>
    <col min="8709" max="8715" width="18.140625" style="153" customWidth="1"/>
    <col min="8716" max="8716" width="26.140625" style="153" customWidth="1"/>
    <col min="8717" max="8717" width="16.140625" style="153" customWidth="1"/>
    <col min="8718" max="8964" width="9.140625" style="153"/>
    <col min="8965" max="8971" width="18.140625" style="153" customWidth="1"/>
    <col min="8972" max="8972" width="26.140625" style="153" customWidth="1"/>
    <col min="8973" max="8973" width="16.140625" style="153" customWidth="1"/>
    <col min="8974" max="9220" width="9.140625" style="153"/>
    <col min="9221" max="9227" width="18.140625" style="153" customWidth="1"/>
    <col min="9228" max="9228" width="26.140625" style="153" customWidth="1"/>
    <col min="9229" max="9229" width="16.140625" style="153" customWidth="1"/>
    <col min="9230" max="9476" width="9.140625" style="153"/>
    <col min="9477" max="9483" width="18.140625" style="153" customWidth="1"/>
    <col min="9484" max="9484" width="26.140625" style="153" customWidth="1"/>
    <col min="9485" max="9485" width="16.140625" style="153" customWidth="1"/>
    <col min="9486" max="9732" width="9.140625" style="153"/>
    <col min="9733" max="9739" width="18.140625" style="153" customWidth="1"/>
    <col min="9740" max="9740" width="26.140625" style="153" customWidth="1"/>
    <col min="9741" max="9741" width="16.140625" style="153" customWidth="1"/>
    <col min="9742" max="9988" width="9.140625" style="153"/>
    <col min="9989" max="9995" width="18.140625" style="153" customWidth="1"/>
    <col min="9996" max="9996" width="26.140625" style="153" customWidth="1"/>
    <col min="9997" max="9997" width="16.140625" style="153" customWidth="1"/>
    <col min="9998" max="10244" width="9.140625" style="153"/>
    <col min="10245" max="10251" width="18.140625" style="153" customWidth="1"/>
    <col min="10252" max="10252" width="26.140625" style="153" customWidth="1"/>
    <col min="10253" max="10253" width="16.140625" style="153" customWidth="1"/>
    <col min="10254" max="10500" width="9.140625" style="153"/>
    <col min="10501" max="10507" width="18.140625" style="153" customWidth="1"/>
    <col min="10508" max="10508" width="26.140625" style="153" customWidth="1"/>
    <col min="10509" max="10509" width="16.140625" style="153" customWidth="1"/>
    <col min="10510" max="10756" width="9.140625" style="153"/>
    <col min="10757" max="10763" width="18.140625" style="153" customWidth="1"/>
    <col min="10764" max="10764" width="26.140625" style="153" customWidth="1"/>
    <col min="10765" max="10765" width="16.140625" style="153" customWidth="1"/>
    <col min="10766" max="11012" width="9.140625" style="153"/>
    <col min="11013" max="11019" width="18.140625" style="153" customWidth="1"/>
    <col min="11020" max="11020" width="26.140625" style="153" customWidth="1"/>
    <col min="11021" max="11021" width="16.140625" style="153" customWidth="1"/>
    <col min="11022" max="11268" width="9.140625" style="153"/>
    <col min="11269" max="11275" width="18.140625" style="153" customWidth="1"/>
    <col min="11276" max="11276" width="26.140625" style="153" customWidth="1"/>
    <col min="11277" max="11277" width="16.140625" style="153" customWidth="1"/>
    <col min="11278" max="11524" width="9.140625" style="153"/>
    <col min="11525" max="11531" width="18.140625" style="153" customWidth="1"/>
    <col min="11532" max="11532" width="26.140625" style="153" customWidth="1"/>
    <col min="11533" max="11533" width="16.140625" style="153" customWidth="1"/>
    <col min="11534" max="11780" width="9.140625" style="153"/>
    <col min="11781" max="11787" width="18.140625" style="153" customWidth="1"/>
    <col min="11788" max="11788" width="26.140625" style="153" customWidth="1"/>
    <col min="11789" max="11789" width="16.140625" style="153" customWidth="1"/>
    <col min="11790" max="12036" width="9.140625" style="153"/>
    <col min="12037" max="12043" width="18.140625" style="153" customWidth="1"/>
    <col min="12044" max="12044" width="26.140625" style="153" customWidth="1"/>
    <col min="12045" max="12045" width="16.140625" style="153" customWidth="1"/>
    <col min="12046" max="12292" width="9.140625" style="153"/>
    <col min="12293" max="12299" width="18.140625" style="153" customWidth="1"/>
    <col min="12300" max="12300" width="26.140625" style="153" customWidth="1"/>
    <col min="12301" max="12301" width="16.140625" style="153" customWidth="1"/>
    <col min="12302" max="12548" width="9.140625" style="153"/>
    <col min="12549" max="12555" width="18.140625" style="153" customWidth="1"/>
    <col min="12556" max="12556" width="26.140625" style="153" customWidth="1"/>
    <col min="12557" max="12557" width="16.140625" style="153" customWidth="1"/>
    <col min="12558" max="12804" width="9.140625" style="153"/>
    <col min="12805" max="12811" width="18.140625" style="153" customWidth="1"/>
    <col min="12812" max="12812" width="26.140625" style="153" customWidth="1"/>
    <col min="12813" max="12813" width="16.140625" style="153" customWidth="1"/>
    <col min="12814" max="13060" width="9.140625" style="153"/>
    <col min="13061" max="13067" width="18.140625" style="153" customWidth="1"/>
    <col min="13068" max="13068" width="26.140625" style="153" customWidth="1"/>
    <col min="13069" max="13069" width="16.140625" style="153" customWidth="1"/>
    <col min="13070" max="13316" width="9.140625" style="153"/>
    <col min="13317" max="13323" width="18.140625" style="153" customWidth="1"/>
    <col min="13324" max="13324" width="26.140625" style="153" customWidth="1"/>
    <col min="13325" max="13325" width="16.140625" style="153" customWidth="1"/>
    <col min="13326" max="13572" width="9.140625" style="153"/>
    <col min="13573" max="13579" width="18.140625" style="153" customWidth="1"/>
    <col min="13580" max="13580" width="26.140625" style="153" customWidth="1"/>
    <col min="13581" max="13581" width="16.140625" style="153" customWidth="1"/>
    <col min="13582" max="13828" width="9.140625" style="153"/>
    <col min="13829" max="13835" width="18.140625" style="153" customWidth="1"/>
    <col min="13836" max="13836" width="26.140625" style="153" customWidth="1"/>
    <col min="13837" max="13837" width="16.140625" style="153" customWidth="1"/>
    <col min="13838" max="14084" width="9.140625" style="153"/>
    <col min="14085" max="14091" width="18.140625" style="153" customWidth="1"/>
    <col min="14092" max="14092" width="26.140625" style="153" customWidth="1"/>
    <col min="14093" max="14093" width="16.140625" style="153" customWidth="1"/>
    <col min="14094" max="14340" width="9.140625" style="153"/>
    <col min="14341" max="14347" width="18.140625" style="153" customWidth="1"/>
    <col min="14348" max="14348" width="26.140625" style="153" customWidth="1"/>
    <col min="14349" max="14349" width="16.140625" style="153" customWidth="1"/>
    <col min="14350" max="14596" width="9.140625" style="153"/>
    <col min="14597" max="14603" width="18.140625" style="153" customWidth="1"/>
    <col min="14604" max="14604" width="26.140625" style="153" customWidth="1"/>
    <col min="14605" max="14605" width="16.140625" style="153" customWidth="1"/>
    <col min="14606" max="14852" width="9.140625" style="153"/>
    <col min="14853" max="14859" width="18.140625" style="153" customWidth="1"/>
    <col min="14860" max="14860" width="26.140625" style="153" customWidth="1"/>
    <col min="14861" max="14861" width="16.140625" style="153" customWidth="1"/>
    <col min="14862" max="15108" width="9.140625" style="153"/>
    <col min="15109" max="15115" width="18.140625" style="153" customWidth="1"/>
    <col min="15116" max="15116" width="26.140625" style="153" customWidth="1"/>
    <col min="15117" max="15117" width="16.140625" style="153" customWidth="1"/>
    <col min="15118" max="15364" width="9.140625" style="153"/>
    <col min="15365" max="15371" width="18.140625" style="153" customWidth="1"/>
    <col min="15372" max="15372" width="26.140625" style="153" customWidth="1"/>
    <col min="15373" max="15373" width="16.140625" style="153" customWidth="1"/>
    <col min="15374" max="15620" width="9.140625" style="153"/>
    <col min="15621" max="15627" width="18.140625" style="153" customWidth="1"/>
    <col min="15628" max="15628" width="26.140625" style="153" customWidth="1"/>
    <col min="15629" max="15629" width="16.140625" style="153" customWidth="1"/>
    <col min="15630" max="15876" width="9.140625" style="153"/>
    <col min="15877" max="15883" width="18.140625" style="153" customWidth="1"/>
    <col min="15884" max="15884" width="26.140625" style="153" customWidth="1"/>
    <col min="15885" max="15885" width="16.140625" style="153" customWidth="1"/>
    <col min="15886" max="16132" width="9.140625" style="153"/>
    <col min="16133" max="16139" width="18.140625" style="153" customWidth="1"/>
    <col min="16140" max="16140" width="26.140625" style="153" customWidth="1"/>
    <col min="16141" max="16141" width="16.140625" style="153" customWidth="1"/>
    <col min="16142" max="16384" width="9.140625" style="153"/>
  </cols>
  <sheetData>
    <row r="1" spans="1:16" ht="15.75" x14ac:dyDescent="0.25">
      <c r="A1" s="152" t="s">
        <v>3739</v>
      </c>
    </row>
    <row r="2" spans="1:16" x14ac:dyDescent="0.2">
      <c r="A2" s="154" t="s">
        <v>3740</v>
      </c>
      <c r="B2" s="154" t="s">
        <v>3741</v>
      </c>
      <c r="C2" s="154" t="s">
        <v>3742</v>
      </c>
      <c r="D2" s="154" t="s">
        <v>1</v>
      </c>
      <c r="E2" s="154" t="s">
        <v>2</v>
      </c>
      <c r="F2" s="159" t="s">
        <v>3743</v>
      </c>
      <c r="G2" s="154" t="s">
        <v>3800</v>
      </c>
      <c r="I2" s="172" t="s">
        <v>3780</v>
      </c>
      <c r="J2" s="172" t="s">
        <v>3673</v>
      </c>
      <c r="K2" s="172" t="s">
        <v>1</v>
      </c>
      <c r="L2" s="172" t="s">
        <v>3805</v>
      </c>
      <c r="M2" s="172" t="s">
        <v>2</v>
      </c>
      <c r="N2" s="172" t="s">
        <v>3673</v>
      </c>
      <c r="O2" s="172" t="s">
        <v>3804</v>
      </c>
      <c r="P2" s="172" t="s">
        <v>3673</v>
      </c>
    </row>
    <row r="3" spans="1:16" x14ac:dyDescent="0.2">
      <c r="A3" s="163">
        <v>10111</v>
      </c>
      <c r="B3" s="155" t="s">
        <v>4</v>
      </c>
      <c r="C3" s="156">
        <v>-17875620</v>
      </c>
      <c r="D3" s="156"/>
      <c r="E3" s="156"/>
      <c r="F3" s="156">
        <v>-17875620</v>
      </c>
      <c r="G3" s="170">
        <f t="shared" ref="G3:G9" si="0">D3-E3</f>
        <v>0</v>
      </c>
      <c r="I3" s="153">
        <f>SUMIF('trial  i vjeter'!A:A,'trial i vjeter'!A3,'trial  i vjeter'!C:C)</f>
        <v>-17875620</v>
      </c>
      <c r="J3" s="170">
        <f t="shared" ref="J3:J9" si="1">I3-C3</f>
        <v>0</v>
      </c>
      <c r="K3" s="170">
        <f>SUMIF('trial  i vjeter'!A:A,'trial i vjeter'!A3,'trial  i vjeter'!D:D)</f>
        <v>0</v>
      </c>
      <c r="L3" s="170">
        <f t="shared" ref="L3:L9" si="2">K3-D3</f>
        <v>0</v>
      </c>
      <c r="M3" s="170">
        <f>SUMIF('trial  i vjeter'!A:A,'trial i vjeter'!A3,'trial  i vjeter'!E:E)</f>
        <v>0</v>
      </c>
      <c r="N3" s="170">
        <f t="shared" ref="N3:N9" si="3">M3-E3</f>
        <v>0</v>
      </c>
      <c r="O3" s="158">
        <f>SUMIF('trial  i vjeter'!A:A,'trial i vjeter'!A3,'trial  i vjeter'!F:F)</f>
        <v>-17875620</v>
      </c>
      <c r="P3" s="171">
        <f t="shared" ref="P3:P66" si="4">O3-F3</f>
        <v>0</v>
      </c>
    </row>
    <row r="4" spans="1:16" x14ac:dyDescent="0.2">
      <c r="A4" s="163">
        <v>10114</v>
      </c>
      <c r="B4" s="155" t="s">
        <v>7</v>
      </c>
      <c r="C4" s="156">
        <v>-131087878</v>
      </c>
      <c r="D4" s="156"/>
      <c r="E4" s="156"/>
      <c r="F4" s="156">
        <v>-131087878</v>
      </c>
      <c r="G4" s="170">
        <f t="shared" si="0"/>
        <v>0</v>
      </c>
      <c r="I4" s="153">
        <f>SUMIF('trial  i vjeter'!A:A,'trial i vjeter'!A4,'trial  i vjeter'!C:C)</f>
        <v>-131087878</v>
      </c>
      <c r="J4" s="170">
        <f t="shared" si="1"/>
        <v>0</v>
      </c>
      <c r="K4" s="170">
        <f>SUMIF('trial  i vjeter'!A:A,'trial i vjeter'!A4,'trial  i vjeter'!D:D)</f>
        <v>0</v>
      </c>
      <c r="L4" s="170">
        <f t="shared" si="2"/>
        <v>0</v>
      </c>
      <c r="M4" s="170">
        <f>SUMIF('trial  i vjeter'!A:A,'trial i vjeter'!A4,'trial  i vjeter'!E:E)</f>
        <v>0</v>
      </c>
      <c r="N4" s="170">
        <f t="shared" si="3"/>
        <v>0</v>
      </c>
      <c r="O4" s="158">
        <f>SUMIF('trial  i vjeter'!A:A,'trial i vjeter'!A4,'trial  i vjeter'!F:F)</f>
        <v>-131087878</v>
      </c>
      <c r="P4" s="171">
        <f t="shared" si="4"/>
        <v>0</v>
      </c>
    </row>
    <row r="5" spans="1:16" x14ac:dyDescent="0.2">
      <c r="A5" s="163">
        <v>1078</v>
      </c>
      <c r="B5" s="155" t="s">
        <v>3512</v>
      </c>
      <c r="C5" s="156">
        <v>-13378279</v>
      </c>
      <c r="D5" s="156"/>
      <c r="E5" s="156">
        <v>8993843</v>
      </c>
      <c r="F5" s="156">
        <v>-22372122</v>
      </c>
      <c r="G5" s="170">
        <f t="shared" si="0"/>
        <v>-8993843</v>
      </c>
      <c r="I5" s="153">
        <f>SUMIF('trial  i vjeter'!A:A,'trial i vjeter'!A5,'trial  i vjeter'!C:C)</f>
        <v>-13378279</v>
      </c>
      <c r="J5" s="170">
        <f t="shared" si="1"/>
        <v>0</v>
      </c>
      <c r="K5" s="170">
        <f>SUMIF('trial  i vjeter'!A:A,'trial i vjeter'!A5,'trial  i vjeter'!D:D)</f>
        <v>0</v>
      </c>
      <c r="L5" s="170">
        <f t="shared" si="2"/>
        <v>0</v>
      </c>
      <c r="M5" s="170">
        <f>SUMIF('trial  i vjeter'!A:A,'trial i vjeter'!A5,'trial  i vjeter'!E:E)</f>
        <v>8993843</v>
      </c>
      <c r="N5" s="170">
        <f t="shared" si="3"/>
        <v>0</v>
      </c>
      <c r="O5" s="158">
        <f>SUMIF('trial  i vjeter'!A:A,'trial i vjeter'!A5,'trial  i vjeter'!F:F)</f>
        <v>-22372122</v>
      </c>
      <c r="P5" s="171">
        <f t="shared" si="4"/>
        <v>0</v>
      </c>
    </row>
    <row r="6" spans="1:16" x14ac:dyDescent="0.2">
      <c r="A6" s="163">
        <v>108</v>
      </c>
      <c r="B6" s="155" t="s">
        <v>11</v>
      </c>
      <c r="C6" s="156">
        <v>-295237408.45999998</v>
      </c>
      <c r="D6" s="156">
        <v>8993843</v>
      </c>
      <c r="E6" s="156"/>
      <c r="F6" s="156">
        <v>-286243565.45999998</v>
      </c>
      <c r="G6" s="170">
        <f t="shared" si="0"/>
        <v>8993843</v>
      </c>
      <c r="I6" s="153">
        <f>SUMIF('trial  i vjeter'!A:A,'trial i vjeter'!A6,'trial  i vjeter'!C:C)</f>
        <v>-295237408.45999998</v>
      </c>
      <c r="J6" s="170">
        <f t="shared" si="1"/>
        <v>0</v>
      </c>
      <c r="K6" s="170">
        <f>SUMIF('trial  i vjeter'!A:A,'trial i vjeter'!A6,'trial  i vjeter'!D:D)</f>
        <v>8993843</v>
      </c>
      <c r="L6" s="170">
        <f t="shared" si="2"/>
        <v>0</v>
      </c>
      <c r="M6" s="170">
        <f>SUMIF('trial  i vjeter'!A:A,'trial i vjeter'!A6,'trial  i vjeter'!E:E)</f>
        <v>0</v>
      </c>
      <c r="N6" s="170">
        <f t="shared" si="3"/>
        <v>0</v>
      </c>
      <c r="O6" s="158">
        <f>SUMIF('trial  i vjeter'!A:A,'trial i vjeter'!A6,'trial  i vjeter'!F:F)</f>
        <v>-286243565.45999998</v>
      </c>
      <c r="P6" s="171">
        <f t="shared" si="4"/>
        <v>0</v>
      </c>
    </row>
    <row r="7" spans="1:16" x14ac:dyDescent="0.2">
      <c r="A7" s="163">
        <v>20502</v>
      </c>
      <c r="B7" s="155" t="s">
        <v>3746</v>
      </c>
      <c r="C7" s="156"/>
      <c r="D7" s="156">
        <v>1021525.97</v>
      </c>
      <c r="E7" s="156">
        <v>859991.71</v>
      </c>
      <c r="F7" s="156">
        <v>161534.26</v>
      </c>
      <c r="G7" s="170">
        <f t="shared" si="0"/>
        <v>161534.26</v>
      </c>
      <c r="I7" s="153">
        <f>SUMIF('trial  i vjeter'!A:A,'trial i vjeter'!A7,'trial  i vjeter'!C:C)</f>
        <v>0</v>
      </c>
      <c r="J7" s="170">
        <f t="shared" si="1"/>
        <v>0</v>
      </c>
      <c r="K7" s="170">
        <f>SUMIF('trial  i vjeter'!A:A,'trial i vjeter'!A7,'trial  i vjeter'!D:D)</f>
        <v>1021525.97</v>
      </c>
      <c r="L7" s="170">
        <f t="shared" si="2"/>
        <v>0</v>
      </c>
      <c r="M7" s="170">
        <f>SUMIF('trial  i vjeter'!A:A,'trial i vjeter'!A7,'trial  i vjeter'!E:E)</f>
        <v>659835</v>
      </c>
      <c r="N7" s="170">
        <f t="shared" si="3"/>
        <v>-200156.70999999996</v>
      </c>
      <c r="O7" s="158">
        <f>SUMIF('trial  i vjeter'!A:A,'trial i vjeter'!A7,'trial  i vjeter'!F:F)</f>
        <v>361690.97</v>
      </c>
      <c r="P7" s="171">
        <f t="shared" si="4"/>
        <v>200156.70999999996</v>
      </c>
    </row>
    <row r="8" spans="1:16" x14ac:dyDescent="0.2">
      <c r="A8" s="163">
        <v>212006</v>
      </c>
      <c r="B8" s="155" t="s">
        <v>33</v>
      </c>
      <c r="C8" s="156"/>
      <c r="D8" s="156">
        <v>38247470.799999997</v>
      </c>
      <c r="E8" s="156"/>
      <c r="F8" s="156">
        <v>38247470.799999997</v>
      </c>
      <c r="G8" s="170">
        <f t="shared" si="0"/>
        <v>38247470.799999997</v>
      </c>
      <c r="I8" s="153">
        <f>SUMIF('trial  i vjeter'!A:A,'trial i vjeter'!A8,'trial  i vjeter'!C:C)</f>
        <v>0</v>
      </c>
      <c r="J8" s="170">
        <f t="shared" si="1"/>
        <v>0</v>
      </c>
      <c r="K8" s="170">
        <f>SUMIF('trial  i vjeter'!A:A,'trial i vjeter'!A8,'trial  i vjeter'!D:D)</f>
        <v>38247470.799999997</v>
      </c>
      <c r="L8" s="170">
        <f t="shared" si="2"/>
        <v>0</v>
      </c>
      <c r="M8" s="170">
        <f>SUMIF('trial  i vjeter'!A:A,'trial i vjeter'!A8,'trial  i vjeter'!E:E)</f>
        <v>0</v>
      </c>
      <c r="N8" s="170">
        <f t="shared" si="3"/>
        <v>0</v>
      </c>
      <c r="O8" s="158">
        <f>SUMIF('trial  i vjeter'!A:A,'trial i vjeter'!A8,'trial  i vjeter'!F:F)</f>
        <v>38247470.799999997</v>
      </c>
      <c r="P8" s="171">
        <f t="shared" si="4"/>
        <v>0</v>
      </c>
    </row>
    <row r="9" spans="1:16" x14ac:dyDescent="0.2">
      <c r="A9" s="163">
        <v>212008</v>
      </c>
      <c r="B9" s="155" t="s">
        <v>37</v>
      </c>
      <c r="C9" s="156"/>
      <c r="D9" s="156">
        <v>6712077</v>
      </c>
      <c r="E9" s="156"/>
      <c r="F9" s="156">
        <v>6712077</v>
      </c>
      <c r="G9" s="170">
        <f t="shared" si="0"/>
        <v>6712077</v>
      </c>
      <c r="I9" s="153">
        <f>SUMIF('trial  i vjeter'!A:A,'trial i vjeter'!A9,'trial  i vjeter'!C:C)</f>
        <v>0</v>
      </c>
      <c r="J9" s="170">
        <f t="shared" si="1"/>
        <v>0</v>
      </c>
      <c r="K9" s="170">
        <f>SUMIF('trial  i vjeter'!A:A,'trial i vjeter'!A9,'trial  i vjeter'!D:D)</f>
        <v>6712077</v>
      </c>
      <c r="L9" s="170">
        <f t="shared" si="2"/>
        <v>0</v>
      </c>
      <c r="M9" s="170">
        <f>SUMIF('trial  i vjeter'!A:A,'trial i vjeter'!A9,'trial  i vjeter'!E:E)</f>
        <v>0</v>
      </c>
      <c r="N9" s="170">
        <f t="shared" si="3"/>
        <v>0</v>
      </c>
      <c r="O9" s="158">
        <f>SUMIF('trial  i vjeter'!A:A,'trial i vjeter'!A9,'trial  i vjeter'!F:F)</f>
        <v>6712077</v>
      </c>
      <c r="P9" s="171">
        <f t="shared" si="4"/>
        <v>0</v>
      </c>
    </row>
    <row r="10" spans="1:16" x14ac:dyDescent="0.2">
      <c r="A10" s="163">
        <v>21315</v>
      </c>
      <c r="B10" s="155" t="s">
        <v>71</v>
      </c>
      <c r="C10" s="156"/>
      <c r="D10" s="156">
        <v>328562.68</v>
      </c>
      <c r="E10" s="156"/>
      <c r="F10" s="156">
        <v>328562.68</v>
      </c>
      <c r="G10" s="170">
        <f t="shared" ref="G10:G22" si="5">D10-E10</f>
        <v>328562.68</v>
      </c>
      <c r="I10" s="153">
        <f>SUMIF('trial  i vjeter'!A:A,'trial i vjeter'!A10,'trial  i vjeter'!C:C)</f>
        <v>0</v>
      </c>
      <c r="J10" s="170">
        <f t="shared" ref="J10:J22" si="6">I10-C10</f>
        <v>0</v>
      </c>
      <c r="K10" s="170">
        <f>SUMIF('trial  i vjeter'!A:A,'trial i vjeter'!A10,'trial  i vjeter'!D:D)</f>
        <v>328562.68</v>
      </c>
      <c r="L10" s="170">
        <f t="shared" ref="L10:L22" si="7">K10-D10</f>
        <v>0</v>
      </c>
      <c r="M10" s="170">
        <f>SUMIF('trial  i vjeter'!A:A,'trial i vjeter'!A10,'trial  i vjeter'!E:E)</f>
        <v>0</v>
      </c>
      <c r="N10" s="170">
        <f t="shared" ref="N10:N22" si="8">M10-E10</f>
        <v>0</v>
      </c>
      <c r="O10" s="158">
        <f>SUMIF('trial  i vjeter'!A:A,'trial i vjeter'!A10,'trial  i vjeter'!F:F)</f>
        <v>328562.68</v>
      </c>
      <c r="P10" s="171">
        <f t="shared" si="4"/>
        <v>0</v>
      </c>
    </row>
    <row r="11" spans="1:16" x14ac:dyDescent="0.2">
      <c r="A11" s="163">
        <v>21329</v>
      </c>
      <c r="B11" s="155" t="s">
        <v>94</v>
      </c>
      <c r="C11" s="156"/>
      <c r="D11" s="156">
        <v>397800</v>
      </c>
      <c r="E11" s="156"/>
      <c r="F11" s="156">
        <v>397800</v>
      </c>
      <c r="G11" s="170">
        <f t="shared" si="5"/>
        <v>397800</v>
      </c>
      <c r="I11" s="153">
        <f>SUMIF('trial  i vjeter'!A:A,'trial i vjeter'!A11,'trial  i vjeter'!C:C)</f>
        <v>0</v>
      </c>
      <c r="J11" s="170">
        <f t="shared" si="6"/>
        <v>0</v>
      </c>
      <c r="K11" s="170">
        <f>SUMIF('trial  i vjeter'!A:A,'trial i vjeter'!A11,'trial  i vjeter'!D:D)</f>
        <v>397800</v>
      </c>
      <c r="L11" s="170">
        <f t="shared" si="7"/>
        <v>0</v>
      </c>
      <c r="M11" s="170">
        <f>SUMIF('trial  i vjeter'!A:A,'trial i vjeter'!A11,'trial  i vjeter'!E:E)</f>
        <v>0</v>
      </c>
      <c r="N11" s="170">
        <f t="shared" si="8"/>
        <v>0</v>
      </c>
      <c r="O11" s="158">
        <f>SUMIF('trial  i vjeter'!A:A,'trial i vjeter'!A11,'trial  i vjeter'!F:F)</f>
        <v>397800</v>
      </c>
      <c r="P11" s="171">
        <f t="shared" si="4"/>
        <v>0</v>
      </c>
    </row>
    <row r="12" spans="1:16" x14ac:dyDescent="0.2">
      <c r="A12" s="163">
        <v>21513</v>
      </c>
      <c r="B12" s="155" t="s">
        <v>114</v>
      </c>
      <c r="C12" s="156"/>
      <c r="D12" s="156">
        <v>336147.88</v>
      </c>
      <c r="E12" s="156"/>
      <c r="F12" s="156">
        <v>336147.88</v>
      </c>
      <c r="G12" s="170">
        <f t="shared" si="5"/>
        <v>336147.88</v>
      </c>
      <c r="I12" s="153">
        <f>SUMIF('trial  i vjeter'!A:A,'trial i vjeter'!A12,'trial  i vjeter'!C:C)</f>
        <v>0</v>
      </c>
      <c r="J12" s="170">
        <f t="shared" si="6"/>
        <v>0</v>
      </c>
      <c r="K12" s="170">
        <f>SUMIF('trial  i vjeter'!A:A,'trial i vjeter'!A12,'trial  i vjeter'!D:D)</f>
        <v>336147.88</v>
      </c>
      <c r="L12" s="170">
        <f t="shared" si="7"/>
        <v>0</v>
      </c>
      <c r="M12" s="170">
        <f>SUMIF('trial  i vjeter'!A:A,'trial i vjeter'!A12,'trial  i vjeter'!E:E)</f>
        <v>0</v>
      </c>
      <c r="N12" s="170">
        <f t="shared" si="8"/>
        <v>0</v>
      </c>
      <c r="O12" s="158">
        <f>SUMIF('trial  i vjeter'!A:A,'trial i vjeter'!A12,'trial  i vjeter'!F:F)</f>
        <v>336147.88</v>
      </c>
      <c r="P12" s="171">
        <f t="shared" si="4"/>
        <v>0</v>
      </c>
    </row>
    <row r="13" spans="1:16" x14ac:dyDescent="0.2">
      <c r="A13" s="163">
        <v>218101</v>
      </c>
      <c r="B13" s="155" t="s">
        <v>123</v>
      </c>
      <c r="C13" s="156"/>
      <c r="D13" s="156">
        <v>190210</v>
      </c>
      <c r="E13" s="156"/>
      <c r="F13" s="156">
        <v>190210</v>
      </c>
      <c r="G13" s="170">
        <f t="shared" si="5"/>
        <v>190210</v>
      </c>
      <c r="I13" s="153">
        <f>SUMIF('trial  i vjeter'!A:A,'trial i vjeter'!A13,'trial  i vjeter'!C:C)</f>
        <v>0</v>
      </c>
      <c r="J13" s="170">
        <f t="shared" si="6"/>
        <v>0</v>
      </c>
      <c r="K13" s="170">
        <f>SUMIF('trial  i vjeter'!A:A,'trial i vjeter'!A13,'trial  i vjeter'!D:D)</f>
        <v>190210</v>
      </c>
      <c r="L13" s="170">
        <f t="shared" si="7"/>
        <v>0</v>
      </c>
      <c r="M13" s="170">
        <f>SUMIF('trial  i vjeter'!A:A,'trial i vjeter'!A13,'trial  i vjeter'!E:E)</f>
        <v>0</v>
      </c>
      <c r="N13" s="170">
        <f t="shared" si="8"/>
        <v>0</v>
      </c>
      <c r="O13" s="158">
        <f>SUMIF('trial  i vjeter'!A:A,'trial i vjeter'!A13,'trial  i vjeter'!F:F)</f>
        <v>190210</v>
      </c>
      <c r="P13" s="171">
        <f t="shared" si="4"/>
        <v>0</v>
      </c>
    </row>
    <row r="14" spans="1:16" x14ac:dyDescent="0.2">
      <c r="A14" s="163">
        <v>218105</v>
      </c>
      <c r="B14" s="155" t="s">
        <v>129</v>
      </c>
      <c r="C14" s="156"/>
      <c r="D14" s="156">
        <v>509880</v>
      </c>
      <c r="E14" s="156"/>
      <c r="F14" s="156">
        <v>509880</v>
      </c>
      <c r="G14" s="170">
        <f t="shared" si="5"/>
        <v>509880</v>
      </c>
      <c r="I14" s="153">
        <f>SUMIF('trial  i vjeter'!A:A,'trial i vjeter'!A14,'trial  i vjeter'!C:C)</f>
        <v>0</v>
      </c>
      <c r="J14" s="170">
        <f t="shared" si="6"/>
        <v>0</v>
      </c>
      <c r="K14" s="170">
        <f>SUMIF('trial  i vjeter'!A:A,'trial i vjeter'!A14,'trial  i vjeter'!D:D)</f>
        <v>509880</v>
      </c>
      <c r="L14" s="170">
        <f t="shared" si="7"/>
        <v>0</v>
      </c>
      <c r="M14" s="170">
        <f>SUMIF('trial  i vjeter'!A:A,'trial i vjeter'!A14,'trial  i vjeter'!E:E)</f>
        <v>0</v>
      </c>
      <c r="N14" s="170">
        <f t="shared" si="8"/>
        <v>0</v>
      </c>
      <c r="O14" s="158">
        <f>SUMIF('trial  i vjeter'!A:A,'trial i vjeter'!A14,'trial  i vjeter'!F:F)</f>
        <v>509880</v>
      </c>
      <c r="P14" s="171">
        <f t="shared" si="4"/>
        <v>0</v>
      </c>
    </row>
    <row r="15" spans="1:16" x14ac:dyDescent="0.2">
      <c r="A15" s="163">
        <v>218106</v>
      </c>
      <c r="B15" s="155" t="s">
        <v>131</v>
      </c>
      <c r="C15" s="156"/>
      <c r="D15" s="156">
        <v>9500.01</v>
      </c>
      <c r="E15" s="156"/>
      <c r="F15" s="156">
        <v>9500.01</v>
      </c>
      <c r="G15" s="170">
        <f t="shared" si="5"/>
        <v>9500.01</v>
      </c>
      <c r="I15" s="153">
        <f>SUMIF('trial  i vjeter'!A:A,'trial i vjeter'!A15,'trial  i vjeter'!C:C)</f>
        <v>0</v>
      </c>
      <c r="J15" s="170">
        <f t="shared" si="6"/>
        <v>0</v>
      </c>
      <c r="K15" s="170">
        <f>SUMIF('trial  i vjeter'!A:A,'trial i vjeter'!A15,'trial  i vjeter'!D:D)</f>
        <v>9500.01</v>
      </c>
      <c r="L15" s="170">
        <f t="shared" si="7"/>
        <v>0</v>
      </c>
      <c r="M15" s="170">
        <f>SUMIF('trial  i vjeter'!A:A,'trial i vjeter'!A15,'trial  i vjeter'!E:E)</f>
        <v>0</v>
      </c>
      <c r="N15" s="170">
        <f t="shared" si="8"/>
        <v>0</v>
      </c>
      <c r="O15" s="158">
        <f>SUMIF('trial  i vjeter'!A:A,'trial i vjeter'!A15,'trial  i vjeter'!F:F)</f>
        <v>9500.01</v>
      </c>
      <c r="P15" s="171">
        <f t="shared" si="4"/>
        <v>0</v>
      </c>
    </row>
    <row r="16" spans="1:16" x14ac:dyDescent="0.2">
      <c r="A16" s="163">
        <v>218107</v>
      </c>
      <c r="B16" s="155" t="s">
        <v>133</v>
      </c>
      <c r="C16" s="156"/>
      <c r="D16" s="156">
        <v>956346.58</v>
      </c>
      <c r="E16" s="156"/>
      <c r="F16" s="156">
        <v>956346.58</v>
      </c>
      <c r="G16" s="170">
        <f t="shared" si="5"/>
        <v>956346.58</v>
      </c>
      <c r="I16" s="153">
        <f>SUMIF('trial  i vjeter'!A:A,'trial i vjeter'!A16,'trial  i vjeter'!C:C)</f>
        <v>0</v>
      </c>
      <c r="J16" s="170">
        <f t="shared" si="6"/>
        <v>0</v>
      </c>
      <c r="K16" s="170">
        <f>SUMIF('trial  i vjeter'!A:A,'trial i vjeter'!A16,'trial  i vjeter'!D:D)</f>
        <v>956346.58</v>
      </c>
      <c r="L16" s="170">
        <f t="shared" si="7"/>
        <v>0</v>
      </c>
      <c r="M16" s="170">
        <f>SUMIF('trial  i vjeter'!A:A,'trial i vjeter'!A16,'trial  i vjeter'!E:E)</f>
        <v>0</v>
      </c>
      <c r="N16" s="170">
        <f t="shared" si="8"/>
        <v>0</v>
      </c>
      <c r="O16" s="158">
        <f>SUMIF('trial  i vjeter'!A:A,'trial i vjeter'!A16,'trial  i vjeter'!F:F)</f>
        <v>956346.58</v>
      </c>
      <c r="P16" s="171">
        <f t="shared" si="4"/>
        <v>0</v>
      </c>
    </row>
    <row r="17" spans="1:16" x14ac:dyDescent="0.2">
      <c r="A17" s="163">
        <v>218109</v>
      </c>
      <c r="B17" s="155" t="s">
        <v>137</v>
      </c>
      <c r="C17" s="156"/>
      <c r="D17" s="156">
        <v>68498.92</v>
      </c>
      <c r="E17" s="156"/>
      <c r="F17" s="156">
        <v>68498.92</v>
      </c>
      <c r="G17" s="170">
        <f t="shared" si="5"/>
        <v>68498.92</v>
      </c>
      <c r="I17" s="153">
        <f>SUMIF('trial  i vjeter'!A:A,'trial i vjeter'!A17,'trial  i vjeter'!C:C)</f>
        <v>0</v>
      </c>
      <c r="J17" s="170">
        <f t="shared" si="6"/>
        <v>0</v>
      </c>
      <c r="K17" s="170">
        <f>SUMIF('trial  i vjeter'!A:A,'trial i vjeter'!A17,'trial  i vjeter'!D:D)</f>
        <v>68498.92</v>
      </c>
      <c r="L17" s="170">
        <f t="shared" si="7"/>
        <v>0</v>
      </c>
      <c r="M17" s="170">
        <f>SUMIF('trial  i vjeter'!A:A,'trial i vjeter'!A17,'trial  i vjeter'!E:E)</f>
        <v>0</v>
      </c>
      <c r="N17" s="170">
        <f t="shared" si="8"/>
        <v>0</v>
      </c>
      <c r="O17" s="158">
        <f>SUMIF('trial  i vjeter'!A:A,'trial i vjeter'!A17,'trial  i vjeter'!F:F)</f>
        <v>68498.92</v>
      </c>
      <c r="P17" s="171">
        <f t="shared" si="4"/>
        <v>0</v>
      </c>
    </row>
    <row r="18" spans="1:16" x14ac:dyDescent="0.2">
      <c r="A18" s="163">
        <v>218110</v>
      </c>
      <c r="B18" s="155" t="s">
        <v>139</v>
      </c>
      <c r="C18" s="156"/>
      <c r="D18" s="156">
        <v>137573.32999999999</v>
      </c>
      <c r="E18" s="156"/>
      <c r="F18" s="156">
        <v>137573.32999999999</v>
      </c>
      <c r="G18" s="170">
        <f t="shared" si="5"/>
        <v>137573.32999999999</v>
      </c>
      <c r="I18" s="153">
        <f>SUMIF('trial  i vjeter'!A:A,'trial i vjeter'!A18,'trial  i vjeter'!C:C)</f>
        <v>0</v>
      </c>
      <c r="J18" s="170">
        <f t="shared" si="6"/>
        <v>0</v>
      </c>
      <c r="K18" s="170">
        <f>SUMIF('trial  i vjeter'!A:A,'trial i vjeter'!A18,'trial  i vjeter'!D:D)</f>
        <v>137573.32999999999</v>
      </c>
      <c r="L18" s="170">
        <f t="shared" si="7"/>
        <v>0</v>
      </c>
      <c r="M18" s="170">
        <f>SUMIF('trial  i vjeter'!A:A,'trial i vjeter'!A18,'trial  i vjeter'!E:E)</f>
        <v>0</v>
      </c>
      <c r="N18" s="170">
        <f t="shared" si="8"/>
        <v>0</v>
      </c>
      <c r="O18" s="158">
        <f>SUMIF('trial  i vjeter'!A:A,'trial i vjeter'!A18,'trial  i vjeter'!F:F)</f>
        <v>137573.32999999999</v>
      </c>
      <c r="P18" s="171">
        <f t="shared" si="4"/>
        <v>0</v>
      </c>
    </row>
    <row r="19" spans="1:16" x14ac:dyDescent="0.2">
      <c r="A19" s="163">
        <v>218111</v>
      </c>
      <c r="B19" s="155" t="s">
        <v>141</v>
      </c>
      <c r="C19" s="156"/>
      <c r="D19" s="156">
        <v>2469609.21</v>
      </c>
      <c r="E19" s="156"/>
      <c r="F19" s="156">
        <v>2469609.21</v>
      </c>
      <c r="G19" s="170">
        <f t="shared" si="5"/>
        <v>2469609.21</v>
      </c>
      <c r="I19" s="153">
        <f>SUMIF('trial  i vjeter'!A:A,'trial i vjeter'!A19,'trial  i vjeter'!C:C)</f>
        <v>0</v>
      </c>
      <c r="J19" s="170">
        <f t="shared" si="6"/>
        <v>0</v>
      </c>
      <c r="K19" s="170">
        <f>SUMIF('trial  i vjeter'!A:A,'trial i vjeter'!A19,'trial  i vjeter'!D:D)</f>
        <v>2469609.21</v>
      </c>
      <c r="L19" s="170">
        <f t="shared" si="7"/>
        <v>0</v>
      </c>
      <c r="M19" s="170">
        <f>SUMIF('trial  i vjeter'!A:A,'trial i vjeter'!A19,'trial  i vjeter'!E:E)</f>
        <v>0</v>
      </c>
      <c r="N19" s="170">
        <f t="shared" si="8"/>
        <v>0</v>
      </c>
      <c r="O19" s="158">
        <f>SUMIF('trial  i vjeter'!A:A,'trial i vjeter'!A19,'trial  i vjeter'!F:F)</f>
        <v>2469609.21</v>
      </c>
      <c r="P19" s="171">
        <f t="shared" si="4"/>
        <v>0</v>
      </c>
    </row>
    <row r="20" spans="1:16" x14ac:dyDescent="0.2">
      <c r="A20" s="163">
        <v>218115</v>
      </c>
      <c r="B20" s="155" t="s">
        <v>149</v>
      </c>
      <c r="C20" s="156"/>
      <c r="D20" s="156">
        <v>192186.42</v>
      </c>
      <c r="E20" s="156">
        <v>1</v>
      </c>
      <c r="F20" s="156">
        <v>192185.42</v>
      </c>
      <c r="G20" s="170">
        <f t="shared" si="5"/>
        <v>192185.42</v>
      </c>
      <c r="I20" s="153">
        <f>SUMIF('trial  i vjeter'!A:A,'trial i vjeter'!A20,'trial  i vjeter'!C:C)</f>
        <v>0</v>
      </c>
      <c r="J20" s="170">
        <f t="shared" si="6"/>
        <v>0</v>
      </c>
      <c r="K20" s="170">
        <f>SUMIF('trial  i vjeter'!A:A,'trial i vjeter'!A20,'trial  i vjeter'!D:D)</f>
        <v>192186.42</v>
      </c>
      <c r="L20" s="170">
        <f t="shared" si="7"/>
        <v>0</v>
      </c>
      <c r="M20" s="170">
        <f>SUMIF('trial  i vjeter'!A:A,'trial i vjeter'!A20,'trial  i vjeter'!E:E)</f>
        <v>1</v>
      </c>
      <c r="N20" s="170">
        <f t="shared" si="8"/>
        <v>0</v>
      </c>
      <c r="O20" s="158">
        <f>SUMIF('trial  i vjeter'!A:A,'trial i vjeter'!A20,'trial  i vjeter'!F:F)</f>
        <v>192185.42</v>
      </c>
      <c r="P20" s="171">
        <f t="shared" si="4"/>
        <v>0</v>
      </c>
    </row>
    <row r="21" spans="1:16" x14ac:dyDescent="0.2">
      <c r="A21" s="163">
        <v>218116</v>
      </c>
      <c r="B21" s="155" t="s">
        <v>151</v>
      </c>
      <c r="C21" s="156"/>
      <c r="D21" s="156">
        <v>3040263.61</v>
      </c>
      <c r="E21" s="156">
        <v>49082.92</v>
      </c>
      <c r="F21" s="156">
        <v>2991180.69</v>
      </c>
      <c r="G21" s="170">
        <f t="shared" si="5"/>
        <v>2991180.69</v>
      </c>
      <c r="I21" s="153">
        <f>SUMIF('trial  i vjeter'!A:A,'trial i vjeter'!A21,'trial  i vjeter'!C:C)</f>
        <v>0</v>
      </c>
      <c r="J21" s="170">
        <f t="shared" si="6"/>
        <v>0</v>
      </c>
      <c r="K21" s="170">
        <f>SUMIF('trial  i vjeter'!A:A,'trial i vjeter'!A21,'trial  i vjeter'!D:D)</f>
        <v>3040263.61</v>
      </c>
      <c r="L21" s="170">
        <f t="shared" si="7"/>
        <v>0</v>
      </c>
      <c r="M21" s="170">
        <f>SUMIF('trial  i vjeter'!A:A,'trial i vjeter'!A21,'trial  i vjeter'!E:E)</f>
        <v>49082.92</v>
      </c>
      <c r="N21" s="170">
        <f t="shared" si="8"/>
        <v>0</v>
      </c>
      <c r="O21" s="158">
        <f>SUMIF('trial  i vjeter'!A:A,'trial i vjeter'!A21,'trial  i vjeter'!F:F)</f>
        <v>2991180.69</v>
      </c>
      <c r="P21" s="171">
        <f t="shared" si="4"/>
        <v>0</v>
      </c>
    </row>
    <row r="22" spans="1:16" x14ac:dyDescent="0.2">
      <c r="A22" s="163">
        <v>218118</v>
      </c>
      <c r="B22" s="155" t="s">
        <v>153</v>
      </c>
      <c r="C22" s="156"/>
      <c r="D22" s="156">
        <v>1179167.8</v>
      </c>
      <c r="E22" s="156"/>
      <c r="F22" s="156">
        <v>1179167.8</v>
      </c>
      <c r="G22" s="170">
        <f t="shared" si="5"/>
        <v>1179167.8</v>
      </c>
      <c r="I22" s="153">
        <f>SUMIF('trial  i vjeter'!A:A,'trial i vjeter'!A22,'trial  i vjeter'!C:C)</f>
        <v>0</v>
      </c>
      <c r="J22" s="170">
        <f t="shared" si="6"/>
        <v>0</v>
      </c>
      <c r="K22" s="170">
        <f>SUMIF('trial  i vjeter'!A:A,'trial i vjeter'!A22,'trial  i vjeter'!D:D)</f>
        <v>1179167.8</v>
      </c>
      <c r="L22" s="170">
        <f t="shared" si="7"/>
        <v>0</v>
      </c>
      <c r="M22" s="170">
        <f>SUMIF('trial  i vjeter'!A:A,'trial i vjeter'!A22,'trial  i vjeter'!E:E)</f>
        <v>0</v>
      </c>
      <c r="N22" s="170">
        <f t="shared" si="8"/>
        <v>0</v>
      </c>
      <c r="O22" s="158">
        <f>SUMIF('trial  i vjeter'!A:A,'trial i vjeter'!A22,'trial  i vjeter'!F:F)</f>
        <v>1179167.8</v>
      </c>
      <c r="P22" s="171">
        <f t="shared" si="4"/>
        <v>0</v>
      </c>
    </row>
    <row r="23" spans="1:16" x14ac:dyDescent="0.2">
      <c r="A23" s="163">
        <v>218120</v>
      </c>
      <c r="B23" s="155" t="s">
        <v>155</v>
      </c>
      <c r="C23" s="156"/>
      <c r="D23" s="156">
        <v>24353.33</v>
      </c>
      <c r="E23" s="156"/>
      <c r="F23" s="156">
        <v>24353.33</v>
      </c>
      <c r="G23" s="170">
        <f t="shared" ref="G23:G39" si="9">D23-E23</f>
        <v>24353.33</v>
      </c>
      <c r="I23" s="153">
        <f>SUMIF('trial  i vjeter'!A:A,'trial i vjeter'!A23,'trial  i vjeter'!C:C)</f>
        <v>0</v>
      </c>
      <c r="J23" s="170">
        <f t="shared" ref="J23:J39" si="10">I23-C23</f>
        <v>0</v>
      </c>
      <c r="K23" s="170">
        <f>SUMIF('trial  i vjeter'!A:A,'trial i vjeter'!A23,'trial  i vjeter'!D:D)</f>
        <v>24353.33</v>
      </c>
      <c r="L23" s="170">
        <f t="shared" ref="L23:L39" si="11">K23-D23</f>
        <v>0</v>
      </c>
      <c r="M23" s="170">
        <f>SUMIF('trial  i vjeter'!A:A,'trial i vjeter'!A23,'trial  i vjeter'!E:E)</f>
        <v>0</v>
      </c>
      <c r="N23" s="170">
        <f t="shared" ref="N23:N39" si="12">M23-E23</f>
        <v>0</v>
      </c>
      <c r="O23" s="158">
        <f>SUMIF('trial  i vjeter'!A:A,'trial i vjeter'!A23,'trial  i vjeter'!F:F)</f>
        <v>24353.33</v>
      </c>
      <c r="P23" s="171">
        <f t="shared" si="4"/>
        <v>0</v>
      </c>
    </row>
    <row r="24" spans="1:16" x14ac:dyDescent="0.2">
      <c r="A24" s="163">
        <v>218122</v>
      </c>
      <c r="B24" s="155" t="s">
        <v>157</v>
      </c>
      <c r="C24" s="156"/>
      <c r="D24" s="156">
        <v>359875.83</v>
      </c>
      <c r="E24" s="156"/>
      <c r="F24" s="156">
        <v>359875.83</v>
      </c>
      <c r="G24" s="170">
        <f t="shared" si="9"/>
        <v>359875.83</v>
      </c>
      <c r="I24" s="153">
        <f>SUMIF('trial  i vjeter'!A:A,'trial i vjeter'!A24,'trial  i vjeter'!C:C)</f>
        <v>0</v>
      </c>
      <c r="J24" s="170">
        <f t="shared" si="10"/>
        <v>0</v>
      </c>
      <c r="K24" s="170">
        <f>SUMIF('trial  i vjeter'!A:A,'trial i vjeter'!A24,'trial  i vjeter'!D:D)</f>
        <v>359875.83</v>
      </c>
      <c r="L24" s="170">
        <f t="shared" si="11"/>
        <v>0</v>
      </c>
      <c r="M24" s="170">
        <f>SUMIF('trial  i vjeter'!A:A,'trial i vjeter'!A24,'trial  i vjeter'!E:E)</f>
        <v>0</v>
      </c>
      <c r="N24" s="170">
        <f t="shared" si="12"/>
        <v>0</v>
      </c>
      <c r="O24" s="158">
        <f>SUMIF('trial  i vjeter'!A:A,'trial i vjeter'!A24,'trial  i vjeter'!F:F)</f>
        <v>359875.83</v>
      </c>
      <c r="P24" s="171">
        <f t="shared" si="4"/>
        <v>0</v>
      </c>
    </row>
    <row r="25" spans="1:16" x14ac:dyDescent="0.2">
      <c r="A25" s="163">
        <v>218201</v>
      </c>
      <c r="B25" s="155" t="s">
        <v>161</v>
      </c>
      <c r="C25" s="156"/>
      <c r="D25" s="156">
        <v>116166.67</v>
      </c>
      <c r="E25" s="156"/>
      <c r="F25" s="156">
        <v>116166.67</v>
      </c>
      <c r="G25" s="170">
        <f t="shared" si="9"/>
        <v>116166.67</v>
      </c>
      <c r="I25" s="153">
        <f>SUMIF('trial  i vjeter'!A:A,'trial i vjeter'!A25,'trial  i vjeter'!C:C)</f>
        <v>0</v>
      </c>
      <c r="J25" s="170">
        <f t="shared" si="10"/>
        <v>0</v>
      </c>
      <c r="K25" s="170">
        <f>SUMIF('trial  i vjeter'!A:A,'trial i vjeter'!A25,'trial  i vjeter'!D:D)</f>
        <v>116166.67</v>
      </c>
      <c r="L25" s="170">
        <f t="shared" si="11"/>
        <v>0</v>
      </c>
      <c r="M25" s="170">
        <f>SUMIF('trial  i vjeter'!A:A,'trial i vjeter'!A25,'trial  i vjeter'!E:E)</f>
        <v>0</v>
      </c>
      <c r="N25" s="170">
        <f t="shared" si="12"/>
        <v>0</v>
      </c>
      <c r="O25" s="158">
        <f>SUMIF('trial  i vjeter'!A:A,'trial i vjeter'!A25,'trial  i vjeter'!F:F)</f>
        <v>116166.67</v>
      </c>
      <c r="P25" s="171">
        <f t="shared" si="4"/>
        <v>0</v>
      </c>
    </row>
    <row r="26" spans="1:16" x14ac:dyDescent="0.2">
      <c r="A26" s="163">
        <v>218203</v>
      </c>
      <c r="B26" s="155" t="s">
        <v>163</v>
      </c>
      <c r="C26" s="156"/>
      <c r="D26" s="156">
        <v>349075.17</v>
      </c>
      <c r="E26" s="156">
        <v>5583.33</v>
      </c>
      <c r="F26" s="156">
        <v>343491.84000000003</v>
      </c>
      <c r="G26" s="170">
        <f t="shared" si="9"/>
        <v>343491.83999999997</v>
      </c>
      <c r="I26" s="153">
        <f>SUMIF('trial  i vjeter'!A:A,'trial i vjeter'!A26,'trial  i vjeter'!C:C)</f>
        <v>0</v>
      </c>
      <c r="J26" s="170">
        <f t="shared" si="10"/>
        <v>0</v>
      </c>
      <c r="K26" s="170">
        <f>SUMIF('trial  i vjeter'!A:A,'trial i vjeter'!A26,'trial  i vjeter'!D:D)</f>
        <v>349075.17</v>
      </c>
      <c r="L26" s="170">
        <f t="shared" si="11"/>
        <v>0</v>
      </c>
      <c r="M26" s="170">
        <f>SUMIF('trial  i vjeter'!A:A,'trial i vjeter'!A26,'trial  i vjeter'!E:E)</f>
        <v>5583.33</v>
      </c>
      <c r="N26" s="170">
        <f t="shared" si="12"/>
        <v>0</v>
      </c>
      <c r="O26" s="158">
        <f>SUMIF('trial  i vjeter'!A:A,'trial i vjeter'!A26,'trial  i vjeter'!F:F)</f>
        <v>343491.84000000003</v>
      </c>
      <c r="P26" s="171">
        <f t="shared" si="4"/>
        <v>0</v>
      </c>
    </row>
    <row r="27" spans="1:16" x14ac:dyDescent="0.2">
      <c r="A27" s="163">
        <v>218204</v>
      </c>
      <c r="B27" s="155" t="s">
        <v>165</v>
      </c>
      <c r="C27" s="156"/>
      <c r="D27" s="156">
        <v>434876.41</v>
      </c>
      <c r="E27" s="156">
        <v>47250</v>
      </c>
      <c r="F27" s="156">
        <v>387626.41</v>
      </c>
      <c r="G27" s="170">
        <f t="shared" si="9"/>
        <v>387626.41</v>
      </c>
      <c r="I27" s="153">
        <f>SUMIF('trial  i vjeter'!A:A,'trial i vjeter'!A27,'trial  i vjeter'!C:C)</f>
        <v>0</v>
      </c>
      <c r="J27" s="170">
        <f t="shared" si="10"/>
        <v>0</v>
      </c>
      <c r="K27" s="170">
        <f>SUMIF('trial  i vjeter'!A:A,'trial i vjeter'!A27,'trial  i vjeter'!D:D)</f>
        <v>434876.41</v>
      </c>
      <c r="L27" s="170">
        <f t="shared" si="11"/>
        <v>0</v>
      </c>
      <c r="M27" s="170">
        <f>SUMIF('trial  i vjeter'!A:A,'trial i vjeter'!A27,'trial  i vjeter'!E:E)</f>
        <v>47250</v>
      </c>
      <c r="N27" s="170">
        <f t="shared" si="12"/>
        <v>0</v>
      </c>
      <c r="O27" s="158">
        <f>SUMIF('trial  i vjeter'!A:A,'trial i vjeter'!A27,'trial  i vjeter'!F:F)</f>
        <v>387626.41</v>
      </c>
      <c r="P27" s="171">
        <f t="shared" si="4"/>
        <v>0</v>
      </c>
    </row>
    <row r="28" spans="1:16" x14ac:dyDescent="0.2">
      <c r="A28" s="163">
        <v>218205</v>
      </c>
      <c r="B28" s="155" t="s">
        <v>167</v>
      </c>
      <c r="C28" s="156"/>
      <c r="D28" s="156">
        <v>138450</v>
      </c>
      <c r="E28" s="156"/>
      <c r="F28" s="156">
        <v>138450</v>
      </c>
      <c r="G28" s="170">
        <f t="shared" si="9"/>
        <v>138450</v>
      </c>
      <c r="I28" s="153">
        <f>SUMIF('trial  i vjeter'!A:A,'trial i vjeter'!A28,'trial  i vjeter'!C:C)</f>
        <v>0</v>
      </c>
      <c r="J28" s="170">
        <f t="shared" si="10"/>
        <v>0</v>
      </c>
      <c r="K28" s="170">
        <f>SUMIF('trial  i vjeter'!A:A,'trial i vjeter'!A28,'trial  i vjeter'!D:D)</f>
        <v>138450</v>
      </c>
      <c r="L28" s="170">
        <f t="shared" si="11"/>
        <v>0</v>
      </c>
      <c r="M28" s="170">
        <f>SUMIF('trial  i vjeter'!A:A,'trial i vjeter'!A28,'trial  i vjeter'!E:E)</f>
        <v>0</v>
      </c>
      <c r="N28" s="170">
        <f t="shared" si="12"/>
        <v>0</v>
      </c>
      <c r="O28" s="158">
        <f>SUMIF('trial  i vjeter'!A:A,'trial i vjeter'!A28,'trial  i vjeter'!F:F)</f>
        <v>138450</v>
      </c>
      <c r="P28" s="171">
        <f t="shared" si="4"/>
        <v>0</v>
      </c>
    </row>
    <row r="29" spans="1:16" x14ac:dyDescent="0.2">
      <c r="A29" s="163">
        <v>218207</v>
      </c>
      <c r="B29" s="155" t="s">
        <v>169</v>
      </c>
      <c r="C29" s="156"/>
      <c r="D29" s="156">
        <v>190691.83</v>
      </c>
      <c r="E29" s="156">
        <v>5583.33</v>
      </c>
      <c r="F29" s="156">
        <v>185108.5</v>
      </c>
      <c r="G29" s="170">
        <f t="shared" si="9"/>
        <v>185108.5</v>
      </c>
      <c r="I29" s="153">
        <f>SUMIF('trial  i vjeter'!A:A,'trial i vjeter'!A29,'trial  i vjeter'!C:C)</f>
        <v>0</v>
      </c>
      <c r="J29" s="170">
        <f t="shared" si="10"/>
        <v>0</v>
      </c>
      <c r="K29" s="170">
        <f>SUMIF('trial  i vjeter'!A:A,'trial i vjeter'!A29,'trial  i vjeter'!D:D)</f>
        <v>190691.83</v>
      </c>
      <c r="L29" s="170">
        <f t="shared" si="11"/>
        <v>0</v>
      </c>
      <c r="M29" s="170">
        <f>SUMIF('trial  i vjeter'!A:A,'trial i vjeter'!A29,'trial  i vjeter'!E:E)</f>
        <v>5583.33</v>
      </c>
      <c r="N29" s="170">
        <f t="shared" si="12"/>
        <v>0</v>
      </c>
      <c r="O29" s="158">
        <f>SUMIF('trial  i vjeter'!A:A,'trial i vjeter'!A29,'trial  i vjeter'!F:F)</f>
        <v>185108.5</v>
      </c>
      <c r="P29" s="171">
        <f t="shared" si="4"/>
        <v>0</v>
      </c>
    </row>
    <row r="30" spans="1:16" x14ac:dyDescent="0.2">
      <c r="A30" s="163">
        <v>218208</v>
      </c>
      <c r="B30" s="155" t="s">
        <v>171</v>
      </c>
      <c r="C30" s="156"/>
      <c r="D30" s="156">
        <v>418575.16</v>
      </c>
      <c r="E30" s="156"/>
      <c r="F30" s="156">
        <v>418575.16</v>
      </c>
      <c r="G30" s="170">
        <f t="shared" si="9"/>
        <v>418575.16</v>
      </c>
      <c r="I30" s="153">
        <f>SUMIF('trial  i vjeter'!A:A,'trial i vjeter'!A30,'trial  i vjeter'!C:C)</f>
        <v>0</v>
      </c>
      <c r="J30" s="170">
        <f t="shared" si="10"/>
        <v>0</v>
      </c>
      <c r="K30" s="170">
        <f>SUMIF('trial  i vjeter'!A:A,'trial i vjeter'!A30,'trial  i vjeter'!D:D)</f>
        <v>418575.16</v>
      </c>
      <c r="L30" s="170">
        <f t="shared" si="11"/>
        <v>0</v>
      </c>
      <c r="M30" s="170">
        <f>SUMIF('trial  i vjeter'!A:A,'trial i vjeter'!A30,'trial  i vjeter'!E:E)</f>
        <v>0</v>
      </c>
      <c r="N30" s="170">
        <f t="shared" si="12"/>
        <v>0</v>
      </c>
      <c r="O30" s="158">
        <f>SUMIF('trial  i vjeter'!A:A,'trial i vjeter'!A30,'trial  i vjeter'!F:F)</f>
        <v>418575.16</v>
      </c>
      <c r="P30" s="171">
        <f t="shared" si="4"/>
        <v>0</v>
      </c>
    </row>
    <row r="31" spans="1:16" x14ac:dyDescent="0.2">
      <c r="A31" s="163">
        <v>218209</v>
      </c>
      <c r="B31" s="155" t="s">
        <v>173</v>
      </c>
      <c r="C31" s="156"/>
      <c r="D31" s="156">
        <v>281166.67</v>
      </c>
      <c r="E31" s="156">
        <v>5583.34</v>
      </c>
      <c r="F31" s="156">
        <v>275583.33</v>
      </c>
      <c r="G31" s="170">
        <f t="shared" si="9"/>
        <v>275583.32999999996</v>
      </c>
      <c r="I31" s="153">
        <f>SUMIF('trial  i vjeter'!A:A,'trial i vjeter'!A31,'trial  i vjeter'!C:C)</f>
        <v>0</v>
      </c>
      <c r="J31" s="170">
        <f t="shared" si="10"/>
        <v>0</v>
      </c>
      <c r="K31" s="170">
        <f>SUMIF('trial  i vjeter'!A:A,'trial i vjeter'!A31,'trial  i vjeter'!D:D)</f>
        <v>281166.67</v>
      </c>
      <c r="L31" s="170">
        <f t="shared" si="11"/>
        <v>0</v>
      </c>
      <c r="M31" s="170">
        <f>SUMIF('trial  i vjeter'!A:A,'trial i vjeter'!A31,'trial  i vjeter'!E:E)</f>
        <v>5583.34</v>
      </c>
      <c r="N31" s="170">
        <f t="shared" si="12"/>
        <v>0</v>
      </c>
      <c r="O31" s="158">
        <f>SUMIF('trial  i vjeter'!A:A,'trial i vjeter'!A31,'trial  i vjeter'!F:F)</f>
        <v>275583.33</v>
      </c>
      <c r="P31" s="171">
        <f t="shared" si="4"/>
        <v>0</v>
      </c>
    </row>
    <row r="32" spans="1:16" x14ac:dyDescent="0.2">
      <c r="A32" s="163">
        <v>218212</v>
      </c>
      <c r="B32" s="155" t="s">
        <v>179</v>
      </c>
      <c r="C32" s="156"/>
      <c r="D32" s="156">
        <v>253019.03</v>
      </c>
      <c r="E32" s="156">
        <v>5583.34</v>
      </c>
      <c r="F32" s="156">
        <v>247435.69</v>
      </c>
      <c r="G32" s="170">
        <f t="shared" si="9"/>
        <v>247435.69</v>
      </c>
      <c r="I32" s="153">
        <f>SUMIF('trial  i vjeter'!A:A,'trial i vjeter'!A32,'trial  i vjeter'!C:C)</f>
        <v>0</v>
      </c>
      <c r="J32" s="170">
        <f t="shared" si="10"/>
        <v>0</v>
      </c>
      <c r="K32" s="170">
        <f>SUMIF('trial  i vjeter'!A:A,'trial i vjeter'!A32,'trial  i vjeter'!D:D)</f>
        <v>253019.03</v>
      </c>
      <c r="L32" s="170">
        <f t="shared" si="11"/>
        <v>0</v>
      </c>
      <c r="M32" s="170">
        <f>SUMIF('trial  i vjeter'!A:A,'trial i vjeter'!A32,'trial  i vjeter'!E:E)</f>
        <v>5583.34</v>
      </c>
      <c r="N32" s="170">
        <f t="shared" si="12"/>
        <v>0</v>
      </c>
      <c r="O32" s="158">
        <f>SUMIF('trial  i vjeter'!A:A,'trial i vjeter'!A32,'trial  i vjeter'!F:F)</f>
        <v>247435.69</v>
      </c>
      <c r="P32" s="171">
        <f t="shared" si="4"/>
        <v>0</v>
      </c>
    </row>
    <row r="33" spans="1:16" x14ac:dyDescent="0.2">
      <c r="A33" s="163">
        <v>218213</v>
      </c>
      <c r="B33" s="155" t="s">
        <v>181</v>
      </c>
      <c r="C33" s="156"/>
      <c r="D33" s="156">
        <v>532575.15</v>
      </c>
      <c r="E33" s="156">
        <v>5583.33</v>
      </c>
      <c r="F33" s="156">
        <v>526991.81999999995</v>
      </c>
      <c r="G33" s="170">
        <f t="shared" si="9"/>
        <v>526991.82000000007</v>
      </c>
      <c r="I33" s="153">
        <f>SUMIF('trial  i vjeter'!A:A,'trial i vjeter'!A33,'trial  i vjeter'!C:C)</f>
        <v>0</v>
      </c>
      <c r="J33" s="170">
        <f t="shared" si="10"/>
        <v>0</v>
      </c>
      <c r="K33" s="170">
        <f>SUMIF('trial  i vjeter'!A:A,'trial i vjeter'!A33,'trial  i vjeter'!D:D)</f>
        <v>532575.15</v>
      </c>
      <c r="L33" s="170">
        <f t="shared" si="11"/>
        <v>0</v>
      </c>
      <c r="M33" s="170">
        <f>SUMIF('trial  i vjeter'!A:A,'trial i vjeter'!A33,'trial  i vjeter'!E:E)</f>
        <v>5583.33</v>
      </c>
      <c r="N33" s="170">
        <f t="shared" si="12"/>
        <v>0</v>
      </c>
      <c r="O33" s="158">
        <f>SUMIF('trial  i vjeter'!A:A,'trial i vjeter'!A33,'trial  i vjeter'!F:F)</f>
        <v>526991.81999999995</v>
      </c>
      <c r="P33" s="171">
        <f t="shared" si="4"/>
        <v>0</v>
      </c>
    </row>
    <row r="34" spans="1:16" x14ac:dyDescent="0.2">
      <c r="A34" s="163">
        <v>218215</v>
      </c>
      <c r="B34" s="155" t="s">
        <v>184</v>
      </c>
      <c r="C34" s="156"/>
      <c r="D34" s="156">
        <v>232358.5</v>
      </c>
      <c r="E34" s="156">
        <v>5583.33</v>
      </c>
      <c r="F34" s="156">
        <v>226775.17</v>
      </c>
      <c r="G34" s="170">
        <f t="shared" si="9"/>
        <v>226775.17</v>
      </c>
      <c r="I34" s="153">
        <f>SUMIF('trial  i vjeter'!A:A,'trial i vjeter'!A34,'trial  i vjeter'!C:C)</f>
        <v>0</v>
      </c>
      <c r="J34" s="170">
        <f t="shared" si="10"/>
        <v>0</v>
      </c>
      <c r="K34" s="170">
        <f>SUMIF('trial  i vjeter'!A:A,'trial i vjeter'!A34,'trial  i vjeter'!D:D)</f>
        <v>232358.5</v>
      </c>
      <c r="L34" s="170">
        <f t="shared" si="11"/>
        <v>0</v>
      </c>
      <c r="M34" s="170">
        <f>SUMIF('trial  i vjeter'!A:A,'trial i vjeter'!A34,'trial  i vjeter'!E:E)</f>
        <v>5583.33</v>
      </c>
      <c r="N34" s="170">
        <f t="shared" si="12"/>
        <v>0</v>
      </c>
      <c r="O34" s="158">
        <f>SUMIF('trial  i vjeter'!A:A,'trial i vjeter'!A34,'trial  i vjeter'!F:F)</f>
        <v>226775.17</v>
      </c>
      <c r="P34" s="171">
        <f t="shared" si="4"/>
        <v>0</v>
      </c>
    </row>
    <row r="35" spans="1:16" x14ac:dyDescent="0.2">
      <c r="A35" s="163">
        <v>218216</v>
      </c>
      <c r="B35" s="155" t="s">
        <v>186</v>
      </c>
      <c r="C35" s="156"/>
      <c r="D35" s="156">
        <v>391190.96</v>
      </c>
      <c r="E35" s="156">
        <v>5583.33</v>
      </c>
      <c r="F35" s="156">
        <v>385607.63</v>
      </c>
      <c r="G35" s="170">
        <f t="shared" si="9"/>
        <v>385607.63</v>
      </c>
      <c r="I35" s="153">
        <f>SUMIF('trial  i vjeter'!A:A,'trial i vjeter'!A35,'trial  i vjeter'!C:C)</f>
        <v>0</v>
      </c>
      <c r="J35" s="170">
        <f t="shared" si="10"/>
        <v>0</v>
      </c>
      <c r="K35" s="170">
        <f>SUMIF('trial  i vjeter'!A:A,'trial i vjeter'!A35,'trial  i vjeter'!D:D)</f>
        <v>391190.96</v>
      </c>
      <c r="L35" s="170">
        <f t="shared" si="11"/>
        <v>0</v>
      </c>
      <c r="M35" s="170">
        <f>SUMIF('trial  i vjeter'!A:A,'trial i vjeter'!A35,'trial  i vjeter'!E:E)</f>
        <v>5583.33</v>
      </c>
      <c r="N35" s="170">
        <f t="shared" si="12"/>
        <v>0</v>
      </c>
      <c r="O35" s="158">
        <f>SUMIF('trial  i vjeter'!A:A,'trial i vjeter'!A35,'trial  i vjeter'!F:F)</f>
        <v>385607.63</v>
      </c>
      <c r="P35" s="171">
        <f t="shared" si="4"/>
        <v>0</v>
      </c>
    </row>
    <row r="36" spans="1:16" x14ac:dyDescent="0.2">
      <c r="A36" s="163">
        <v>218218</v>
      </c>
      <c r="B36" s="155" t="s">
        <v>188</v>
      </c>
      <c r="C36" s="156"/>
      <c r="D36" s="156">
        <v>99025.16</v>
      </c>
      <c r="E36" s="156">
        <v>5583.33</v>
      </c>
      <c r="F36" s="156">
        <v>93441.83</v>
      </c>
      <c r="G36" s="170">
        <f t="shared" si="9"/>
        <v>93441.83</v>
      </c>
      <c r="I36" s="153">
        <f>SUMIF('trial  i vjeter'!A:A,'trial i vjeter'!A36,'trial  i vjeter'!C:C)</f>
        <v>0</v>
      </c>
      <c r="J36" s="170">
        <f t="shared" si="10"/>
        <v>0</v>
      </c>
      <c r="K36" s="170">
        <f>SUMIF('trial  i vjeter'!A:A,'trial i vjeter'!A36,'trial  i vjeter'!D:D)</f>
        <v>99025.16</v>
      </c>
      <c r="L36" s="170">
        <f t="shared" si="11"/>
        <v>0</v>
      </c>
      <c r="M36" s="170">
        <f>SUMIF('trial  i vjeter'!A:A,'trial i vjeter'!A36,'trial  i vjeter'!E:E)</f>
        <v>5583.33</v>
      </c>
      <c r="N36" s="170">
        <f t="shared" si="12"/>
        <v>0</v>
      </c>
      <c r="O36" s="158">
        <f>SUMIF('trial  i vjeter'!A:A,'trial i vjeter'!A36,'trial  i vjeter'!F:F)</f>
        <v>93441.83</v>
      </c>
      <c r="P36" s="171">
        <f t="shared" si="4"/>
        <v>0</v>
      </c>
    </row>
    <row r="37" spans="1:16" x14ac:dyDescent="0.2">
      <c r="A37" s="163">
        <v>218219</v>
      </c>
      <c r="B37" s="155" t="s">
        <v>190</v>
      </c>
      <c r="C37" s="156"/>
      <c r="D37" s="156">
        <v>235951.86</v>
      </c>
      <c r="E37" s="156">
        <v>5583.34</v>
      </c>
      <c r="F37" s="156">
        <v>230368.52</v>
      </c>
      <c r="G37" s="170">
        <f t="shared" si="9"/>
        <v>230368.52</v>
      </c>
      <c r="I37" s="153">
        <f>SUMIF('trial  i vjeter'!A:A,'trial i vjeter'!A37,'trial  i vjeter'!C:C)</f>
        <v>0</v>
      </c>
      <c r="J37" s="170">
        <f t="shared" si="10"/>
        <v>0</v>
      </c>
      <c r="K37" s="170">
        <f>SUMIF('trial  i vjeter'!A:A,'trial i vjeter'!A37,'trial  i vjeter'!D:D)</f>
        <v>235951.86</v>
      </c>
      <c r="L37" s="170">
        <f t="shared" si="11"/>
        <v>0</v>
      </c>
      <c r="M37" s="170">
        <f>SUMIF('trial  i vjeter'!A:A,'trial i vjeter'!A37,'trial  i vjeter'!E:E)</f>
        <v>5583.34</v>
      </c>
      <c r="N37" s="170">
        <f t="shared" si="12"/>
        <v>0</v>
      </c>
      <c r="O37" s="158">
        <f>SUMIF('trial  i vjeter'!A:A,'trial i vjeter'!A37,'trial  i vjeter'!F:F)</f>
        <v>230368.52</v>
      </c>
      <c r="P37" s="171">
        <f t="shared" si="4"/>
        <v>0</v>
      </c>
    </row>
    <row r="38" spans="1:16" x14ac:dyDescent="0.2">
      <c r="A38" s="163">
        <v>2812001</v>
      </c>
      <c r="B38" s="155" t="s">
        <v>204</v>
      </c>
      <c r="C38" s="156"/>
      <c r="D38" s="156"/>
      <c r="E38" s="156">
        <v>17808720.120000001</v>
      </c>
      <c r="F38" s="156">
        <v>-17808720.120000001</v>
      </c>
      <c r="G38" s="170">
        <f t="shared" si="9"/>
        <v>-17808720.120000001</v>
      </c>
      <c r="I38" s="153">
        <f>SUMIF('trial  i vjeter'!A:A,'trial i vjeter'!A38,'trial  i vjeter'!C:C)</f>
        <v>0</v>
      </c>
      <c r="J38" s="170">
        <f t="shared" si="10"/>
        <v>0</v>
      </c>
      <c r="K38" s="170">
        <f>SUMIF('trial  i vjeter'!A:A,'trial i vjeter'!A38,'trial  i vjeter'!D:D)</f>
        <v>0</v>
      </c>
      <c r="L38" s="170">
        <f t="shared" si="11"/>
        <v>0</v>
      </c>
      <c r="M38" s="170">
        <f>SUMIF('trial  i vjeter'!A:A,'trial i vjeter'!A38,'trial  i vjeter'!E:E)</f>
        <v>0</v>
      </c>
      <c r="N38" s="170">
        <f t="shared" si="12"/>
        <v>-17808720.120000001</v>
      </c>
      <c r="O38" s="158">
        <f>SUMIF('trial  i vjeter'!A:A,'trial i vjeter'!A38,'trial  i vjeter'!F:F)</f>
        <v>0</v>
      </c>
      <c r="P38" s="171">
        <f t="shared" si="4"/>
        <v>17808720.120000001</v>
      </c>
    </row>
    <row r="39" spans="1:16" x14ac:dyDescent="0.2">
      <c r="A39" s="163">
        <v>2812002</v>
      </c>
      <c r="B39" s="155" t="s">
        <v>206</v>
      </c>
      <c r="C39" s="156"/>
      <c r="D39" s="156"/>
      <c r="E39" s="156">
        <v>6801305.9400000004</v>
      </c>
      <c r="F39" s="156">
        <v>-6801305.9400000004</v>
      </c>
      <c r="G39" s="170">
        <f t="shared" si="9"/>
        <v>-6801305.9400000004</v>
      </c>
      <c r="I39" s="153">
        <f>SUMIF('trial  i vjeter'!A:A,'trial i vjeter'!A39,'trial  i vjeter'!C:C)</f>
        <v>0</v>
      </c>
      <c r="J39" s="170">
        <f t="shared" si="10"/>
        <v>0</v>
      </c>
      <c r="K39" s="170">
        <f>SUMIF('trial  i vjeter'!A:A,'trial i vjeter'!A39,'trial  i vjeter'!D:D)</f>
        <v>0</v>
      </c>
      <c r="L39" s="170">
        <f t="shared" si="11"/>
        <v>0</v>
      </c>
      <c r="M39" s="170">
        <f>SUMIF('trial  i vjeter'!A:A,'trial i vjeter'!A39,'trial  i vjeter'!E:E)</f>
        <v>0</v>
      </c>
      <c r="N39" s="170">
        <f t="shared" si="12"/>
        <v>-6801305.9400000004</v>
      </c>
      <c r="O39" s="158">
        <f>SUMIF('trial  i vjeter'!A:A,'trial i vjeter'!A39,'trial  i vjeter'!F:F)</f>
        <v>0</v>
      </c>
      <c r="P39" s="171">
        <f t="shared" si="4"/>
        <v>6801305.9400000004</v>
      </c>
    </row>
    <row r="40" spans="1:16" x14ac:dyDescent="0.2">
      <c r="A40" s="163">
        <v>2812003</v>
      </c>
      <c r="B40" s="155" t="s">
        <v>208</v>
      </c>
      <c r="C40" s="156"/>
      <c r="D40" s="156"/>
      <c r="E40" s="156">
        <v>9951601.4399999995</v>
      </c>
      <c r="F40" s="156">
        <v>-9951601.4399999995</v>
      </c>
      <c r="G40" s="170">
        <f t="shared" ref="G40:G49" si="13">D40-E40</f>
        <v>-9951601.4399999995</v>
      </c>
      <c r="I40" s="153">
        <f>SUMIF('trial  i vjeter'!A:A,'trial i vjeter'!A40,'trial  i vjeter'!C:C)</f>
        <v>0</v>
      </c>
      <c r="J40" s="170">
        <f t="shared" ref="J40:J49" si="14">I40-C40</f>
        <v>0</v>
      </c>
      <c r="K40" s="170">
        <f>SUMIF('trial  i vjeter'!A:A,'trial i vjeter'!A40,'trial  i vjeter'!D:D)</f>
        <v>0</v>
      </c>
      <c r="L40" s="170">
        <f t="shared" ref="L40:L49" si="15">K40-D40</f>
        <v>0</v>
      </c>
      <c r="M40" s="170">
        <f>SUMIF('trial  i vjeter'!A:A,'trial i vjeter'!A40,'trial  i vjeter'!E:E)</f>
        <v>0</v>
      </c>
      <c r="N40" s="170">
        <f t="shared" ref="N40:N49" si="16">M40-E40</f>
        <v>-9951601.4399999995</v>
      </c>
      <c r="O40" s="158">
        <f>SUMIF('trial  i vjeter'!A:A,'trial i vjeter'!A40,'trial  i vjeter'!F:F)</f>
        <v>0</v>
      </c>
      <c r="P40" s="171">
        <f t="shared" si="4"/>
        <v>9951601.4399999995</v>
      </c>
    </row>
    <row r="41" spans="1:16" x14ac:dyDescent="0.2">
      <c r="A41" s="163">
        <v>2812004</v>
      </c>
      <c r="B41" s="155" t="s">
        <v>210</v>
      </c>
      <c r="C41" s="156"/>
      <c r="D41" s="156"/>
      <c r="E41" s="156">
        <v>5392382.5999999996</v>
      </c>
      <c r="F41" s="156">
        <v>-5392382.5999999996</v>
      </c>
      <c r="G41" s="170">
        <f t="shared" si="13"/>
        <v>-5392382.5999999996</v>
      </c>
      <c r="I41" s="153">
        <f>SUMIF('trial  i vjeter'!A:A,'trial i vjeter'!A41,'trial  i vjeter'!C:C)</f>
        <v>0</v>
      </c>
      <c r="J41" s="170">
        <f t="shared" si="14"/>
        <v>0</v>
      </c>
      <c r="K41" s="170">
        <f>SUMIF('trial  i vjeter'!A:A,'trial i vjeter'!A41,'trial  i vjeter'!D:D)</f>
        <v>0</v>
      </c>
      <c r="L41" s="170">
        <f t="shared" si="15"/>
        <v>0</v>
      </c>
      <c r="M41" s="170">
        <f>SUMIF('trial  i vjeter'!A:A,'trial i vjeter'!A41,'trial  i vjeter'!E:E)</f>
        <v>0</v>
      </c>
      <c r="N41" s="170">
        <f t="shared" si="16"/>
        <v>-5392382.5999999996</v>
      </c>
      <c r="O41" s="158">
        <f>SUMIF('trial  i vjeter'!A:A,'trial i vjeter'!A41,'trial  i vjeter'!F:F)</f>
        <v>0</v>
      </c>
      <c r="P41" s="171">
        <f t="shared" si="4"/>
        <v>5392382.5999999996</v>
      </c>
    </row>
    <row r="42" spans="1:16" x14ac:dyDescent="0.2">
      <c r="A42" s="163">
        <v>2812006</v>
      </c>
      <c r="B42" s="155" t="s">
        <v>212</v>
      </c>
      <c r="C42" s="156"/>
      <c r="D42" s="156"/>
      <c r="E42" s="156">
        <v>12924337.58</v>
      </c>
      <c r="F42" s="156">
        <v>-12924337.58</v>
      </c>
      <c r="G42" s="170">
        <f t="shared" si="13"/>
        <v>-12924337.58</v>
      </c>
      <c r="I42" s="153">
        <f>SUMIF('trial  i vjeter'!A:A,'trial i vjeter'!A42,'trial  i vjeter'!C:C)</f>
        <v>0</v>
      </c>
      <c r="J42" s="170">
        <f t="shared" si="14"/>
        <v>0</v>
      </c>
      <c r="K42" s="170">
        <f>SUMIF('trial  i vjeter'!A:A,'trial i vjeter'!A42,'trial  i vjeter'!D:D)</f>
        <v>0</v>
      </c>
      <c r="L42" s="170">
        <f t="shared" si="15"/>
        <v>0</v>
      </c>
      <c r="M42" s="170">
        <f>SUMIF('trial  i vjeter'!A:A,'trial i vjeter'!A42,'trial  i vjeter'!E:E)</f>
        <v>0</v>
      </c>
      <c r="N42" s="170">
        <f t="shared" si="16"/>
        <v>-12924337.58</v>
      </c>
      <c r="O42" s="158">
        <f>SUMIF('trial  i vjeter'!A:A,'trial i vjeter'!A42,'trial  i vjeter'!F:F)</f>
        <v>0</v>
      </c>
      <c r="P42" s="171">
        <f t="shared" si="4"/>
        <v>12924337.58</v>
      </c>
    </row>
    <row r="43" spans="1:16" x14ac:dyDescent="0.2">
      <c r="A43" s="163">
        <v>2812007</v>
      </c>
      <c r="B43" s="155" t="s">
        <v>214</v>
      </c>
      <c r="C43" s="156"/>
      <c r="D43" s="156"/>
      <c r="E43" s="156">
        <v>11344868.699999999</v>
      </c>
      <c r="F43" s="156">
        <v>-11344868.699999999</v>
      </c>
      <c r="G43" s="170">
        <f t="shared" si="13"/>
        <v>-11344868.699999999</v>
      </c>
      <c r="I43" s="153">
        <f>SUMIF('trial  i vjeter'!A:A,'trial i vjeter'!A43,'trial  i vjeter'!C:C)</f>
        <v>0</v>
      </c>
      <c r="J43" s="170">
        <f t="shared" si="14"/>
        <v>0</v>
      </c>
      <c r="K43" s="170">
        <f>SUMIF('trial  i vjeter'!A:A,'trial i vjeter'!A43,'trial  i vjeter'!D:D)</f>
        <v>0</v>
      </c>
      <c r="L43" s="170">
        <f t="shared" si="15"/>
        <v>0</v>
      </c>
      <c r="M43" s="170">
        <f>SUMIF('trial  i vjeter'!A:A,'trial i vjeter'!A43,'trial  i vjeter'!E:E)</f>
        <v>0</v>
      </c>
      <c r="N43" s="170">
        <f t="shared" si="16"/>
        <v>-11344868.699999999</v>
      </c>
      <c r="O43" s="158">
        <f>SUMIF('trial  i vjeter'!A:A,'trial i vjeter'!A43,'trial  i vjeter'!F:F)</f>
        <v>0</v>
      </c>
      <c r="P43" s="171">
        <f t="shared" si="4"/>
        <v>11344868.699999999</v>
      </c>
    </row>
    <row r="44" spans="1:16" x14ac:dyDescent="0.2">
      <c r="A44" s="163">
        <v>2812008</v>
      </c>
      <c r="B44" s="155" t="s">
        <v>216</v>
      </c>
      <c r="C44" s="156"/>
      <c r="D44" s="156"/>
      <c r="E44" s="156">
        <v>14616761</v>
      </c>
      <c r="F44" s="156">
        <v>-14616761</v>
      </c>
      <c r="G44" s="170">
        <f t="shared" si="13"/>
        <v>-14616761</v>
      </c>
      <c r="I44" s="153">
        <f>SUMIF('trial  i vjeter'!A:A,'trial i vjeter'!A44,'trial  i vjeter'!C:C)</f>
        <v>0</v>
      </c>
      <c r="J44" s="170">
        <f t="shared" si="14"/>
        <v>0</v>
      </c>
      <c r="K44" s="170">
        <f>SUMIF('trial  i vjeter'!A:A,'trial i vjeter'!A44,'trial  i vjeter'!D:D)</f>
        <v>0</v>
      </c>
      <c r="L44" s="170">
        <f t="shared" si="15"/>
        <v>0</v>
      </c>
      <c r="M44" s="170">
        <f>SUMIF('trial  i vjeter'!A:A,'trial i vjeter'!A44,'trial  i vjeter'!E:E)</f>
        <v>0</v>
      </c>
      <c r="N44" s="170">
        <f t="shared" si="16"/>
        <v>-14616761</v>
      </c>
      <c r="O44" s="158">
        <f>SUMIF('trial  i vjeter'!A:A,'trial i vjeter'!A44,'trial  i vjeter'!F:F)</f>
        <v>0</v>
      </c>
      <c r="P44" s="171">
        <f t="shared" si="4"/>
        <v>14616761</v>
      </c>
    </row>
    <row r="45" spans="1:16" x14ac:dyDescent="0.2">
      <c r="A45" s="163">
        <v>2812009</v>
      </c>
      <c r="B45" s="155" t="s">
        <v>218</v>
      </c>
      <c r="C45" s="156"/>
      <c r="D45" s="156"/>
      <c r="E45" s="156">
        <v>9959500.3200000003</v>
      </c>
      <c r="F45" s="156">
        <v>-9959500.3200000003</v>
      </c>
      <c r="G45" s="170">
        <f t="shared" si="13"/>
        <v>-9959500.3200000003</v>
      </c>
      <c r="I45" s="153">
        <f>SUMIF('trial  i vjeter'!A:A,'trial i vjeter'!A45,'trial  i vjeter'!C:C)</f>
        <v>0</v>
      </c>
      <c r="J45" s="170">
        <f t="shared" si="14"/>
        <v>0</v>
      </c>
      <c r="K45" s="170">
        <f>SUMIF('trial  i vjeter'!A:A,'trial i vjeter'!A45,'trial  i vjeter'!D:D)</f>
        <v>0</v>
      </c>
      <c r="L45" s="170">
        <f t="shared" si="15"/>
        <v>0</v>
      </c>
      <c r="M45" s="170">
        <f>SUMIF('trial  i vjeter'!A:A,'trial i vjeter'!A45,'trial  i vjeter'!E:E)</f>
        <v>0</v>
      </c>
      <c r="N45" s="170">
        <f t="shared" si="16"/>
        <v>-9959500.3200000003</v>
      </c>
      <c r="O45" s="158">
        <f>SUMIF('trial  i vjeter'!A:A,'trial i vjeter'!A45,'trial  i vjeter'!F:F)</f>
        <v>0</v>
      </c>
      <c r="P45" s="171">
        <f t="shared" si="4"/>
        <v>9959500.3200000003</v>
      </c>
    </row>
    <row r="46" spans="1:16" x14ac:dyDescent="0.2">
      <c r="A46" s="163">
        <v>2812010</v>
      </c>
      <c r="B46" s="155" t="s">
        <v>220</v>
      </c>
      <c r="C46" s="156"/>
      <c r="D46" s="156"/>
      <c r="E46" s="156">
        <v>888500.58</v>
      </c>
      <c r="F46" s="156">
        <v>-888500.58</v>
      </c>
      <c r="G46" s="170">
        <f t="shared" si="13"/>
        <v>-888500.58</v>
      </c>
      <c r="I46" s="153">
        <f>SUMIF('trial  i vjeter'!A:A,'trial i vjeter'!A46,'trial  i vjeter'!C:C)</f>
        <v>0</v>
      </c>
      <c r="J46" s="170">
        <f t="shared" si="14"/>
        <v>0</v>
      </c>
      <c r="K46" s="170">
        <f>SUMIF('trial  i vjeter'!A:A,'trial i vjeter'!A46,'trial  i vjeter'!D:D)</f>
        <v>0</v>
      </c>
      <c r="L46" s="170">
        <f t="shared" si="15"/>
        <v>0</v>
      </c>
      <c r="M46" s="170">
        <f>SUMIF('trial  i vjeter'!A:A,'trial i vjeter'!A46,'trial  i vjeter'!E:E)</f>
        <v>0</v>
      </c>
      <c r="N46" s="170">
        <f t="shared" si="16"/>
        <v>-888500.58</v>
      </c>
      <c r="O46" s="158">
        <f>SUMIF('trial  i vjeter'!A:A,'trial i vjeter'!A46,'trial  i vjeter'!F:F)</f>
        <v>0</v>
      </c>
      <c r="P46" s="171">
        <f t="shared" si="4"/>
        <v>888500.58</v>
      </c>
    </row>
    <row r="47" spans="1:16" x14ac:dyDescent="0.2">
      <c r="A47" s="163">
        <v>2812011</v>
      </c>
      <c r="B47" s="155" t="s">
        <v>222</v>
      </c>
      <c r="C47" s="156"/>
      <c r="D47" s="156"/>
      <c r="E47" s="156">
        <v>553168.43999999994</v>
      </c>
      <c r="F47" s="156">
        <v>-553168.43999999994</v>
      </c>
      <c r="G47" s="170">
        <f t="shared" si="13"/>
        <v>-553168.43999999994</v>
      </c>
      <c r="I47" s="153">
        <f>SUMIF('trial  i vjeter'!A:A,'trial i vjeter'!A47,'trial  i vjeter'!C:C)</f>
        <v>0</v>
      </c>
      <c r="J47" s="170">
        <f t="shared" si="14"/>
        <v>0</v>
      </c>
      <c r="K47" s="170">
        <f>SUMIF('trial  i vjeter'!A:A,'trial i vjeter'!A47,'trial  i vjeter'!D:D)</f>
        <v>0</v>
      </c>
      <c r="L47" s="170">
        <f t="shared" si="15"/>
        <v>0</v>
      </c>
      <c r="M47" s="170">
        <f>SUMIF('trial  i vjeter'!A:A,'trial i vjeter'!A47,'trial  i vjeter'!E:E)</f>
        <v>0</v>
      </c>
      <c r="N47" s="170">
        <f t="shared" si="16"/>
        <v>-553168.43999999994</v>
      </c>
      <c r="O47" s="158">
        <f>SUMIF('trial  i vjeter'!A:A,'trial i vjeter'!A47,'trial  i vjeter'!F:F)</f>
        <v>0</v>
      </c>
      <c r="P47" s="171">
        <f t="shared" si="4"/>
        <v>553168.43999999994</v>
      </c>
    </row>
    <row r="48" spans="1:16" x14ac:dyDescent="0.2">
      <c r="A48" s="163">
        <v>2812012</v>
      </c>
      <c r="B48" s="155" t="s">
        <v>224</v>
      </c>
      <c r="C48" s="156"/>
      <c r="D48" s="156"/>
      <c r="E48" s="156">
        <v>17469328.600000001</v>
      </c>
      <c r="F48" s="156">
        <v>-17469328.600000001</v>
      </c>
      <c r="G48" s="170">
        <f t="shared" si="13"/>
        <v>-17469328.600000001</v>
      </c>
      <c r="I48" s="153">
        <f>SUMIF('trial  i vjeter'!A:A,'trial i vjeter'!A48,'trial  i vjeter'!C:C)</f>
        <v>0</v>
      </c>
      <c r="J48" s="170">
        <f t="shared" si="14"/>
        <v>0</v>
      </c>
      <c r="K48" s="170">
        <f>SUMIF('trial  i vjeter'!A:A,'trial i vjeter'!A48,'trial  i vjeter'!D:D)</f>
        <v>0</v>
      </c>
      <c r="L48" s="170">
        <f t="shared" si="15"/>
        <v>0</v>
      </c>
      <c r="M48" s="170">
        <f>SUMIF('trial  i vjeter'!A:A,'trial i vjeter'!A48,'trial  i vjeter'!E:E)</f>
        <v>0</v>
      </c>
      <c r="N48" s="170">
        <f t="shared" si="16"/>
        <v>-17469328.600000001</v>
      </c>
      <c r="O48" s="158">
        <f>SUMIF('trial  i vjeter'!A:A,'trial i vjeter'!A48,'trial  i vjeter'!F:F)</f>
        <v>0</v>
      </c>
      <c r="P48" s="171">
        <f t="shared" si="4"/>
        <v>17469328.600000001</v>
      </c>
    </row>
    <row r="49" spans="1:16" x14ac:dyDescent="0.2">
      <c r="A49" s="163">
        <v>2812013</v>
      </c>
      <c r="B49" s="155" t="s">
        <v>226</v>
      </c>
      <c r="C49" s="156"/>
      <c r="D49" s="156"/>
      <c r="E49" s="156">
        <v>5265220.62</v>
      </c>
      <c r="F49" s="156">
        <v>-5265220.62</v>
      </c>
      <c r="G49" s="170">
        <f t="shared" si="13"/>
        <v>-5265220.62</v>
      </c>
      <c r="I49" s="153">
        <f>SUMIF('trial  i vjeter'!A:A,'trial i vjeter'!A49,'trial  i vjeter'!C:C)</f>
        <v>0</v>
      </c>
      <c r="J49" s="170">
        <f t="shared" si="14"/>
        <v>0</v>
      </c>
      <c r="K49" s="170">
        <f>SUMIF('trial  i vjeter'!A:A,'trial i vjeter'!A49,'trial  i vjeter'!D:D)</f>
        <v>0</v>
      </c>
      <c r="L49" s="170">
        <f t="shared" si="15"/>
        <v>0</v>
      </c>
      <c r="M49" s="170">
        <f>SUMIF('trial  i vjeter'!A:A,'trial i vjeter'!A49,'trial  i vjeter'!E:E)</f>
        <v>0</v>
      </c>
      <c r="N49" s="170">
        <f t="shared" si="16"/>
        <v>-5265220.62</v>
      </c>
      <c r="O49" s="158">
        <f>SUMIF('trial  i vjeter'!A:A,'trial i vjeter'!A49,'trial  i vjeter'!F:F)</f>
        <v>0</v>
      </c>
      <c r="P49" s="171">
        <f t="shared" si="4"/>
        <v>5265220.62</v>
      </c>
    </row>
    <row r="50" spans="1:16" x14ac:dyDescent="0.2">
      <c r="A50" s="163">
        <v>327</v>
      </c>
      <c r="B50" s="155" t="s">
        <v>362</v>
      </c>
      <c r="C50" s="156">
        <v>10187884</v>
      </c>
      <c r="D50" s="156">
        <v>28326.9</v>
      </c>
      <c r="E50" s="156"/>
      <c r="F50" s="156">
        <v>10216210.9</v>
      </c>
      <c r="G50" s="170">
        <f t="shared" ref="G50:G53" si="17">D50-E50</f>
        <v>28326.9</v>
      </c>
      <c r="I50" s="153">
        <f>SUMIF('trial  i vjeter'!A:A,'trial i vjeter'!A50,'trial  i vjeter'!C:C)</f>
        <v>10187884</v>
      </c>
      <c r="J50" s="170">
        <f t="shared" ref="J50:J53" si="18">I50-C50</f>
        <v>0</v>
      </c>
      <c r="K50" s="170">
        <f>SUMIF('trial  i vjeter'!A:A,'trial i vjeter'!A50,'trial  i vjeter'!D:D)</f>
        <v>28326.9</v>
      </c>
      <c r="L50" s="170">
        <f t="shared" ref="L50:L53" si="19">K50-D50</f>
        <v>0</v>
      </c>
      <c r="M50" s="170">
        <f>SUMIF('trial  i vjeter'!A:A,'trial i vjeter'!A50,'trial  i vjeter'!E:E)</f>
        <v>0</v>
      </c>
      <c r="N50" s="170">
        <f t="shared" ref="N50:N53" si="20">M50-E50</f>
        <v>0</v>
      </c>
      <c r="O50" s="158">
        <f>SUMIF('trial  i vjeter'!A:A,'trial i vjeter'!A50,'trial  i vjeter'!F:F)</f>
        <v>10216210.9</v>
      </c>
      <c r="P50" s="171">
        <f t="shared" si="4"/>
        <v>0</v>
      </c>
    </row>
    <row r="51" spans="1:16" x14ac:dyDescent="0.2">
      <c r="A51" s="163">
        <v>35113</v>
      </c>
      <c r="B51" s="155" t="s">
        <v>364</v>
      </c>
      <c r="C51" s="156">
        <v>258383947</v>
      </c>
      <c r="D51" s="156">
        <v>294746841</v>
      </c>
      <c r="E51" s="156">
        <v>258383947</v>
      </c>
      <c r="F51" s="156">
        <v>294746841</v>
      </c>
      <c r="G51" s="170">
        <f t="shared" si="17"/>
        <v>36362894</v>
      </c>
      <c r="I51" s="153">
        <f>SUMIF('trial  i vjeter'!A:A,'trial i vjeter'!A51,'trial  i vjeter'!C:C)</f>
        <v>258383947</v>
      </c>
      <c r="J51" s="170">
        <f t="shared" si="18"/>
        <v>0</v>
      </c>
      <c r="K51" s="170">
        <f>SUMIF('trial  i vjeter'!A:A,'trial i vjeter'!A51,'trial  i vjeter'!D:D)</f>
        <v>294746841</v>
      </c>
      <c r="L51" s="170">
        <f t="shared" si="19"/>
        <v>0</v>
      </c>
      <c r="M51" s="170">
        <f>SUMIF('trial  i vjeter'!A:A,'trial i vjeter'!A51,'trial  i vjeter'!E:E)</f>
        <v>258383947</v>
      </c>
      <c r="N51" s="170">
        <f t="shared" si="20"/>
        <v>0</v>
      </c>
      <c r="O51" s="158">
        <f>SUMIF('trial  i vjeter'!A:A,'trial i vjeter'!A51,'trial  i vjeter'!F:F)</f>
        <v>294746841</v>
      </c>
      <c r="P51" s="171">
        <f t="shared" si="4"/>
        <v>0</v>
      </c>
    </row>
    <row r="52" spans="1:16" x14ac:dyDescent="0.2">
      <c r="A52" s="163">
        <v>35114</v>
      </c>
      <c r="B52" s="155" t="s">
        <v>366</v>
      </c>
      <c r="C52" s="156">
        <v>3274175</v>
      </c>
      <c r="D52" s="156">
        <v>2817606</v>
      </c>
      <c r="E52" s="156">
        <v>3274175</v>
      </c>
      <c r="F52" s="156">
        <v>2817606</v>
      </c>
      <c r="G52" s="170">
        <f t="shared" si="17"/>
        <v>-456569</v>
      </c>
      <c r="I52" s="153">
        <f>SUMIF('trial  i vjeter'!A:A,'trial i vjeter'!A52,'trial  i vjeter'!C:C)</f>
        <v>3274175</v>
      </c>
      <c r="J52" s="170">
        <f t="shared" si="18"/>
        <v>0</v>
      </c>
      <c r="K52" s="170">
        <f>SUMIF('trial  i vjeter'!A:A,'trial i vjeter'!A52,'trial  i vjeter'!D:D)</f>
        <v>2817606</v>
      </c>
      <c r="L52" s="170">
        <f t="shared" si="19"/>
        <v>0</v>
      </c>
      <c r="M52" s="170">
        <f>SUMIF('trial  i vjeter'!A:A,'trial i vjeter'!A52,'trial  i vjeter'!E:E)</f>
        <v>3274175</v>
      </c>
      <c r="N52" s="170">
        <f t="shared" si="20"/>
        <v>0</v>
      </c>
      <c r="O52" s="158">
        <f>SUMIF('trial  i vjeter'!A:A,'trial i vjeter'!A52,'trial  i vjeter'!F:F)</f>
        <v>2817606</v>
      </c>
      <c r="P52" s="171">
        <f t="shared" si="4"/>
        <v>0</v>
      </c>
    </row>
    <row r="53" spans="1:16" x14ac:dyDescent="0.2">
      <c r="A53" s="163">
        <v>35116</v>
      </c>
      <c r="B53" s="155" t="s">
        <v>368</v>
      </c>
      <c r="C53" s="156">
        <v>7072088</v>
      </c>
      <c r="D53" s="156">
        <v>7072088</v>
      </c>
      <c r="E53" s="156">
        <v>7072088</v>
      </c>
      <c r="F53" s="156">
        <v>7072088</v>
      </c>
      <c r="G53" s="170">
        <f t="shared" si="17"/>
        <v>0</v>
      </c>
      <c r="I53" s="153">
        <f>SUMIF('trial  i vjeter'!A:A,'trial i vjeter'!A53,'trial  i vjeter'!C:C)</f>
        <v>7072088</v>
      </c>
      <c r="J53" s="170">
        <f t="shared" si="18"/>
        <v>0</v>
      </c>
      <c r="K53" s="170">
        <f>SUMIF('trial  i vjeter'!A:A,'trial i vjeter'!A53,'trial  i vjeter'!D:D)</f>
        <v>7072088</v>
      </c>
      <c r="L53" s="170">
        <f t="shared" si="19"/>
        <v>0</v>
      </c>
      <c r="M53" s="170">
        <f>SUMIF('trial  i vjeter'!A:A,'trial i vjeter'!A53,'trial  i vjeter'!E:E)</f>
        <v>7072088</v>
      </c>
      <c r="N53" s="170">
        <f t="shared" si="20"/>
        <v>0</v>
      </c>
      <c r="O53" s="158">
        <f>SUMIF('trial  i vjeter'!A:A,'trial i vjeter'!A53,'trial  i vjeter'!F:F)</f>
        <v>7072088</v>
      </c>
      <c r="P53" s="171">
        <f t="shared" si="4"/>
        <v>0</v>
      </c>
    </row>
    <row r="54" spans="1:16" x14ac:dyDescent="0.2">
      <c r="A54" s="163">
        <v>40101</v>
      </c>
      <c r="B54" s="155" t="s">
        <v>3747</v>
      </c>
      <c r="C54" s="156">
        <v>-120505724.73</v>
      </c>
      <c r="D54" s="156">
        <v>3058080496.9299998</v>
      </c>
      <c r="E54" s="156">
        <v>3495511942.3299999</v>
      </c>
      <c r="F54" s="156">
        <v>-557937170.13</v>
      </c>
      <c r="G54" s="170">
        <f t="shared" ref="G54:G73" si="21">D54-E54</f>
        <v>-437431445.4000001</v>
      </c>
      <c r="I54" s="153">
        <f>SUMIF('trial  i vjeter'!A:A,'trial i vjeter'!A54,'trial  i vjeter'!C:C)</f>
        <v>-120505724.73</v>
      </c>
      <c r="J54" s="170">
        <f t="shared" ref="J54:J73" si="22">I54-C54</f>
        <v>0</v>
      </c>
      <c r="K54" s="170">
        <f>SUMIF('trial  i vjeter'!A:A,'trial i vjeter'!A54,'trial  i vjeter'!D:D)</f>
        <v>3053154908.9499998</v>
      </c>
      <c r="L54" s="170">
        <f t="shared" ref="L54:L73" si="23">K54-D54</f>
        <v>-4925587.9800000191</v>
      </c>
      <c r="M54" s="170">
        <f>SUMIF('trial  i vjeter'!A:A,'trial i vjeter'!A54,'trial  i vjeter'!E:E)</f>
        <v>3491203425</v>
      </c>
      <c r="N54" s="170">
        <f t="shared" ref="N54:N73" si="24">M54-E54</f>
        <v>-4308517.3299999237</v>
      </c>
      <c r="O54" s="158">
        <f>SUMIF('trial  i vjeter'!A:A,'trial i vjeter'!A54,'trial  i vjeter'!F:F)</f>
        <v>-558554240.77999997</v>
      </c>
      <c r="P54" s="171">
        <f t="shared" si="4"/>
        <v>-617070.64999997616</v>
      </c>
    </row>
    <row r="55" spans="1:16" x14ac:dyDescent="0.2">
      <c r="A55" s="163">
        <v>40102</v>
      </c>
      <c r="B55" s="155" t="s">
        <v>3748</v>
      </c>
      <c r="C55" s="156">
        <v>-1907744.7</v>
      </c>
      <c r="D55" s="156">
        <v>541468.78</v>
      </c>
      <c r="E55" s="156">
        <v>522330.27</v>
      </c>
      <c r="F55" s="156">
        <v>-1888606.19</v>
      </c>
      <c r="G55" s="170">
        <f t="shared" si="21"/>
        <v>19138.510000000009</v>
      </c>
      <c r="I55" s="153">
        <f>SUMIF('trial  i vjeter'!A:A,'trial i vjeter'!A55,'trial  i vjeter'!C:C)</f>
        <v>-1907744.7</v>
      </c>
      <c r="J55" s="170">
        <f t="shared" si="22"/>
        <v>0</v>
      </c>
      <c r="K55" s="170">
        <f>SUMIF('trial  i vjeter'!A:A,'trial i vjeter'!A55,'trial  i vjeter'!D:D)</f>
        <v>496127.07</v>
      </c>
      <c r="L55" s="170">
        <f t="shared" si="23"/>
        <v>-45341.710000000021</v>
      </c>
      <c r="M55" s="170">
        <f>SUMIF('trial  i vjeter'!A:A,'trial i vjeter'!A55,'trial  i vjeter'!E:E)</f>
        <v>522330.27</v>
      </c>
      <c r="N55" s="170">
        <f t="shared" si="24"/>
        <v>0</v>
      </c>
      <c r="O55" s="158">
        <f>SUMIF('trial  i vjeter'!A:A,'trial i vjeter'!A55,'trial  i vjeter'!F:F)</f>
        <v>-1933947.9</v>
      </c>
      <c r="P55" s="171">
        <f t="shared" si="4"/>
        <v>-45341.709999999963</v>
      </c>
    </row>
    <row r="56" spans="1:16" x14ac:dyDescent="0.2">
      <c r="A56" s="163">
        <v>408</v>
      </c>
      <c r="B56" s="155" t="s">
        <v>948</v>
      </c>
      <c r="C56" s="156">
        <v>-8414044.9700000007</v>
      </c>
      <c r="D56" s="156">
        <v>9493766.0500000007</v>
      </c>
      <c r="E56" s="156">
        <v>18173409.66</v>
      </c>
      <c r="F56" s="156">
        <v>-17093688.579999998</v>
      </c>
      <c r="G56" s="170">
        <f t="shared" si="21"/>
        <v>-8679643.6099999994</v>
      </c>
      <c r="I56" s="153">
        <f>SUMIF('trial  i vjeter'!A:A,'trial i vjeter'!A56,'trial  i vjeter'!C:C)</f>
        <v>-8414044.9700000007</v>
      </c>
      <c r="J56" s="170">
        <f t="shared" si="22"/>
        <v>0</v>
      </c>
      <c r="K56" s="170">
        <f>SUMIF('trial  i vjeter'!A:A,'trial i vjeter'!A56,'trial  i vjeter'!D:D)</f>
        <v>9493766.0500000007</v>
      </c>
      <c r="L56" s="170">
        <f t="shared" si="23"/>
        <v>0</v>
      </c>
      <c r="M56" s="170">
        <f>SUMIF('trial  i vjeter'!A:A,'trial i vjeter'!A56,'trial  i vjeter'!E:E)</f>
        <v>16426840.130000001</v>
      </c>
      <c r="N56" s="170">
        <f t="shared" si="24"/>
        <v>-1746569.5299999993</v>
      </c>
      <c r="O56" s="158">
        <f>SUMIF('trial  i vjeter'!A:A,'trial i vjeter'!A56,'trial  i vjeter'!F:F)</f>
        <v>-15347119.050000001</v>
      </c>
      <c r="P56" s="171">
        <f t="shared" si="4"/>
        <v>1746569.5299999975</v>
      </c>
    </row>
    <row r="57" spans="1:16" x14ac:dyDescent="0.2">
      <c r="A57" s="163">
        <v>409001</v>
      </c>
      <c r="B57" s="155" t="s">
        <v>3749</v>
      </c>
      <c r="C57" s="156"/>
      <c r="D57" s="156">
        <v>243750</v>
      </c>
      <c r="E57" s="156">
        <v>243750</v>
      </c>
      <c r="F57" s="156"/>
      <c r="G57" s="170">
        <f t="shared" si="21"/>
        <v>0</v>
      </c>
      <c r="I57" s="153">
        <f>SUMIF('trial  i vjeter'!A:A,'trial i vjeter'!A57,'trial  i vjeter'!C:C)</f>
        <v>0</v>
      </c>
      <c r="J57" s="170">
        <f t="shared" si="22"/>
        <v>0</v>
      </c>
      <c r="K57" s="170">
        <f>SUMIF('trial  i vjeter'!A:A,'trial i vjeter'!A57,'trial  i vjeter'!D:D)</f>
        <v>210416.67</v>
      </c>
      <c r="L57" s="170">
        <f t="shared" si="23"/>
        <v>-33333.329999999987</v>
      </c>
      <c r="M57" s="170">
        <f>SUMIF('trial  i vjeter'!A:A,'trial i vjeter'!A57,'trial  i vjeter'!E:E)</f>
        <v>243750</v>
      </c>
      <c r="N57" s="170">
        <f t="shared" si="24"/>
        <v>0</v>
      </c>
      <c r="O57" s="158">
        <f>SUMIF('trial  i vjeter'!A:A,'trial i vjeter'!A57,'trial  i vjeter'!F:F)</f>
        <v>-33333.33</v>
      </c>
      <c r="P57" s="171">
        <f t="shared" si="4"/>
        <v>-33333.33</v>
      </c>
    </row>
    <row r="58" spans="1:16" x14ac:dyDescent="0.2">
      <c r="A58" s="163">
        <v>409003</v>
      </c>
      <c r="B58" s="155" t="s">
        <v>3750</v>
      </c>
      <c r="C58" s="156"/>
      <c r="D58" s="156">
        <v>33000</v>
      </c>
      <c r="E58" s="156">
        <v>33000</v>
      </c>
      <c r="F58" s="156"/>
      <c r="G58" s="170">
        <f t="shared" si="21"/>
        <v>0</v>
      </c>
      <c r="I58" s="153">
        <f>SUMIF('trial  i vjeter'!A:A,'trial i vjeter'!A58,'trial  i vjeter'!C:C)</f>
        <v>0</v>
      </c>
      <c r="J58" s="170">
        <f t="shared" si="22"/>
        <v>0</v>
      </c>
      <c r="K58" s="170">
        <f>SUMIF('trial  i vjeter'!A:A,'trial i vjeter'!A58,'trial  i vjeter'!D:D)</f>
        <v>21666.67</v>
      </c>
      <c r="L58" s="170">
        <f t="shared" si="23"/>
        <v>-11333.330000000002</v>
      </c>
      <c r="M58" s="170">
        <f>SUMIF('trial  i vjeter'!A:A,'trial i vjeter'!A58,'trial  i vjeter'!E:E)</f>
        <v>33000</v>
      </c>
      <c r="N58" s="170">
        <f t="shared" si="24"/>
        <v>0</v>
      </c>
      <c r="O58" s="158">
        <f>SUMIF('trial  i vjeter'!A:A,'trial i vjeter'!A58,'trial  i vjeter'!F:F)</f>
        <v>-11333.33</v>
      </c>
      <c r="P58" s="171">
        <f t="shared" si="4"/>
        <v>-11333.33</v>
      </c>
    </row>
    <row r="59" spans="1:16" x14ac:dyDescent="0.2">
      <c r="A59" s="163">
        <v>40904</v>
      </c>
      <c r="B59" s="155" t="s">
        <v>3751</v>
      </c>
      <c r="C59" s="156">
        <v>1821330</v>
      </c>
      <c r="D59" s="156"/>
      <c r="E59" s="156"/>
      <c r="F59" s="156">
        <v>1821330</v>
      </c>
      <c r="G59" s="170">
        <f t="shared" si="21"/>
        <v>0</v>
      </c>
      <c r="I59" s="153">
        <f>SUMIF('trial  i vjeter'!A:A,'trial i vjeter'!A59,'trial  i vjeter'!C:C)</f>
        <v>1821330</v>
      </c>
      <c r="J59" s="170">
        <f t="shared" si="22"/>
        <v>0</v>
      </c>
      <c r="K59" s="170">
        <f>SUMIF('trial  i vjeter'!A:A,'trial i vjeter'!A59,'trial  i vjeter'!D:D)</f>
        <v>0</v>
      </c>
      <c r="L59" s="170">
        <f t="shared" si="23"/>
        <v>0</v>
      </c>
      <c r="M59" s="170">
        <f>SUMIF('trial  i vjeter'!A:A,'trial i vjeter'!A59,'trial  i vjeter'!E:E)</f>
        <v>0</v>
      </c>
      <c r="N59" s="170">
        <f t="shared" si="24"/>
        <v>0</v>
      </c>
      <c r="O59" s="158">
        <f>SUMIF('trial  i vjeter'!A:A,'trial i vjeter'!A59,'trial  i vjeter'!F:F)</f>
        <v>1821330</v>
      </c>
      <c r="P59" s="171">
        <f t="shared" si="4"/>
        <v>0</v>
      </c>
    </row>
    <row r="60" spans="1:16" x14ac:dyDescent="0.2">
      <c r="A60" s="163">
        <v>40906</v>
      </c>
      <c r="B60" s="155" t="s">
        <v>952</v>
      </c>
      <c r="C60" s="156">
        <v>1235490</v>
      </c>
      <c r="D60" s="156"/>
      <c r="E60" s="156"/>
      <c r="F60" s="156">
        <v>1235490</v>
      </c>
      <c r="G60" s="170">
        <f t="shared" si="21"/>
        <v>0</v>
      </c>
      <c r="I60" s="153">
        <f>SUMIF('trial  i vjeter'!A:A,'trial i vjeter'!A60,'trial  i vjeter'!C:C)</f>
        <v>1235490</v>
      </c>
      <c r="J60" s="170">
        <f t="shared" si="22"/>
        <v>0</v>
      </c>
      <c r="K60" s="170">
        <f>SUMIF('trial  i vjeter'!A:A,'trial i vjeter'!A60,'trial  i vjeter'!D:D)</f>
        <v>0</v>
      </c>
      <c r="L60" s="170">
        <f t="shared" si="23"/>
        <v>0</v>
      </c>
      <c r="M60" s="170">
        <f>SUMIF('trial  i vjeter'!A:A,'trial i vjeter'!A60,'trial  i vjeter'!E:E)</f>
        <v>0</v>
      </c>
      <c r="N60" s="170">
        <f t="shared" si="24"/>
        <v>0</v>
      </c>
      <c r="O60" s="158">
        <f>SUMIF('trial  i vjeter'!A:A,'trial i vjeter'!A60,'trial  i vjeter'!F:F)</f>
        <v>1235490</v>
      </c>
      <c r="P60" s="171">
        <f t="shared" si="4"/>
        <v>0</v>
      </c>
    </row>
    <row r="61" spans="1:16" x14ac:dyDescent="0.2">
      <c r="A61" s="163">
        <v>40908</v>
      </c>
      <c r="B61" s="155" t="s">
        <v>3801</v>
      </c>
      <c r="C61" s="156">
        <v>507869</v>
      </c>
      <c r="D61" s="156">
        <v>271882.75</v>
      </c>
      <c r="E61" s="156"/>
      <c r="F61" s="156">
        <v>779751.75</v>
      </c>
      <c r="G61" s="170">
        <f t="shared" si="21"/>
        <v>271882.75</v>
      </c>
      <c r="I61" s="153">
        <f>SUMIF('trial  i vjeter'!A:A,'trial i vjeter'!A61,'trial  i vjeter'!C:C)</f>
        <v>507869</v>
      </c>
      <c r="J61" s="170">
        <f t="shared" si="22"/>
        <v>0</v>
      </c>
      <c r="K61" s="170">
        <f>SUMIF('trial  i vjeter'!A:A,'trial i vjeter'!A61,'trial  i vjeter'!D:D)</f>
        <v>0</v>
      </c>
      <c r="L61" s="170">
        <f t="shared" si="23"/>
        <v>-271882.75</v>
      </c>
      <c r="M61" s="170">
        <f>SUMIF('trial  i vjeter'!A:A,'trial i vjeter'!A61,'trial  i vjeter'!E:E)</f>
        <v>0</v>
      </c>
      <c r="N61" s="170">
        <f t="shared" si="24"/>
        <v>0</v>
      </c>
      <c r="O61" s="158">
        <f>SUMIF('trial  i vjeter'!A:A,'trial i vjeter'!A61,'trial  i vjeter'!F:F)</f>
        <v>507869</v>
      </c>
      <c r="P61" s="171">
        <f t="shared" si="4"/>
        <v>-271882.75</v>
      </c>
    </row>
    <row r="62" spans="1:16" x14ac:dyDescent="0.2">
      <c r="A62" s="163">
        <v>40909</v>
      </c>
      <c r="B62" s="155" t="s">
        <v>3802</v>
      </c>
      <c r="C62" s="156">
        <v>1672511</v>
      </c>
      <c r="D62" s="156"/>
      <c r="E62" s="156">
        <v>271882.75</v>
      </c>
      <c r="F62" s="156">
        <v>1400628.25</v>
      </c>
      <c r="G62" s="170">
        <f t="shared" si="21"/>
        <v>-271882.75</v>
      </c>
      <c r="I62" s="153">
        <f>SUMIF('trial  i vjeter'!A:A,'trial i vjeter'!A62,'trial  i vjeter'!C:C)</f>
        <v>1672511</v>
      </c>
      <c r="J62" s="170">
        <f t="shared" si="22"/>
        <v>0</v>
      </c>
      <c r="K62" s="170">
        <f>SUMIF('trial  i vjeter'!A:A,'trial i vjeter'!A62,'trial  i vjeter'!D:D)</f>
        <v>0</v>
      </c>
      <c r="L62" s="170">
        <f t="shared" si="23"/>
        <v>0</v>
      </c>
      <c r="M62" s="170">
        <f>SUMIF('trial  i vjeter'!A:A,'trial i vjeter'!A62,'trial  i vjeter'!E:E)</f>
        <v>0</v>
      </c>
      <c r="N62" s="170">
        <f t="shared" si="24"/>
        <v>-271882.75</v>
      </c>
      <c r="O62" s="158">
        <f>SUMIF('trial  i vjeter'!A:A,'trial i vjeter'!A62,'trial  i vjeter'!F:F)</f>
        <v>1672511</v>
      </c>
      <c r="P62" s="171">
        <f t="shared" si="4"/>
        <v>271882.75</v>
      </c>
    </row>
    <row r="63" spans="1:16" x14ac:dyDescent="0.2">
      <c r="A63" s="163">
        <v>40911</v>
      </c>
      <c r="B63" s="155" t="s">
        <v>3799</v>
      </c>
      <c r="C63" s="156"/>
      <c r="D63" s="156"/>
      <c r="E63" s="156">
        <v>33333.33</v>
      </c>
      <c r="F63" s="156">
        <v>-33333.33</v>
      </c>
      <c r="G63" s="170">
        <f t="shared" si="21"/>
        <v>-33333.33</v>
      </c>
      <c r="I63" s="153">
        <f>SUMIF('trial  i vjeter'!A:A,'trial i vjeter'!A63,'trial  i vjeter'!C:C)</f>
        <v>0</v>
      </c>
      <c r="J63" s="170">
        <f t="shared" si="22"/>
        <v>0</v>
      </c>
      <c r="K63" s="170">
        <f>SUMIF('trial  i vjeter'!A:A,'trial i vjeter'!A63,'trial  i vjeter'!D:D)</f>
        <v>0</v>
      </c>
      <c r="L63" s="170">
        <f t="shared" si="23"/>
        <v>0</v>
      </c>
      <c r="M63" s="170">
        <f>SUMIF('trial  i vjeter'!A:A,'trial i vjeter'!A63,'trial  i vjeter'!E:E)</f>
        <v>0</v>
      </c>
      <c r="N63" s="170">
        <f t="shared" si="24"/>
        <v>-33333.33</v>
      </c>
      <c r="O63" s="158">
        <f>SUMIF('trial  i vjeter'!A:A,'trial i vjeter'!A63,'trial  i vjeter'!F:F)</f>
        <v>0</v>
      </c>
      <c r="P63" s="171">
        <f t="shared" si="4"/>
        <v>33333.33</v>
      </c>
    </row>
    <row r="64" spans="1:16" x14ac:dyDescent="0.2">
      <c r="A64" s="163">
        <v>40912</v>
      </c>
      <c r="B64" s="155" t="s">
        <v>960</v>
      </c>
      <c r="C64" s="156">
        <v>-234667</v>
      </c>
      <c r="D64" s="156">
        <v>561333.67000000004</v>
      </c>
      <c r="E64" s="156">
        <v>408333.33</v>
      </c>
      <c r="F64" s="156">
        <v>-81666.66</v>
      </c>
      <c r="G64" s="170">
        <f t="shared" si="21"/>
        <v>153000.34000000003</v>
      </c>
      <c r="I64" s="153">
        <f>SUMIF('trial  i vjeter'!A:A,'trial i vjeter'!A64,'trial  i vjeter'!C:C)</f>
        <v>-234667</v>
      </c>
      <c r="J64" s="170">
        <f t="shared" si="22"/>
        <v>0</v>
      </c>
      <c r="K64" s="170">
        <f>SUMIF('trial  i vjeter'!A:A,'trial i vjeter'!A64,'trial  i vjeter'!D:D)</f>
        <v>561333.67000000004</v>
      </c>
      <c r="L64" s="170">
        <f t="shared" si="23"/>
        <v>0</v>
      </c>
      <c r="M64" s="170">
        <f>SUMIF('trial  i vjeter'!A:A,'trial i vjeter'!A64,'trial  i vjeter'!E:E)</f>
        <v>408333.33</v>
      </c>
      <c r="N64" s="170">
        <f t="shared" si="24"/>
        <v>0</v>
      </c>
      <c r="O64" s="158">
        <f>SUMIF('trial  i vjeter'!A:A,'trial i vjeter'!A64,'trial  i vjeter'!F:F)</f>
        <v>-81666.66</v>
      </c>
      <c r="P64" s="171">
        <f t="shared" si="4"/>
        <v>0</v>
      </c>
    </row>
    <row r="65" spans="1:16" x14ac:dyDescent="0.2">
      <c r="A65" s="163">
        <v>40914</v>
      </c>
      <c r="B65" s="155" t="s">
        <v>964</v>
      </c>
      <c r="C65" s="156"/>
      <c r="D65" s="156"/>
      <c r="E65" s="156">
        <v>11333.33</v>
      </c>
      <c r="F65" s="156">
        <v>-11333.33</v>
      </c>
      <c r="G65" s="170">
        <f t="shared" si="21"/>
        <v>-11333.33</v>
      </c>
      <c r="I65" s="153">
        <f>SUMIF('trial  i vjeter'!A:A,'trial i vjeter'!A65,'trial  i vjeter'!C:C)</f>
        <v>0</v>
      </c>
      <c r="J65" s="170">
        <f t="shared" si="22"/>
        <v>0</v>
      </c>
      <c r="K65" s="170">
        <f>SUMIF('trial  i vjeter'!A:A,'trial i vjeter'!A65,'trial  i vjeter'!D:D)</f>
        <v>0</v>
      </c>
      <c r="L65" s="170">
        <f t="shared" si="23"/>
        <v>0</v>
      </c>
      <c r="M65" s="170">
        <f>SUMIF('trial  i vjeter'!A:A,'trial i vjeter'!A65,'trial  i vjeter'!E:E)</f>
        <v>0</v>
      </c>
      <c r="N65" s="170">
        <f t="shared" si="24"/>
        <v>-11333.33</v>
      </c>
      <c r="O65" s="158">
        <f>SUMIF('trial  i vjeter'!A:A,'trial i vjeter'!A65,'trial  i vjeter'!F:F)</f>
        <v>0</v>
      </c>
      <c r="P65" s="171">
        <f t="shared" si="4"/>
        <v>11333.33</v>
      </c>
    </row>
    <row r="66" spans="1:16" x14ac:dyDescent="0.2">
      <c r="A66" s="163">
        <v>40921</v>
      </c>
      <c r="B66" s="155" t="s">
        <v>3791</v>
      </c>
      <c r="C66" s="156"/>
      <c r="D66" s="156">
        <v>28200</v>
      </c>
      <c r="E66" s="156">
        <v>28200</v>
      </c>
      <c r="F66" s="156"/>
      <c r="G66" s="170">
        <f t="shared" si="21"/>
        <v>0</v>
      </c>
      <c r="I66" s="153">
        <f>SUMIF('trial  i vjeter'!A:A,'trial i vjeter'!A66,'trial  i vjeter'!C:C)</f>
        <v>0</v>
      </c>
      <c r="J66" s="170">
        <f t="shared" si="22"/>
        <v>0</v>
      </c>
      <c r="K66" s="170">
        <f>SUMIF('trial  i vjeter'!A:A,'trial i vjeter'!A66,'trial  i vjeter'!D:D)</f>
        <v>0</v>
      </c>
      <c r="L66" s="170">
        <f t="shared" si="23"/>
        <v>-28200</v>
      </c>
      <c r="M66" s="170">
        <f>SUMIF('trial  i vjeter'!A:A,'trial i vjeter'!A66,'trial  i vjeter'!E:E)</f>
        <v>0</v>
      </c>
      <c r="N66" s="170">
        <f t="shared" si="24"/>
        <v>-28200</v>
      </c>
      <c r="O66" s="158">
        <f>SUMIF('trial  i vjeter'!A:A,'trial i vjeter'!A66,'trial  i vjeter'!F:F)</f>
        <v>0</v>
      </c>
      <c r="P66" s="171">
        <f t="shared" si="4"/>
        <v>0</v>
      </c>
    </row>
    <row r="67" spans="1:16" x14ac:dyDescent="0.2">
      <c r="A67" s="163">
        <v>40922</v>
      </c>
      <c r="B67" s="155" t="s">
        <v>3792</v>
      </c>
      <c r="C67" s="156"/>
      <c r="D67" s="156">
        <v>45833.33</v>
      </c>
      <c r="E67" s="156">
        <v>45833.33</v>
      </c>
      <c r="F67" s="156"/>
      <c r="G67" s="170">
        <f t="shared" si="21"/>
        <v>0</v>
      </c>
      <c r="I67" s="153">
        <f>SUMIF('trial  i vjeter'!A:A,'trial i vjeter'!A67,'trial  i vjeter'!C:C)</f>
        <v>0</v>
      </c>
      <c r="J67" s="170">
        <f t="shared" si="22"/>
        <v>0</v>
      </c>
      <c r="K67" s="170">
        <f>SUMIF('trial  i vjeter'!A:A,'trial i vjeter'!A67,'trial  i vjeter'!D:D)</f>
        <v>0</v>
      </c>
      <c r="L67" s="170">
        <f t="shared" si="23"/>
        <v>-45833.33</v>
      </c>
      <c r="M67" s="170">
        <f>SUMIF('trial  i vjeter'!A:A,'trial i vjeter'!A67,'trial  i vjeter'!E:E)</f>
        <v>0</v>
      </c>
      <c r="N67" s="170">
        <f t="shared" si="24"/>
        <v>-45833.33</v>
      </c>
      <c r="O67" s="158">
        <f>SUMIF('trial  i vjeter'!A:A,'trial i vjeter'!A67,'trial  i vjeter'!F:F)</f>
        <v>0</v>
      </c>
      <c r="P67" s="171">
        <f t="shared" ref="P67:P130" si="25">O67-F67</f>
        <v>0</v>
      </c>
    </row>
    <row r="68" spans="1:16" x14ac:dyDescent="0.2">
      <c r="A68" s="163">
        <v>40923</v>
      </c>
      <c r="B68" s="155" t="s">
        <v>3754</v>
      </c>
      <c r="C68" s="156"/>
      <c r="D68" s="156">
        <v>220000</v>
      </c>
      <c r="E68" s="156">
        <v>362500</v>
      </c>
      <c r="F68" s="156">
        <v>-142500</v>
      </c>
      <c r="G68" s="170">
        <f t="shared" si="21"/>
        <v>-142500</v>
      </c>
      <c r="I68" s="153">
        <f>SUMIF('trial  i vjeter'!A:A,'trial i vjeter'!A68,'trial  i vjeter'!C:C)</f>
        <v>0</v>
      </c>
      <c r="J68" s="170">
        <f t="shared" si="22"/>
        <v>0</v>
      </c>
      <c r="K68" s="170">
        <f>SUMIF('trial  i vjeter'!A:A,'trial i vjeter'!A68,'trial  i vjeter'!D:D)</f>
        <v>220000</v>
      </c>
      <c r="L68" s="170">
        <f t="shared" si="23"/>
        <v>0</v>
      </c>
      <c r="M68" s="170">
        <f>SUMIF('trial  i vjeter'!A:A,'trial i vjeter'!A68,'trial  i vjeter'!E:E)</f>
        <v>362500</v>
      </c>
      <c r="N68" s="170">
        <f t="shared" si="24"/>
        <v>0</v>
      </c>
      <c r="O68" s="158">
        <f>SUMIF('trial  i vjeter'!A:A,'trial i vjeter'!A68,'trial  i vjeter'!F:F)</f>
        <v>-142500</v>
      </c>
      <c r="P68" s="171">
        <f t="shared" si="25"/>
        <v>0</v>
      </c>
    </row>
    <row r="69" spans="1:16" x14ac:dyDescent="0.2">
      <c r="A69" s="163">
        <v>40924</v>
      </c>
      <c r="B69" s="155" t="s">
        <v>3755</v>
      </c>
      <c r="C69" s="156"/>
      <c r="D69" s="156">
        <v>140000</v>
      </c>
      <c r="E69" s="156">
        <v>175000</v>
      </c>
      <c r="F69" s="156">
        <v>-35000</v>
      </c>
      <c r="G69" s="170">
        <f t="shared" si="21"/>
        <v>-35000</v>
      </c>
      <c r="I69" s="153">
        <f>SUMIF('trial  i vjeter'!A:A,'trial i vjeter'!A69,'trial  i vjeter'!C:C)</f>
        <v>0</v>
      </c>
      <c r="J69" s="170">
        <f t="shared" si="22"/>
        <v>0</v>
      </c>
      <c r="K69" s="170">
        <f>SUMIF('trial  i vjeter'!A:A,'trial i vjeter'!A69,'trial  i vjeter'!D:D)</f>
        <v>140000</v>
      </c>
      <c r="L69" s="170">
        <f t="shared" si="23"/>
        <v>0</v>
      </c>
      <c r="M69" s="170">
        <f>SUMIF('trial  i vjeter'!A:A,'trial i vjeter'!A69,'trial  i vjeter'!E:E)</f>
        <v>175000</v>
      </c>
      <c r="N69" s="170">
        <f t="shared" si="24"/>
        <v>0</v>
      </c>
      <c r="O69" s="158">
        <f>SUMIF('trial  i vjeter'!A:A,'trial i vjeter'!A69,'trial  i vjeter'!F:F)</f>
        <v>-35000</v>
      </c>
      <c r="P69" s="171">
        <f t="shared" si="25"/>
        <v>0</v>
      </c>
    </row>
    <row r="70" spans="1:16" x14ac:dyDescent="0.2">
      <c r="A70" s="163">
        <v>40925</v>
      </c>
      <c r="B70" s="155" t="s">
        <v>3756</v>
      </c>
      <c r="C70" s="156"/>
      <c r="D70" s="156">
        <v>70000</v>
      </c>
      <c r="E70" s="156">
        <v>87500</v>
      </c>
      <c r="F70" s="156">
        <v>-17500</v>
      </c>
      <c r="G70" s="170">
        <f t="shared" si="21"/>
        <v>-17500</v>
      </c>
      <c r="I70" s="153">
        <f>SUMIF('trial  i vjeter'!A:A,'trial i vjeter'!A70,'trial  i vjeter'!C:C)</f>
        <v>0</v>
      </c>
      <c r="J70" s="170">
        <f t="shared" si="22"/>
        <v>0</v>
      </c>
      <c r="K70" s="170">
        <f>SUMIF('trial  i vjeter'!A:A,'trial i vjeter'!A70,'trial  i vjeter'!D:D)</f>
        <v>35000</v>
      </c>
      <c r="L70" s="170">
        <f t="shared" si="23"/>
        <v>-35000</v>
      </c>
      <c r="M70" s="170">
        <f>SUMIF('trial  i vjeter'!A:A,'trial i vjeter'!A70,'trial  i vjeter'!E:E)</f>
        <v>87500</v>
      </c>
      <c r="N70" s="170">
        <f t="shared" si="24"/>
        <v>0</v>
      </c>
      <c r="O70" s="158">
        <f>SUMIF('trial  i vjeter'!A:A,'trial i vjeter'!A70,'trial  i vjeter'!F:F)</f>
        <v>-52500</v>
      </c>
      <c r="P70" s="171">
        <f t="shared" si="25"/>
        <v>-35000</v>
      </c>
    </row>
    <row r="71" spans="1:16" x14ac:dyDescent="0.2">
      <c r="A71" s="163">
        <v>411</v>
      </c>
      <c r="B71" s="155" t="s">
        <v>2886</v>
      </c>
      <c r="C71" s="156">
        <v>34338378.189999998</v>
      </c>
      <c r="D71" s="156">
        <v>4045099372.7399998</v>
      </c>
      <c r="E71" s="156">
        <v>4014028488.5900002</v>
      </c>
      <c r="F71" s="156">
        <v>65409262.340000004</v>
      </c>
      <c r="G71" s="170">
        <f t="shared" si="21"/>
        <v>31070884.149999619</v>
      </c>
      <c r="I71" s="153">
        <f>SUMIF('trial  i vjeter'!A:A,'trial i vjeter'!A71,'trial  i vjeter'!C:C)</f>
        <v>34338378.189999998</v>
      </c>
      <c r="J71" s="170">
        <f t="shared" si="22"/>
        <v>0</v>
      </c>
      <c r="K71" s="170">
        <f>SUMIF('trial  i vjeter'!A:A,'trial i vjeter'!A71,'trial  i vjeter'!D:D)</f>
        <v>4045099372.7399998</v>
      </c>
      <c r="L71" s="170">
        <f t="shared" si="23"/>
        <v>0</v>
      </c>
      <c r="M71" s="170">
        <f>SUMIF('trial  i vjeter'!A:A,'trial i vjeter'!A71,'trial  i vjeter'!E:E)</f>
        <v>4009768168.3499999</v>
      </c>
      <c r="N71" s="170">
        <f t="shared" si="24"/>
        <v>-4260320.240000248</v>
      </c>
      <c r="O71" s="158">
        <f>SUMIF('trial  i vjeter'!A:A,'trial i vjeter'!A71,'trial  i vjeter'!F:F)</f>
        <v>69669582.579999998</v>
      </c>
      <c r="P71" s="171">
        <f t="shared" si="25"/>
        <v>4260320.2399999946</v>
      </c>
    </row>
    <row r="72" spans="1:16" x14ac:dyDescent="0.2">
      <c r="A72" s="163">
        <v>4110</v>
      </c>
      <c r="B72" s="155" t="s">
        <v>3757</v>
      </c>
      <c r="C72" s="156">
        <v>87384291</v>
      </c>
      <c r="D72" s="156">
        <v>43743849.600000001</v>
      </c>
      <c r="E72" s="156">
        <v>26255997.100000001</v>
      </c>
      <c r="F72" s="156">
        <v>104872143.5</v>
      </c>
      <c r="G72" s="170">
        <f t="shared" si="21"/>
        <v>17487852.5</v>
      </c>
      <c r="I72" s="153">
        <f>SUMIF('trial  i vjeter'!A:A,'trial i vjeter'!A72,'trial  i vjeter'!C:C)</f>
        <v>87384291</v>
      </c>
      <c r="J72" s="170">
        <f t="shared" si="22"/>
        <v>0</v>
      </c>
      <c r="K72" s="170">
        <f>SUMIF('trial  i vjeter'!A:A,'trial i vjeter'!A72,'trial  i vjeter'!D:D)</f>
        <v>43743849.600000001</v>
      </c>
      <c r="L72" s="170">
        <f t="shared" si="23"/>
        <v>0</v>
      </c>
      <c r="M72" s="170">
        <f>SUMIF('trial  i vjeter'!A:A,'trial i vjeter'!A72,'trial  i vjeter'!E:E)</f>
        <v>26255997.100000001</v>
      </c>
      <c r="N72" s="170">
        <f t="shared" si="24"/>
        <v>0</v>
      </c>
      <c r="O72" s="158">
        <f>SUMIF('trial  i vjeter'!A:A,'trial i vjeter'!A72,'trial  i vjeter'!F:F)</f>
        <v>104872143.5</v>
      </c>
      <c r="P72" s="171">
        <f t="shared" si="25"/>
        <v>0</v>
      </c>
    </row>
    <row r="73" spans="1:16" x14ac:dyDescent="0.2">
      <c r="A73" s="163">
        <v>41805</v>
      </c>
      <c r="B73" s="155" t="s">
        <v>3758</v>
      </c>
      <c r="C73" s="156">
        <v>1395975</v>
      </c>
      <c r="D73" s="156"/>
      <c r="E73" s="156"/>
      <c r="F73" s="156">
        <v>1395975</v>
      </c>
      <c r="G73" s="170">
        <f t="shared" si="21"/>
        <v>0</v>
      </c>
      <c r="I73" s="153">
        <f>SUMIF('trial  i vjeter'!A:A,'trial i vjeter'!A73,'trial  i vjeter'!C:C)</f>
        <v>1395975</v>
      </c>
      <c r="J73" s="170">
        <f t="shared" si="22"/>
        <v>0</v>
      </c>
      <c r="K73" s="170">
        <f>SUMIF('trial  i vjeter'!A:A,'trial i vjeter'!A73,'trial  i vjeter'!D:D)</f>
        <v>0</v>
      </c>
      <c r="L73" s="170">
        <f t="shared" si="23"/>
        <v>0</v>
      </c>
      <c r="M73" s="170">
        <f>SUMIF('trial  i vjeter'!A:A,'trial i vjeter'!A73,'trial  i vjeter'!E:E)</f>
        <v>0</v>
      </c>
      <c r="N73" s="170">
        <f t="shared" si="24"/>
        <v>0</v>
      </c>
      <c r="O73" s="158">
        <f>SUMIF('trial  i vjeter'!A:A,'trial i vjeter'!A73,'trial  i vjeter'!F:F)</f>
        <v>1395975</v>
      </c>
      <c r="P73" s="171">
        <f t="shared" si="25"/>
        <v>0</v>
      </c>
    </row>
    <row r="74" spans="1:16" x14ac:dyDescent="0.2">
      <c r="A74" s="163">
        <v>41814</v>
      </c>
      <c r="B74" s="155" t="s">
        <v>3759</v>
      </c>
      <c r="C74" s="156">
        <v>2188532.1</v>
      </c>
      <c r="D74" s="156"/>
      <c r="E74" s="156"/>
      <c r="F74" s="156">
        <v>2188532.1</v>
      </c>
      <c r="G74" s="170">
        <f t="shared" ref="G74:G102" si="26">D74-E74</f>
        <v>0</v>
      </c>
      <c r="I74" s="153">
        <f>SUMIF('trial  i vjeter'!A:A,'trial i vjeter'!A74,'trial  i vjeter'!C:C)</f>
        <v>2188532.1</v>
      </c>
      <c r="J74" s="170">
        <f t="shared" ref="J74:J102" si="27">I74-C74</f>
        <v>0</v>
      </c>
      <c r="K74" s="170">
        <f>SUMIF('trial  i vjeter'!A:A,'trial i vjeter'!A74,'trial  i vjeter'!D:D)</f>
        <v>0</v>
      </c>
      <c r="L74" s="170">
        <f t="shared" ref="L74:L102" si="28">K74-D74</f>
        <v>0</v>
      </c>
      <c r="M74" s="170">
        <f>SUMIF('trial  i vjeter'!A:A,'trial i vjeter'!A74,'trial  i vjeter'!E:E)</f>
        <v>0</v>
      </c>
      <c r="N74" s="170">
        <f t="shared" ref="N74:N102" si="29">M74-E74</f>
        <v>0</v>
      </c>
      <c r="O74" s="158">
        <f>SUMIF('trial  i vjeter'!A:A,'trial i vjeter'!A74,'trial  i vjeter'!F:F)</f>
        <v>2188532.1</v>
      </c>
      <c r="P74" s="171">
        <f t="shared" si="25"/>
        <v>0</v>
      </c>
    </row>
    <row r="75" spans="1:16" x14ac:dyDescent="0.2">
      <c r="A75" s="163">
        <v>41818</v>
      </c>
      <c r="B75" s="155" t="s">
        <v>3760</v>
      </c>
      <c r="C75" s="156">
        <v>1418044.7</v>
      </c>
      <c r="D75" s="156"/>
      <c r="E75" s="156"/>
      <c r="F75" s="156">
        <v>1418044.7</v>
      </c>
      <c r="G75" s="170">
        <f t="shared" si="26"/>
        <v>0</v>
      </c>
      <c r="I75" s="153">
        <f>SUMIF('trial  i vjeter'!A:A,'trial i vjeter'!A75,'trial  i vjeter'!C:C)</f>
        <v>1418044.7</v>
      </c>
      <c r="J75" s="170">
        <f t="shared" si="27"/>
        <v>0</v>
      </c>
      <c r="K75" s="170">
        <f>SUMIF('trial  i vjeter'!A:A,'trial i vjeter'!A75,'trial  i vjeter'!D:D)</f>
        <v>0</v>
      </c>
      <c r="L75" s="170">
        <f t="shared" si="28"/>
        <v>0</v>
      </c>
      <c r="M75" s="170">
        <f>SUMIF('trial  i vjeter'!A:A,'trial i vjeter'!A75,'trial  i vjeter'!E:E)</f>
        <v>0</v>
      </c>
      <c r="N75" s="170">
        <f t="shared" si="29"/>
        <v>0</v>
      </c>
      <c r="O75" s="158">
        <f>SUMIF('trial  i vjeter'!A:A,'trial i vjeter'!A75,'trial  i vjeter'!F:F)</f>
        <v>1418044.7</v>
      </c>
      <c r="P75" s="171">
        <f t="shared" si="25"/>
        <v>0</v>
      </c>
    </row>
    <row r="76" spans="1:16" x14ac:dyDescent="0.2">
      <c r="A76" s="163">
        <v>41819</v>
      </c>
      <c r="B76" s="155" t="s">
        <v>3761</v>
      </c>
      <c r="C76" s="156">
        <v>4509960</v>
      </c>
      <c r="D76" s="156"/>
      <c r="E76" s="156"/>
      <c r="F76" s="156">
        <v>4509960</v>
      </c>
      <c r="G76" s="170">
        <f t="shared" si="26"/>
        <v>0</v>
      </c>
      <c r="I76" s="153">
        <f>SUMIF('trial  i vjeter'!A:A,'trial i vjeter'!A76,'trial  i vjeter'!C:C)</f>
        <v>4509960</v>
      </c>
      <c r="J76" s="170">
        <f t="shared" si="27"/>
        <v>0</v>
      </c>
      <c r="K76" s="170">
        <f>SUMIF('trial  i vjeter'!A:A,'trial i vjeter'!A76,'trial  i vjeter'!D:D)</f>
        <v>0</v>
      </c>
      <c r="L76" s="170">
        <f t="shared" si="28"/>
        <v>0</v>
      </c>
      <c r="M76" s="170">
        <f>SUMIF('trial  i vjeter'!A:A,'trial i vjeter'!A76,'trial  i vjeter'!E:E)</f>
        <v>0</v>
      </c>
      <c r="N76" s="170">
        <f t="shared" si="29"/>
        <v>0</v>
      </c>
      <c r="O76" s="158">
        <f>SUMIF('trial  i vjeter'!A:A,'trial i vjeter'!A76,'trial  i vjeter'!F:F)</f>
        <v>4509960</v>
      </c>
      <c r="P76" s="171">
        <f t="shared" si="25"/>
        <v>0</v>
      </c>
    </row>
    <row r="77" spans="1:16" x14ac:dyDescent="0.2">
      <c r="A77" s="163">
        <v>41820</v>
      </c>
      <c r="B77" s="155" t="s">
        <v>2105</v>
      </c>
      <c r="C77" s="156">
        <v>3279180</v>
      </c>
      <c r="D77" s="156">
        <v>10326690</v>
      </c>
      <c r="E77" s="156">
        <v>3279180</v>
      </c>
      <c r="F77" s="156">
        <v>10326690</v>
      </c>
      <c r="G77" s="170">
        <f t="shared" si="26"/>
        <v>7047510</v>
      </c>
      <c r="I77" s="153">
        <f>SUMIF('trial  i vjeter'!A:A,'trial i vjeter'!A77,'trial  i vjeter'!C:C)</f>
        <v>3279180</v>
      </c>
      <c r="J77" s="170">
        <f t="shared" si="27"/>
        <v>0</v>
      </c>
      <c r="K77" s="170">
        <f>SUMIF('trial  i vjeter'!A:A,'trial i vjeter'!A77,'trial  i vjeter'!D:D)</f>
        <v>10326690</v>
      </c>
      <c r="L77" s="170">
        <f t="shared" si="28"/>
        <v>0</v>
      </c>
      <c r="M77" s="170">
        <f>SUMIF('trial  i vjeter'!A:A,'trial i vjeter'!A77,'trial  i vjeter'!E:E)</f>
        <v>3279180</v>
      </c>
      <c r="N77" s="170">
        <f t="shared" si="29"/>
        <v>0</v>
      </c>
      <c r="O77" s="158">
        <f>SUMIF('trial  i vjeter'!A:A,'trial i vjeter'!A77,'trial  i vjeter'!F:F)</f>
        <v>10326690</v>
      </c>
      <c r="P77" s="171">
        <f t="shared" si="25"/>
        <v>0</v>
      </c>
    </row>
    <row r="78" spans="1:16" x14ac:dyDescent="0.2">
      <c r="A78" s="163">
        <v>41823</v>
      </c>
      <c r="B78" s="155" t="s">
        <v>3762</v>
      </c>
      <c r="C78" s="156"/>
      <c r="D78" s="156">
        <v>6517849</v>
      </c>
      <c r="E78" s="156">
        <v>3080000</v>
      </c>
      <c r="F78" s="156">
        <v>3437849</v>
      </c>
      <c r="G78" s="170">
        <f t="shared" si="26"/>
        <v>3437849</v>
      </c>
      <c r="I78" s="153">
        <f>SUMIF('trial  i vjeter'!A:A,'trial i vjeter'!A78,'trial  i vjeter'!C:C)</f>
        <v>0</v>
      </c>
      <c r="J78" s="170">
        <f t="shared" si="27"/>
        <v>0</v>
      </c>
      <c r="K78" s="170">
        <f>SUMIF('trial  i vjeter'!A:A,'trial i vjeter'!A78,'trial  i vjeter'!D:D)</f>
        <v>6517849</v>
      </c>
      <c r="L78" s="170">
        <f t="shared" si="28"/>
        <v>0</v>
      </c>
      <c r="M78" s="170">
        <f>SUMIF('trial  i vjeter'!A:A,'trial i vjeter'!A78,'trial  i vjeter'!E:E)</f>
        <v>3080000</v>
      </c>
      <c r="N78" s="170">
        <f t="shared" si="29"/>
        <v>0</v>
      </c>
      <c r="O78" s="158">
        <f>SUMIF('trial  i vjeter'!A:A,'trial i vjeter'!A78,'trial  i vjeter'!F:F)</f>
        <v>3437849</v>
      </c>
      <c r="P78" s="171">
        <f t="shared" si="25"/>
        <v>0</v>
      </c>
    </row>
    <row r="79" spans="1:16" x14ac:dyDescent="0.2">
      <c r="A79" s="163">
        <v>41824</v>
      </c>
      <c r="B79" s="155" t="s">
        <v>3763</v>
      </c>
      <c r="C79" s="156"/>
      <c r="D79" s="156">
        <v>875736</v>
      </c>
      <c r="E79" s="156"/>
      <c r="F79" s="156">
        <v>875736</v>
      </c>
      <c r="G79" s="170">
        <f t="shared" si="26"/>
        <v>875736</v>
      </c>
      <c r="I79" s="153">
        <f>SUMIF('trial  i vjeter'!A:A,'trial i vjeter'!A79,'trial  i vjeter'!C:C)</f>
        <v>0</v>
      </c>
      <c r="J79" s="170">
        <f t="shared" si="27"/>
        <v>0</v>
      </c>
      <c r="K79" s="170">
        <f>SUMIF('trial  i vjeter'!A:A,'trial i vjeter'!A79,'trial  i vjeter'!D:D)</f>
        <v>875736</v>
      </c>
      <c r="L79" s="170">
        <f t="shared" si="28"/>
        <v>0</v>
      </c>
      <c r="M79" s="170">
        <f>SUMIF('trial  i vjeter'!A:A,'trial i vjeter'!A79,'trial  i vjeter'!E:E)</f>
        <v>0</v>
      </c>
      <c r="N79" s="170">
        <f t="shared" si="29"/>
        <v>0</v>
      </c>
      <c r="O79" s="158">
        <f>SUMIF('trial  i vjeter'!A:A,'trial i vjeter'!A79,'trial  i vjeter'!F:F)</f>
        <v>875736</v>
      </c>
      <c r="P79" s="171">
        <f t="shared" si="25"/>
        <v>0</v>
      </c>
    </row>
    <row r="80" spans="1:16" x14ac:dyDescent="0.2">
      <c r="A80" s="163">
        <v>421</v>
      </c>
      <c r="B80" s="155" t="s">
        <v>2108</v>
      </c>
      <c r="C80" s="156">
        <v>-11394554.390000001</v>
      </c>
      <c r="D80" s="156">
        <v>127980950.87</v>
      </c>
      <c r="E80" s="156">
        <v>130934889</v>
      </c>
      <c r="F80" s="156">
        <v>-14348492.52</v>
      </c>
      <c r="G80" s="170">
        <f t="shared" si="26"/>
        <v>-2953938.1299999952</v>
      </c>
      <c r="I80" s="153">
        <f>SUMIF('trial  i vjeter'!A:A,'trial i vjeter'!A80,'trial  i vjeter'!C:C)</f>
        <v>-11394554.390000001</v>
      </c>
      <c r="J80" s="170">
        <f t="shared" si="27"/>
        <v>0</v>
      </c>
      <c r="K80" s="170">
        <f>SUMIF('trial  i vjeter'!A:A,'trial i vjeter'!A80,'trial  i vjeter'!D:D)</f>
        <v>124176694.48</v>
      </c>
      <c r="L80" s="170">
        <f t="shared" si="28"/>
        <v>-3804256.3900000006</v>
      </c>
      <c r="M80" s="170">
        <f>SUMIF('trial  i vjeter'!A:A,'trial i vjeter'!A80,'trial  i vjeter'!E:E)</f>
        <v>130934889</v>
      </c>
      <c r="N80" s="170">
        <f t="shared" si="29"/>
        <v>0</v>
      </c>
      <c r="O80" s="158">
        <f>SUMIF('trial  i vjeter'!A:A,'trial i vjeter'!A80,'trial  i vjeter'!F:F)</f>
        <v>-18152748.91</v>
      </c>
      <c r="P80" s="171">
        <f t="shared" si="25"/>
        <v>-3804256.3900000006</v>
      </c>
    </row>
    <row r="81" spans="1:16" x14ac:dyDescent="0.2">
      <c r="A81" s="163">
        <v>431</v>
      </c>
      <c r="B81" s="155" t="s">
        <v>2110</v>
      </c>
      <c r="C81" s="156">
        <v>-2968242</v>
      </c>
      <c r="D81" s="156">
        <v>36034941</v>
      </c>
      <c r="E81" s="156">
        <v>36530752</v>
      </c>
      <c r="F81" s="156">
        <v>-3464053</v>
      </c>
      <c r="G81" s="170">
        <f t="shared" si="26"/>
        <v>-495811</v>
      </c>
      <c r="I81" s="153">
        <f>SUMIF('trial  i vjeter'!A:A,'trial i vjeter'!A81,'trial  i vjeter'!C:C)</f>
        <v>-2968242</v>
      </c>
      <c r="J81" s="170">
        <f t="shared" si="27"/>
        <v>0</v>
      </c>
      <c r="K81" s="170">
        <f>SUMIF('trial  i vjeter'!A:A,'trial i vjeter'!A81,'trial  i vjeter'!D:D)</f>
        <v>35844099</v>
      </c>
      <c r="L81" s="170">
        <f t="shared" si="28"/>
        <v>-190842</v>
      </c>
      <c r="M81" s="170">
        <f>SUMIF('trial  i vjeter'!A:A,'trial i vjeter'!A81,'trial  i vjeter'!E:E)</f>
        <v>36530752</v>
      </c>
      <c r="N81" s="170">
        <f t="shared" si="29"/>
        <v>0</v>
      </c>
      <c r="O81" s="158">
        <f>SUMIF('trial  i vjeter'!A:A,'trial i vjeter'!A81,'trial  i vjeter'!F:F)</f>
        <v>-3654895</v>
      </c>
      <c r="P81" s="171">
        <f t="shared" si="25"/>
        <v>-190842</v>
      </c>
    </row>
    <row r="82" spans="1:16" x14ac:dyDescent="0.2">
      <c r="A82" s="163">
        <v>442</v>
      </c>
      <c r="B82" s="155" t="s">
        <v>2112</v>
      </c>
      <c r="C82" s="156">
        <v>-1193040</v>
      </c>
      <c r="D82" s="156">
        <v>10727240</v>
      </c>
      <c r="E82" s="156">
        <v>10927314</v>
      </c>
      <c r="F82" s="156">
        <v>-1393114</v>
      </c>
      <c r="G82" s="170">
        <f t="shared" si="26"/>
        <v>-200074</v>
      </c>
      <c r="I82" s="153">
        <f>SUMIF('trial  i vjeter'!A:A,'trial i vjeter'!A82,'trial  i vjeter'!C:C)</f>
        <v>-1193040</v>
      </c>
      <c r="J82" s="170">
        <f t="shared" si="27"/>
        <v>0</v>
      </c>
      <c r="K82" s="170">
        <f>SUMIF('trial  i vjeter'!A:A,'trial i vjeter'!A82,'trial  i vjeter'!D:D)</f>
        <v>10917741</v>
      </c>
      <c r="L82" s="170">
        <f t="shared" si="28"/>
        <v>190501</v>
      </c>
      <c r="M82" s="170">
        <f>SUMIF('trial  i vjeter'!A:A,'trial i vjeter'!A82,'trial  i vjeter'!E:E)</f>
        <v>10927314</v>
      </c>
      <c r="N82" s="170">
        <f t="shared" si="29"/>
        <v>0</v>
      </c>
      <c r="O82" s="158">
        <f>SUMIF('trial  i vjeter'!A:A,'trial i vjeter'!A82,'trial  i vjeter'!F:F)</f>
        <v>-1202613</v>
      </c>
      <c r="P82" s="171">
        <f t="shared" si="25"/>
        <v>190501</v>
      </c>
    </row>
    <row r="83" spans="1:16" x14ac:dyDescent="0.2">
      <c r="A83" s="163">
        <v>444</v>
      </c>
      <c r="B83" s="155" t="s">
        <v>2114</v>
      </c>
      <c r="C83" s="156">
        <v>-8313194</v>
      </c>
      <c r="D83" s="156">
        <v>39191950</v>
      </c>
      <c r="E83" s="156"/>
      <c r="F83" s="156">
        <v>30878756</v>
      </c>
      <c r="G83" s="170">
        <f t="shared" si="26"/>
        <v>39191950</v>
      </c>
      <c r="I83" s="153">
        <f>SUMIF('trial  i vjeter'!A:A,'trial i vjeter'!A83,'trial  i vjeter'!C:C)</f>
        <v>-8313194</v>
      </c>
      <c r="J83" s="170">
        <f t="shared" si="27"/>
        <v>0</v>
      </c>
      <c r="K83" s="170">
        <f>SUMIF('trial  i vjeter'!A:A,'trial i vjeter'!A83,'trial  i vjeter'!D:D)</f>
        <v>39191950</v>
      </c>
      <c r="L83" s="170">
        <f t="shared" si="28"/>
        <v>0</v>
      </c>
      <c r="M83" s="170">
        <f>SUMIF('trial  i vjeter'!A:A,'trial i vjeter'!A83,'trial  i vjeter'!E:E)</f>
        <v>0</v>
      </c>
      <c r="N83" s="170">
        <f t="shared" si="29"/>
        <v>0</v>
      </c>
      <c r="O83" s="158">
        <f>SUMIF('trial  i vjeter'!A:A,'trial i vjeter'!A83,'trial  i vjeter'!F:F)</f>
        <v>30878756</v>
      </c>
      <c r="P83" s="171">
        <f t="shared" si="25"/>
        <v>0</v>
      </c>
    </row>
    <row r="84" spans="1:16" x14ac:dyDescent="0.2">
      <c r="A84" s="163">
        <v>4453</v>
      </c>
      <c r="B84" s="155" t="s">
        <v>2116</v>
      </c>
      <c r="C84" s="156">
        <v>-36905679.799999997</v>
      </c>
      <c r="D84" s="156">
        <v>116274480</v>
      </c>
      <c r="E84" s="156">
        <v>110392298.34</v>
      </c>
      <c r="F84" s="156">
        <v>-31023498.140000001</v>
      </c>
      <c r="G84" s="170">
        <f t="shared" si="26"/>
        <v>5882181.6599999964</v>
      </c>
      <c r="I84" s="153">
        <f>SUMIF('trial  i vjeter'!A:A,'trial i vjeter'!A84,'trial  i vjeter'!C:C)</f>
        <v>-36905679.799999997</v>
      </c>
      <c r="J84" s="170">
        <f t="shared" si="27"/>
        <v>0</v>
      </c>
      <c r="K84" s="170">
        <f>SUMIF('trial  i vjeter'!A:A,'trial i vjeter'!A84,'trial  i vjeter'!D:D)</f>
        <v>116274480</v>
      </c>
      <c r="L84" s="170">
        <f t="shared" si="28"/>
        <v>0</v>
      </c>
      <c r="M84" s="170">
        <f>SUMIF('trial  i vjeter'!A:A,'trial i vjeter'!A84,'trial  i vjeter'!E:E)</f>
        <v>0</v>
      </c>
      <c r="N84" s="170">
        <f t="shared" si="29"/>
        <v>-110392298.34</v>
      </c>
      <c r="O84" s="158">
        <f>SUMIF('trial  i vjeter'!A:A,'trial i vjeter'!A84,'trial  i vjeter'!F:F)</f>
        <v>79368800.200000003</v>
      </c>
      <c r="P84" s="171">
        <f t="shared" si="25"/>
        <v>110392298.34</v>
      </c>
    </row>
    <row r="85" spans="1:16" x14ac:dyDescent="0.2">
      <c r="A85" s="163">
        <v>4456</v>
      </c>
      <c r="B85" s="155" t="s">
        <v>3764</v>
      </c>
      <c r="C85" s="156"/>
      <c r="D85" s="156">
        <v>527502189.83999997</v>
      </c>
      <c r="E85" s="156">
        <v>527502189.83999997</v>
      </c>
      <c r="F85" s="156"/>
      <c r="G85" s="170">
        <f t="shared" si="26"/>
        <v>0</v>
      </c>
      <c r="I85" s="153">
        <f>SUMIF('trial  i vjeter'!A:A,'trial i vjeter'!A85,'trial  i vjeter'!C:C)</f>
        <v>0</v>
      </c>
      <c r="J85" s="170">
        <f t="shared" si="27"/>
        <v>0</v>
      </c>
      <c r="K85" s="170">
        <f>SUMIF('trial  i vjeter'!A:A,'trial i vjeter'!A85,'trial  i vjeter'!D:D)</f>
        <v>527381024.33999997</v>
      </c>
      <c r="L85" s="170">
        <f t="shared" si="28"/>
        <v>-121165.5</v>
      </c>
      <c r="M85" s="170">
        <f>SUMIF('trial  i vjeter'!A:A,'trial i vjeter'!A85,'trial  i vjeter'!E:E)</f>
        <v>13279974.199999999</v>
      </c>
      <c r="N85" s="170">
        <f t="shared" si="29"/>
        <v>-514222215.63999999</v>
      </c>
      <c r="O85" s="158">
        <f>SUMIF('trial  i vjeter'!A:A,'trial i vjeter'!A85,'trial  i vjeter'!F:F)</f>
        <v>514101050.13999999</v>
      </c>
      <c r="P85" s="171">
        <f t="shared" si="25"/>
        <v>514101050.13999999</v>
      </c>
    </row>
    <row r="86" spans="1:16" x14ac:dyDescent="0.2">
      <c r="A86" s="163">
        <v>4457</v>
      </c>
      <c r="B86" s="155" t="s">
        <v>3765</v>
      </c>
      <c r="C86" s="156"/>
      <c r="D86" s="156">
        <v>659650694.75999999</v>
      </c>
      <c r="E86" s="156">
        <v>659650694.75999999</v>
      </c>
      <c r="F86" s="156"/>
      <c r="G86" s="170">
        <f t="shared" si="26"/>
        <v>0</v>
      </c>
      <c r="I86" s="153">
        <f>SUMIF('trial  i vjeter'!A:A,'trial i vjeter'!A86,'trial  i vjeter'!C:C)</f>
        <v>0</v>
      </c>
      <c r="J86" s="170">
        <f t="shared" si="27"/>
        <v>0</v>
      </c>
      <c r="K86" s="170">
        <f>SUMIF('trial  i vjeter'!A:A,'trial i vjeter'!A86,'trial  i vjeter'!D:D)</f>
        <v>35143808.409999996</v>
      </c>
      <c r="L86" s="170">
        <f t="shared" si="28"/>
        <v>-624506886.35000002</v>
      </c>
      <c r="M86" s="170">
        <f>SUMIF('trial  i vjeter'!A:A,'trial i vjeter'!A86,'trial  i vjeter'!E:E)</f>
        <v>659650694.75999999</v>
      </c>
      <c r="N86" s="170">
        <f t="shared" si="29"/>
        <v>0</v>
      </c>
      <c r="O86" s="158">
        <f>SUMIF('trial  i vjeter'!A:A,'trial i vjeter'!A86,'trial  i vjeter'!F:F)</f>
        <v>-624506886.35000002</v>
      </c>
      <c r="P86" s="171">
        <f t="shared" si="25"/>
        <v>-624506886.35000002</v>
      </c>
    </row>
    <row r="87" spans="1:16" x14ac:dyDescent="0.2">
      <c r="A87" s="163">
        <v>449</v>
      </c>
      <c r="B87" s="155" t="s">
        <v>2125</v>
      </c>
      <c r="C87" s="156">
        <v>-763292.95</v>
      </c>
      <c r="D87" s="156">
        <v>9485614.0299999993</v>
      </c>
      <c r="E87" s="156">
        <v>9559702.0800000001</v>
      </c>
      <c r="F87" s="156">
        <v>-837381</v>
      </c>
      <c r="G87" s="170">
        <f t="shared" si="26"/>
        <v>-74088.050000000745</v>
      </c>
      <c r="I87" s="153">
        <f>SUMIF('trial  i vjeter'!A:A,'trial i vjeter'!A87,'trial  i vjeter'!C:C)</f>
        <v>-763292.95</v>
      </c>
      <c r="J87" s="170">
        <f t="shared" si="27"/>
        <v>0</v>
      </c>
      <c r="K87" s="170">
        <f>SUMIF('trial  i vjeter'!A:A,'trial i vjeter'!A87,'trial  i vjeter'!D:D)</f>
        <v>9485614.0299999993</v>
      </c>
      <c r="L87" s="170">
        <f t="shared" si="28"/>
        <v>0</v>
      </c>
      <c r="M87" s="170">
        <f>SUMIF('trial  i vjeter'!A:A,'trial i vjeter'!A87,'trial  i vjeter'!E:E)</f>
        <v>9559700.2200000007</v>
      </c>
      <c r="N87" s="170">
        <f t="shared" si="29"/>
        <v>-1.8599999994039536</v>
      </c>
      <c r="O87" s="158">
        <f>SUMIF('trial  i vjeter'!A:A,'trial i vjeter'!A87,'trial  i vjeter'!F:F)</f>
        <v>-837379.14</v>
      </c>
      <c r="P87" s="171">
        <f t="shared" si="25"/>
        <v>1.8599999999860302</v>
      </c>
    </row>
    <row r="88" spans="1:16" x14ac:dyDescent="0.2">
      <c r="A88" s="163">
        <v>45501</v>
      </c>
      <c r="B88" s="155" t="s">
        <v>3803</v>
      </c>
      <c r="C88" s="156">
        <v>-18921166.84</v>
      </c>
      <c r="D88" s="156">
        <v>449703.39</v>
      </c>
      <c r="E88" s="156"/>
      <c r="F88" s="156">
        <v>-18471463.449999999</v>
      </c>
      <c r="G88" s="170">
        <f t="shared" si="26"/>
        <v>449703.39</v>
      </c>
      <c r="I88" s="153">
        <f>SUMIF('trial  i vjeter'!A:A,'trial i vjeter'!A88,'trial  i vjeter'!C:C)</f>
        <v>-18921166.84</v>
      </c>
      <c r="J88" s="170">
        <f t="shared" si="27"/>
        <v>0</v>
      </c>
      <c r="K88" s="170">
        <f>SUMIF('trial  i vjeter'!A:A,'trial i vjeter'!A88,'trial  i vjeter'!D:D)</f>
        <v>0</v>
      </c>
      <c r="L88" s="170">
        <f t="shared" si="28"/>
        <v>-449703.39</v>
      </c>
      <c r="M88" s="170">
        <f>SUMIF('trial  i vjeter'!A:A,'trial i vjeter'!A88,'trial  i vjeter'!E:E)</f>
        <v>0</v>
      </c>
      <c r="N88" s="170">
        <f t="shared" si="29"/>
        <v>0</v>
      </c>
      <c r="O88" s="158">
        <f>SUMIF('trial  i vjeter'!A:A,'trial i vjeter'!A88,'trial  i vjeter'!F:F)</f>
        <v>-18921166.84</v>
      </c>
      <c r="P88" s="171">
        <f t="shared" si="25"/>
        <v>-449703.3900000006</v>
      </c>
    </row>
    <row r="89" spans="1:16" x14ac:dyDescent="0.2">
      <c r="A89" s="163">
        <v>45504</v>
      </c>
      <c r="B89" s="155" t="s">
        <v>3767</v>
      </c>
      <c r="C89" s="156">
        <v>-36800808.140000001</v>
      </c>
      <c r="D89" s="156">
        <v>874651.38</v>
      </c>
      <c r="E89" s="156"/>
      <c r="F89" s="156">
        <v>-35926156.759999998</v>
      </c>
      <c r="G89" s="170">
        <f t="shared" si="26"/>
        <v>874651.38</v>
      </c>
      <c r="I89" s="153">
        <f>SUMIF('trial  i vjeter'!A:A,'trial i vjeter'!A89,'trial  i vjeter'!C:C)</f>
        <v>-36800808.140000001</v>
      </c>
      <c r="J89" s="170">
        <f t="shared" si="27"/>
        <v>0</v>
      </c>
      <c r="K89" s="170">
        <f>SUMIF('trial  i vjeter'!A:A,'trial i vjeter'!A89,'trial  i vjeter'!D:D)</f>
        <v>0</v>
      </c>
      <c r="L89" s="170">
        <f t="shared" si="28"/>
        <v>-874651.38</v>
      </c>
      <c r="M89" s="170">
        <f>SUMIF('trial  i vjeter'!A:A,'trial i vjeter'!A89,'trial  i vjeter'!E:E)</f>
        <v>0</v>
      </c>
      <c r="N89" s="170">
        <f t="shared" si="29"/>
        <v>0</v>
      </c>
      <c r="O89" s="158">
        <f>SUMIF('trial  i vjeter'!A:A,'trial i vjeter'!A89,'trial  i vjeter'!F:F)</f>
        <v>-36800808.140000001</v>
      </c>
      <c r="P89" s="171">
        <f t="shared" si="25"/>
        <v>-874651.38000000268</v>
      </c>
    </row>
    <row r="90" spans="1:16" x14ac:dyDescent="0.2">
      <c r="A90" s="163">
        <v>45701</v>
      </c>
      <c r="B90" s="155" t="s">
        <v>3489</v>
      </c>
      <c r="C90" s="156">
        <v>-84253556</v>
      </c>
      <c r="D90" s="156">
        <v>84253556</v>
      </c>
      <c r="E90" s="156"/>
      <c r="F90" s="156"/>
      <c r="G90" s="170">
        <f t="shared" si="26"/>
        <v>84253556</v>
      </c>
      <c r="I90" s="153">
        <f>SUMIF('trial  i vjeter'!A:A,'trial i vjeter'!A90,'trial  i vjeter'!C:C)</f>
        <v>-84253556</v>
      </c>
      <c r="J90" s="170">
        <f t="shared" si="27"/>
        <v>0</v>
      </c>
      <c r="K90" s="170">
        <f>SUMIF('trial  i vjeter'!A:A,'trial i vjeter'!A90,'trial  i vjeter'!D:D)</f>
        <v>83940574.189999998</v>
      </c>
      <c r="L90" s="170">
        <f t="shared" si="28"/>
        <v>-312981.81000000238</v>
      </c>
      <c r="M90" s="170">
        <f>SUMIF('trial  i vjeter'!A:A,'trial i vjeter'!A90,'trial  i vjeter'!E:E)</f>
        <v>0</v>
      </c>
      <c r="N90" s="170">
        <f t="shared" si="29"/>
        <v>0</v>
      </c>
      <c r="O90" s="158">
        <f>SUMIF('trial  i vjeter'!A:A,'trial i vjeter'!A90,'trial  i vjeter'!F:F)</f>
        <v>-312981.81</v>
      </c>
      <c r="P90" s="171">
        <f t="shared" si="25"/>
        <v>-312981.81</v>
      </c>
    </row>
    <row r="91" spans="1:16" x14ac:dyDescent="0.2">
      <c r="A91" s="163">
        <v>460001</v>
      </c>
      <c r="B91" s="155" t="s">
        <v>2135</v>
      </c>
      <c r="C91" s="156">
        <v>-59480031.700000003</v>
      </c>
      <c r="D91" s="156">
        <v>22736165.23</v>
      </c>
      <c r="E91" s="156">
        <v>4326214.0599999996</v>
      </c>
      <c r="F91" s="156">
        <v>-41070080.530000001</v>
      </c>
      <c r="G91" s="170">
        <f t="shared" si="26"/>
        <v>18409951.170000002</v>
      </c>
      <c r="I91" s="153">
        <f>SUMIF('trial  i vjeter'!A:A,'trial i vjeter'!A91,'trial  i vjeter'!C:C)</f>
        <v>-59480031.700000003</v>
      </c>
      <c r="J91" s="170">
        <f t="shared" si="27"/>
        <v>0</v>
      </c>
      <c r="K91" s="170">
        <f>SUMIF('trial  i vjeter'!A:A,'trial i vjeter'!A91,'trial  i vjeter'!D:D)</f>
        <v>21556994.780000001</v>
      </c>
      <c r="L91" s="170">
        <f t="shared" si="28"/>
        <v>-1179170.4499999993</v>
      </c>
      <c r="M91" s="170">
        <f>SUMIF('trial  i vjeter'!A:A,'trial i vjeter'!A91,'trial  i vjeter'!E:E)</f>
        <v>4326214.0599999996</v>
      </c>
      <c r="N91" s="170">
        <f t="shared" si="29"/>
        <v>0</v>
      </c>
      <c r="O91" s="158">
        <f>SUMIF('trial  i vjeter'!A:A,'trial i vjeter'!A91,'trial  i vjeter'!F:F)</f>
        <v>-42249250.979999997</v>
      </c>
      <c r="P91" s="171">
        <f t="shared" si="25"/>
        <v>-1179170.4499999955</v>
      </c>
    </row>
    <row r="92" spans="1:16" x14ac:dyDescent="0.2">
      <c r="A92" s="163">
        <v>460002</v>
      </c>
      <c r="B92" s="155" t="s">
        <v>2137</v>
      </c>
      <c r="C92" s="156">
        <v>-45845639.57</v>
      </c>
      <c r="D92" s="156">
        <v>7265819.71</v>
      </c>
      <c r="E92" s="156"/>
      <c r="F92" s="156">
        <v>-38579819.859999999</v>
      </c>
      <c r="G92" s="170">
        <f t="shared" si="26"/>
        <v>7265819.71</v>
      </c>
      <c r="I92" s="153">
        <f>SUMIF('trial  i vjeter'!A:A,'trial i vjeter'!A92,'trial  i vjeter'!C:C)</f>
        <v>-45845639.57</v>
      </c>
      <c r="J92" s="170">
        <f t="shared" si="27"/>
        <v>0</v>
      </c>
      <c r="K92" s="170">
        <f>SUMIF('trial  i vjeter'!A:A,'trial i vjeter'!A92,'trial  i vjeter'!D:D)</f>
        <v>6261587.2999999998</v>
      </c>
      <c r="L92" s="170">
        <f t="shared" si="28"/>
        <v>-1004232.4100000001</v>
      </c>
      <c r="M92" s="170">
        <f>SUMIF('trial  i vjeter'!A:A,'trial i vjeter'!A92,'trial  i vjeter'!E:E)</f>
        <v>0</v>
      </c>
      <c r="N92" s="170">
        <f t="shared" si="29"/>
        <v>0</v>
      </c>
      <c r="O92" s="158">
        <f>SUMIF('trial  i vjeter'!A:A,'trial i vjeter'!A92,'trial  i vjeter'!F:F)</f>
        <v>-39584052.270000003</v>
      </c>
      <c r="P92" s="171">
        <f t="shared" si="25"/>
        <v>-1004232.4100000039</v>
      </c>
    </row>
    <row r="93" spans="1:16" x14ac:dyDescent="0.2">
      <c r="A93" s="163">
        <v>460003</v>
      </c>
      <c r="B93" s="155" t="s">
        <v>2139</v>
      </c>
      <c r="C93" s="156">
        <v>-54722529.700000003</v>
      </c>
      <c r="D93" s="156">
        <v>12899251.65</v>
      </c>
      <c r="E93" s="156">
        <v>2345242.04</v>
      </c>
      <c r="F93" s="156">
        <v>-44168520.090000004</v>
      </c>
      <c r="G93" s="170">
        <f t="shared" si="26"/>
        <v>10554009.609999999</v>
      </c>
      <c r="I93" s="153">
        <f>SUMIF('trial  i vjeter'!A:A,'trial i vjeter'!A93,'trial  i vjeter'!C:C)</f>
        <v>-54722529.700000003</v>
      </c>
      <c r="J93" s="170">
        <f t="shared" si="27"/>
        <v>0</v>
      </c>
      <c r="K93" s="170">
        <f>SUMIF('trial  i vjeter'!A:A,'trial i vjeter'!A93,'trial  i vjeter'!D:D)</f>
        <v>11738223.35</v>
      </c>
      <c r="L93" s="170">
        <f t="shared" si="28"/>
        <v>-1161028.3000000007</v>
      </c>
      <c r="M93" s="170">
        <f>SUMIF('trial  i vjeter'!A:A,'trial i vjeter'!A93,'trial  i vjeter'!E:E)</f>
        <v>2345242.04</v>
      </c>
      <c r="N93" s="170">
        <f t="shared" si="29"/>
        <v>0</v>
      </c>
      <c r="O93" s="158">
        <f>SUMIF('trial  i vjeter'!A:A,'trial i vjeter'!A93,'trial  i vjeter'!F:F)</f>
        <v>-45329548.390000001</v>
      </c>
      <c r="P93" s="171">
        <f t="shared" si="25"/>
        <v>-1161028.299999997</v>
      </c>
    </row>
    <row r="94" spans="1:16" x14ac:dyDescent="0.2">
      <c r="A94" s="163">
        <v>460004</v>
      </c>
      <c r="B94" s="155" t="s">
        <v>2141</v>
      </c>
      <c r="C94" s="156">
        <v>-29023359.899999999</v>
      </c>
      <c r="D94" s="156">
        <v>5511485.1500000004</v>
      </c>
      <c r="E94" s="156"/>
      <c r="F94" s="156">
        <v>-23511874.75</v>
      </c>
      <c r="G94" s="170">
        <f t="shared" si="26"/>
        <v>5511485.1500000004</v>
      </c>
      <c r="I94" s="153">
        <f>SUMIF('trial  i vjeter'!A:A,'trial i vjeter'!A94,'trial  i vjeter'!C:C)</f>
        <v>-29023359.899999999</v>
      </c>
      <c r="J94" s="170">
        <f t="shared" si="27"/>
        <v>0</v>
      </c>
      <c r="K94" s="170">
        <f>SUMIF('trial  i vjeter'!A:A,'trial i vjeter'!A94,'trial  i vjeter'!D:D)</f>
        <v>4888457.47</v>
      </c>
      <c r="L94" s="170">
        <f t="shared" si="28"/>
        <v>-623027.68000000063</v>
      </c>
      <c r="M94" s="170">
        <f>SUMIF('trial  i vjeter'!A:A,'trial i vjeter'!A94,'trial  i vjeter'!E:E)</f>
        <v>0</v>
      </c>
      <c r="N94" s="170">
        <f t="shared" si="29"/>
        <v>0</v>
      </c>
      <c r="O94" s="158">
        <f>SUMIF('trial  i vjeter'!A:A,'trial i vjeter'!A94,'trial  i vjeter'!F:F)</f>
        <v>-24134902.43</v>
      </c>
      <c r="P94" s="171">
        <f t="shared" si="25"/>
        <v>-623027.6799999997</v>
      </c>
    </row>
    <row r="95" spans="1:16" x14ac:dyDescent="0.2">
      <c r="A95" s="163">
        <v>460006</v>
      </c>
      <c r="B95" s="155" t="s">
        <v>2143</v>
      </c>
      <c r="C95" s="156">
        <v>-7966651.0999999996</v>
      </c>
      <c r="D95" s="156">
        <v>17631767.329999998</v>
      </c>
      <c r="E95" s="156">
        <v>42649856.340000004</v>
      </c>
      <c r="F95" s="156">
        <v>-32984740.109999999</v>
      </c>
      <c r="G95" s="170">
        <f t="shared" si="26"/>
        <v>-25018089.010000005</v>
      </c>
      <c r="I95" s="153">
        <f>SUMIF('trial  i vjeter'!A:A,'trial i vjeter'!A95,'trial  i vjeter'!C:C)</f>
        <v>-7966651.0999999996</v>
      </c>
      <c r="J95" s="170">
        <f t="shared" si="27"/>
        <v>0</v>
      </c>
      <c r="K95" s="170">
        <f>SUMIF('trial  i vjeter'!A:A,'trial i vjeter'!A95,'trial  i vjeter'!D:D)</f>
        <v>17361697.789999999</v>
      </c>
      <c r="L95" s="170">
        <f t="shared" si="28"/>
        <v>-270069.53999999911</v>
      </c>
      <c r="M95" s="170">
        <f>SUMIF('trial  i vjeter'!A:A,'trial i vjeter'!A95,'trial  i vjeter'!E:E)</f>
        <v>42649856.340000004</v>
      </c>
      <c r="N95" s="170">
        <f t="shared" si="29"/>
        <v>0</v>
      </c>
      <c r="O95" s="158">
        <f>SUMIF('trial  i vjeter'!A:A,'trial i vjeter'!A95,'trial  i vjeter'!F:F)</f>
        <v>-33254809.649999999</v>
      </c>
      <c r="P95" s="171">
        <f t="shared" si="25"/>
        <v>-270069.53999999911</v>
      </c>
    </row>
    <row r="96" spans="1:16" x14ac:dyDescent="0.2">
      <c r="A96" s="163">
        <v>460007</v>
      </c>
      <c r="B96" s="155" t="s">
        <v>2145</v>
      </c>
      <c r="C96" s="156">
        <v>-54020161.100000001</v>
      </c>
      <c r="D96" s="156">
        <v>12417207.92</v>
      </c>
      <c r="E96" s="156">
        <v>922402.78</v>
      </c>
      <c r="F96" s="156">
        <v>-42525355.960000001</v>
      </c>
      <c r="G96" s="170">
        <f t="shared" si="26"/>
        <v>11494805.140000001</v>
      </c>
      <c r="I96" s="153">
        <f>SUMIF('trial  i vjeter'!A:A,'trial i vjeter'!A96,'trial  i vjeter'!C:C)</f>
        <v>-54020161.100000001</v>
      </c>
      <c r="J96" s="170">
        <f t="shared" si="27"/>
        <v>0</v>
      </c>
      <c r="K96" s="170">
        <f>SUMIF('trial  i vjeter'!A:A,'trial i vjeter'!A96,'trial  i vjeter'!D:D)</f>
        <v>10439380.73</v>
      </c>
      <c r="L96" s="170">
        <f t="shared" si="28"/>
        <v>-1977827.1899999995</v>
      </c>
      <c r="M96" s="170">
        <f>SUMIF('trial  i vjeter'!A:A,'trial i vjeter'!A96,'trial  i vjeter'!E:E)</f>
        <v>922402.78</v>
      </c>
      <c r="N96" s="170">
        <f t="shared" si="29"/>
        <v>0</v>
      </c>
      <c r="O96" s="158">
        <f>SUMIF('trial  i vjeter'!A:A,'trial i vjeter'!A96,'trial  i vjeter'!F:F)</f>
        <v>-44503183.149999999</v>
      </c>
      <c r="P96" s="171">
        <f t="shared" si="25"/>
        <v>-1977827.1899999976</v>
      </c>
    </row>
    <row r="97" spans="1:16" x14ac:dyDescent="0.2">
      <c r="A97" s="163">
        <v>460008</v>
      </c>
      <c r="B97" s="155" t="s">
        <v>2147</v>
      </c>
      <c r="C97" s="156">
        <v>-32662608</v>
      </c>
      <c r="D97" s="156">
        <v>17201601</v>
      </c>
      <c r="E97" s="156">
        <v>9182528</v>
      </c>
      <c r="F97" s="156">
        <v>-24643535</v>
      </c>
      <c r="G97" s="170">
        <f t="shared" si="26"/>
        <v>8019073</v>
      </c>
      <c r="I97" s="153">
        <f>SUMIF('trial  i vjeter'!A:A,'trial i vjeter'!A97,'trial  i vjeter'!C:C)</f>
        <v>-32662608</v>
      </c>
      <c r="J97" s="170">
        <f t="shared" si="27"/>
        <v>0</v>
      </c>
      <c r="K97" s="170">
        <f>SUMIF('trial  i vjeter'!A:A,'trial i vjeter'!A97,'trial  i vjeter'!D:D)</f>
        <v>17201601</v>
      </c>
      <c r="L97" s="170">
        <f t="shared" si="28"/>
        <v>0</v>
      </c>
      <c r="M97" s="170">
        <f>SUMIF('trial  i vjeter'!A:A,'trial i vjeter'!A97,'trial  i vjeter'!E:E)</f>
        <v>9182528</v>
      </c>
      <c r="N97" s="170">
        <f t="shared" si="29"/>
        <v>0</v>
      </c>
      <c r="O97" s="158">
        <f>SUMIF('trial  i vjeter'!A:A,'trial i vjeter'!A97,'trial  i vjeter'!F:F)</f>
        <v>-24643535</v>
      </c>
      <c r="P97" s="171">
        <f t="shared" si="25"/>
        <v>0</v>
      </c>
    </row>
    <row r="98" spans="1:16" x14ac:dyDescent="0.2">
      <c r="A98" s="163">
        <v>460009</v>
      </c>
      <c r="B98" s="155" t="s">
        <v>2149</v>
      </c>
      <c r="C98" s="156">
        <v>-31244407.010000002</v>
      </c>
      <c r="D98" s="156">
        <v>11298991.43</v>
      </c>
      <c r="E98" s="156">
        <v>830257.6</v>
      </c>
      <c r="F98" s="156">
        <v>-20775673.18</v>
      </c>
      <c r="G98" s="170">
        <f t="shared" si="26"/>
        <v>10468733.83</v>
      </c>
      <c r="I98" s="153">
        <f>SUMIF('trial  i vjeter'!A:A,'trial i vjeter'!A98,'trial  i vjeter'!C:C)</f>
        <v>-31244407.010000002</v>
      </c>
      <c r="J98" s="170">
        <f t="shared" si="27"/>
        <v>0</v>
      </c>
      <c r="K98" s="170">
        <f>SUMIF('trial  i vjeter'!A:A,'trial i vjeter'!A98,'trial  i vjeter'!D:D)</f>
        <v>10679374.279999999</v>
      </c>
      <c r="L98" s="170">
        <f t="shared" si="28"/>
        <v>-619617.15000000037</v>
      </c>
      <c r="M98" s="170">
        <f>SUMIF('trial  i vjeter'!A:A,'trial i vjeter'!A98,'trial  i vjeter'!E:E)</f>
        <v>830257.6</v>
      </c>
      <c r="N98" s="170">
        <f t="shared" si="29"/>
        <v>0</v>
      </c>
      <c r="O98" s="158">
        <f>SUMIF('trial  i vjeter'!A:A,'trial i vjeter'!A98,'trial  i vjeter'!F:F)</f>
        <v>-21395290.329999998</v>
      </c>
      <c r="P98" s="171">
        <f t="shared" si="25"/>
        <v>-619617.14999999851</v>
      </c>
    </row>
    <row r="99" spans="1:16" x14ac:dyDescent="0.2">
      <c r="A99" s="163">
        <v>460010</v>
      </c>
      <c r="B99" s="155" t="s">
        <v>2151</v>
      </c>
      <c r="C99" s="156">
        <v>-4796728.51</v>
      </c>
      <c r="D99" s="156">
        <v>2443333.5499999998</v>
      </c>
      <c r="E99" s="156">
        <v>1503545</v>
      </c>
      <c r="F99" s="156">
        <v>-3856939.96</v>
      </c>
      <c r="G99" s="170">
        <f t="shared" si="26"/>
        <v>939788.54999999981</v>
      </c>
      <c r="I99" s="153">
        <f>SUMIF('trial  i vjeter'!A:A,'trial i vjeter'!A99,'trial  i vjeter'!C:C)</f>
        <v>-4796728.51</v>
      </c>
      <c r="J99" s="170">
        <f t="shared" si="27"/>
        <v>0</v>
      </c>
      <c r="K99" s="170">
        <f>SUMIF('trial  i vjeter'!A:A,'trial i vjeter'!A99,'trial  i vjeter'!D:D)</f>
        <v>2341133.6800000002</v>
      </c>
      <c r="L99" s="170">
        <f t="shared" si="28"/>
        <v>-102199.86999999965</v>
      </c>
      <c r="M99" s="170">
        <f>SUMIF('trial  i vjeter'!A:A,'trial i vjeter'!A99,'trial  i vjeter'!E:E)</f>
        <v>1503545</v>
      </c>
      <c r="N99" s="170">
        <f t="shared" si="29"/>
        <v>0</v>
      </c>
      <c r="O99" s="158">
        <f>SUMIF('trial  i vjeter'!A:A,'trial i vjeter'!A99,'trial  i vjeter'!F:F)</f>
        <v>-3959139.83</v>
      </c>
      <c r="P99" s="171">
        <f t="shared" si="25"/>
        <v>-102199.87000000011</v>
      </c>
    </row>
    <row r="100" spans="1:16" x14ac:dyDescent="0.2">
      <c r="A100" s="163">
        <v>460011</v>
      </c>
      <c r="B100" s="155" t="s">
        <v>2153</v>
      </c>
      <c r="C100" s="156">
        <v>-578668.6</v>
      </c>
      <c r="D100" s="156">
        <v>868340.12</v>
      </c>
      <c r="E100" s="156">
        <v>289671.52</v>
      </c>
      <c r="F100" s="156"/>
      <c r="G100" s="170">
        <f t="shared" si="26"/>
        <v>578668.6</v>
      </c>
      <c r="I100" s="153">
        <f>SUMIF('trial  i vjeter'!A:A,'trial i vjeter'!A100,'trial  i vjeter'!C:C)</f>
        <v>-578668.6</v>
      </c>
      <c r="J100" s="170">
        <f t="shared" si="27"/>
        <v>0</v>
      </c>
      <c r="K100" s="170">
        <f>SUMIF('trial  i vjeter'!A:A,'trial i vjeter'!A100,'trial  i vjeter'!D:D)</f>
        <v>868212.8</v>
      </c>
      <c r="L100" s="170">
        <f t="shared" si="28"/>
        <v>-127.31999999994878</v>
      </c>
      <c r="M100" s="170">
        <f>SUMIF('trial  i vjeter'!A:A,'trial i vjeter'!A100,'trial  i vjeter'!E:E)</f>
        <v>289671.52</v>
      </c>
      <c r="N100" s="170">
        <f t="shared" si="29"/>
        <v>0</v>
      </c>
      <c r="O100" s="158">
        <f>SUMIF('trial  i vjeter'!A:A,'trial i vjeter'!A100,'trial  i vjeter'!F:F)</f>
        <v>-127.32</v>
      </c>
      <c r="P100" s="171">
        <f t="shared" si="25"/>
        <v>-127.32</v>
      </c>
    </row>
    <row r="101" spans="1:16" x14ac:dyDescent="0.2">
      <c r="A101" s="163">
        <v>460012</v>
      </c>
      <c r="B101" s="155" t="s">
        <v>2155</v>
      </c>
      <c r="C101" s="156">
        <v>-66499429.020000003</v>
      </c>
      <c r="D101" s="156">
        <v>20778429.510000002</v>
      </c>
      <c r="E101" s="156">
        <v>2384917.42</v>
      </c>
      <c r="F101" s="156">
        <v>-48105916.93</v>
      </c>
      <c r="G101" s="170">
        <f t="shared" si="26"/>
        <v>18393512.090000004</v>
      </c>
      <c r="I101" s="153">
        <f>SUMIF('trial  i vjeter'!A:A,'trial i vjeter'!A101,'trial  i vjeter'!C:C)</f>
        <v>-66499429.020000003</v>
      </c>
      <c r="J101" s="170">
        <f t="shared" si="27"/>
        <v>0</v>
      </c>
      <c r="K101" s="170">
        <f>SUMIF('trial  i vjeter'!A:A,'trial i vjeter'!A101,'trial  i vjeter'!D:D)</f>
        <v>19478176.93</v>
      </c>
      <c r="L101" s="170">
        <f t="shared" si="28"/>
        <v>-1300252.5800000019</v>
      </c>
      <c r="M101" s="170">
        <f>SUMIF('trial  i vjeter'!A:A,'trial i vjeter'!A101,'trial  i vjeter'!E:E)</f>
        <v>2384917.42</v>
      </c>
      <c r="N101" s="170">
        <f t="shared" si="29"/>
        <v>0</v>
      </c>
      <c r="O101" s="158">
        <f>SUMIF('trial  i vjeter'!A:A,'trial i vjeter'!A101,'trial  i vjeter'!F:F)</f>
        <v>-49406169.509999998</v>
      </c>
      <c r="P101" s="171">
        <f t="shared" si="25"/>
        <v>-1300252.5799999982</v>
      </c>
    </row>
    <row r="102" spans="1:16" x14ac:dyDescent="0.2">
      <c r="A102" s="163">
        <v>460013</v>
      </c>
      <c r="B102" s="155" t="s">
        <v>2157</v>
      </c>
      <c r="C102" s="156">
        <v>-18810206.710000001</v>
      </c>
      <c r="D102" s="156">
        <v>5540891.5199999996</v>
      </c>
      <c r="E102" s="156"/>
      <c r="F102" s="156">
        <v>-13269315.189999999</v>
      </c>
      <c r="G102" s="170">
        <f t="shared" si="26"/>
        <v>5540891.5199999996</v>
      </c>
      <c r="I102" s="153">
        <f>SUMIF('trial  i vjeter'!A:A,'trial i vjeter'!A102,'trial  i vjeter'!C:C)</f>
        <v>-18810206.710000001</v>
      </c>
      <c r="J102" s="170">
        <f t="shared" si="27"/>
        <v>0</v>
      </c>
      <c r="K102" s="170">
        <f>SUMIF('trial  i vjeter'!A:A,'trial i vjeter'!A102,'trial  i vjeter'!D:D)</f>
        <v>5163898.45</v>
      </c>
      <c r="L102" s="170">
        <f t="shared" si="28"/>
        <v>-376993.06999999937</v>
      </c>
      <c r="M102" s="170">
        <f>SUMIF('trial  i vjeter'!A:A,'trial i vjeter'!A102,'trial  i vjeter'!E:E)</f>
        <v>0</v>
      </c>
      <c r="N102" s="170">
        <f t="shared" si="29"/>
        <v>0</v>
      </c>
      <c r="O102" s="158">
        <f>SUMIF('trial  i vjeter'!A:A,'trial i vjeter'!A102,'trial  i vjeter'!F:F)</f>
        <v>-13646308.26</v>
      </c>
      <c r="P102" s="171">
        <f t="shared" si="25"/>
        <v>-376993.0700000003</v>
      </c>
    </row>
    <row r="103" spans="1:16" x14ac:dyDescent="0.2">
      <c r="A103" s="163">
        <v>46703</v>
      </c>
      <c r="B103" s="155" t="s">
        <v>2162</v>
      </c>
      <c r="C103" s="156">
        <v>-318267.09999999998</v>
      </c>
      <c r="D103" s="156"/>
      <c r="E103" s="156"/>
      <c r="F103" s="156">
        <v>-318267.09999999998</v>
      </c>
      <c r="G103" s="170">
        <f t="shared" ref="G103:G113" si="30">D103-E103</f>
        <v>0</v>
      </c>
      <c r="I103" s="153">
        <f>SUMIF('trial  i vjeter'!A:A,'trial i vjeter'!A103,'trial  i vjeter'!C:C)</f>
        <v>-318267.09999999998</v>
      </c>
      <c r="J103" s="170">
        <f t="shared" ref="J103:J113" si="31">I103-C103</f>
        <v>0</v>
      </c>
      <c r="K103" s="170">
        <f>SUMIF('trial  i vjeter'!A:A,'trial i vjeter'!A103,'trial  i vjeter'!D:D)</f>
        <v>0</v>
      </c>
      <c r="L103" s="170">
        <f t="shared" ref="L103:L113" si="32">K103-D103</f>
        <v>0</v>
      </c>
      <c r="M103" s="170">
        <f>SUMIF('trial  i vjeter'!A:A,'trial i vjeter'!A103,'trial  i vjeter'!E:E)</f>
        <v>0</v>
      </c>
      <c r="N103" s="170">
        <f t="shared" ref="N103:N113" si="33">M103-E103</f>
        <v>0</v>
      </c>
      <c r="O103" s="158">
        <f>SUMIF('trial  i vjeter'!A:A,'trial i vjeter'!A103,'trial  i vjeter'!F:F)</f>
        <v>-318267.09999999998</v>
      </c>
      <c r="P103" s="171">
        <f t="shared" si="25"/>
        <v>0</v>
      </c>
    </row>
    <row r="104" spans="1:16" x14ac:dyDescent="0.2">
      <c r="A104" s="163">
        <v>46705</v>
      </c>
      <c r="B104" s="155" t="s">
        <v>2166</v>
      </c>
      <c r="C104" s="156">
        <v>2157092</v>
      </c>
      <c r="D104" s="156"/>
      <c r="E104" s="156"/>
      <c r="F104" s="156">
        <v>2157092</v>
      </c>
      <c r="G104" s="170">
        <f t="shared" si="30"/>
        <v>0</v>
      </c>
      <c r="I104" s="153">
        <f>SUMIF('trial  i vjeter'!A:A,'trial i vjeter'!A104,'trial  i vjeter'!C:C)</f>
        <v>2157092</v>
      </c>
      <c r="J104" s="170">
        <f t="shared" si="31"/>
        <v>0</v>
      </c>
      <c r="K104" s="170">
        <f>SUMIF('trial  i vjeter'!A:A,'trial i vjeter'!A104,'trial  i vjeter'!D:D)</f>
        <v>0</v>
      </c>
      <c r="L104" s="170">
        <f t="shared" si="32"/>
        <v>0</v>
      </c>
      <c r="M104" s="170">
        <f>SUMIF('trial  i vjeter'!A:A,'trial i vjeter'!A104,'trial  i vjeter'!E:E)</f>
        <v>0</v>
      </c>
      <c r="N104" s="170">
        <f t="shared" si="33"/>
        <v>0</v>
      </c>
      <c r="O104" s="158">
        <f>SUMIF('trial  i vjeter'!A:A,'trial i vjeter'!A104,'trial  i vjeter'!F:F)</f>
        <v>2157092</v>
      </c>
      <c r="P104" s="171">
        <f t="shared" si="25"/>
        <v>0</v>
      </c>
    </row>
    <row r="105" spans="1:16" x14ac:dyDescent="0.2">
      <c r="A105" s="163">
        <v>467201</v>
      </c>
      <c r="B105" s="155" t="s">
        <v>2168</v>
      </c>
      <c r="C105" s="156"/>
      <c r="D105" s="156">
        <v>291610.98</v>
      </c>
      <c r="E105" s="156">
        <v>291610.98</v>
      </c>
      <c r="F105" s="156"/>
      <c r="G105" s="170">
        <f t="shared" si="30"/>
        <v>0</v>
      </c>
      <c r="I105" s="153">
        <f>SUMIF('trial  i vjeter'!A:A,'trial i vjeter'!A105,'trial  i vjeter'!C:C)</f>
        <v>0</v>
      </c>
      <c r="J105" s="170">
        <f t="shared" si="31"/>
        <v>0</v>
      </c>
      <c r="K105" s="170">
        <f>SUMIF('trial  i vjeter'!A:A,'trial i vjeter'!A105,'trial  i vjeter'!D:D)</f>
        <v>0</v>
      </c>
      <c r="L105" s="170">
        <f t="shared" si="32"/>
        <v>-291610.98</v>
      </c>
      <c r="M105" s="170">
        <f>SUMIF('trial  i vjeter'!A:A,'trial i vjeter'!A105,'trial  i vjeter'!E:E)</f>
        <v>0</v>
      </c>
      <c r="N105" s="170">
        <f t="shared" si="33"/>
        <v>-291610.98</v>
      </c>
      <c r="O105" s="158">
        <f>SUMIF('trial  i vjeter'!A:A,'trial i vjeter'!A105,'trial  i vjeter'!F:F)</f>
        <v>0</v>
      </c>
      <c r="P105" s="171">
        <f t="shared" si="25"/>
        <v>0</v>
      </c>
    </row>
    <row r="106" spans="1:16" x14ac:dyDescent="0.2">
      <c r="A106" s="163">
        <v>467203</v>
      </c>
      <c r="B106" s="155" t="s">
        <v>3768</v>
      </c>
      <c r="C106" s="156">
        <v>60885</v>
      </c>
      <c r="D106" s="156"/>
      <c r="E106" s="156"/>
      <c r="F106" s="156">
        <v>60885</v>
      </c>
      <c r="G106" s="170">
        <f t="shared" si="30"/>
        <v>0</v>
      </c>
      <c r="I106" s="153">
        <f>SUMIF('trial  i vjeter'!A:A,'trial i vjeter'!A106,'trial  i vjeter'!C:C)</f>
        <v>60885</v>
      </c>
      <c r="J106" s="170">
        <f t="shared" si="31"/>
        <v>0</v>
      </c>
      <c r="K106" s="170">
        <f>SUMIF('trial  i vjeter'!A:A,'trial i vjeter'!A106,'trial  i vjeter'!D:D)</f>
        <v>0</v>
      </c>
      <c r="L106" s="170">
        <f t="shared" si="32"/>
        <v>0</v>
      </c>
      <c r="M106" s="170">
        <f>SUMIF('trial  i vjeter'!A:A,'trial i vjeter'!A106,'trial  i vjeter'!E:E)</f>
        <v>0</v>
      </c>
      <c r="N106" s="170">
        <f t="shared" si="33"/>
        <v>0</v>
      </c>
      <c r="O106" s="158">
        <f>SUMIF('trial  i vjeter'!A:A,'trial i vjeter'!A106,'trial  i vjeter'!F:F)</f>
        <v>60885</v>
      </c>
      <c r="P106" s="171">
        <f t="shared" si="25"/>
        <v>0</v>
      </c>
    </row>
    <row r="107" spans="1:16" x14ac:dyDescent="0.2">
      <c r="A107" s="163">
        <v>467204</v>
      </c>
      <c r="B107" s="155" t="s">
        <v>3769</v>
      </c>
      <c r="C107" s="156">
        <v>290695</v>
      </c>
      <c r="D107" s="156">
        <v>915.96</v>
      </c>
      <c r="E107" s="156">
        <v>291610.96000000002</v>
      </c>
      <c r="F107" s="156"/>
      <c r="G107" s="170">
        <f t="shared" si="30"/>
        <v>-290695</v>
      </c>
      <c r="I107" s="153">
        <f>SUMIF('trial  i vjeter'!A:A,'trial i vjeter'!A107,'trial  i vjeter'!C:C)</f>
        <v>290695</v>
      </c>
      <c r="J107" s="170">
        <f t="shared" si="31"/>
        <v>0</v>
      </c>
      <c r="K107" s="170">
        <f>SUMIF('trial  i vjeter'!A:A,'trial i vjeter'!A107,'trial  i vjeter'!D:D)</f>
        <v>0</v>
      </c>
      <c r="L107" s="170">
        <f t="shared" si="32"/>
        <v>-915.96</v>
      </c>
      <c r="M107" s="170">
        <f>SUMIF('trial  i vjeter'!A:A,'trial i vjeter'!A107,'trial  i vjeter'!E:E)</f>
        <v>291610.96000000002</v>
      </c>
      <c r="N107" s="170">
        <f t="shared" si="33"/>
        <v>0</v>
      </c>
      <c r="O107" s="158">
        <f>SUMIF('trial  i vjeter'!A:A,'trial i vjeter'!A107,'trial  i vjeter'!F:F)</f>
        <v>-915.96</v>
      </c>
      <c r="P107" s="171">
        <f t="shared" si="25"/>
        <v>-915.96</v>
      </c>
    </row>
    <row r="108" spans="1:16" x14ac:dyDescent="0.2">
      <c r="A108" s="163">
        <v>467205</v>
      </c>
      <c r="B108" s="155" t="s">
        <v>3770</v>
      </c>
      <c r="C108" s="156"/>
      <c r="D108" s="156">
        <v>4057680</v>
      </c>
      <c r="E108" s="156">
        <v>72600</v>
      </c>
      <c r="F108" s="156">
        <v>3985080</v>
      </c>
      <c r="G108" s="170">
        <f t="shared" si="30"/>
        <v>3985080</v>
      </c>
      <c r="I108" s="153">
        <f>SUMIF('trial  i vjeter'!A:A,'trial i vjeter'!A108,'trial  i vjeter'!C:C)</f>
        <v>0</v>
      </c>
      <c r="J108" s="170">
        <f t="shared" si="31"/>
        <v>0</v>
      </c>
      <c r="K108" s="170">
        <f>SUMIF('trial  i vjeter'!A:A,'trial i vjeter'!A108,'trial  i vjeter'!D:D)</f>
        <v>4057680</v>
      </c>
      <c r="L108" s="170">
        <f t="shared" si="32"/>
        <v>0</v>
      </c>
      <c r="M108" s="170">
        <f>SUMIF('trial  i vjeter'!A:A,'trial i vjeter'!A108,'trial  i vjeter'!E:E)</f>
        <v>0</v>
      </c>
      <c r="N108" s="170">
        <f t="shared" si="33"/>
        <v>-72600</v>
      </c>
      <c r="O108" s="158">
        <f>SUMIF('trial  i vjeter'!A:A,'trial i vjeter'!A108,'trial  i vjeter'!F:F)</f>
        <v>4057680</v>
      </c>
      <c r="P108" s="171">
        <f t="shared" si="25"/>
        <v>72600</v>
      </c>
    </row>
    <row r="109" spans="1:16" x14ac:dyDescent="0.2">
      <c r="A109" s="163">
        <v>467206</v>
      </c>
      <c r="B109" s="155" t="s">
        <v>3771</v>
      </c>
      <c r="C109" s="156"/>
      <c r="D109" s="156">
        <v>875736</v>
      </c>
      <c r="E109" s="156"/>
      <c r="F109" s="156">
        <v>875736</v>
      </c>
      <c r="G109" s="170">
        <f t="shared" si="30"/>
        <v>875736</v>
      </c>
      <c r="I109" s="153">
        <f>SUMIF('trial  i vjeter'!A:A,'trial i vjeter'!A109,'trial  i vjeter'!C:C)</f>
        <v>0</v>
      </c>
      <c r="J109" s="170">
        <f t="shared" si="31"/>
        <v>0</v>
      </c>
      <c r="K109" s="170">
        <f>SUMIF('trial  i vjeter'!A:A,'trial i vjeter'!A109,'trial  i vjeter'!D:D)</f>
        <v>875736</v>
      </c>
      <c r="L109" s="170">
        <f t="shared" si="32"/>
        <v>0</v>
      </c>
      <c r="M109" s="170">
        <f>SUMIF('trial  i vjeter'!A:A,'trial i vjeter'!A109,'trial  i vjeter'!E:E)</f>
        <v>0</v>
      </c>
      <c r="N109" s="170">
        <f t="shared" si="33"/>
        <v>0</v>
      </c>
      <c r="O109" s="158">
        <f>SUMIF('trial  i vjeter'!A:A,'trial i vjeter'!A109,'trial  i vjeter'!F:F)</f>
        <v>875736</v>
      </c>
      <c r="P109" s="171">
        <f t="shared" si="25"/>
        <v>0</v>
      </c>
    </row>
    <row r="110" spans="1:16" x14ac:dyDescent="0.2">
      <c r="A110" s="163">
        <v>481</v>
      </c>
      <c r="B110" s="155" t="s">
        <v>3495</v>
      </c>
      <c r="C110" s="156">
        <v>-16461412</v>
      </c>
      <c r="D110" s="156">
        <v>16461416</v>
      </c>
      <c r="E110" s="156">
        <v>12144440.65</v>
      </c>
      <c r="F110" s="156">
        <v>-12144436.65</v>
      </c>
      <c r="G110" s="170">
        <f t="shared" si="30"/>
        <v>4316975.3499999996</v>
      </c>
      <c r="I110" s="153">
        <f>SUMIF('trial  i vjeter'!A:A,'trial i vjeter'!A110,'trial  i vjeter'!C:C)</f>
        <v>-16461412</v>
      </c>
      <c r="J110" s="170">
        <f t="shared" si="31"/>
        <v>0</v>
      </c>
      <c r="K110" s="170">
        <f>SUMIF('trial  i vjeter'!A:A,'trial i vjeter'!A110,'trial  i vjeter'!D:D)</f>
        <v>16461416</v>
      </c>
      <c r="L110" s="170">
        <f t="shared" si="32"/>
        <v>0</v>
      </c>
      <c r="M110" s="170">
        <f>SUMIF('trial  i vjeter'!A:A,'trial i vjeter'!A110,'trial  i vjeter'!E:E)</f>
        <v>0</v>
      </c>
      <c r="N110" s="170">
        <f t="shared" si="33"/>
        <v>-12144440.65</v>
      </c>
      <c r="O110" s="158">
        <f>SUMIF('trial  i vjeter'!A:A,'trial i vjeter'!A110,'trial  i vjeter'!F:F)</f>
        <v>4</v>
      </c>
      <c r="P110" s="171">
        <f t="shared" si="25"/>
        <v>12144440.65</v>
      </c>
    </row>
    <row r="111" spans="1:16" x14ac:dyDescent="0.2">
      <c r="A111" s="163">
        <v>4811</v>
      </c>
      <c r="B111" s="155" t="s">
        <v>2181</v>
      </c>
      <c r="C111" s="156">
        <v>2068295.91</v>
      </c>
      <c r="D111" s="156">
        <v>12810723.59</v>
      </c>
      <c r="E111" s="156">
        <v>8847831.4000000004</v>
      </c>
      <c r="F111" s="156">
        <v>6031188.0999999996</v>
      </c>
      <c r="G111" s="170">
        <f t="shared" si="30"/>
        <v>3962892.1899999995</v>
      </c>
      <c r="I111" s="153">
        <f>SUMIF('trial  i vjeter'!A:A,'trial i vjeter'!A111,'trial  i vjeter'!C:C)</f>
        <v>2068295.91</v>
      </c>
      <c r="J111" s="170">
        <f t="shared" si="31"/>
        <v>0</v>
      </c>
      <c r="K111" s="170">
        <f>SUMIF('trial  i vjeter'!A:A,'trial i vjeter'!A111,'trial  i vjeter'!D:D)</f>
        <v>12459828.6</v>
      </c>
      <c r="L111" s="170">
        <f t="shared" si="32"/>
        <v>-350894.99000000022</v>
      </c>
      <c r="M111" s="170">
        <f>SUMIF('trial  i vjeter'!A:A,'trial i vjeter'!A111,'trial  i vjeter'!E:E)</f>
        <v>8699124.5099999998</v>
      </c>
      <c r="N111" s="170">
        <f t="shared" si="33"/>
        <v>-148706.8900000006</v>
      </c>
      <c r="O111" s="158">
        <f>SUMIF('trial  i vjeter'!A:A,'trial i vjeter'!A111,'trial  i vjeter'!F:F)</f>
        <v>5829000</v>
      </c>
      <c r="P111" s="171">
        <f t="shared" si="25"/>
        <v>-202188.09999999963</v>
      </c>
    </row>
    <row r="112" spans="1:16" x14ac:dyDescent="0.2">
      <c r="A112" s="163">
        <v>48701</v>
      </c>
      <c r="B112" s="155" t="s">
        <v>2184</v>
      </c>
      <c r="C112" s="156">
        <v>3500066</v>
      </c>
      <c r="D112" s="156">
        <v>8512140</v>
      </c>
      <c r="E112" s="156">
        <v>3507316</v>
      </c>
      <c r="F112" s="156">
        <v>8504890</v>
      </c>
      <c r="G112" s="170">
        <f t="shared" si="30"/>
        <v>5004824</v>
      </c>
      <c r="I112" s="153">
        <f>SUMIF('trial  i vjeter'!A:A,'trial i vjeter'!A112,'trial  i vjeter'!C:C)</f>
        <v>0</v>
      </c>
      <c r="J112" s="170">
        <f t="shared" si="31"/>
        <v>-3500066</v>
      </c>
      <c r="K112" s="170">
        <f>SUMIF('trial  i vjeter'!A:A,'trial i vjeter'!A112,'trial  i vjeter'!D:D)</f>
        <v>0</v>
      </c>
      <c r="L112" s="170">
        <f t="shared" si="32"/>
        <v>-8512140</v>
      </c>
      <c r="M112" s="170">
        <f>SUMIF('trial  i vjeter'!A:A,'trial i vjeter'!A112,'trial  i vjeter'!E:E)</f>
        <v>0</v>
      </c>
      <c r="N112" s="170">
        <f t="shared" si="33"/>
        <v>-3507316</v>
      </c>
      <c r="O112" s="158">
        <f>SUMIF('trial  i vjeter'!A:A,'trial i vjeter'!A112,'trial  i vjeter'!F:F)</f>
        <v>0</v>
      </c>
      <c r="P112" s="171">
        <f t="shared" si="25"/>
        <v>-8504890</v>
      </c>
    </row>
    <row r="113" spans="1:16" x14ac:dyDescent="0.2">
      <c r="A113" s="163">
        <v>491</v>
      </c>
      <c r="B113" s="155" t="s">
        <v>2186</v>
      </c>
      <c r="C113" s="156">
        <v>-3091546</v>
      </c>
      <c r="D113" s="156"/>
      <c r="E113" s="156"/>
      <c r="F113" s="156">
        <v>-3091546</v>
      </c>
      <c r="G113" s="170">
        <f t="shared" si="30"/>
        <v>0</v>
      </c>
      <c r="I113" s="153">
        <f>SUMIF('trial  i vjeter'!A:A,'trial i vjeter'!A113,'trial  i vjeter'!C:C)</f>
        <v>-3091546</v>
      </c>
      <c r="J113" s="170">
        <f t="shared" si="31"/>
        <v>0</v>
      </c>
      <c r="K113" s="170">
        <f>SUMIF('trial  i vjeter'!A:A,'trial i vjeter'!A113,'trial  i vjeter'!D:D)</f>
        <v>0</v>
      </c>
      <c r="L113" s="170">
        <f t="shared" si="32"/>
        <v>0</v>
      </c>
      <c r="M113" s="170">
        <f>SUMIF('trial  i vjeter'!A:A,'trial i vjeter'!A113,'trial  i vjeter'!E:E)</f>
        <v>0</v>
      </c>
      <c r="N113" s="170">
        <f t="shared" si="33"/>
        <v>0</v>
      </c>
      <c r="O113" s="158">
        <f>SUMIF('trial  i vjeter'!A:A,'trial i vjeter'!A113,'trial  i vjeter'!F:F)</f>
        <v>-3091546</v>
      </c>
      <c r="P113" s="171">
        <f t="shared" si="25"/>
        <v>0</v>
      </c>
    </row>
    <row r="114" spans="1:16" x14ac:dyDescent="0.2">
      <c r="A114" s="163">
        <v>512101</v>
      </c>
      <c r="B114" s="155" t="s">
        <v>2188</v>
      </c>
      <c r="C114" s="156">
        <v>66519</v>
      </c>
      <c r="D114" s="156">
        <v>18683518.670000002</v>
      </c>
      <c r="E114" s="156">
        <v>17554556.609999999</v>
      </c>
      <c r="F114" s="156">
        <v>1195481.06</v>
      </c>
      <c r="G114" s="170">
        <f t="shared" ref="G114:G132" si="34">D114-E114</f>
        <v>1128962.0600000024</v>
      </c>
      <c r="I114" s="153">
        <f>SUMIF('trial  i vjeter'!A:A,'trial i vjeter'!A114,'trial  i vjeter'!C:C)</f>
        <v>66519</v>
      </c>
      <c r="J114" s="170">
        <f t="shared" ref="J114:J132" si="35">I114-C114</f>
        <v>0</v>
      </c>
      <c r="K114" s="170">
        <f>SUMIF('trial  i vjeter'!A:A,'trial i vjeter'!A114,'trial  i vjeter'!D:D)</f>
        <v>18683518.670000002</v>
      </c>
      <c r="L114" s="170">
        <f t="shared" ref="L114:L132" si="36">K114-D114</f>
        <v>0</v>
      </c>
      <c r="M114" s="170">
        <f>SUMIF('trial  i vjeter'!A:A,'trial i vjeter'!A114,'trial  i vjeter'!E:E)</f>
        <v>17554556.609999999</v>
      </c>
      <c r="N114" s="170">
        <f t="shared" ref="N114:N132" si="37">M114-E114</f>
        <v>0</v>
      </c>
      <c r="O114" s="158">
        <f>SUMIF('trial  i vjeter'!A:A,'trial i vjeter'!A114,'trial  i vjeter'!F:F)</f>
        <v>1195481.06</v>
      </c>
      <c r="P114" s="171">
        <f t="shared" si="25"/>
        <v>0</v>
      </c>
    </row>
    <row r="115" spans="1:16" x14ac:dyDescent="0.2">
      <c r="A115" s="163">
        <v>512107</v>
      </c>
      <c r="B115" s="155" t="s">
        <v>2194</v>
      </c>
      <c r="C115" s="156">
        <v>4904540.08</v>
      </c>
      <c r="D115" s="156">
        <v>247552054.53</v>
      </c>
      <c r="E115" s="156">
        <v>227316864.21000001</v>
      </c>
      <c r="F115" s="156">
        <v>25139730.399999999</v>
      </c>
      <c r="G115" s="170">
        <f t="shared" si="34"/>
        <v>20235190.319999993</v>
      </c>
      <c r="I115" s="153">
        <f>SUMIF('trial  i vjeter'!A:A,'trial i vjeter'!A115,'trial  i vjeter'!C:C)</f>
        <v>4904540.08</v>
      </c>
      <c r="J115" s="170">
        <f t="shared" si="35"/>
        <v>0</v>
      </c>
      <c r="K115" s="170">
        <f>SUMIF('trial  i vjeter'!A:A,'trial i vjeter'!A115,'trial  i vjeter'!D:D)</f>
        <v>247552054.53</v>
      </c>
      <c r="L115" s="170">
        <f t="shared" si="36"/>
        <v>0</v>
      </c>
      <c r="M115" s="170">
        <f>SUMIF('trial  i vjeter'!A:A,'trial i vjeter'!A115,'trial  i vjeter'!E:E)</f>
        <v>227316864.21000001</v>
      </c>
      <c r="N115" s="170">
        <f t="shared" si="37"/>
        <v>0</v>
      </c>
      <c r="O115" s="158">
        <f>SUMIF('trial  i vjeter'!A:A,'trial i vjeter'!A115,'trial  i vjeter'!F:F)</f>
        <v>25139730.399999999</v>
      </c>
      <c r="P115" s="171">
        <f t="shared" si="25"/>
        <v>0</v>
      </c>
    </row>
    <row r="116" spans="1:16" x14ac:dyDescent="0.2">
      <c r="A116" s="163">
        <v>512108</v>
      </c>
      <c r="B116" s="155" t="s">
        <v>2196</v>
      </c>
      <c r="C116" s="156">
        <v>24228867.129999999</v>
      </c>
      <c r="D116" s="156">
        <v>833659688.80999994</v>
      </c>
      <c r="E116" s="156">
        <v>839042670.24000001</v>
      </c>
      <c r="F116" s="156">
        <v>18845885.699999999</v>
      </c>
      <c r="G116" s="170">
        <f t="shared" si="34"/>
        <v>-5382981.4300000668</v>
      </c>
      <c r="I116" s="153">
        <f>SUMIF('trial  i vjeter'!A:A,'trial i vjeter'!A116,'trial  i vjeter'!C:C)</f>
        <v>24228867.129999999</v>
      </c>
      <c r="J116" s="170">
        <f t="shared" si="35"/>
        <v>0</v>
      </c>
      <c r="K116" s="170">
        <f>SUMIF('trial  i vjeter'!A:A,'trial i vjeter'!A116,'trial  i vjeter'!D:D)</f>
        <v>833659688.80999994</v>
      </c>
      <c r="L116" s="170">
        <f t="shared" si="36"/>
        <v>0</v>
      </c>
      <c r="M116" s="170">
        <f>SUMIF('trial  i vjeter'!A:A,'trial i vjeter'!A116,'trial  i vjeter'!E:E)</f>
        <v>839042670.24000001</v>
      </c>
      <c r="N116" s="170">
        <f t="shared" si="37"/>
        <v>0</v>
      </c>
      <c r="O116" s="158">
        <f>SUMIF('trial  i vjeter'!A:A,'trial i vjeter'!A116,'trial  i vjeter'!F:F)</f>
        <v>18845885.699999999</v>
      </c>
      <c r="P116" s="171">
        <f t="shared" si="25"/>
        <v>0</v>
      </c>
    </row>
    <row r="117" spans="1:16" x14ac:dyDescent="0.2">
      <c r="A117" s="163">
        <v>512114</v>
      </c>
      <c r="B117" s="155" t="s">
        <v>2203</v>
      </c>
      <c r="C117" s="156">
        <v>4745900.7699999996</v>
      </c>
      <c r="D117" s="156">
        <v>13612863.5</v>
      </c>
      <c r="E117" s="156">
        <v>14779117.91</v>
      </c>
      <c r="F117" s="156">
        <v>3579646.36</v>
      </c>
      <c r="G117" s="170">
        <f t="shared" si="34"/>
        <v>-1166254.4100000001</v>
      </c>
      <c r="I117" s="153">
        <f>SUMIF('trial  i vjeter'!A:A,'trial i vjeter'!A117,'trial  i vjeter'!C:C)</f>
        <v>4745900.7699999996</v>
      </c>
      <c r="J117" s="170">
        <f t="shared" si="35"/>
        <v>0</v>
      </c>
      <c r="K117" s="170">
        <f>SUMIF('trial  i vjeter'!A:A,'trial i vjeter'!A117,'trial  i vjeter'!D:D)</f>
        <v>13605072.5</v>
      </c>
      <c r="L117" s="170">
        <f t="shared" si="36"/>
        <v>-7791</v>
      </c>
      <c r="M117" s="170">
        <f>SUMIF('trial  i vjeter'!A:A,'trial i vjeter'!A117,'trial  i vjeter'!E:E)</f>
        <v>14779001.039999999</v>
      </c>
      <c r="N117" s="170">
        <f t="shared" si="37"/>
        <v>-116.87000000104308</v>
      </c>
      <c r="O117" s="158">
        <f>SUMIF('trial  i vjeter'!A:A,'trial i vjeter'!A117,'trial  i vjeter'!F:F)</f>
        <v>3571972.23</v>
      </c>
      <c r="P117" s="171">
        <f t="shared" si="25"/>
        <v>-7674.1299999998882</v>
      </c>
    </row>
    <row r="118" spans="1:16" x14ac:dyDescent="0.2">
      <c r="A118" s="163">
        <v>512117</v>
      </c>
      <c r="B118" s="155" t="s">
        <v>2206</v>
      </c>
      <c r="C118" s="156">
        <v>74159695.340000004</v>
      </c>
      <c r="D118" s="156">
        <v>2384389911.98</v>
      </c>
      <c r="E118" s="156">
        <v>2396375512.77</v>
      </c>
      <c r="F118" s="156">
        <v>62174094.549999997</v>
      </c>
      <c r="G118" s="170">
        <f t="shared" si="34"/>
        <v>-11985600.789999962</v>
      </c>
      <c r="I118" s="153">
        <f>SUMIF('trial  i vjeter'!A:A,'trial i vjeter'!A118,'trial  i vjeter'!C:C)</f>
        <v>74159695.340000004</v>
      </c>
      <c r="J118" s="170">
        <f t="shared" si="35"/>
        <v>0</v>
      </c>
      <c r="K118" s="170">
        <f>SUMIF('trial  i vjeter'!A:A,'trial i vjeter'!A118,'trial  i vjeter'!D:D)</f>
        <v>2384389911.98</v>
      </c>
      <c r="L118" s="170">
        <f t="shared" si="36"/>
        <v>0</v>
      </c>
      <c r="M118" s="170">
        <f>SUMIF('trial  i vjeter'!A:A,'trial i vjeter'!A118,'trial  i vjeter'!E:E)</f>
        <v>2396375512.77</v>
      </c>
      <c r="N118" s="170">
        <f t="shared" si="37"/>
        <v>0</v>
      </c>
      <c r="O118" s="158">
        <f>SUMIF('trial  i vjeter'!A:A,'trial i vjeter'!A118,'trial  i vjeter'!F:F)</f>
        <v>62174094.549999997</v>
      </c>
      <c r="P118" s="171">
        <f t="shared" si="25"/>
        <v>0</v>
      </c>
    </row>
    <row r="119" spans="1:16" x14ac:dyDescent="0.2">
      <c r="A119" s="163">
        <v>512401</v>
      </c>
      <c r="B119" s="155" t="s">
        <v>2208</v>
      </c>
      <c r="C119" s="156">
        <v>24623321.210000001</v>
      </c>
      <c r="D119" s="156">
        <v>107531611.5</v>
      </c>
      <c r="E119" s="156">
        <v>120704266.63</v>
      </c>
      <c r="F119" s="156">
        <v>11450666.08</v>
      </c>
      <c r="G119" s="170">
        <f t="shared" si="34"/>
        <v>-13172655.129999995</v>
      </c>
      <c r="I119" s="153">
        <f>SUMIF('trial  i vjeter'!A:A,'trial i vjeter'!A119,'trial  i vjeter'!C:C)</f>
        <v>24623321.210000001</v>
      </c>
      <c r="J119" s="170">
        <f t="shared" si="35"/>
        <v>0</v>
      </c>
      <c r="K119" s="170">
        <f>SUMIF('trial  i vjeter'!A:A,'trial i vjeter'!A119,'trial  i vjeter'!D:D)</f>
        <v>107531611.5</v>
      </c>
      <c r="L119" s="170">
        <f t="shared" si="36"/>
        <v>0</v>
      </c>
      <c r="M119" s="170">
        <f>SUMIF('trial  i vjeter'!A:A,'trial i vjeter'!A119,'trial  i vjeter'!E:E)</f>
        <v>120297641.26000001</v>
      </c>
      <c r="N119" s="170">
        <f t="shared" si="37"/>
        <v>-406625.36999998987</v>
      </c>
      <c r="O119" s="158">
        <f>SUMIF('trial  i vjeter'!A:A,'trial i vjeter'!A119,'trial  i vjeter'!F:F)</f>
        <v>11857291.449999999</v>
      </c>
      <c r="P119" s="171">
        <f t="shared" si="25"/>
        <v>406625.36999999918</v>
      </c>
    </row>
    <row r="120" spans="1:16" x14ac:dyDescent="0.2">
      <c r="A120" s="163">
        <v>512407</v>
      </c>
      <c r="B120" s="155" t="s">
        <v>2214</v>
      </c>
      <c r="C120" s="156">
        <v>2527.19</v>
      </c>
      <c r="D120" s="156">
        <v>9960334.8000000007</v>
      </c>
      <c r="E120" s="156">
        <v>7968820.9400000004</v>
      </c>
      <c r="F120" s="156">
        <v>1994041.05</v>
      </c>
      <c r="G120" s="170">
        <f t="shared" si="34"/>
        <v>1991513.8600000003</v>
      </c>
      <c r="I120" s="153">
        <f>SUMIF('trial  i vjeter'!A:A,'trial i vjeter'!A120,'trial  i vjeter'!C:C)</f>
        <v>2527.19</v>
      </c>
      <c r="J120" s="170">
        <f t="shared" si="35"/>
        <v>0</v>
      </c>
      <c r="K120" s="170">
        <f>SUMIF('trial  i vjeter'!A:A,'trial i vjeter'!A120,'trial  i vjeter'!D:D)</f>
        <v>9960334.8000000007</v>
      </c>
      <c r="L120" s="170">
        <f t="shared" si="36"/>
        <v>0</v>
      </c>
      <c r="M120" s="170">
        <f>SUMIF('trial  i vjeter'!A:A,'trial i vjeter'!A120,'trial  i vjeter'!E:E)</f>
        <v>7938524.5099999998</v>
      </c>
      <c r="N120" s="170">
        <f t="shared" si="37"/>
        <v>-30296.430000000633</v>
      </c>
      <c r="O120" s="158">
        <f>SUMIF('trial  i vjeter'!A:A,'trial i vjeter'!A120,'trial  i vjeter'!F:F)</f>
        <v>2024337.48</v>
      </c>
      <c r="P120" s="171">
        <f t="shared" si="25"/>
        <v>30296.429999999935</v>
      </c>
    </row>
    <row r="121" spans="1:16" x14ac:dyDescent="0.2">
      <c r="A121" s="163">
        <v>512408</v>
      </c>
      <c r="B121" s="155" t="s">
        <v>2216</v>
      </c>
      <c r="C121" s="156">
        <v>2196959.0099999998</v>
      </c>
      <c r="D121" s="156">
        <v>35276354.82</v>
      </c>
      <c r="E121" s="156">
        <v>35313600.93</v>
      </c>
      <c r="F121" s="156">
        <v>2159712.9</v>
      </c>
      <c r="G121" s="170">
        <f t="shared" si="34"/>
        <v>-37246.109999999404</v>
      </c>
      <c r="I121" s="153">
        <f>SUMIF('trial  i vjeter'!A:A,'trial i vjeter'!A121,'trial  i vjeter'!C:C)</f>
        <v>2196959.0099999998</v>
      </c>
      <c r="J121" s="170">
        <f t="shared" si="35"/>
        <v>0</v>
      </c>
      <c r="K121" s="170">
        <f>SUMIF('trial  i vjeter'!A:A,'trial i vjeter'!A121,'trial  i vjeter'!D:D)</f>
        <v>35260125</v>
      </c>
      <c r="L121" s="170">
        <f t="shared" si="36"/>
        <v>-16229.820000000298</v>
      </c>
      <c r="M121" s="170">
        <f>SUMIF('trial  i vjeter'!A:A,'trial i vjeter'!A121,'trial  i vjeter'!E:E)</f>
        <v>35313600.93</v>
      </c>
      <c r="N121" s="170">
        <f t="shared" si="37"/>
        <v>0</v>
      </c>
      <c r="O121" s="158">
        <f>SUMIF('trial  i vjeter'!A:A,'trial i vjeter'!A121,'trial  i vjeter'!F:F)</f>
        <v>2143483.08</v>
      </c>
      <c r="P121" s="171">
        <f t="shared" si="25"/>
        <v>-16229.819999999832</v>
      </c>
    </row>
    <row r="122" spans="1:16" x14ac:dyDescent="0.2">
      <c r="A122" s="163">
        <v>512417</v>
      </c>
      <c r="B122" s="155" t="s">
        <v>2232</v>
      </c>
      <c r="C122" s="156">
        <v>4450106.26</v>
      </c>
      <c r="D122" s="156">
        <v>1565270404.5</v>
      </c>
      <c r="E122" s="156">
        <v>1080672949.53</v>
      </c>
      <c r="F122" s="156">
        <v>489047561.23000002</v>
      </c>
      <c r="G122" s="170">
        <f t="shared" si="34"/>
        <v>484597454.97000003</v>
      </c>
      <c r="I122" s="153">
        <f>SUMIF('trial  i vjeter'!A:A,'trial i vjeter'!A122,'trial  i vjeter'!C:C)</f>
        <v>4450106.26</v>
      </c>
      <c r="J122" s="170">
        <f t="shared" si="35"/>
        <v>0</v>
      </c>
      <c r="K122" s="170">
        <f>SUMIF('trial  i vjeter'!A:A,'trial i vjeter'!A122,'trial  i vjeter'!D:D)</f>
        <v>1565270404.5</v>
      </c>
      <c r="L122" s="170">
        <f t="shared" si="36"/>
        <v>0</v>
      </c>
      <c r="M122" s="170">
        <f>SUMIF('trial  i vjeter'!A:A,'trial i vjeter'!A122,'trial  i vjeter'!E:E)</f>
        <v>1074202424.4100001</v>
      </c>
      <c r="N122" s="170">
        <f t="shared" si="37"/>
        <v>-6470525.1199998856</v>
      </c>
      <c r="O122" s="158">
        <f>SUMIF('trial  i vjeter'!A:A,'trial i vjeter'!A122,'trial  i vjeter'!F:F)</f>
        <v>495518086.35000002</v>
      </c>
      <c r="P122" s="171">
        <f t="shared" si="25"/>
        <v>6470525.1200000048</v>
      </c>
    </row>
    <row r="123" spans="1:16" x14ac:dyDescent="0.2">
      <c r="A123" s="163">
        <v>531101</v>
      </c>
      <c r="B123" s="155" t="s">
        <v>2234</v>
      </c>
      <c r="C123" s="156">
        <v>17013</v>
      </c>
      <c r="D123" s="156">
        <v>60410</v>
      </c>
      <c r="E123" s="156">
        <v>56106</v>
      </c>
      <c r="F123" s="156">
        <v>21317</v>
      </c>
      <c r="G123" s="170">
        <f t="shared" si="34"/>
        <v>4304</v>
      </c>
      <c r="I123" s="153">
        <f>SUMIF('trial  i vjeter'!A:A,'trial i vjeter'!A123,'trial  i vjeter'!C:C)</f>
        <v>17013</v>
      </c>
      <c r="J123" s="170">
        <f t="shared" si="35"/>
        <v>0</v>
      </c>
      <c r="K123" s="170">
        <f>SUMIF('trial  i vjeter'!A:A,'trial i vjeter'!A123,'trial  i vjeter'!D:D)</f>
        <v>60410</v>
      </c>
      <c r="L123" s="170">
        <f t="shared" si="36"/>
        <v>0</v>
      </c>
      <c r="M123" s="170">
        <f>SUMIF('trial  i vjeter'!A:A,'trial i vjeter'!A123,'trial  i vjeter'!E:E)</f>
        <v>56106</v>
      </c>
      <c r="N123" s="170">
        <f t="shared" si="37"/>
        <v>0</v>
      </c>
      <c r="O123" s="158">
        <f>SUMIF('trial  i vjeter'!A:A,'trial i vjeter'!A123,'trial  i vjeter'!F:F)</f>
        <v>21317</v>
      </c>
      <c r="P123" s="171">
        <f t="shared" si="25"/>
        <v>0</v>
      </c>
    </row>
    <row r="124" spans="1:16" x14ac:dyDescent="0.2">
      <c r="A124" s="163">
        <v>531102</v>
      </c>
      <c r="B124" s="155" t="s">
        <v>2236</v>
      </c>
      <c r="C124" s="156">
        <v>702260</v>
      </c>
      <c r="D124" s="156">
        <v>326838626.32999998</v>
      </c>
      <c r="E124" s="156">
        <v>326838626.32999998</v>
      </c>
      <c r="F124" s="156">
        <v>702260</v>
      </c>
      <c r="G124" s="170">
        <f t="shared" si="34"/>
        <v>0</v>
      </c>
      <c r="I124" s="153">
        <f>SUMIF('trial  i vjeter'!A:A,'trial i vjeter'!A124,'trial  i vjeter'!C:C)</f>
        <v>702260</v>
      </c>
      <c r="J124" s="170">
        <f t="shared" si="35"/>
        <v>0</v>
      </c>
      <c r="K124" s="170">
        <f>SUMIF('trial  i vjeter'!A:A,'trial i vjeter'!A124,'trial  i vjeter'!D:D)</f>
        <v>326838626.32999998</v>
      </c>
      <c r="L124" s="170">
        <f t="shared" si="36"/>
        <v>0</v>
      </c>
      <c r="M124" s="170">
        <f>SUMIF('trial  i vjeter'!A:A,'trial i vjeter'!A124,'trial  i vjeter'!E:E)</f>
        <v>326838626.32999998</v>
      </c>
      <c r="N124" s="170">
        <f t="shared" si="37"/>
        <v>0</v>
      </c>
      <c r="O124" s="158">
        <f>SUMIF('trial  i vjeter'!A:A,'trial i vjeter'!A124,'trial  i vjeter'!F:F)</f>
        <v>702260</v>
      </c>
      <c r="P124" s="171">
        <f t="shared" si="25"/>
        <v>0</v>
      </c>
    </row>
    <row r="125" spans="1:16" x14ac:dyDescent="0.2">
      <c r="A125" s="163">
        <v>531103</v>
      </c>
      <c r="B125" s="155" t="s">
        <v>2238</v>
      </c>
      <c r="C125" s="156">
        <v>8093</v>
      </c>
      <c r="D125" s="156"/>
      <c r="E125" s="156"/>
      <c r="F125" s="156">
        <v>8093</v>
      </c>
      <c r="G125" s="170">
        <f t="shared" si="34"/>
        <v>0</v>
      </c>
      <c r="I125" s="153">
        <f>SUMIF('trial  i vjeter'!A:A,'trial i vjeter'!A125,'trial  i vjeter'!C:C)</f>
        <v>8093</v>
      </c>
      <c r="J125" s="170">
        <f t="shared" si="35"/>
        <v>0</v>
      </c>
      <c r="K125" s="170">
        <f>SUMIF('trial  i vjeter'!A:A,'trial i vjeter'!A125,'trial  i vjeter'!D:D)</f>
        <v>0</v>
      </c>
      <c r="L125" s="170">
        <f t="shared" si="36"/>
        <v>0</v>
      </c>
      <c r="M125" s="170">
        <f>SUMIF('trial  i vjeter'!A:A,'trial i vjeter'!A125,'trial  i vjeter'!E:E)</f>
        <v>0</v>
      </c>
      <c r="N125" s="170">
        <f t="shared" si="37"/>
        <v>0</v>
      </c>
      <c r="O125" s="158">
        <f>SUMIF('trial  i vjeter'!A:A,'trial i vjeter'!A125,'trial  i vjeter'!F:F)</f>
        <v>8093</v>
      </c>
      <c r="P125" s="171">
        <f t="shared" si="25"/>
        <v>0</v>
      </c>
    </row>
    <row r="126" spans="1:16" x14ac:dyDescent="0.2">
      <c r="A126" s="163">
        <v>531104</v>
      </c>
      <c r="B126" s="155" t="s">
        <v>2240</v>
      </c>
      <c r="C126" s="156">
        <v>502000</v>
      </c>
      <c r="D126" s="156">
        <v>317915176.43000001</v>
      </c>
      <c r="E126" s="156">
        <v>317915176.43000001</v>
      </c>
      <c r="F126" s="156">
        <v>502000</v>
      </c>
      <c r="G126" s="170">
        <f t="shared" si="34"/>
        <v>0</v>
      </c>
      <c r="I126" s="153">
        <f>SUMIF('trial  i vjeter'!A:A,'trial i vjeter'!A126,'trial  i vjeter'!C:C)</f>
        <v>502000</v>
      </c>
      <c r="J126" s="170">
        <f t="shared" si="35"/>
        <v>0</v>
      </c>
      <c r="K126" s="170">
        <f>SUMIF('trial  i vjeter'!A:A,'trial i vjeter'!A126,'trial  i vjeter'!D:D)</f>
        <v>317915176.43000001</v>
      </c>
      <c r="L126" s="170">
        <f t="shared" si="36"/>
        <v>0</v>
      </c>
      <c r="M126" s="170">
        <f>SUMIF('trial  i vjeter'!A:A,'trial i vjeter'!A126,'trial  i vjeter'!E:E)</f>
        <v>317915176.43000001</v>
      </c>
      <c r="N126" s="170">
        <f t="shared" si="37"/>
        <v>0</v>
      </c>
      <c r="O126" s="158">
        <f>SUMIF('trial  i vjeter'!A:A,'trial i vjeter'!A126,'trial  i vjeter'!F:F)</f>
        <v>502000</v>
      </c>
      <c r="P126" s="171">
        <f t="shared" si="25"/>
        <v>0</v>
      </c>
    </row>
    <row r="127" spans="1:16" x14ac:dyDescent="0.2">
      <c r="A127" s="163">
        <v>531105</v>
      </c>
      <c r="B127" s="155" t="s">
        <v>2242</v>
      </c>
      <c r="C127" s="156">
        <v>13920</v>
      </c>
      <c r="D127" s="156"/>
      <c r="E127" s="156">
        <v>10370</v>
      </c>
      <c r="F127" s="156">
        <v>3550</v>
      </c>
      <c r="G127" s="170">
        <f t="shared" si="34"/>
        <v>-10370</v>
      </c>
      <c r="I127" s="153">
        <f>SUMIF('trial  i vjeter'!A:A,'trial i vjeter'!A127,'trial  i vjeter'!C:C)</f>
        <v>13920</v>
      </c>
      <c r="J127" s="170">
        <f t="shared" si="35"/>
        <v>0</v>
      </c>
      <c r="K127" s="170">
        <f>SUMIF('trial  i vjeter'!A:A,'trial i vjeter'!A127,'trial  i vjeter'!D:D)</f>
        <v>0</v>
      </c>
      <c r="L127" s="170">
        <f t="shared" si="36"/>
        <v>0</v>
      </c>
      <c r="M127" s="170">
        <f>SUMIF('trial  i vjeter'!A:A,'trial i vjeter'!A127,'trial  i vjeter'!E:E)</f>
        <v>10370</v>
      </c>
      <c r="N127" s="170">
        <f t="shared" si="37"/>
        <v>0</v>
      </c>
      <c r="O127" s="158">
        <f>SUMIF('trial  i vjeter'!A:A,'trial i vjeter'!A127,'trial  i vjeter'!F:F)</f>
        <v>3550</v>
      </c>
      <c r="P127" s="171">
        <f t="shared" si="25"/>
        <v>0</v>
      </c>
    </row>
    <row r="128" spans="1:16" x14ac:dyDescent="0.2">
      <c r="A128" s="163">
        <v>531110</v>
      </c>
      <c r="B128" s="155" t="s">
        <v>2244</v>
      </c>
      <c r="C128" s="156">
        <v>2770618</v>
      </c>
      <c r="D128" s="156">
        <v>131270240.3</v>
      </c>
      <c r="E128" s="156">
        <v>131069358.09999999</v>
      </c>
      <c r="F128" s="156">
        <v>2971500.2</v>
      </c>
      <c r="G128" s="170">
        <f t="shared" si="34"/>
        <v>200882.20000000298</v>
      </c>
      <c r="I128" s="153">
        <f>SUMIF('trial  i vjeter'!A:A,'trial i vjeter'!A128,'trial  i vjeter'!C:C)</f>
        <v>2770618</v>
      </c>
      <c r="J128" s="170">
        <f t="shared" si="35"/>
        <v>0</v>
      </c>
      <c r="K128" s="170">
        <f>SUMIF('trial  i vjeter'!A:A,'trial i vjeter'!A128,'trial  i vjeter'!D:D)</f>
        <v>131270240.3</v>
      </c>
      <c r="L128" s="170">
        <f t="shared" si="36"/>
        <v>0</v>
      </c>
      <c r="M128" s="170">
        <f>SUMIF('trial  i vjeter'!A:A,'trial i vjeter'!A128,'trial  i vjeter'!E:E)</f>
        <v>131069358.09999999</v>
      </c>
      <c r="N128" s="170">
        <f t="shared" si="37"/>
        <v>0</v>
      </c>
      <c r="O128" s="158">
        <f>SUMIF('trial  i vjeter'!A:A,'trial i vjeter'!A128,'trial  i vjeter'!F:F)</f>
        <v>2971500.2</v>
      </c>
      <c r="P128" s="171">
        <f t="shared" si="25"/>
        <v>0</v>
      </c>
    </row>
    <row r="129" spans="1:16" x14ac:dyDescent="0.2">
      <c r="A129" s="163">
        <v>531111</v>
      </c>
      <c r="B129" s="155" t="s">
        <v>2246</v>
      </c>
      <c r="C129" s="156">
        <v>3046745</v>
      </c>
      <c r="D129" s="156">
        <v>108836048.25</v>
      </c>
      <c r="E129" s="156">
        <v>109886842.23</v>
      </c>
      <c r="F129" s="156">
        <v>1995951.02</v>
      </c>
      <c r="G129" s="170">
        <f t="shared" si="34"/>
        <v>-1050793.9800000042</v>
      </c>
      <c r="I129" s="153">
        <f>SUMIF('trial  i vjeter'!A:A,'trial i vjeter'!A129,'trial  i vjeter'!C:C)</f>
        <v>3046745</v>
      </c>
      <c r="J129" s="170">
        <f t="shared" si="35"/>
        <v>0</v>
      </c>
      <c r="K129" s="170">
        <f>SUMIF('trial  i vjeter'!A:A,'trial i vjeter'!A129,'trial  i vjeter'!D:D)</f>
        <v>108836048.25</v>
      </c>
      <c r="L129" s="170">
        <f t="shared" si="36"/>
        <v>0</v>
      </c>
      <c r="M129" s="170">
        <f>SUMIF('trial  i vjeter'!A:A,'trial i vjeter'!A129,'trial  i vjeter'!E:E)</f>
        <v>109886842.23</v>
      </c>
      <c r="N129" s="170">
        <f t="shared" si="37"/>
        <v>0</v>
      </c>
      <c r="O129" s="158">
        <f>SUMIF('trial  i vjeter'!A:A,'trial i vjeter'!A129,'trial  i vjeter'!F:F)</f>
        <v>1995951.02</v>
      </c>
      <c r="P129" s="171">
        <f t="shared" si="25"/>
        <v>0</v>
      </c>
    </row>
    <row r="130" spans="1:16" x14ac:dyDescent="0.2">
      <c r="A130" s="163">
        <v>531116</v>
      </c>
      <c r="B130" s="155" t="s">
        <v>2250</v>
      </c>
      <c r="C130" s="156">
        <v>1720071</v>
      </c>
      <c r="D130" s="156">
        <v>77595959.090000004</v>
      </c>
      <c r="E130" s="156">
        <v>77725497.840000004</v>
      </c>
      <c r="F130" s="156">
        <v>1590532.25</v>
      </c>
      <c r="G130" s="170">
        <f t="shared" si="34"/>
        <v>-129538.75</v>
      </c>
      <c r="I130" s="153">
        <f>SUMIF('trial  i vjeter'!A:A,'trial i vjeter'!A130,'trial  i vjeter'!C:C)</f>
        <v>1720071</v>
      </c>
      <c r="J130" s="170">
        <f t="shared" si="35"/>
        <v>0</v>
      </c>
      <c r="K130" s="170">
        <f>SUMIF('trial  i vjeter'!A:A,'trial i vjeter'!A130,'trial  i vjeter'!D:D)</f>
        <v>77595959.090000004</v>
      </c>
      <c r="L130" s="170">
        <f t="shared" si="36"/>
        <v>0</v>
      </c>
      <c r="M130" s="170">
        <f>SUMIF('trial  i vjeter'!A:A,'trial i vjeter'!A130,'trial  i vjeter'!E:E)</f>
        <v>77719847.840000004</v>
      </c>
      <c r="N130" s="170">
        <f t="shared" si="37"/>
        <v>-5650</v>
      </c>
      <c r="O130" s="158">
        <f>SUMIF('trial  i vjeter'!A:A,'trial i vjeter'!A130,'trial  i vjeter'!F:F)</f>
        <v>1596182.25</v>
      </c>
      <c r="P130" s="171">
        <f t="shared" si="25"/>
        <v>5650</v>
      </c>
    </row>
    <row r="131" spans="1:16" x14ac:dyDescent="0.2">
      <c r="A131" s="163">
        <v>531118</v>
      </c>
      <c r="B131" s="155" t="s">
        <v>2252</v>
      </c>
      <c r="C131" s="156">
        <v>661700</v>
      </c>
      <c r="D131" s="156">
        <v>23586903.66</v>
      </c>
      <c r="E131" s="156">
        <v>23269246</v>
      </c>
      <c r="F131" s="156">
        <v>979357.66</v>
      </c>
      <c r="G131" s="170">
        <f t="shared" si="34"/>
        <v>317657.66000000015</v>
      </c>
      <c r="I131" s="153">
        <f>SUMIF('trial  i vjeter'!A:A,'trial i vjeter'!A131,'trial  i vjeter'!C:C)</f>
        <v>661700</v>
      </c>
      <c r="J131" s="170">
        <f t="shared" si="35"/>
        <v>0</v>
      </c>
      <c r="K131" s="170">
        <f>SUMIF('trial  i vjeter'!A:A,'trial i vjeter'!A131,'trial  i vjeter'!D:D)</f>
        <v>23586903.66</v>
      </c>
      <c r="L131" s="170">
        <f t="shared" si="36"/>
        <v>0</v>
      </c>
      <c r="M131" s="170">
        <f>SUMIF('trial  i vjeter'!A:A,'trial i vjeter'!A131,'trial  i vjeter'!E:E)</f>
        <v>23269246</v>
      </c>
      <c r="N131" s="170">
        <f t="shared" si="37"/>
        <v>0</v>
      </c>
      <c r="O131" s="158">
        <f>SUMIF('trial  i vjeter'!A:A,'trial i vjeter'!A131,'trial  i vjeter'!F:F)</f>
        <v>979357.66</v>
      </c>
      <c r="P131" s="171">
        <f t="shared" ref="P131:P194" si="38">O131-F131</f>
        <v>0</v>
      </c>
    </row>
    <row r="132" spans="1:16" x14ac:dyDescent="0.2">
      <c r="A132" s="163">
        <v>531119</v>
      </c>
      <c r="B132" s="155" t="s">
        <v>2254</v>
      </c>
      <c r="C132" s="156">
        <v>1011009</v>
      </c>
      <c r="D132" s="156">
        <v>44253620.219999999</v>
      </c>
      <c r="E132" s="156">
        <v>43893979.700000003</v>
      </c>
      <c r="F132" s="156">
        <v>1370649.52</v>
      </c>
      <c r="G132" s="170">
        <f t="shared" si="34"/>
        <v>359640.51999999583</v>
      </c>
      <c r="I132" s="153">
        <f>SUMIF('trial  i vjeter'!A:A,'trial i vjeter'!A132,'trial  i vjeter'!C:C)</f>
        <v>1011009</v>
      </c>
      <c r="J132" s="170">
        <f t="shared" si="35"/>
        <v>0</v>
      </c>
      <c r="K132" s="170">
        <f>SUMIF('trial  i vjeter'!A:A,'trial i vjeter'!A132,'trial  i vjeter'!D:D)</f>
        <v>44253620.219999999</v>
      </c>
      <c r="L132" s="170">
        <f t="shared" si="36"/>
        <v>0</v>
      </c>
      <c r="M132" s="170">
        <f>SUMIF('trial  i vjeter'!A:A,'trial i vjeter'!A132,'trial  i vjeter'!E:E)</f>
        <v>43893979.700000003</v>
      </c>
      <c r="N132" s="170">
        <f t="shared" si="37"/>
        <v>0</v>
      </c>
      <c r="O132" s="158">
        <f>SUMIF('trial  i vjeter'!A:A,'trial i vjeter'!A132,'trial  i vjeter'!F:F)</f>
        <v>1370649.52</v>
      </c>
      <c r="P132" s="171">
        <f t="shared" si="38"/>
        <v>0</v>
      </c>
    </row>
    <row r="133" spans="1:16" x14ac:dyDescent="0.2">
      <c r="A133" s="163">
        <v>531121</v>
      </c>
      <c r="B133" s="155" t="s">
        <v>2258</v>
      </c>
      <c r="C133" s="156">
        <v>382929</v>
      </c>
      <c r="D133" s="156">
        <v>15303706</v>
      </c>
      <c r="E133" s="156">
        <v>15286911.68</v>
      </c>
      <c r="F133" s="156">
        <v>399723.32</v>
      </c>
      <c r="G133" s="170">
        <f t="shared" ref="G133:G158" si="39">D133-E133</f>
        <v>16794.320000000298</v>
      </c>
      <c r="I133" s="153">
        <f>SUMIF('trial  i vjeter'!A:A,'trial i vjeter'!A133,'trial  i vjeter'!C:C)</f>
        <v>382929</v>
      </c>
      <c r="J133" s="170">
        <f t="shared" ref="J133:J158" si="40">I133-C133</f>
        <v>0</v>
      </c>
      <c r="K133" s="170">
        <f>SUMIF('trial  i vjeter'!A:A,'trial i vjeter'!A133,'trial  i vjeter'!D:D)</f>
        <v>15303706</v>
      </c>
      <c r="L133" s="170">
        <f t="shared" ref="L133:L158" si="41">K133-D133</f>
        <v>0</v>
      </c>
      <c r="M133" s="170">
        <f>SUMIF('trial  i vjeter'!A:A,'trial i vjeter'!A133,'trial  i vjeter'!E:E)</f>
        <v>15286911.68</v>
      </c>
      <c r="N133" s="170">
        <f t="shared" ref="N133:N158" si="42">M133-E133</f>
        <v>0</v>
      </c>
      <c r="O133" s="158">
        <f>SUMIF('trial  i vjeter'!A:A,'trial i vjeter'!A133,'trial  i vjeter'!F:F)</f>
        <v>399723.32</v>
      </c>
      <c r="P133" s="171">
        <f t="shared" si="38"/>
        <v>0</v>
      </c>
    </row>
    <row r="134" spans="1:16" x14ac:dyDescent="0.2">
      <c r="A134" s="163">
        <v>531122</v>
      </c>
      <c r="B134" s="155" t="s">
        <v>2260</v>
      </c>
      <c r="C134" s="156">
        <v>420000</v>
      </c>
      <c r="D134" s="156">
        <v>297068634.54000002</v>
      </c>
      <c r="E134" s="156">
        <v>297068634.54000002</v>
      </c>
      <c r="F134" s="156">
        <v>420000</v>
      </c>
      <c r="G134" s="170">
        <f t="shared" si="39"/>
        <v>0</v>
      </c>
      <c r="I134" s="153">
        <f>SUMIF('trial  i vjeter'!A:A,'trial i vjeter'!A134,'trial  i vjeter'!C:C)</f>
        <v>420000</v>
      </c>
      <c r="J134" s="170">
        <f t="shared" si="40"/>
        <v>0</v>
      </c>
      <c r="K134" s="170">
        <f>SUMIF('trial  i vjeter'!A:A,'trial i vjeter'!A134,'trial  i vjeter'!D:D)</f>
        <v>297068584.54000002</v>
      </c>
      <c r="L134" s="170">
        <f t="shared" si="41"/>
        <v>-50</v>
      </c>
      <c r="M134" s="170">
        <f>SUMIF('trial  i vjeter'!A:A,'trial i vjeter'!A134,'trial  i vjeter'!E:E)</f>
        <v>297068584.54000002</v>
      </c>
      <c r="N134" s="170">
        <f t="shared" si="42"/>
        <v>-50</v>
      </c>
      <c r="O134" s="158">
        <f>SUMIF('trial  i vjeter'!A:A,'trial i vjeter'!A134,'trial  i vjeter'!F:F)</f>
        <v>420000</v>
      </c>
      <c r="P134" s="171">
        <f t="shared" si="38"/>
        <v>0</v>
      </c>
    </row>
    <row r="135" spans="1:16" x14ac:dyDescent="0.2">
      <c r="A135" s="163">
        <v>531124</v>
      </c>
      <c r="B135" s="155" t="s">
        <v>2262</v>
      </c>
      <c r="C135" s="156">
        <v>450000</v>
      </c>
      <c r="D135" s="156">
        <v>136811609.97999999</v>
      </c>
      <c r="E135" s="156">
        <v>136811609.97999999</v>
      </c>
      <c r="F135" s="156">
        <v>450000</v>
      </c>
      <c r="G135" s="170">
        <f t="shared" si="39"/>
        <v>0</v>
      </c>
      <c r="I135" s="153">
        <f>SUMIF('trial  i vjeter'!A:A,'trial i vjeter'!A135,'trial  i vjeter'!C:C)</f>
        <v>450000</v>
      </c>
      <c r="J135" s="170">
        <f t="shared" si="40"/>
        <v>0</v>
      </c>
      <c r="K135" s="170">
        <f>SUMIF('trial  i vjeter'!A:A,'trial i vjeter'!A135,'trial  i vjeter'!D:D)</f>
        <v>136811609.97999999</v>
      </c>
      <c r="L135" s="170">
        <f t="shared" si="41"/>
        <v>0</v>
      </c>
      <c r="M135" s="170">
        <f>SUMIF('trial  i vjeter'!A:A,'trial i vjeter'!A135,'trial  i vjeter'!E:E)</f>
        <v>136811609.97999999</v>
      </c>
      <c r="N135" s="170">
        <f t="shared" si="42"/>
        <v>0</v>
      </c>
      <c r="O135" s="158">
        <f>SUMIF('trial  i vjeter'!A:A,'trial i vjeter'!A135,'trial  i vjeter'!F:F)</f>
        <v>450000</v>
      </c>
      <c r="P135" s="171">
        <f t="shared" si="38"/>
        <v>0</v>
      </c>
    </row>
    <row r="136" spans="1:16" x14ac:dyDescent="0.2">
      <c r="A136" s="163">
        <v>531125</v>
      </c>
      <c r="B136" s="155" t="s">
        <v>2264</v>
      </c>
      <c r="C136" s="156">
        <v>400010</v>
      </c>
      <c r="D136" s="156">
        <v>270158412.54000002</v>
      </c>
      <c r="E136" s="156">
        <v>270158412.54000002</v>
      </c>
      <c r="F136" s="156">
        <v>400010</v>
      </c>
      <c r="G136" s="170">
        <f t="shared" si="39"/>
        <v>0</v>
      </c>
      <c r="I136" s="153">
        <f>SUMIF('trial  i vjeter'!A:A,'trial i vjeter'!A136,'trial  i vjeter'!C:C)</f>
        <v>400010</v>
      </c>
      <c r="J136" s="170">
        <f t="shared" si="40"/>
        <v>0</v>
      </c>
      <c r="K136" s="170">
        <f>SUMIF('trial  i vjeter'!A:A,'trial i vjeter'!A136,'trial  i vjeter'!D:D)</f>
        <v>270158412.54000002</v>
      </c>
      <c r="L136" s="170">
        <f t="shared" si="41"/>
        <v>0</v>
      </c>
      <c r="M136" s="170">
        <f>SUMIF('trial  i vjeter'!A:A,'trial i vjeter'!A136,'trial  i vjeter'!E:E)</f>
        <v>270158412.54000002</v>
      </c>
      <c r="N136" s="170">
        <f t="shared" si="42"/>
        <v>0</v>
      </c>
      <c r="O136" s="158">
        <f>SUMIF('trial  i vjeter'!A:A,'trial i vjeter'!A136,'trial  i vjeter'!F:F)</f>
        <v>400010</v>
      </c>
      <c r="P136" s="171">
        <f t="shared" si="38"/>
        <v>0</v>
      </c>
    </row>
    <row r="137" spans="1:16" x14ac:dyDescent="0.2">
      <c r="A137" s="163">
        <v>531127</v>
      </c>
      <c r="B137" s="155" t="s">
        <v>2266</v>
      </c>
      <c r="C137" s="156">
        <v>40000</v>
      </c>
      <c r="D137" s="156">
        <v>145033200.88999999</v>
      </c>
      <c r="E137" s="156">
        <v>145033200.88999999</v>
      </c>
      <c r="F137" s="156">
        <v>40000</v>
      </c>
      <c r="G137" s="170">
        <f t="shared" si="39"/>
        <v>0</v>
      </c>
      <c r="I137" s="153">
        <f>SUMIF('trial  i vjeter'!A:A,'trial i vjeter'!A137,'trial  i vjeter'!C:C)</f>
        <v>40000</v>
      </c>
      <c r="J137" s="170">
        <f t="shared" si="40"/>
        <v>0</v>
      </c>
      <c r="K137" s="170">
        <f>SUMIF('trial  i vjeter'!A:A,'trial i vjeter'!A137,'trial  i vjeter'!D:D)</f>
        <v>145033200.88999999</v>
      </c>
      <c r="L137" s="170">
        <f t="shared" si="41"/>
        <v>0</v>
      </c>
      <c r="M137" s="170">
        <f>SUMIF('trial  i vjeter'!A:A,'trial i vjeter'!A137,'trial  i vjeter'!E:E)</f>
        <v>145033200.88999999</v>
      </c>
      <c r="N137" s="170">
        <f t="shared" si="42"/>
        <v>0</v>
      </c>
      <c r="O137" s="158">
        <f>SUMIF('trial  i vjeter'!A:A,'trial i vjeter'!A137,'trial  i vjeter'!F:F)</f>
        <v>40000</v>
      </c>
      <c r="P137" s="171">
        <f t="shared" si="38"/>
        <v>0</v>
      </c>
    </row>
    <row r="138" spans="1:16" x14ac:dyDescent="0.2">
      <c r="A138" s="163">
        <v>531128</v>
      </c>
      <c r="B138" s="155" t="s">
        <v>2268</v>
      </c>
      <c r="C138" s="156">
        <v>8915</v>
      </c>
      <c r="D138" s="156">
        <v>40000</v>
      </c>
      <c r="E138" s="156">
        <v>16130</v>
      </c>
      <c r="F138" s="156">
        <v>32785</v>
      </c>
      <c r="G138" s="170">
        <f t="shared" si="39"/>
        <v>23870</v>
      </c>
      <c r="I138" s="153">
        <f>SUMIF('trial  i vjeter'!A:A,'trial i vjeter'!A138,'trial  i vjeter'!C:C)</f>
        <v>8915</v>
      </c>
      <c r="J138" s="170">
        <f t="shared" si="40"/>
        <v>0</v>
      </c>
      <c r="K138" s="170">
        <f>SUMIF('trial  i vjeter'!A:A,'trial i vjeter'!A138,'trial  i vjeter'!D:D)</f>
        <v>40000</v>
      </c>
      <c r="L138" s="170">
        <f t="shared" si="41"/>
        <v>0</v>
      </c>
      <c r="M138" s="170">
        <f>SUMIF('trial  i vjeter'!A:A,'trial i vjeter'!A138,'trial  i vjeter'!E:E)</f>
        <v>16130</v>
      </c>
      <c r="N138" s="170">
        <f t="shared" si="42"/>
        <v>0</v>
      </c>
      <c r="O138" s="158">
        <f>SUMIF('trial  i vjeter'!A:A,'trial i vjeter'!A138,'trial  i vjeter'!F:F)</f>
        <v>32785</v>
      </c>
      <c r="P138" s="171">
        <f t="shared" si="38"/>
        <v>0</v>
      </c>
    </row>
    <row r="139" spans="1:16" x14ac:dyDescent="0.2">
      <c r="A139" s="163">
        <v>531130</v>
      </c>
      <c r="B139" s="155" t="s">
        <v>2270</v>
      </c>
      <c r="C139" s="156">
        <v>11638</v>
      </c>
      <c r="D139" s="156">
        <v>85000</v>
      </c>
      <c r="E139" s="156">
        <v>69513</v>
      </c>
      <c r="F139" s="156">
        <v>27125</v>
      </c>
      <c r="G139" s="170">
        <f t="shared" si="39"/>
        <v>15487</v>
      </c>
      <c r="I139" s="153">
        <f>SUMIF('trial  i vjeter'!A:A,'trial i vjeter'!A139,'trial  i vjeter'!C:C)</f>
        <v>11638</v>
      </c>
      <c r="J139" s="170">
        <f t="shared" si="40"/>
        <v>0</v>
      </c>
      <c r="K139" s="170">
        <f>SUMIF('trial  i vjeter'!A:A,'trial i vjeter'!A139,'trial  i vjeter'!D:D)</f>
        <v>85000</v>
      </c>
      <c r="L139" s="170">
        <f t="shared" si="41"/>
        <v>0</v>
      </c>
      <c r="M139" s="170">
        <f>SUMIF('trial  i vjeter'!A:A,'trial i vjeter'!A139,'trial  i vjeter'!E:E)</f>
        <v>69513</v>
      </c>
      <c r="N139" s="170">
        <f t="shared" si="42"/>
        <v>0</v>
      </c>
      <c r="O139" s="158">
        <f>SUMIF('trial  i vjeter'!A:A,'trial i vjeter'!A139,'trial  i vjeter'!F:F)</f>
        <v>27125</v>
      </c>
      <c r="P139" s="171">
        <f t="shared" si="38"/>
        <v>0</v>
      </c>
    </row>
    <row r="140" spans="1:16" x14ac:dyDescent="0.2">
      <c r="A140" s="163">
        <v>531131</v>
      </c>
      <c r="B140" s="155" t="s">
        <v>2272</v>
      </c>
      <c r="C140" s="156">
        <v>77177</v>
      </c>
      <c r="D140" s="156"/>
      <c r="E140" s="156">
        <v>73284</v>
      </c>
      <c r="F140" s="156">
        <v>3893</v>
      </c>
      <c r="G140" s="170">
        <f t="shared" si="39"/>
        <v>-73284</v>
      </c>
      <c r="I140" s="153">
        <f>SUMIF('trial  i vjeter'!A:A,'trial i vjeter'!A140,'trial  i vjeter'!C:C)</f>
        <v>77177</v>
      </c>
      <c r="J140" s="170">
        <f t="shared" si="40"/>
        <v>0</v>
      </c>
      <c r="K140" s="170">
        <f>SUMIF('trial  i vjeter'!A:A,'trial i vjeter'!A140,'trial  i vjeter'!D:D)</f>
        <v>0</v>
      </c>
      <c r="L140" s="170">
        <f t="shared" si="41"/>
        <v>0</v>
      </c>
      <c r="M140" s="170">
        <f>SUMIF('trial  i vjeter'!A:A,'trial i vjeter'!A140,'trial  i vjeter'!E:E)</f>
        <v>73284</v>
      </c>
      <c r="N140" s="170">
        <f t="shared" si="42"/>
        <v>0</v>
      </c>
      <c r="O140" s="158">
        <f>SUMIF('trial  i vjeter'!A:A,'trial i vjeter'!A140,'trial  i vjeter'!F:F)</f>
        <v>3893</v>
      </c>
      <c r="P140" s="171">
        <f t="shared" si="38"/>
        <v>0</v>
      </c>
    </row>
    <row r="141" spans="1:16" x14ac:dyDescent="0.2">
      <c r="A141" s="163">
        <v>531133</v>
      </c>
      <c r="B141" s="155" t="s">
        <v>2274</v>
      </c>
      <c r="C141" s="156">
        <v>57871</v>
      </c>
      <c r="D141" s="156"/>
      <c r="E141" s="156">
        <v>54229</v>
      </c>
      <c r="F141" s="156">
        <v>3642</v>
      </c>
      <c r="G141" s="170">
        <f t="shared" si="39"/>
        <v>-54229</v>
      </c>
      <c r="I141" s="153">
        <f>SUMIF('trial  i vjeter'!A:A,'trial i vjeter'!A141,'trial  i vjeter'!C:C)</f>
        <v>57871</v>
      </c>
      <c r="J141" s="170">
        <f t="shared" si="40"/>
        <v>0</v>
      </c>
      <c r="K141" s="170">
        <f>SUMIF('trial  i vjeter'!A:A,'trial i vjeter'!A141,'trial  i vjeter'!D:D)</f>
        <v>0</v>
      </c>
      <c r="L141" s="170">
        <f t="shared" si="41"/>
        <v>0</v>
      </c>
      <c r="M141" s="170">
        <f>SUMIF('trial  i vjeter'!A:A,'trial i vjeter'!A141,'trial  i vjeter'!E:E)</f>
        <v>54229</v>
      </c>
      <c r="N141" s="170">
        <f t="shared" si="42"/>
        <v>0</v>
      </c>
      <c r="O141" s="158">
        <f>SUMIF('trial  i vjeter'!A:A,'trial i vjeter'!A141,'trial  i vjeter'!F:F)</f>
        <v>3642</v>
      </c>
      <c r="P141" s="171">
        <f t="shared" si="38"/>
        <v>0</v>
      </c>
    </row>
    <row r="142" spans="1:16" x14ac:dyDescent="0.2">
      <c r="A142" s="163">
        <v>531135</v>
      </c>
      <c r="B142" s="155" t="s">
        <v>2276</v>
      </c>
      <c r="C142" s="156">
        <v>19472.990000000002</v>
      </c>
      <c r="D142" s="156"/>
      <c r="E142" s="156"/>
      <c r="F142" s="156">
        <v>19472.990000000002</v>
      </c>
      <c r="G142" s="170">
        <f t="shared" si="39"/>
        <v>0</v>
      </c>
      <c r="I142" s="153">
        <f>SUMIF('trial  i vjeter'!A:A,'trial i vjeter'!A142,'trial  i vjeter'!C:C)</f>
        <v>19472.990000000002</v>
      </c>
      <c r="J142" s="170">
        <f t="shared" si="40"/>
        <v>0</v>
      </c>
      <c r="K142" s="170">
        <f>SUMIF('trial  i vjeter'!A:A,'trial i vjeter'!A142,'trial  i vjeter'!D:D)</f>
        <v>0</v>
      </c>
      <c r="L142" s="170">
        <f t="shared" si="41"/>
        <v>0</v>
      </c>
      <c r="M142" s="170">
        <f>SUMIF('trial  i vjeter'!A:A,'trial i vjeter'!A142,'trial  i vjeter'!E:E)</f>
        <v>0</v>
      </c>
      <c r="N142" s="170">
        <f t="shared" si="42"/>
        <v>0</v>
      </c>
      <c r="O142" s="158">
        <f>SUMIF('trial  i vjeter'!A:A,'trial i vjeter'!A142,'trial  i vjeter'!F:F)</f>
        <v>19472.990000000002</v>
      </c>
      <c r="P142" s="171">
        <f t="shared" si="38"/>
        <v>0</v>
      </c>
    </row>
    <row r="143" spans="1:16" x14ac:dyDescent="0.2">
      <c r="A143" s="163">
        <v>531141</v>
      </c>
      <c r="B143" s="155" t="s">
        <v>2278</v>
      </c>
      <c r="C143" s="156">
        <v>2854491</v>
      </c>
      <c r="D143" s="156">
        <v>93689349.090000004</v>
      </c>
      <c r="E143" s="156">
        <v>94188851.370000005</v>
      </c>
      <c r="F143" s="156">
        <v>2354988.7200000002</v>
      </c>
      <c r="G143" s="170">
        <f t="shared" si="39"/>
        <v>-499502.28000000119</v>
      </c>
      <c r="I143" s="153">
        <f>SUMIF('trial  i vjeter'!A:A,'trial i vjeter'!A143,'trial  i vjeter'!C:C)</f>
        <v>2854491</v>
      </c>
      <c r="J143" s="170">
        <f t="shared" si="40"/>
        <v>0</v>
      </c>
      <c r="K143" s="170">
        <f>SUMIF('trial  i vjeter'!A:A,'trial i vjeter'!A143,'trial  i vjeter'!D:D)</f>
        <v>93689349.090000004</v>
      </c>
      <c r="L143" s="170">
        <f t="shared" si="41"/>
        <v>0</v>
      </c>
      <c r="M143" s="170">
        <f>SUMIF('trial  i vjeter'!A:A,'trial i vjeter'!A143,'trial  i vjeter'!E:E)</f>
        <v>94188851.370000005</v>
      </c>
      <c r="N143" s="170">
        <f t="shared" si="42"/>
        <v>0</v>
      </c>
      <c r="O143" s="158">
        <f>SUMIF('trial  i vjeter'!A:A,'trial i vjeter'!A143,'trial  i vjeter'!F:F)</f>
        <v>2354988.7200000002</v>
      </c>
      <c r="P143" s="171">
        <f t="shared" si="38"/>
        <v>0</v>
      </c>
    </row>
    <row r="144" spans="1:16" x14ac:dyDescent="0.2">
      <c r="A144" s="163">
        <v>531142</v>
      </c>
      <c r="B144" s="155" t="s">
        <v>2280</v>
      </c>
      <c r="C144" s="156">
        <v>500000</v>
      </c>
      <c r="D144" s="156">
        <v>360072276.32999998</v>
      </c>
      <c r="E144" s="156">
        <v>360072275.32999998</v>
      </c>
      <c r="F144" s="156">
        <v>500001</v>
      </c>
      <c r="G144" s="170">
        <f t="shared" si="39"/>
        <v>1</v>
      </c>
      <c r="I144" s="153">
        <f>SUMIF('trial  i vjeter'!A:A,'trial i vjeter'!A144,'trial  i vjeter'!C:C)</f>
        <v>500000</v>
      </c>
      <c r="J144" s="170">
        <f t="shared" si="40"/>
        <v>0</v>
      </c>
      <c r="K144" s="170">
        <f>SUMIF('trial  i vjeter'!A:A,'trial i vjeter'!A144,'trial  i vjeter'!D:D)</f>
        <v>360072276.32999998</v>
      </c>
      <c r="L144" s="170">
        <f t="shared" si="41"/>
        <v>0</v>
      </c>
      <c r="M144" s="170">
        <f>SUMIF('trial  i vjeter'!A:A,'trial i vjeter'!A144,'trial  i vjeter'!E:E)</f>
        <v>360072276.32999998</v>
      </c>
      <c r="N144" s="170">
        <f t="shared" si="42"/>
        <v>1</v>
      </c>
      <c r="O144" s="158">
        <f>SUMIF('trial  i vjeter'!A:A,'trial i vjeter'!A144,'trial  i vjeter'!F:F)</f>
        <v>500000</v>
      </c>
      <c r="P144" s="171">
        <f t="shared" si="38"/>
        <v>-1</v>
      </c>
    </row>
    <row r="145" spans="1:16" x14ac:dyDescent="0.2">
      <c r="A145" s="163">
        <v>531143</v>
      </c>
      <c r="B145" s="155" t="s">
        <v>2282</v>
      </c>
      <c r="C145" s="156">
        <v>11004</v>
      </c>
      <c r="D145" s="156">
        <v>10000</v>
      </c>
      <c r="E145" s="156">
        <v>14740</v>
      </c>
      <c r="F145" s="156">
        <v>6264</v>
      </c>
      <c r="G145" s="170">
        <f t="shared" si="39"/>
        <v>-4740</v>
      </c>
      <c r="I145" s="153">
        <f>SUMIF('trial  i vjeter'!A:A,'trial i vjeter'!A145,'trial  i vjeter'!C:C)</f>
        <v>11004</v>
      </c>
      <c r="J145" s="170">
        <f t="shared" si="40"/>
        <v>0</v>
      </c>
      <c r="K145" s="170">
        <f>SUMIF('trial  i vjeter'!A:A,'trial i vjeter'!A145,'trial  i vjeter'!D:D)</f>
        <v>10000</v>
      </c>
      <c r="L145" s="170">
        <f t="shared" si="41"/>
        <v>0</v>
      </c>
      <c r="M145" s="170">
        <f>SUMIF('trial  i vjeter'!A:A,'trial i vjeter'!A145,'trial  i vjeter'!E:E)</f>
        <v>14740</v>
      </c>
      <c r="N145" s="170">
        <f t="shared" si="42"/>
        <v>0</v>
      </c>
      <c r="O145" s="158">
        <f>SUMIF('trial  i vjeter'!A:A,'trial i vjeter'!A145,'trial  i vjeter'!F:F)</f>
        <v>6264</v>
      </c>
      <c r="P145" s="171">
        <f t="shared" si="38"/>
        <v>0</v>
      </c>
    </row>
    <row r="146" spans="1:16" x14ac:dyDescent="0.2">
      <c r="A146" s="163">
        <v>531149</v>
      </c>
      <c r="B146" s="155" t="s">
        <v>2288</v>
      </c>
      <c r="C146" s="156">
        <v>1346198</v>
      </c>
      <c r="D146" s="156">
        <v>53514815.5</v>
      </c>
      <c r="E146" s="156">
        <v>53530064.979999997</v>
      </c>
      <c r="F146" s="156">
        <v>1330948.52</v>
      </c>
      <c r="G146" s="170">
        <f t="shared" si="39"/>
        <v>-15249.479999996722</v>
      </c>
      <c r="I146" s="153">
        <f>SUMIF('trial  i vjeter'!A:A,'trial i vjeter'!A146,'trial  i vjeter'!C:C)</f>
        <v>1346198</v>
      </c>
      <c r="J146" s="170">
        <f t="shared" si="40"/>
        <v>0</v>
      </c>
      <c r="K146" s="170">
        <f>SUMIF('trial  i vjeter'!A:A,'trial i vjeter'!A146,'trial  i vjeter'!D:D)</f>
        <v>53514815.5</v>
      </c>
      <c r="L146" s="170">
        <f t="shared" si="41"/>
        <v>0</v>
      </c>
      <c r="M146" s="170">
        <f>SUMIF('trial  i vjeter'!A:A,'trial i vjeter'!A146,'trial  i vjeter'!E:E)</f>
        <v>53525352.979999997</v>
      </c>
      <c r="N146" s="170">
        <f t="shared" si="42"/>
        <v>-4712</v>
      </c>
      <c r="O146" s="158">
        <f>SUMIF('trial  i vjeter'!A:A,'trial i vjeter'!A146,'trial  i vjeter'!F:F)</f>
        <v>1335660.52</v>
      </c>
      <c r="P146" s="171">
        <f t="shared" si="38"/>
        <v>4712</v>
      </c>
    </row>
    <row r="147" spans="1:16" x14ac:dyDescent="0.2">
      <c r="A147" s="163">
        <v>531150</v>
      </c>
      <c r="B147" s="155" t="s">
        <v>2290</v>
      </c>
      <c r="C147" s="156">
        <v>325000</v>
      </c>
      <c r="D147" s="156">
        <v>156862144.11000001</v>
      </c>
      <c r="E147" s="156">
        <v>156862144.11000001</v>
      </c>
      <c r="F147" s="156">
        <v>325000</v>
      </c>
      <c r="G147" s="170">
        <f t="shared" si="39"/>
        <v>0</v>
      </c>
      <c r="I147" s="153">
        <f>SUMIF('trial  i vjeter'!A:A,'trial i vjeter'!A147,'trial  i vjeter'!C:C)</f>
        <v>325000</v>
      </c>
      <c r="J147" s="170">
        <f t="shared" si="40"/>
        <v>0</v>
      </c>
      <c r="K147" s="170">
        <f>SUMIF('trial  i vjeter'!A:A,'trial i vjeter'!A147,'trial  i vjeter'!D:D)</f>
        <v>156862144.11000001</v>
      </c>
      <c r="L147" s="170">
        <f t="shared" si="41"/>
        <v>0</v>
      </c>
      <c r="M147" s="170">
        <f>SUMIF('trial  i vjeter'!A:A,'trial i vjeter'!A147,'trial  i vjeter'!E:E)</f>
        <v>156862144.11000001</v>
      </c>
      <c r="N147" s="170">
        <f t="shared" si="42"/>
        <v>0</v>
      </c>
      <c r="O147" s="158">
        <f>SUMIF('trial  i vjeter'!A:A,'trial i vjeter'!A147,'trial  i vjeter'!F:F)</f>
        <v>325000</v>
      </c>
      <c r="P147" s="171">
        <f t="shared" si="38"/>
        <v>0</v>
      </c>
    </row>
    <row r="148" spans="1:16" x14ac:dyDescent="0.2">
      <c r="A148" s="163">
        <v>531151</v>
      </c>
      <c r="B148" s="155" t="s">
        <v>2292</v>
      </c>
      <c r="C148" s="156">
        <v>10349</v>
      </c>
      <c r="D148" s="156">
        <v>120000</v>
      </c>
      <c r="E148" s="156">
        <v>92888</v>
      </c>
      <c r="F148" s="156">
        <v>37461</v>
      </c>
      <c r="G148" s="170">
        <f t="shared" si="39"/>
        <v>27112</v>
      </c>
      <c r="I148" s="153">
        <f>SUMIF('trial  i vjeter'!A:A,'trial i vjeter'!A148,'trial  i vjeter'!C:C)</f>
        <v>10349</v>
      </c>
      <c r="J148" s="170">
        <f t="shared" si="40"/>
        <v>0</v>
      </c>
      <c r="K148" s="170">
        <f>SUMIF('trial  i vjeter'!A:A,'trial i vjeter'!A148,'trial  i vjeter'!D:D)</f>
        <v>120000</v>
      </c>
      <c r="L148" s="170">
        <f t="shared" si="41"/>
        <v>0</v>
      </c>
      <c r="M148" s="170">
        <f>SUMIF('trial  i vjeter'!A:A,'trial i vjeter'!A148,'trial  i vjeter'!E:E)</f>
        <v>92888</v>
      </c>
      <c r="N148" s="170">
        <f t="shared" si="42"/>
        <v>0</v>
      </c>
      <c r="O148" s="158">
        <f>SUMIF('trial  i vjeter'!A:A,'trial i vjeter'!A148,'trial  i vjeter'!F:F)</f>
        <v>37461</v>
      </c>
      <c r="P148" s="171">
        <f t="shared" si="38"/>
        <v>0</v>
      </c>
    </row>
    <row r="149" spans="1:16" x14ac:dyDescent="0.2">
      <c r="A149" s="163">
        <v>531152</v>
      </c>
      <c r="B149" s="155" t="s">
        <v>2294</v>
      </c>
      <c r="C149" s="156">
        <v>2622300</v>
      </c>
      <c r="D149" s="156">
        <v>129027638.17</v>
      </c>
      <c r="E149" s="156">
        <v>128260019.2</v>
      </c>
      <c r="F149" s="156">
        <v>3389918.97</v>
      </c>
      <c r="G149" s="170">
        <f t="shared" si="39"/>
        <v>767618.96999999881</v>
      </c>
      <c r="I149" s="153">
        <f>SUMIF('trial  i vjeter'!A:A,'trial i vjeter'!A149,'trial  i vjeter'!C:C)</f>
        <v>2622300</v>
      </c>
      <c r="J149" s="170">
        <f t="shared" si="40"/>
        <v>0</v>
      </c>
      <c r="K149" s="170">
        <f>SUMIF('trial  i vjeter'!A:A,'trial i vjeter'!A149,'trial  i vjeter'!D:D)</f>
        <v>129021988.17</v>
      </c>
      <c r="L149" s="170">
        <f t="shared" si="41"/>
        <v>-5650</v>
      </c>
      <c r="M149" s="170">
        <f>SUMIF('trial  i vjeter'!A:A,'trial i vjeter'!A149,'trial  i vjeter'!E:E)</f>
        <v>128260019.2</v>
      </c>
      <c r="N149" s="170">
        <f t="shared" si="42"/>
        <v>0</v>
      </c>
      <c r="O149" s="158">
        <f>SUMIF('trial  i vjeter'!A:A,'trial i vjeter'!A149,'trial  i vjeter'!F:F)</f>
        <v>3384268.97</v>
      </c>
      <c r="P149" s="171">
        <f t="shared" si="38"/>
        <v>-5650</v>
      </c>
    </row>
    <row r="150" spans="1:16" x14ac:dyDescent="0.2">
      <c r="A150" s="163">
        <v>531153</v>
      </c>
      <c r="B150" s="155" t="s">
        <v>2296</v>
      </c>
      <c r="C150" s="156">
        <v>500000</v>
      </c>
      <c r="D150" s="156">
        <v>387384326.45999998</v>
      </c>
      <c r="E150" s="156">
        <v>387384326.45999998</v>
      </c>
      <c r="F150" s="156">
        <v>500000</v>
      </c>
      <c r="G150" s="170">
        <f t="shared" si="39"/>
        <v>0</v>
      </c>
      <c r="I150" s="153">
        <f>SUMIF('trial  i vjeter'!A:A,'trial i vjeter'!A150,'trial  i vjeter'!C:C)</f>
        <v>500000</v>
      </c>
      <c r="J150" s="170">
        <f t="shared" si="40"/>
        <v>0</v>
      </c>
      <c r="K150" s="170">
        <f>SUMIF('trial  i vjeter'!A:A,'trial i vjeter'!A150,'trial  i vjeter'!D:D)</f>
        <v>387384276.45999998</v>
      </c>
      <c r="L150" s="170">
        <f t="shared" si="41"/>
        <v>-50</v>
      </c>
      <c r="M150" s="170">
        <f>SUMIF('trial  i vjeter'!A:A,'trial i vjeter'!A150,'trial  i vjeter'!E:E)</f>
        <v>387384276.45999998</v>
      </c>
      <c r="N150" s="170">
        <f t="shared" si="42"/>
        <v>-50</v>
      </c>
      <c r="O150" s="158">
        <f>SUMIF('trial  i vjeter'!A:A,'trial i vjeter'!A150,'trial  i vjeter'!F:F)</f>
        <v>500000</v>
      </c>
      <c r="P150" s="171">
        <f t="shared" si="38"/>
        <v>0</v>
      </c>
    </row>
    <row r="151" spans="1:16" x14ac:dyDescent="0.2">
      <c r="A151" s="163">
        <v>531154</v>
      </c>
      <c r="B151" s="155" t="s">
        <v>2298</v>
      </c>
      <c r="C151" s="156">
        <v>29625</v>
      </c>
      <c r="D151" s="156">
        <v>40000</v>
      </c>
      <c r="E151" s="156">
        <v>56600</v>
      </c>
      <c r="F151" s="156">
        <v>13025</v>
      </c>
      <c r="G151" s="170">
        <f t="shared" si="39"/>
        <v>-16600</v>
      </c>
      <c r="I151" s="153">
        <f>SUMIF('trial  i vjeter'!A:A,'trial i vjeter'!A151,'trial  i vjeter'!C:C)</f>
        <v>29625</v>
      </c>
      <c r="J151" s="170">
        <f t="shared" si="40"/>
        <v>0</v>
      </c>
      <c r="K151" s="170">
        <f>SUMIF('trial  i vjeter'!A:A,'trial i vjeter'!A151,'trial  i vjeter'!D:D)</f>
        <v>40000</v>
      </c>
      <c r="L151" s="170">
        <f t="shared" si="41"/>
        <v>0</v>
      </c>
      <c r="M151" s="170">
        <f>SUMIF('trial  i vjeter'!A:A,'trial i vjeter'!A151,'trial  i vjeter'!E:E)</f>
        <v>56600</v>
      </c>
      <c r="N151" s="170">
        <f t="shared" si="42"/>
        <v>0</v>
      </c>
      <c r="O151" s="158">
        <f>SUMIF('trial  i vjeter'!A:A,'trial i vjeter'!A151,'trial  i vjeter'!F:F)</f>
        <v>13025</v>
      </c>
      <c r="P151" s="171">
        <f t="shared" si="38"/>
        <v>0</v>
      </c>
    </row>
    <row r="152" spans="1:16" x14ac:dyDescent="0.2">
      <c r="A152" s="163">
        <v>531155</v>
      </c>
      <c r="B152" s="155" t="s">
        <v>2300</v>
      </c>
      <c r="C152" s="156">
        <v>952596</v>
      </c>
      <c r="D152" s="156">
        <v>37556201.509999998</v>
      </c>
      <c r="E152" s="156">
        <v>37621297.509999998</v>
      </c>
      <c r="F152" s="156">
        <v>887500</v>
      </c>
      <c r="G152" s="170">
        <f t="shared" si="39"/>
        <v>-65096</v>
      </c>
      <c r="I152" s="153">
        <f>SUMIF('trial  i vjeter'!A:A,'trial i vjeter'!A152,'trial  i vjeter'!C:C)</f>
        <v>952596</v>
      </c>
      <c r="J152" s="170">
        <f t="shared" si="40"/>
        <v>0</v>
      </c>
      <c r="K152" s="170">
        <f>SUMIF('trial  i vjeter'!A:A,'trial i vjeter'!A152,'trial  i vjeter'!D:D)</f>
        <v>37556201.509999998</v>
      </c>
      <c r="L152" s="170">
        <f t="shared" si="41"/>
        <v>0</v>
      </c>
      <c r="M152" s="170">
        <f>SUMIF('trial  i vjeter'!A:A,'trial i vjeter'!A152,'trial  i vjeter'!E:E)</f>
        <v>37621297.509999998</v>
      </c>
      <c r="N152" s="170">
        <f t="shared" si="42"/>
        <v>0</v>
      </c>
      <c r="O152" s="158">
        <f>SUMIF('trial  i vjeter'!A:A,'trial i vjeter'!A152,'trial  i vjeter'!F:F)</f>
        <v>887500</v>
      </c>
      <c r="P152" s="171">
        <f t="shared" si="38"/>
        <v>0</v>
      </c>
    </row>
    <row r="153" spans="1:16" x14ac:dyDescent="0.2">
      <c r="A153" s="163">
        <v>531156</v>
      </c>
      <c r="B153" s="155" t="s">
        <v>2302</v>
      </c>
      <c r="C153" s="156">
        <v>400000</v>
      </c>
      <c r="D153" s="156">
        <v>164171823</v>
      </c>
      <c r="E153" s="156">
        <v>164171823</v>
      </c>
      <c r="F153" s="156">
        <v>400000</v>
      </c>
      <c r="G153" s="170">
        <f t="shared" si="39"/>
        <v>0</v>
      </c>
      <c r="I153" s="153">
        <f>SUMIF('trial  i vjeter'!A:A,'trial i vjeter'!A153,'trial  i vjeter'!C:C)</f>
        <v>400000</v>
      </c>
      <c r="J153" s="170">
        <f t="shared" si="40"/>
        <v>0</v>
      </c>
      <c r="K153" s="170">
        <f>SUMIF('trial  i vjeter'!A:A,'trial i vjeter'!A153,'trial  i vjeter'!D:D)</f>
        <v>164171823</v>
      </c>
      <c r="L153" s="170">
        <f t="shared" si="41"/>
        <v>0</v>
      </c>
      <c r="M153" s="170">
        <f>SUMIF('trial  i vjeter'!A:A,'trial i vjeter'!A153,'trial  i vjeter'!E:E)</f>
        <v>164171823</v>
      </c>
      <c r="N153" s="170">
        <f t="shared" si="42"/>
        <v>0</v>
      </c>
      <c r="O153" s="158">
        <f>SUMIF('trial  i vjeter'!A:A,'trial i vjeter'!A153,'trial  i vjeter'!F:F)</f>
        <v>400000</v>
      </c>
      <c r="P153" s="171">
        <f t="shared" si="38"/>
        <v>0</v>
      </c>
    </row>
    <row r="154" spans="1:16" x14ac:dyDescent="0.2">
      <c r="A154" s="163">
        <v>531157</v>
      </c>
      <c r="B154" s="155" t="s">
        <v>2304</v>
      </c>
      <c r="C154" s="156">
        <v>3538</v>
      </c>
      <c r="D154" s="156">
        <v>20000</v>
      </c>
      <c r="E154" s="156">
        <v>13440</v>
      </c>
      <c r="F154" s="156">
        <v>10098</v>
      </c>
      <c r="G154" s="170">
        <f t="shared" si="39"/>
        <v>6560</v>
      </c>
      <c r="I154" s="153">
        <f>SUMIF('trial  i vjeter'!A:A,'trial i vjeter'!A154,'trial  i vjeter'!C:C)</f>
        <v>3538</v>
      </c>
      <c r="J154" s="170">
        <f t="shared" si="40"/>
        <v>0</v>
      </c>
      <c r="K154" s="170">
        <f>SUMIF('trial  i vjeter'!A:A,'trial i vjeter'!A154,'trial  i vjeter'!D:D)</f>
        <v>20000</v>
      </c>
      <c r="L154" s="170">
        <f t="shared" si="41"/>
        <v>0</v>
      </c>
      <c r="M154" s="170">
        <f>SUMIF('trial  i vjeter'!A:A,'trial i vjeter'!A154,'trial  i vjeter'!E:E)</f>
        <v>13440</v>
      </c>
      <c r="N154" s="170">
        <f t="shared" si="42"/>
        <v>0</v>
      </c>
      <c r="O154" s="158">
        <f>SUMIF('trial  i vjeter'!A:A,'trial i vjeter'!A154,'trial  i vjeter'!F:F)</f>
        <v>10098</v>
      </c>
      <c r="P154" s="171">
        <f t="shared" si="38"/>
        <v>0</v>
      </c>
    </row>
    <row r="155" spans="1:16" x14ac:dyDescent="0.2">
      <c r="A155" s="163">
        <v>531158</v>
      </c>
      <c r="B155" s="155" t="s">
        <v>2306</v>
      </c>
      <c r="C155" s="156">
        <v>2783419</v>
      </c>
      <c r="D155" s="156">
        <v>121931075.13</v>
      </c>
      <c r="E155" s="156">
        <v>121945572.41</v>
      </c>
      <c r="F155" s="156">
        <v>2768921.72</v>
      </c>
      <c r="G155" s="170">
        <f t="shared" si="39"/>
        <v>-14497.280000001192</v>
      </c>
      <c r="I155" s="153">
        <f>SUMIF('trial  i vjeter'!A:A,'trial i vjeter'!A155,'trial  i vjeter'!C:C)</f>
        <v>2783419</v>
      </c>
      <c r="J155" s="170">
        <f t="shared" si="40"/>
        <v>0</v>
      </c>
      <c r="K155" s="170">
        <f>SUMIF('trial  i vjeter'!A:A,'trial i vjeter'!A155,'trial  i vjeter'!D:D)</f>
        <v>121926363.13</v>
      </c>
      <c r="L155" s="170">
        <f t="shared" si="41"/>
        <v>-4712</v>
      </c>
      <c r="M155" s="170">
        <f>SUMIF('trial  i vjeter'!A:A,'trial i vjeter'!A155,'trial  i vjeter'!E:E)</f>
        <v>121945572.41</v>
      </c>
      <c r="N155" s="170">
        <f t="shared" si="42"/>
        <v>0</v>
      </c>
      <c r="O155" s="158">
        <f>SUMIF('trial  i vjeter'!A:A,'trial i vjeter'!A155,'trial  i vjeter'!F:F)</f>
        <v>2764209.72</v>
      </c>
      <c r="P155" s="171">
        <f t="shared" si="38"/>
        <v>-4712</v>
      </c>
    </row>
    <row r="156" spans="1:16" x14ac:dyDescent="0.2">
      <c r="A156" s="163">
        <v>531159</v>
      </c>
      <c r="B156" s="155" t="s">
        <v>2308</v>
      </c>
      <c r="C156" s="156">
        <v>400000</v>
      </c>
      <c r="D156" s="156">
        <v>301436962.23000002</v>
      </c>
      <c r="E156" s="156">
        <v>301436962.23000002</v>
      </c>
      <c r="F156" s="156">
        <v>400000</v>
      </c>
      <c r="G156" s="170">
        <f t="shared" si="39"/>
        <v>0</v>
      </c>
      <c r="I156" s="153">
        <f>SUMIF('trial  i vjeter'!A:A,'trial i vjeter'!A156,'trial  i vjeter'!C:C)</f>
        <v>400000</v>
      </c>
      <c r="J156" s="170">
        <f t="shared" si="40"/>
        <v>0</v>
      </c>
      <c r="K156" s="170">
        <f>SUMIF('trial  i vjeter'!A:A,'trial i vjeter'!A156,'trial  i vjeter'!D:D)</f>
        <v>301436962.23000002</v>
      </c>
      <c r="L156" s="170">
        <f t="shared" si="41"/>
        <v>0</v>
      </c>
      <c r="M156" s="170">
        <f>SUMIF('trial  i vjeter'!A:A,'trial i vjeter'!A156,'trial  i vjeter'!E:E)</f>
        <v>301436962.23000002</v>
      </c>
      <c r="N156" s="170">
        <f t="shared" si="42"/>
        <v>0</v>
      </c>
      <c r="O156" s="158">
        <f>SUMIF('trial  i vjeter'!A:A,'trial i vjeter'!A156,'trial  i vjeter'!F:F)</f>
        <v>400000</v>
      </c>
      <c r="P156" s="171">
        <f t="shared" si="38"/>
        <v>0</v>
      </c>
    </row>
    <row r="157" spans="1:16" x14ac:dyDescent="0.2">
      <c r="A157" s="163">
        <v>531160</v>
      </c>
      <c r="B157" s="155" t="s">
        <v>2310</v>
      </c>
      <c r="C157" s="156">
        <v>26720</v>
      </c>
      <c r="D157" s="156">
        <v>90000</v>
      </c>
      <c r="E157" s="156">
        <v>81513</v>
      </c>
      <c r="F157" s="156">
        <v>35207</v>
      </c>
      <c r="G157" s="170">
        <f t="shared" si="39"/>
        <v>8487</v>
      </c>
      <c r="I157" s="153">
        <f>SUMIF('trial  i vjeter'!A:A,'trial i vjeter'!A157,'trial  i vjeter'!C:C)</f>
        <v>26720</v>
      </c>
      <c r="J157" s="170">
        <f t="shared" si="40"/>
        <v>0</v>
      </c>
      <c r="K157" s="170">
        <f>SUMIF('trial  i vjeter'!A:A,'trial i vjeter'!A157,'trial  i vjeter'!D:D)</f>
        <v>90000</v>
      </c>
      <c r="L157" s="170">
        <f t="shared" si="41"/>
        <v>0</v>
      </c>
      <c r="M157" s="170">
        <f>SUMIF('trial  i vjeter'!A:A,'trial i vjeter'!A157,'trial  i vjeter'!E:E)</f>
        <v>81513</v>
      </c>
      <c r="N157" s="170">
        <f t="shared" si="42"/>
        <v>0</v>
      </c>
      <c r="O157" s="158">
        <f>SUMIF('trial  i vjeter'!A:A,'trial i vjeter'!A157,'trial  i vjeter'!F:F)</f>
        <v>35207</v>
      </c>
      <c r="P157" s="171">
        <f t="shared" si="38"/>
        <v>0</v>
      </c>
    </row>
    <row r="158" spans="1:16" x14ac:dyDescent="0.2">
      <c r="A158" s="163">
        <v>53141</v>
      </c>
      <c r="B158" s="155" t="s">
        <v>2312</v>
      </c>
      <c r="C158" s="156">
        <v>26409.95</v>
      </c>
      <c r="D158" s="156">
        <v>608290</v>
      </c>
      <c r="E158" s="156">
        <v>65497.69</v>
      </c>
      <c r="F158" s="156">
        <v>569202.26</v>
      </c>
      <c r="G158" s="170">
        <f t="shared" si="39"/>
        <v>542792.31000000006</v>
      </c>
      <c r="I158" s="153">
        <f>SUMIF('trial  i vjeter'!A:A,'trial i vjeter'!A158,'trial  i vjeter'!C:C)</f>
        <v>26409.95</v>
      </c>
      <c r="J158" s="170">
        <f t="shared" si="40"/>
        <v>0</v>
      </c>
      <c r="K158" s="170">
        <f>SUMIF('trial  i vjeter'!A:A,'trial i vjeter'!A158,'trial  i vjeter'!D:D)</f>
        <v>608290</v>
      </c>
      <c r="L158" s="170">
        <f t="shared" si="41"/>
        <v>0</v>
      </c>
      <c r="M158" s="170">
        <f>SUMIF('trial  i vjeter'!A:A,'trial i vjeter'!A158,'trial  i vjeter'!E:E)</f>
        <v>60765</v>
      </c>
      <c r="N158" s="170">
        <f t="shared" si="42"/>
        <v>-4732.6900000000023</v>
      </c>
      <c r="O158" s="158">
        <f>SUMIF('trial  i vjeter'!A:A,'trial i vjeter'!A158,'trial  i vjeter'!F:F)</f>
        <v>573934.94999999995</v>
      </c>
      <c r="P158" s="171">
        <f t="shared" si="38"/>
        <v>4732.6899999999441</v>
      </c>
    </row>
    <row r="159" spans="1:16" x14ac:dyDescent="0.2">
      <c r="A159" s="163">
        <v>581</v>
      </c>
      <c r="B159" s="155" t="s">
        <v>2314</v>
      </c>
      <c r="C159" s="156">
        <v>-183000.43</v>
      </c>
      <c r="D159" s="156">
        <v>8921118.1300000008</v>
      </c>
      <c r="E159" s="156">
        <v>9000483.6799999997</v>
      </c>
      <c r="F159" s="156">
        <v>-262365.98</v>
      </c>
      <c r="G159" s="170">
        <f t="shared" ref="G159:G185" si="43">D159-E159</f>
        <v>-79365.549999998882</v>
      </c>
      <c r="I159" s="153">
        <f>SUMIF('trial  i vjeter'!A:A,'trial i vjeter'!A159,'trial  i vjeter'!C:C)</f>
        <v>-183000.43</v>
      </c>
      <c r="J159" s="170">
        <f t="shared" ref="J159:J185" si="44">I159-C159</f>
        <v>0</v>
      </c>
      <c r="K159" s="170">
        <f>SUMIF('trial  i vjeter'!A:A,'trial i vjeter'!A159,'trial  i vjeter'!D:D)</f>
        <v>8921118.1300000008</v>
      </c>
      <c r="L159" s="170">
        <f t="shared" ref="L159:L185" si="45">K159-D159</f>
        <v>0</v>
      </c>
      <c r="M159" s="170">
        <f>SUMIF('trial  i vjeter'!A:A,'trial i vjeter'!A159,'trial  i vjeter'!E:E)</f>
        <v>9000483.6799999997</v>
      </c>
      <c r="N159" s="170">
        <f t="shared" ref="N159:N185" si="46">M159-E159</f>
        <v>0</v>
      </c>
      <c r="O159" s="158">
        <f>SUMIF('trial  i vjeter'!A:A,'trial i vjeter'!A159,'trial  i vjeter'!F:F)</f>
        <v>-262365.98</v>
      </c>
      <c r="P159" s="171">
        <f t="shared" si="38"/>
        <v>0</v>
      </c>
    </row>
    <row r="160" spans="1:16" x14ac:dyDescent="0.2">
      <c r="A160" s="163">
        <v>58101</v>
      </c>
      <c r="B160" s="155" t="s">
        <v>2316</v>
      </c>
      <c r="C160" s="156">
        <v>3946745</v>
      </c>
      <c r="D160" s="156">
        <v>326821837</v>
      </c>
      <c r="E160" s="156">
        <v>326721187</v>
      </c>
      <c r="F160" s="156">
        <v>4047395</v>
      </c>
      <c r="G160" s="170">
        <f t="shared" si="43"/>
        <v>100650</v>
      </c>
      <c r="I160" s="153">
        <f>SUMIF('trial  i vjeter'!A:A,'trial i vjeter'!A160,'trial  i vjeter'!C:C)</f>
        <v>3946745</v>
      </c>
      <c r="J160" s="170">
        <f t="shared" si="44"/>
        <v>0</v>
      </c>
      <c r="K160" s="170">
        <f>SUMIF('trial  i vjeter'!A:A,'trial i vjeter'!A160,'trial  i vjeter'!D:D)</f>
        <v>326821837</v>
      </c>
      <c r="L160" s="170">
        <f t="shared" si="45"/>
        <v>0</v>
      </c>
      <c r="M160" s="170">
        <f>SUMIF('trial  i vjeter'!A:A,'trial i vjeter'!A160,'trial  i vjeter'!E:E)</f>
        <v>326721187</v>
      </c>
      <c r="N160" s="170">
        <f t="shared" si="46"/>
        <v>0</v>
      </c>
      <c r="O160" s="158">
        <f>SUMIF('trial  i vjeter'!A:A,'trial i vjeter'!A160,'trial  i vjeter'!F:F)</f>
        <v>4047395</v>
      </c>
      <c r="P160" s="171">
        <f t="shared" si="38"/>
        <v>0</v>
      </c>
    </row>
    <row r="161" spans="1:16" x14ac:dyDescent="0.2">
      <c r="A161" s="163">
        <v>58102</v>
      </c>
      <c r="B161" s="155" t="s">
        <v>2318</v>
      </c>
      <c r="C161" s="156">
        <v>4400940</v>
      </c>
      <c r="D161" s="156">
        <v>317839522</v>
      </c>
      <c r="E161" s="156">
        <v>318677882</v>
      </c>
      <c r="F161" s="156">
        <v>3562580</v>
      </c>
      <c r="G161" s="170">
        <f t="shared" si="43"/>
        <v>-838360</v>
      </c>
      <c r="I161" s="153">
        <f>SUMIF('trial  i vjeter'!A:A,'trial i vjeter'!A161,'trial  i vjeter'!C:C)</f>
        <v>4400940</v>
      </c>
      <c r="J161" s="170">
        <f t="shared" si="44"/>
        <v>0</v>
      </c>
      <c r="K161" s="170">
        <f>SUMIF('trial  i vjeter'!A:A,'trial i vjeter'!A161,'trial  i vjeter'!D:D)</f>
        <v>317839522</v>
      </c>
      <c r="L161" s="170">
        <f t="shared" si="45"/>
        <v>0</v>
      </c>
      <c r="M161" s="170">
        <f>SUMIF('trial  i vjeter'!A:A,'trial i vjeter'!A161,'trial  i vjeter'!E:E)</f>
        <v>318677882</v>
      </c>
      <c r="N161" s="170">
        <f t="shared" si="46"/>
        <v>0</v>
      </c>
      <c r="O161" s="158">
        <f>SUMIF('trial  i vjeter'!A:A,'trial i vjeter'!A161,'trial  i vjeter'!F:F)</f>
        <v>3562580</v>
      </c>
      <c r="P161" s="171">
        <f t="shared" si="38"/>
        <v>0</v>
      </c>
    </row>
    <row r="162" spans="1:16" x14ac:dyDescent="0.2">
      <c r="A162" s="163">
        <v>58107</v>
      </c>
      <c r="B162" s="155" t="s">
        <v>2320</v>
      </c>
      <c r="C162" s="156">
        <v>7311.65</v>
      </c>
      <c r="D162" s="156">
        <v>13839.53</v>
      </c>
      <c r="E162" s="156">
        <v>17603</v>
      </c>
      <c r="F162" s="156">
        <v>3548.18</v>
      </c>
      <c r="G162" s="170">
        <f t="shared" si="43"/>
        <v>-3763.4699999999993</v>
      </c>
      <c r="I162" s="153">
        <f>SUMIF('trial  i vjeter'!A:A,'trial i vjeter'!A162,'trial  i vjeter'!C:C)</f>
        <v>7311.65</v>
      </c>
      <c r="J162" s="170">
        <f t="shared" si="44"/>
        <v>0</v>
      </c>
      <c r="K162" s="170">
        <f>SUMIF('trial  i vjeter'!A:A,'trial i vjeter'!A162,'trial  i vjeter'!D:D)</f>
        <v>13839.53</v>
      </c>
      <c r="L162" s="170">
        <f t="shared" si="45"/>
        <v>0</v>
      </c>
      <c r="M162" s="170">
        <f>SUMIF('trial  i vjeter'!A:A,'trial i vjeter'!A162,'trial  i vjeter'!E:E)</f>
        <v>0</v>
      </c>
      <c r="N162" s="170">
        <f t="shared" si="46"/>
        <v>-17603</v>
      </c>
      <c r="O162" s="158">
        <f>SUMIF('trial  i vjeter'!A:A,'trial i vjeter'!A162,'trial  i vjeter'!F:F)</f>
        <v>21151.18</v>
      </c>
      <c r="P162" s="171">
        <f t="shared" si="38"/>
        <v>17603</v>
      </c>
    </row>
    <row r="163" spans="1:16" x14ac:dyDescent="0.2">
      <c r="A163" s="163">
        <v>58108</v>
      </c>
      <c r="B163" s="155" t="s">
        <v>2322</v>
      </c>
      <c r="C163" s="156">
        <v>-1774.7</v>
      </c>
      <c r="D163" s="156">
        <v>51915.09</v>
      </c>
      <c r="E163" s="156">
        <v>51896</v>
      </c>
      <c r="F163" s="156">
        <v>-1755.61</v>
      </c>
      <c r="G163" s="170">
        <f t="shared" si="43"/>
        <v>19.089999999996508</v>
      </c>
      <c r="I163" s="153">
        <f>SUMIF('trial  i vjeter'!A:A,'trial i vjeter'!A163,'trial  i vjeter'!C:C)</f>
        <v>-1774.7</v>
      </c>
      <c r="J163" s="170">
        <f t="shared" si="44"/>
        <v>0</v>
      </c>
      <c r="K163" s="170">
        <f>SUMIF('trial  i vjeter'!A:A,'trial i vjeter'!A163,'trial  i vjeter'!D:D)</f>
        <v>51915.09</v>
      </c>
      <c r="L163" s="170">
        <f t="shared" si="45"/>
        <v>0</v>
      </c>
      <c r="M163" s="170">
        <f>SUMIF('trial  i vjeter'!A:A,'trial i vjeter'!A163,'trial  i vjeter'!E:E)</f>
        <v>0</v>
      </c>
      <c r="N163" s="170">
        <f t="shared" si="46"/>
        <v>-51896</v>
      </c>
      <c r="O163" s="158">
        <f>SUMIF('trial  i vjeter'!A:A,'trial i vjeter'!A163,'trial  i vjeter'!F:F)</f>
        <v>50140.39</v>
      </c>
      <c r="P163" s="171">
        <f t="shared" si="38"/>
        <v>51896</v>
      </c>
    </row>
    <row r="164" spans="1:16" x14ac:dyDescent="0.2">
      <c r="A164" s="163">
        <v>58115</v>
      </c>
      <c r="B164" s="155" t="s">
        <v>2330</v>
      </c>
      <c r="C164" s="156">
        <v>3420950</v>
      </c>
      <c r="D164" s="156">
        <v>297021975</v>
      </c>
      <c r="E164" s="156">
        <v>296349320</v>
      </c>
      <c r="F164" s="156">
        <v>4093605</v>
      </c>
      <c r="G164" s="170">
        <f t="shared" si="43"/>
        <v>672655</v>
      </c>
      <c r="I164" s="153">
        <f>SUMIF('trial  i vjeter'!A:A,'trial i vjeter'!A164,'trial  i vjeter'!C:C)</f>
        <v>3420950</v>
      </c>
      <c r="J164" s="170">
        <f t="shared" si="44"/>
        <v>0</v>
      </c>
      <c r="K164" s="170">
        <f>SUMIF('trial  i vjeter'!A:A,'trial i vjeter'!A164,'trial  i vjeter'!D:D)</f>
        <v>297021923.5</v>
      </c>
      <c r="L164" s="170">
        <f t="shared" si="45"/>
        <v>-51.5</v>
      </c>
      <c r="M164" s="170">
        <f>SUMIF('trial  i vjeter'!A:A,'trial i vjeter'!A164,'trial  i vjeter'!E:E)</f>
        <v>296349319</v>
      </c>
      <c r="N164" s="170">
        <f t="shared" si="46"/>
        <v>-1</v>
      </c>
      <c r="O164" s="158">
        <f>SUMIF('trial  i vjeter'!A:A,'trial i vjeter'!A164,'trial  i vjeter'!F:F)</f>
        <v>4093554.5</v>
      </c>
      <c r="P164" s="171">
        <f t="shared" si="38"/>
        <v>-50.5</v>
      </c>
    </row>
    <row r="165" spans="1:16" x14ac:dyDescent="0.2">
      <c r="A165" s="163">
        <v>58117</v>
      </c>
      <c r="B165" s="155" t="s">
        <v>2332</v>
      </c>
      <c r="C165" s="156">
        <v>2084580</v>
      </c>
      <c r="D165" s="156">
        <v>136662820</v>
      </c>
      <c r="E165" s="156">
        <v>136700330</v>
      </c>
      <c r="F165" s="156">
        <v>2047070</v>
      </c>
      <c r="G165" s="170">
        <f t="shared" si="43"/>
        <v>-37510</v>
      </c>
      <c r="I165" s="153">
        <f>SUMIF('trial  i vjeter'!A:A,'trial i vjeter'!A165,'trial  i vjeter'!C:C)</f>
        <v>2084580</v>
      </c>
      <c r="J165" s="170">
        <f t="shared" si="44"/>
        <v>0</v>
      </c>
      <c r="K165" s="170">
        <f>SUMIF('trial  i vjeter'!A:A,'trial i vjeter'!A165,'trial  i vjeter'!D:D)</f>
        <v>136662820</v>
      </c>
      <c r="L165" s="170">
        <f t="shared" si="45"/>
        <v>0</v>
      </c>
      <c r="M165" s="170">
        <f>SUMIF('trial  i vjeter'!A:A,'trial i vjeter'!A165,'trial  i vjeter'!E:E)</f>
        <v>136700330</v>
      </c>
      <c r="N165" s="170">
        <f t="shared" si="46"/>
        <v>0</v>
      </c>
      <c r="O165" s="158">
        <f>SUMIF('trial  i vjeter'!A:A,'trial i vjeter'!A165,'trial  i vjeter'!F:F)</f>
        <v>2047070</v>
      </c>
      <c r="P165" s="171">
        <f t="shared" si="38"/>
        <v>0</v>
      </c>
    </row>
    <row r="166" spans="1:16" x14ac:dyDescent="0.2">
      <c r="A166" s="163">
        <v>58118</v>
      </c>
      <c r="B166" s="155" t="s">
        <v>2334</v>
      </c>
      <c r="C166" s="156">
        <v>1564000</v>
      </c>
      <c r="D166" s="156">
        <v>270118085</v>
      </c>
      <c r="E166" s="156">
        <v>269677845</v>
      </c>
      <c r="F166" s="156">
        <v>2004240</v>
      </c>
      <c r="G166" s="170">
        <f t="shared" si="43"/>
        <v>440240</v>
      </c>
      <c r="I166" s="153">
        <f>SUMIF('trial  i vjeter'!A:A,'trial i vjeter'!A166,'trial  i vjeter'!C:C)</f>
        <v>1564000</v>
      </c>
      <c r="J166" s="170">
        <f t="shared" si="44"/>
        <v>0</v>
      </c>
      <c r="K166" s="170">
        <f>SUMIF('trial  i vjeter'!A:A,'trial i vjeter'!A166,'trial  i vjeter'!D:D)</f>
        <v>270118085</v>
      </c>
      <c r="L166" s="170">
        <f t="shared" si="45"/>
        <v>0</v>
      </c>
      <c r="M166" s="170">
        <f>SUMIF('trial  i vjeter'!A:A,'trial i vjeter'!A166,'trial  i vjeter'!E:E)</f>
        <v>269677845</v>
      </c>
      <c r="N166" s="170">
        <f t="shared" si="46"/>
        <v>0</v>
      </c>
      <c r="O166" s="158">
        <f>SUMIF('trial  i vjeter'!A:A,'trial i vjeter'!A166,'trial  i vjeter'!F:F)</f>
        <v>2004240</v>
      </c>
      <c r="P166" s="171">
        <f t="shared" si="38"/>
        <v>0</v>
      </c>
    </row>
    <row r="167" spans="1:16" x14ac:dyDescent="0.2">
      <c r="A167" s="163">
        <v>5812</v>
      </c>
      <c r="B167" s="155" t="s">
        <v>2336</v>
      </c>
      <c r="C167" s="156"/>
      <c r="D167" s="156">
        <v>814446000</v>
      </c>
      <c r="E167" s="156">
        <v>814446000</v>
      </c>
      <c r="F167" s="156"/>
      <c r="G167" s="170">
        <f t="shared" si="43"/>
        <v>0</v>
      </c>
      <c r="I167" s="153">
        <f>SUMIF('trial  i vjeter'!A:A,'trial i vjeter'!A167,'trial  i vjeter'!C:C)</f>
        <v>0</v>
      </c>
      <c r="J167" s="170">
        <f t="shared" si="44"/>
        <v>0</v>
      </c>
      <c r="K167" s="170">
        <f>SUMIF('trial  i vjeter'!A:A,'trial i vjeter'!A167,'trial  i vjeter'!D:D)</f>
        <v>0</v>
      </c>
      <c r="L167" s="170">
        <f t="shared" si="45"/>
        <v>-814446000</v>
      </c>
      <c r="M167" s="170">
        <f>SUMIF('trial  i vjeter'!A:A,'trial i vjeter'!A167,'trial  i vjeter'!E:E)</f>
        <v>0</v>
      </c>
      <c r="N167" s="170">
        <f t="shared" si="46"/>
        <v>-814446000</v>
      </c>
      <c r="O167" s="158">
        <f>SUMIF('trial  i vjeter'!A:A,'trial i vjeter'!A167,'trial  i vjeter'!F:F)</f>
        <v>0</v>
      </c>
      <c r="P167" s="171">
        <f t="shared" si="38"/>
        <v>0</v>
      </c>
    </row>
    <row r="168" spans="1:16" x14ac:dyDescent="0.2">
      <c r="A168" s="163">
        <v>58130</v>
      </c>
      <c r="B168" s="155" t="s">
        <v>2340</v>
      </c>
      <c r="C168" s="156">
        <v>1778000</v>
      </c>
      <c r="D168" s="156">
        <v>145023260</v>
      </c>
      <c r="E168" s="156">
        <v>144987650</v>
      </c>
      <c r="F168" s="156">
        <v>1813610</v>
      </c>
      <c r="G168" s="170">
        <f t="shared" si="43"/>
        <v>35610</v>
      </c>
      <c r="I168" s="153">
        <f>SUMIF('trial  i vjeter'!A:A,'trial i vjeter'!A168,'trial  i vjeter'!C:C)</f>
        <v>1778000</v>
      </c>
      <c r="J168" s="170">
        <f t="shared" si="44"/>
        <v>0</v>
      </c>
      <c r="K168" s="170">
        <f>SUMIF('trial  i vjeter'!A:A,'trial i vjeter'!A168,'trial  i vjeter'!D:D)</f>
        <v>145023260</v>
      </c>
      <c r="L168" s="170">
        <f t="shared" si="45"/>
        <v>0</v>
      </c>
      <c r="M168" s="170">
        <f>SUMIF('trial  i vjeter'!A:A,'trial i vjeter'!A168,'trial  i vjeter'!E:E)</f>
        <v>144987650</v>
      </c>
      <c r="N168" s="170">
        <f t="shared" si="46"/>
        <v>0</v>
      </c>
      <c r="O168" s="158">
        <f>SUMIF('trial  i vjeter'!A:A,'trial i vjeter'!A168,'trial  i vjeter'!F:F)</f>
        <v>1813610</v>
      </c>
      <c r="P168" s="171">
        <f t="shared" si="38"/>
        <v>0</v>
      </c>
    </row>
    <row r="169" spans="1:16" x14ac:dyDescent="0.2">
      <c r="A169" s="163">
        <v>58131</v>
      </c>
      <c r="B169" s="155" t="s">
        <v>2342</v>
      </c>
      <c r="C169" s="156">
        <v>-1896.75</v>
      </c>
      <c r="D169" s="156">
        <v>7033.54</v>
      </c>
      <c r="E169" s="156">
        <v>7021</v>
      </c>
      <c r="F169" s="156">
        <v>-1884.21</v>
      </c>
      <c r="G169" s="170">
        <f t="shared" si="43"/>
        <v>12.539999999999964</v>
      </c>
      <c r="I169" s="153">
        <f>SUMIF('trial  i vjeter'!A:A,'trial i vjeter'!A169,'trial  i vjeter'!C:C)</f>
        <v>-1896.75</v>
      </c>
      <c r="J169" s="170">
        <f t="shared" si="44"/>
        <v>0</v>
      </c>
      <c r="K169" s="170">
        <f>SUMIF('trial  i vjeter'!A:A,'trial i vjeter'!A169,'trial  i vjeter'!D:D)</f>
        <v>7033.54</v>
      </c>
      <c r="L169" s="170">
        <f t="shared" si="45"/>
        <v>0</v>
      </c>
      <c r="M169" s="170">
        <f>SUMIF('trial  i vjeter'!A:A,'trial i vjeter'!A169,'trial  i vjeter'!E:E)</f>
        <v>0</v>
      </c>
      <c r="N169" s="170">
        <f t="shared" si="46"/>
        <v>-7021</v>
      </c>
      <c r="O169" s="158">
        <f>SUMIF('trial  i vjeter'!A:A,'trial i vjeter'!A169,'trial  i vjeter'!F:F)</f>
        <v>5136.79</v>
      </c>
      <c r="P169" s="171">
        <f t="shared" si="38"/>
        <v>7021</v>
      </c>
    </row>
    <row r="170" spans="1:16" x14ac:dyDescent="0.2">
      <c r="A170" s="163">
        <v>58133</v>
      </c>
      <c r="B170" s="155" t="s">
        <v>2346</v>
      </c>
      <c r="C170" s="156">
        <v>384.28</v>
      </c>
      <c r="D170" s="156">
        <v>63980.98</v>
      </c>
      <c r="E170" s="156">
        <v>7666</v>
      </c>
      <c r="F170" s="156">
        <v>56699.26</v>
      </c>
      <c r="G170" s="170">
        <f t="shared" si="43"/>
        <v>56314.98</v>
      </c>
      <c r="I170" s="153">
        <f>SUMIF('trial  i vjeter'!A:A,'trial i vjeter'!A170,'trial  i vjeter'!C:C)</f>
        <v>384.28</v>
      </c>
      <c r="J170" s="170">
        <f t="shared" si="44"/>
        <v>0</v>
      </c>
      <c r="K170" s="170">
        <f>SUMIF('trial  i vjeter'!A:A,'trial i vjeter'!A170,'trial  i vjeter'!D:D)</f>
        <v>63980.98</v>
      </c>
      <c r="L170" s="170">
        <f t="shared" si="45"/>
        <v>0</v>
      </c>
      <c r="M170" s="170">
        <f>SUMIF('trial  i vjeter'!A:A,'trial i vjeter'!A170,'trial  i vjeter'!E:E)</f>
        <v>0</v>
      </c>
      <c r="N170" s="170">
        <f t="shared" si="46"/>
        <v>-7666</v>
      </c>
      <c r="O170" s="158">
        <f>SUMIF('trial  i vjeter'!A:A,'trial i vjeter'!A170,'trial  i vjeter'!F:F)</f>
        <v>64365.26</v>
      </c>
      <c r="P170" s="171">
        <f t="shared" si="38"/>
        <v>7666</v>
      </c>
    </row>
    <row r="171" spans="1:16" x14ac:dyDescent="0.2">
      <c r="A171" s="163">
        <v>58134</v>
      </c>
      <c r="B171" s="155" t="s">
        <v>2348</v>
      </c>
      <c r="C171" s="156">
        <v>3351.95</v>
      </c>
      <c r="D171" s="156">
        <v>40377.54</v>
      </c>
      <c r="E171" s="156">
        <v>39851</v>
      </c>
      <c r="F171" s="156">
        <v>3878.49</v>
      </c>
      <c r="G171" s="170">
        <f t="shared" si="43"/>
        <v>526.54000000000087</v>
      </c>
      <c r="I171" s="153">
        <f>SUMIF('trial  i vjeter'!A:A,'trial i vjeter'!A171,'trial  i vjeter'!C:C)</f>
        <v>3351.95</v>
      </c>
      <c r="J171" s="170">
        <f t="shared" si="44"/>
        <v>0</v>
      </c>
      <c r="K171" s="170">
        <f>SUMIF('trial  i vjeter'!A:A,'trial i vjeter'!A171,'trial  i vjeter'!D:D)</f>
        <v>40377.54</v>
      </c>
      <c r="L171" s="170">
        <f t="shared" si="45"/>
        <v>0</v>
      </c>
      <c r="M171" s="170">
        <f>SUMIF('trial  i vjeter'!A:A,'trial i vjeter'!A171,'trial  i vjeter'!E:E)</f>
        <v>0</v>
      </c>
      <c r="N171" s="170">
        <f t="shared" si="46"/>
        <v>-39851</v>
      </c>
      <c r="O171" s="158">
        <f>SUMIF('trial  i vjeter'!A:A,'trial i vjeter'!A171,'trial  i vjeter'!F:F)</f>
        <v>43729.49</v>
      </c>
      <c r="P171" s="171">
        <f t="shared" si="38"/>
        <v>39851</v>
      </c>
    </row>
    <row r="172" spans="1:16" x14ac:dyDescent="0.2">
      <c r="A172" s="163">
        <v>58136</v>
      </c>
      <c r="B172" s="155" t="s">
        <v>2352</v>
      </c>
      <c r="C172" s="156">
        <v>-245.25</v>
      </c>
      <c r="D172" s="156">
        <v>9960.89</v>
      </c>
      <c r="E172" s="156">
        <v>9309</v>
      </c>
      <c r="F172" s="156">
        <v>406.64</v>
      </c>
      <c r="G172" s="170">
        <f t="shared" si="43"/>
        <v>651.88999999999942</v>
      </c>
      <c r="I172" s="153">
        <f>SUMIF('trial  i vjeter'!A:A,'trial i vjeter'!A172,'trial  i vjeter'!C:C)</f>
        <v>-245.25</v>
      </c>
      <c r="J172" s="170">
        <f t="shared" si="44"/>
        <v>0</v>
      </c>
      <c r="K172" s="170">
        <f>SUMIF('trial  i vjeter'!A:A,'trial i vjeter'!A172,'trial  i vjeter'!D:D)</f>
        <v>9960.89</v>
      </c>
      <c r="L172" s="170">
        <f t="shared" si="45"/>
        <v>0</v>
      </c>
      <c r="M172" s="170">
        <f>SUMIF('trial  i vjeter'!A:A,'trial i vjeter'!A172,'trial  i vjeter'!E:E)</f>
        <v>0</v>
      </c>
      <c r="N172" s="170">
        <f t="shared" si="46"/>
        <v>-9309</v>
      </c>
      <c r="O172" s="158">
        <f>SUMIF('trial  i vjeter'!A:A,'trial i vjeter'!A172,'trial  i vjeter'!F:F)</f>
        <v>9715.64</v>
      </c>
      <c r="P172" s="171">
        <f t="shared" si="38"/>
        <v>9309</v>
      </c>
    </row>
    <row r="173" spans="1:16" x14ac:dyDescent="0.2">
      <c r="A173" s="163">
        <v>58137</v>
      </c>
      <c r="B173" s="155" t="s">
        <v>2354</v>
      </c>
      <c r="C173" s="156"/>
      <c r="D173" s="156">
        <v>552800500</v>
      </c>
      <c r="E173" s="156">
        <v>552800500</v>
      </c>
      <c r="F173" s="156"/>
      <c r="G173" s="170">
        <f t="shared" si="43"/>
        <v>0</v>
      </c>
      <c r="I173" s="153">
        <f>SUMIF('trial  i vjeter'!A:A,'trial i vjeter'!A173,'trial  i vjeter'!C:C)</f>
        <v>0</v>
      </c>
      <c r="J173" s="170">
        <f t="shared" si="44"/>
        <v>0</v>
      </c>
      <c r="K173" s="170">
        <f>SUMIF('trial  i vjeter'!A:A,'trial i vjeter'!A173,'trial  i vjeter'!D:D)</f>
        <v>0</v>
      </c>
      <c r="L173" s="170">
        <f t="shared" si="45"/>
        <v>-552800500</v>
      </c>
      <c r="M173" s="170">
        <f>SUMIF('trial  i vjeter'!A:A,'trial i vjeter'!A173,'trial  i vjeter'!E:E)</f>
        <v>0</v>
      </c>
      <c r="N173" s="170">
        <f t="shared" si="46"/>
        <v>-552800500</v>
      </c>
      <c r="O173" s="158">
        <f>SUMIF('trial  i vjeter'!A:A,'trial i vjeter'!A173,'trial  i vjeter'!F:F)</f>
        <v>0</v>
      </c>
      <c r="P173" s="171">
        <f t="shared" si="38"/>
        <v>0</v>
      </c>
    </row>
    <row r="174" spans="1:16" x14ac:dyDescent="0.2">
      <c r="A174" s="163">
        <v>58143</v>
      </c>
      <c r="B174" s="155" t="s">
        <v>2358</v>
      </c>
      <c r="C174" s="156">
        <v>-5315.57</v>
      </c>
      <c r="D174" s="156">
        <v>413669.15</v>
      </c>
      <c r="E174" s="156">
        <v>418226.28</v>
      </c>
      <c r="F174" s="156">
        <v>-9872.7000000000007</v>
      </c>
      <c r="G174" s="170">
        <f t="shared" si="43"/>
        <v>-4557.1300000000047</v>
      </c>
      <c r="I174" s="153">
        <f>SUMIF('trial  i vjeter'!A:A,'trial i vjeter'!A174,'trial  i vjeter'!C:C)</f>
        <v>-5315.57</v>
      </c>
      <c r="J174" s="170">
        <f t="shared" si="44"/>
        <v>0</v>
      </c>
      <c r="K174" s="170">
        <f>SUMIF('trial  i vjeter'!A:A,'trial i vjeter'!A174,'trial  i vjeter'!D:D)</f>
        <v>413552.28</v>
      </c>
      <c r="L174" s="170">
        <f t="shared" si="45"/>
        <v>-116.86999999999534</v>
      </c>
      <c r="M174" s="170">
        <f>SUMIF('trial  i vjeter'!A:A,'trial i vjeter'!A174,'trial  i vjeter'!E:E)</f>
        <v>410435.28</v>
      </c>
      <c r="N174" s="170">
        <f t="shared" si="46"/>
        <v>-7791</v>
      </c>
      <c r="O174" s="158">
        <f>SUMIF('trial  i vjeter'!A:A,'trial i vjeter'!A174,'trial  i vjeter'!F:F)</f>
        <v>-2198.5700000000002</v>
      </c>
      <c r="P174" s="171">
        <f t="shared" si="38"/>
        <v>7674.130000000001</v>
      </c>
    </row>
    <row r="175" spans="1:16" x14ac:dyDescent="0.2">
      <c r="A175" s="163">
        <v>58144</v>
      </c>
      <c r="B175" s="155" t="s">
        <v>2360</v>
      </c>
      <c r="C175" s="156">
        <v>5000450</v>
      </c>
      <c r="D175" s="156">
        <v>360031009</v>
      </c>
      <c r="E175" s="156">
        <v>360064279</v>
      </c>
      <c r="F175" s="156">
        <v>4967180</v>
      </c>
      <c r="G175" s="170">
        <f t="shared" si="43"/>
        <v>-33270</v>
      </c>
      <c r="I175" s="153">
        <f>SUMIF('trial  i vjeter'!A:A,'trial i vjeter'!A175,'trial  i vjeter'!C:C)</f>
        <v>5000450</v>
      </c>
      <c r="J175" s="170">
        <f t="shared" si="44"/>
        <v>0</v>
      </c>
      <c r="K175" s="170">
        <f>SUMIF('trial  i vjeter'!A:A,'trial i vjeter'!A175,'trial  i vjeter'!D:D)</f>
        <v>360031010</v>
      </c>
      <c r="L175" s="170">
        <f t="shared" si="45"/>
        <v>1</v>
      </c>
      <c r="M175" s="170">
        <f>SUMIF('trial  i vjeter'!A:A,'trial i vjeter'!A175,'trial  i vjeter'!E:E)</f>
        <v>360064279</v>
      </c>
      <c r="N175" s="170">
        <f t="shared" si="46"/>
        <v>0</v>
      </c>
      <c r="O175" s="158">
        <f>SUMIF('trial  i vjeter'!A:A,'trial i vjeter'!A175,'trial  i vjeter'!F:F)</f>
        <v>4967181</v>
      </c>
      <c r="P175" s="171">
        <f t="shared" si="38"/>
        <v>1</v>
      </c>
    </row>
    <row r="176" spans="1:16" x14ac:dyDescent="0.2">
      <c r="A176" s="163">
        <v>58145</v>
      </c>
      <c r="B176" s="155" t="s">
        <v>2362</v>
      </c>
      <c r="C176" s="156">
        <v>117.81</v>
      </c>
      <c r="D176" s="156">
        <v>29309.33</v>
      </c>
      <c r="E176" s="156">
        <v>25553</v>
      </c>
      <c r="F176" s="156">
        <v>3874.14</v>
      </c>
      <c r="G176" s="170">
        <f t="shared" si="43"/>
        <v>3756.3300000000017</v>
      </c>
      <c r="I176" s="153">
        <f>SUMIF('trial  i vjeter'!A:A,'trial i vjeter'!A176,'trial  i vjeter'!C:C)</f>
        <v>117.81</v>
      </c>
      <c r="J176" s="170">
        <f t="shared" si="44"/>
        <v>0</v>
      </c>
      <c r="K176" s="170">
        <f>SUMIF('trial  i vjeter'!A:A,'trial i vjeter'!A176,'trial  i vjeter'!D:D)</f>
        <v>29309.33</v>
      </c>
      <c r="L176" s="170">
        <f t="shared" si="45"/>
        <v>0</v>
      </c>
      <c r="M176" s="170">
        <f>SUMIF('trial  i vjeter'!A:A,'trial i vjeter'!A176,'trial  i vjeter'!E:E)</f>
        <v>0</v>
      </c>
      <c r="N176" s="170">
        <f t="shared" si="46"/>
        <v>-25553</v>
      </c>
      <c r="O176" s="158">
        <f>SUMIF('trial  i vjeter'!A:A,'trial i vjeter'!A176,'trial  i vjeter'!F:F)</f>
        <v>29427.14</v>
      </c>
      <c r="P176" s="171">
        <f t="shared" si="38"/>
        <v>25553</v>
      </c>
    </row>
    <row r="177" spans="1:16" x14ac:dyDescent="0.2">
      <c r="A177" s="163">
        <v>58149</v>
      </c>
      <c r="B177" s="155" t="s">
        <v>2365</v>
      </c>
      <c r="C177" s="156">
        <v>3737.83</v>
      </c>
      <c r="D177" s="156"/>
      <c r="E177" s="156"/>
      <c r="F177" s="156">
        <v>3737.83</v>
      </c>
      <c r="G177" s="170">
        <f t="shared" si="43"/>
        <v>0</v>
      </c>
      <c r="I177" s="153">
        <f>SUMIF('trial  i vjeter'!A:A,'trial i vjeter'!A177,'trial  i vjeter'!C:C)</f>
        <v>3737.83</v>
      </c>
      <c r="J177" s="170">
        <f t="shared" si="44"/>
        <v>0</v>
      </c>
      <c r="K177" s="170">
        <f>SUMIF('trial  i vjeter'!A:A,'trial i vjeter'!A177,'trial  i vjeter'!D:D)</f>
        <v>0</v>
      </c>
      <c r="L177" s="170">
        <f t="shared" si="45"/>
        <v>0</v>
      </c>
      <c r="M177" s="170">
        <f>SUMIF('trial  i vjeter'!A:A,'trial i vjeter'!A177,'trial  i vjeter'!E:E)</f>
        <v>0</v>
      </c>
      <c r="N177" s="170">
        <f t="shared" si="46"/>
        <v>0</v>
      </c>
      <c r="O177" s="158">
        <f>SUMIF('trial  i vjeter'!A:A,'trial i vjeter'!A177,'trial  i vjeter'!F:F)</f>
        <v>3737.83</v>
      </c>
      <c r="P177" s="171">
        <f t="shared" si="38"/>
        <v>0</v>
      </c>
    </row>
    <row r="178" spans="1:16" x14ac:dyDescent="0.2">
      <c r="A178" s="163">
        <v>58150</v>
      </c>
      <c r="B178" s="155" t="s">
        <v>2367</v>
      </c>
      <c r="C178" s="156">
        <v>2098910</v>
      </c>
      <c r="D178" s="156">
        <v>156594032</v>
      </c>
      <c r="E178" s="156">
        <v>157331267</v>
      </c>
      <c r="F178" s="156">
        <v>1361675</v>
      </c>
      <c r="G178" s="170">
        <f t="shared" si="43"/>
        <v>-737235</v>
      </c>
      <c r="I178" s="153">
        <f>SUMIF('trial  i vjeter'!A:A,'trial i vjeter'!A178,'trial  i vjeter'!C:C)</f>
        <v>2098910</v>
      </c>
      <c r="J178" s="170">
        <f t="shared" si="44"/>
        <v>0</v>
      </c>
      <c r="K178" s="170">
        <f>SUMIF('trial  i vjeter'!A:A,'trial i vjeter'!A178,'trial  i vjeter'!D:D)</f>
        <v>156594032</v>
      </c>
      <c r="L178" s="170">
        <f t="shared" si="45"/>
        <v>0</v>
      </c>
      <c r="M178" s="170">
        <f>SUMIF('trial  i vjeter'!A:A,'trial i vjeter'!A178,'trial  i vjeter'!E:E)</f>
        <v>157331267</v>
      </c>
      <c r="N178" s="170">
        <f t="shared" si="46"/>
        <v>0</v>
      </c>
      <c r="O178" s="158">
        <f>SUMIF('trial  i vjeter'!A:A,'trial i vjeter'!A178,'trial  i vjeter'!F:F)</f>
        <v>1361675</v>
      </c>
      <c r="P178" s="171">
        <f t="shared" si="38"/>
        <v>0</v>
      </c>
    </row>
    <row r="179" spans="1:16" x14ac:dyDescent="0.2">
      <c r="A179" s="163">
        <v>58153</v>
      </c>
      <c r="B179" s="155" t="s">
        <v>2369</v>
      </c>
      <c r="C179" s="156">
        <v>-251.82</v>
      </c>
      <c r="D179" s="156">
        <v>29688.11</v>
      </c>
      <c r="E179" s="156">
        <v>29270</v>
      </c>
      <c r="F179" s="156">
        <v>166.29</v>
      </c>
      <c r="G179" s="170">
        <f t="shared" si="43"/>
        <v>418.11000000000058</v>
      </c>
      <c r="I179" s="153">
        <f>SUMIF('trial  i vjeter'!A:A,'trial i vjeter'!A179,'trial  i vjeter'!C:C)</f>
        <v>-251.82</v>
      </c>
      <c r="J179" s="170">
        <f t="shared" si="44"/>
        <v>0</v>
      </c>
      <c r="K179" s="170">
        <f>SUMIF('trial  i vjeter'!A:A,'trial i vjeter'!A179,'trial  i vjeter'!D:D)</f>
        <v>29688.11</v>
      </c>
      <c r="L179" s="170">
        <f t="shared" si="45"/>
        <v>0</v>
      </c>
      <c r="M179" s="170">
        <f>SUMIF('trial  i vjeter'!A:A,'trial i vjeter'!A179,'trial  i vjeter'!E:E)</f>
        <v>0</v>
      </c>
      <c r="N179" s="170">
        <f t="shared" si="46"/>
        <v>-29270</v>
      </c>
      <c r="O179" s="158">
        <f>SUMIF('trial  i vjeter'!A:A,'trial i vjeter'!A179,'trial  i vjeter'!F:F)</f>
        <v>29436.29</v>
      </c>
      <c r="P179" s="171">
        <f t="shared" si="38"/>
        <v>29270</v>
      </c>
    </row>
    <row r="180" spans="1:16" x14ac:dyDescent="0.2">
      <c r="A180" s="163">
        <v>58154</v>
      </c>
      <c r="B180" s="155" t="s">
        <v>2371</v>
      </c>
      <c r="C180" s="156">
        <v>3949120</v>
      </c>
      <c r="D180" s="156">
        <v>387334913</v>
      </c>
      <c r="E180" s="156">
        <v>387317113</v>
      </c>
      <c r="F180" s="156">
        <v>3966920</v>
      </c>
      <c r="G180" s="170">
        <f t="shared" si="43"/>
        <v>17800</v>
      </c>
      <c r="I180" s="153">
        <f>SUMIF('trial  i vjeter'!A:A,'trial i vjeter'!A180,'trial  i vjeter'!C:C)</f>
        <v>3949120</v>
      </c>
      <c r="J180" s="170">
        <f t="shared" si="44"/>
        <v>0</v>
      </c>
      <c r="K180" s="170">
        <f>SUMIF('trial  i vjeter'!A:A,'trial i vjeter'!A180,'trial  i vjeter'!D:D)</f>
        <v>387334863</v>
      </c>
      <c r="L180" s="170">
        <f t="shared" si="45"/>
        <v>-50</v>
      </c>
      <c r="M180" s="170">
        <f>SUMIF('trial  i vjeter'!A:A,'trial i vjeter'!A180,'trial  i vjeter'!E:E)</f>
        <v>387317113</v>
      </c>
      <c r="N180" s="170">
        <f t="shared" si="46"/>
        <v>0</v>
      </c>
      <c r="O180" s="158">
        <f>SUMIF('trial  i vjeter'!A:A,'trial i vjeter'!A180,'trial  i vjeter'!F:F)</f>
        <v>3966870</v>
      </c>
      <c r="P180" s="171">
        <f t="shared" si="38"/>
        <v>-50</v>
      </c>
    </row>
    <row r="181" spans="1:16" x14ac:dyDescent="0.2">
      <c r="A181" s="163">
        <v>58155</v>
      </c>
      <c r="B181" s="155" t="s">
        <v>2373</v>
      </c>
      <c r="C181" s="156">
        <v>2377.63</v>
      </c>
      <c r="D181" s="156">
        <v>10113.06</v>
      </c>
      <c r="E181" s="156">
        <v>10374</v>
      </c>
      <c r="F181" s="156">
        <v>2116.69</v>
      </c>
      <c r="G181" s="170">
        <f t="shared" si="43"/>
        <v>-260.94000000000051</v>
      </c>
      <c r="I181" s="153">
        <f>SUMIF('trial  i vjeter'!A:A,'trial i vjeter'!A181,'trial  i vjeter'!C:C)</f>
        <v>2377.63</v>
      </c>
      <c r="J181" s="170">
        <f t="shared" si="44"/>
        <v>0</v>
      </c>
      <c r="K181" s="170">
        <f>SUMIF('trial  i vjeter'!A:A,'trial i vjeter'!A181,'trial  i vjeter'!D:D)</f>
        <v>10113.06</v>
      </c>
      <c r="L181" s="170">
        <f t="shared" si="45"/>
        <v>0</v>
      </c>
      <c r="M181" s="170">
        <f>SUMIF('trial  i vjeter'!A:A,'trial i vjeter'!A181,'trial  i vjeter'!E:E)</f>
        <v>0</v>
      </c>
      <c r="N181" s="170">
        <f t="shared" si="46"/>
        <v>-10374</v>
      </c>
      <c r="O181" s="158">
        <f>SUMIF('trial  i vjeter'!A:A,'trial i vjeter'!A181,'trial  i vjeter'!F:F)</f>
        <v>12490.69</v>
      </c>
      <c r="P181" s="171">
        <f t="shared" si="38"/>
        <v>10374</v>
      </c>
    </row>
    <row r="182" spans="1:16" x14ac:dyDescent="0.2">
      <c r="A182" s="163">
        <v>58156</v>
      </c>
      <c r="B182" s="155" t="s">
        <v>2375</v>
      </c>
      <c r="C182" s="156">
        <v>1817240</v>
      </c>
      <c r="D182" s="156">
        <v>164149194.40000001</v>
      </c>
      <c r="E182" s="156">
        <v>163954254.40000001</v>
      </c>
      <c r="F182" s="156">
        <v>2012180</v>
      </c>
      <c r="G182" s="170">
        <f t="shared" si="43"/>
        <v>194940</v>
      </c>
      <c r="I182" s="153">
        <f>SUMIF('trial  i vjeter'!A:A,'trial i vjeter'!A182,'trial  i vjeter'!C:C)</f>
        <v>1817240</v>
      </c>
      <c r="J182" s="170">
        <f t="shared" si="44"/>
        <v>0</v>
      </c>
      <c r="K182" s="170">
        <f>SUMIF('trial  i vjeter'!A:A,'trial i vjeter'!A182,'trial  i vjeter'!D:D)</f>
        <v>164149194.40000001</v>
      </c>
      <c r="L182" s="170">
        <f t="shared" si="45"/>
        <v>0</v>
      </c>
      <c r="M182" s="170">
        <f>SUMIF('trial  i vjeter'!A:A,'trial i vjeter'!A182,'trial  i vjeter'!E:E)</f>
        <v>163954254.40000001</v>
      </c>
      <c r="N182" s="170">
        <f t="shared" si="46"/>
        <v>0</v>
      </c>
      <c r="O182" s="158">
        <f>SUMIF('trial  i vjeter'!A:A,'trial i vjeter'!A182,'trial  i vjeter'!F:F)</f>
        <v>2012180</v>
      </c>
      <c r="P182" s="171">
        <f t="shared" si="38"/>
        <v>0</v>
      </c>
    </row>
    <row r="183" spans="1:16" x14ac:dyDescent="0.2">
      <c r="A183" s="163">
        <v>58157</v>
      </c>
      <c r="B183" s="155" t="s">
        <v>2377</v>
      </c>
      <c r="C183" s="156">
        <v>105.18</v>
      </c>
      <c r="D183" s="156">
        <v>3753</v>
      </c>
      <c r="E183" s="156">
        <v>2892</v>
      </c>
      <c r="F183" s="156">
        <v>966.18</v>
      </c>
      <c r="G183" s="170">
        <f t="shared" si="43"/>
        <v>861</v>
      </c>
      <c r="I183" s="153">
        <f>SUMIF('trial  i vjeter'!A:A,'trial i vjeter'!A183,'trial  i vjeter'!C:C)</f>
        <v>105.18</v>
      </c>
      <c r="J183" s="170">
        <f t="shared" si="44"/>
        <v>0</v>
      </c>
      <c r="K183" s="170">
        <f>SUMIF('trial  i vjeter'!A:A,'trial i vjeter'!A183,'trial  i vjeter'!D:D)</f>
        <v>2912</v>
      </c>
      <c r="L183" s="170">
        <f t="shared" si="45"/>
        <v>-841</v>
      </c>
      <c r="M183" s="170">
        <f>SUMIF('trial  i vjeter'!A:A,'trial i vjeter'!A183,'trial  i vjeter'!E:E)</f>
        <v>0</v>
      </c>
      <c r="N183" s="170">
        <f t="shared" si="46"/>
        <v>-2892</v>
      </c>
      <c r="O183" s="158">
        <f>SUMIF('trial  i vjeter'!A:A,'trial i vjeter'!A183,'trial  i vjeter'!F:F)</f>
        <v>3017.18</v>
      </c>
      <c r="P183" s="171">
        <f t="shared" si="38"/>
        <v>2051</v>
      </c>
    </row>
    <row r="184" spans="1:16" x14ac:dyDescent="0.2">
      <c r="A184" s="163">
        <v>58158</v>
      </c>
      <c r="B184" s="155" t="s">
        <v>2379</v>
      </c>
      <c r="C184" s="156">
        <v>3726470</v>
      </c>
      <c r="D184" s="156">
        <v>301321466.5</v>
      </c>
      <c r="E184" s="156">
        <v>298514063.5</v>
      </c>
      <c r="F184" s="156">
        <v>6533873</v>
      </c>
      <c r="G184" s="170">
        <f t="shared" si="43"/>
        <v>2807403</v>
      </c>
      <c r="I184" s="153">
        <f>SUMIF('trial  i vjeter'!A:A,'trial i vjeter'!A184,'trial  i vjeter'!C:C)</f>
        <v>3726470</v>
      </c>
      <c r="J184" s="170">
        <f t="shared" si="44"/>
        <v>0</v>
      </c>
      <c r="K184" s="170">
        <f>SUMIF('trial  i vjeter'!A:A,'trial i vjeter'!A184,'trial  i vjeter'!D:D)</f>
        <v>301321466.5</v>
      </c>
      <c r="L184" s="170">
        <f t="shared" si="45"/>
        <v>0</v>
      </c>
      <c r="M184" s="170">
        <f>SUMIF('trial  i vjeter'!A:A,'trial i vjeter'!A184,'trial  i vjeter'!E:E)</f>
        <v>298514063.5</v>
      </c>
      <c r="N184" s="170">
        <f t="shared" si="46"/>
        <v>0</v>
      </c>
      <c r="O184" s="158">
        <f>SUMIF('trial  i vjeter'!A:A,'trial i vjeter'!A184,'trial  i vjeter'!F:F)</f>
        <v>6533873</v>
      </c>
      <c r="P184" s="171">
        <f t="shared" si="38"/>
        <v>0</v>
      </c>
    </row>
    <row r="185" spans="1:16" x14ac:dyDescent="0.2">
      <c r="A185" s="163">
        <v>58159</v>
      </c>
      <c r="B185" s="155" t="s">
        <v>2381</v>
      </c>
      <c r="C185" s="156">
        <v>-3774</v>
      </c>
      <c r="D185" s="156">
        <v>24342.22</v>
      </c>
      <c r="E185" s="156">
        <v>22848</v>
      </c>
      <c r="F185" s="156">
        <v>-2279.7800000000002</v>
      </c>
      <c r="G185" s="170">
        <f t="shared" si="43"/>
        <v>1494.2200000000012</v>
      </c>
      <c r="I185" s="153">
        <f>SUMIF('trial  i vjeter'!A:A,'trial i vjeter'!A185,'trial  i vjeter'!C:C)</f>
        <v>-3774</v>
      </c>
      <c r="J185" s="170">
        <f t="shared" si="44"/>
        <v>0</v>
      </c>
      <c r="K185" s="170">
        <f>SUMIF('trial  i vjeter'!A:A,'trial i vjeter'!A185,'trial  i vjeter'!D:D)</f>
        <v>24342.22</v>
      </c>
      <c r="L185" s="170">
        <f t="shared" si="45"/>
        <v>0</v>
      </c>
      <c r="M185" s="170">
        <f>SUMIF('trial  i vjeter'!A:A,'trial i vjeter'!A185,'trial  i vjeter'!E:E)</f>
        <v>0</v>
      </c>
      <c r="N185" s="170">
        <f t="shared" si="46"/>
        <v>-22848</v>
      </c>
      <c r="O185" s="158">
        <f>SUMIF('trial  i vjeter'!A:A,'trial i vjeter'!A185,'trial  i vjeter'!F:F)</f>
        <v>20568.22</v>
      </c>
      <c r="P185" s="171">
        <f t="shared" si="38"/>
        <v>22848</v>
      </c>
    </row>
    <row r="186" spans="1:16" x14ac:dyDescent="0.2">
      <c r="A186" s="163">
        <v>601241</v>
      </c>
      <c r="B186" s="155" t="s">
        <v>2383</v>
      </c>
      <c r="C186" s="156"/>
      <c r="D186" s="156">
        <v>2500</v>
      </c>
      <c r="E186" s="156"/>
      <c r="F186" s="157">
        <v>2500</v>
      </c>
      <c r="G186" s="170">
        <f t="shared" ref="G186:G208" si="47">D186-E186</f>
        <v>2500</v>
      </c>
      <c r="I186" s="153">
        <f>SUMIF('trial  i vjeter'!A:A,'trial i vjeter'!A186,'trial  i vjeter'!C:C)</f>
        <v>0</v>
      </c>
      <c r="J186" s="170">
        <f t="shared" ref="J186:J208" si="48">I186-C186</f>
        <v>0</v>
      </c>
      <c r="K186" s="170">
        <f>SUMIF('trial  i vjeter'!A:A,'trial i vjeter'!A186,'trial  i vjeter'!D:D)</f>
        <v>2500</v>
      </c>
      <c r="L186" s="170">
        <f t="shared" ref="L186:L208" si="49">K186-D186</f>
        <v>0</v>
      </c>
      <c r="M186" s="170">
        <f>SUMIF('trial  i vjeter'!A:A,'trial i vjeter'!A186,'trial  i vjeter'!E:E)</f>
        <v>0</v>
      </c>
      <c r="N186" s="170">
        <f t="shared" ref="N186:N208" si="50">M186-E186</f>
        <v>0</v>
      </c>
      <c r="O186" s="158">
        <f>SUMIF('trial  i vjeter'!A:A,'trial i vjeter'!A186,'trial  i vjeter'!F:F)</f>
        <v>2500</v>
      </c>
      <c r="P186" s="171">
        <f t="shared" si="38"/>
        <v>0</v>
      </c>
    </row>
    <row r="187" spans="1:16" x14ac:dyDescent="0.2">
      <c r="A187" s="163">
        <v>601242</v>
      </c>
      <c r="B187" s="155" t="s">
        <v>2385</v>
      </c>
      <c r="C187" s="156"/>
      <c r="D187" s="156">
        <v>1070289.3400000001</v>
      </c>
      <c r="E187" s="156"/>
      <c r="F187" s="157">
        <v>1070289.3400000001</v>
      </c>
      <c r="G187" s="170">
        <f t="shared" si="47"/>
        <v>1070289.3400000001</v>
      </c>
      <c r="I187" s="153">
        <f>SUMIF('trial  i vjeter'!A:A,'trial i vjeter'!A187,'trial  i vjeter'!C:C)</f>
        <v>0</v>
      </c>
      <c r="J187" s="170">
        <f t="shared" si="48"/>
        <v>0</v>
      </c>
      <c r="K187" s="170">
        <f>SUMIF('trial  i vjeter'!A:A,'trial i vjeter'!A187,'trial  i vjeter'!D:D)</f>
        <v>1070289.3400000001</v>
      </c>
      <c r="L187" s="170">
        <f t="shared" si="49"/>
        <v>0</v>
      </c>
      <c r="M187" s="170">
        <f>SUMIF('trial  i vjeter'!A:A,'trial i vjeter'!A187,'trial  i vjeter'!E:E)</f>
        <v>0</v>
      </c>
      <c r="N187" s="170">
        <f t="shared" si="50"/>
        <v>0</v>
      </c>
      <c r="O187" s="158">
        <f>SUMIF('trial  i vjeter'!A:A,'trial i vjeter'!A187,'trial  i vjeter'!F:F)</f>
        <v>1070289.3400000001</v>
      </c>
      <c r="P187" s="171">
        <f t="shared" si="38"/>
        <v>0</v>
      </c>
    </row>
    <row r="188" spans="1:16" x14ac:dyDescent="0.2">
      <c r="A188" s="163">
        <v>601271</v>
      </c>
      <c r="B188" s="155" t="s">
        <v>2387</v>
      </c>
      <c r="C188" s="156"/>
      <c r="D188" s="156">
        <v>246910.19</v>
      </c>
      <c r="E188" s="156"/>
      <c r="F188" s="157">
        <v>246910.19</v>
      </c>
      <c r="G188" s="170">
        <f t="shared" si="47"/>
        <v>246910.19</v>
      </c>
      <c r="I188" s="153">
        <f>SUMIF('trial  i vjeter'!A:A,'trial i vjeter'!A188,'trial  i vjeter'!C:C)</f>
        <v>0</v>
      </c>
      <c r="J188" s="170">
        <f t="shared" si="48"/>
        <v>0</v>
      </c>
      <c r="K188" s="170">
        <f>SUMIF('trial  i vjeter'!A:A,'trial i vjeter'!A188,'trial  i vjeter'!D:D)</f>
        <v>246910.19</v>
      </c>
      <c r="L188" s="170">
        <f t="shared" si="49"/>
        <v>0</v>
      </c>
      <c r="M188" s="170">
        <f>SUMIF('trial  i vjeter'!A:A,'trial i vjeter'!A188,'trial  i vjeter'!E:E)</f>
        <v>0</v>
      </c>
      <c r="N188" s="170">
        <f t="shared" si="50"/>
        <v>0</v>
      </c>
      <c r="O188" s="158">
        <f>SUMIF('trial  i vjeter'!A:A,'trial i vjeter'!A188,'trial  i vjeter'!F:F)</f>
        <v>246910.19</v>
      </c>
      <c r="P188" s="171">
        <f t="shared" si="38"/>
        <v>0</v>
      </c>
    </row>
    <row r="189" spans="1:16" x14ac:dyDescent="0.2">
      <c r="A189" s="163">
        <v>601272</v>
      </c>
      <c r="B189" s="155" t="s">
        <v>2389</v>
      </c>
      <c r="C189" s="156"/>
      <c r="D189" s="156">
        <v>30625</v>
      </c>
      <c r="E189" s="156"/>
      <c r="F189" s="157">
        <v>30625</v>
      </c>
      <c r="G189" s="170">
        <f t="shared" si="47"/>
        <v>30625</v>
      </c>
      <c r="I189" s="153">
        <f>SUMIF('trial  i vjeter'!A:A,'trial i vjeter'!A189,'trial  i vjeter'!C:C)</f>
        <v>0</v>
      </c>
      <c r="J189" s="170">
        <f t="shared" si="48"/>
        <v>0</v>
      </c>
      <c r="K189" s="170">
        <f>SUMIF('trial  i vjeter'!A:A,'trial i vjeter'!A189,'trial  i vjeter'!D:D)</f>
        <v>30625</v>
      </c>
      <c r="L189" s="170">
        <f t="shared" si="49"/>
        <v>0</v>
      </c>
      <c r="M189" s="170">
        <f>SUMIF('trial  i vjeter'!A:A,'trial i vjeter'!A189,'trial  i vjeter'!E:E)</f>
        <v>0</v>
      </c>
      <c r="N189" s="170">
        <f t="shared" si="50"/>
        <v>0</v>
      </c>
      <c r="O189" s="158">
        <f>SUMIF('trial  i vjeter'!A:A,'trial i vjeter'!A189,'trial  i vjeter'!F:F)</f>
        <v>30625</v>
      </c>
      <c r="P189" s="171">
        <f t="shared" si="38"/>
        <v>0</v>
      </c>
    </row>
    <row r="190" spans="1:16" x14ac:dyDescent="0.2">
      <c r="A190" s="163">
        <v>601275</v>
      </c>
      <c r="B190" s="155" t="s">
        <v>3498</v>
      </c>
      <c r="C190" s="156"/>
      <c r="D190" s="156">
        <v>181536.01</v>
      </c>
      <c r="E190" s="156"/>
      <c r="F190" s="157">
        <v>181536.01</v>
      </c>
      <c r="G190" s="170">
        <f t="shared" si="47"/>
        <v>181536.01</v>
      </c>
      <c r="I190" s="153">
        <f>SUMIF('trial  i vjeter'!A:A,'trial i vjeter'!A190,'trial  i vjeter'!C:C)</f>
        <v>0</v>
      </c>
      <c r="J190" s="170">
        <f t="shared" si="48"/>
        <v>0</v>
      </c>
      <c r="K190" s="170">
        <f>SUMIF('trial  i vjeter'!A:A,'trial i vjeter'!A190,'trial  i vjeter'!D:D)</f>
        <v>181536.01</v>
      </c>
      <c r="L190" s="170">
        <f t="shared" si="49"/>
        <v>0</v>
      </c>
      <c r="M190" s="170">
        <f>SUMIF('trial  i vjeter'!A:A,'trial i vjeter'!A190,'trial  i vjeter'!E:E)</f>
        <v>0</v>
      </c>
      <c r="N190" s="170">
        <f t="shared" si="50"/>
        <v>0</v>
      </c>
      <c r="O190" s="158">
        <f>SUMIF('trial  i vjeter'!A:A,'trial i vjeter'!A190,'trial  i vjeter'!F:F)</f>
        <v>181536.01</v>
      </c>
      <c r="P190" s="171">
        <f t="shared" si="38"/>
        <v>0</v>
      </c>
    </row>
    <row r="191" spans="1:16" x14ac:dyDescent="0.2">
      <c r="A191" s="163">
        <v>601276</v>
      </c>
      <c r="B191" s="155" t="s">
        <v>2391</v>
      </c>
      <c r="C191" s="156"/>
      <c r="D191" s="156">
        <v>284336.56</v>
      </c>
      <c r="E191" s="156"/>
      <c r="F191" s="157">
        <v>284336.56</v>
      </c>
      <c r="G191" s="170">
        <f t="shared" si="47"/>
        <v>284336.56</v>
      </c>
      <c r="I191" s="153">
        <f>SUMIF('trial  i vjeter'!A:A,'trial i vjeter'!A191,'trial  i vjeter'!C:C)</f>
        <v>0</v>
      </c>
      <c r="J191" s="170">
        <f t="shared" si="48"/>
        <v>0</v>
      </c>
      <c r="K191" s="170">
        <f>SUMIF('trial  i vjeter'!A:A,'trial i vjeter'!A191,'trial  i vjeter'!D:D)</f>
        <v>272753.24</v>
      </c>
      <c r="L191" s="170">
        <f t="shared" si="49"/>
        <v>-11583.320000000007</v>
      </c>
      <c r="M191" s="170">
        <f>SUMIF('trial  i vjeter'!A:A,'trial i vjeter'!A191,'trial  i vjeter'!E:E)</f>
        <v>0</v>
      </c>
      <c r="N191" s="170">
        <f t="shared" si="50"/>
        <v>0</v>
      </c>
      <c r="O191" s="158">
        <f>SUMIF('trial  i vjeter'!A:A,'trial i vjeter'!A191,'trial  i vjeter'!F:F)</f>
        <v>272753.24</v>
      </c>
      <c r="P191" s="171">
        <f t="shared" si="38"/>
        <v>-11583.320000000007</v>
      </c>
    </row>
    <row r="192" spans="1:16" x14ac:dyDescent="0.2">
      <c r="A192" s="163">
        <v>601277</v>
      </c>
      <c r="B192" s="155" t="s">
        <v>2393</v>
      </c>
      <c r="C192" s="156"/>
      <c r="D192" s="156">
        <v>174330.35</v>
      </c>
      <c r="E192" s="156">
        <v>5416.67</v>
      </c>
      <c r="F192" s="157">
        <v>168913.68</v>
      </c>
      <c r="G192" s="170">
        <f t="shared" si="47"/>
        <v>168913.68</v>
      </c>
      <c r="I192" s="153">
        <f>SUMIF('trial  i vjeter'!A:A,'trial i vjeter'!A192,'trial  i vjeter'!C:C)</f>
        <v>0</v>
      </c>
      <c r="J192" s="170">
        <f t="shared" si="48"/>
        <v>0</v>
      </c>
      <c r="K192" s="170">
        <f>SUMIF('trial  i vjeter'!A:A,'trial i vjeter'!A192,'trial  i vjeter'!D:D)</f>
        <v>174330.35</v>
      </c>
      <c r="L192" s="170">
        <f t="shared" si="49"/>
        <v>0</v>
      </c>
      <c r="M192" s="170">
        <f>SUMIF('trial  i vjeter'!A:A,'trial i vjeter'!A192,'trial  i vjeter'!E:E)</f>
        <v>5416.67</v>
      </c>
      <c r="N192" s="170">
        <f t="shared" si="50"/>
        <v>0</v>
      </c>
      <c r="O192" s="158">
        <f>SUMIF('trial  i vjeter'!A:A,'trial i vjeter'!A192,'trial  i vjeter'!F:F)</f>
        <v>168913.68</v>
      </c>
      <c r="P192" s="171">
        <f t="shared" si="38"/>
        <v>0</v>
      </c>
    </row>
    <row r="193" spans="1:16" x14ac:dyDescent="0.2">
      <c r="A193" s="163">
        <v>601278</v>
      </c>
      <c r="B193" s="155" t="s">
        <v>2395</v>
      </c>
      <c r="C193" s="156"/>
      <c r="D193" s="156">
        <v>251720.03</v>
      </c>
      <c r="E193" s="156"/>
      <c r="F193" s="157">
        <v>251720.03</v>
      </c>
      <c r="G193" s="170">
        <f t="shared" si="47"/>
        <v>251720.03</v>
      </c>
      <c r="I193" s="153">
        <f>SUMIF('trial  i vjeter'!A:A,'trial i vjeter'!A193,'trial  i vjeter'!C:C)</f>
        <v>0</v>
      </c>
      <c r="J193" s="170">
        <f t="shared" si="48"/>
        <v>0</v>
      </c>
      <c r="K193" s="170">
        <f>SUMIF('trial  i vjeter'!A:A,'trial i vjeter'!A193,'trial  i vjeter'!D:D)</f>
        <v>251720.03</v>
      </c>
      <c r="L193" s="170">
        <f t="shared" si="49"/>
        <v>0</v>
      </c>
      <c r="M193" s="170">
        <f>SUMIF('trial  i vjeter'!A:A,'trial i vjeter'!A193,'trial  i vjeter'!E:E)</f>
        <v>0</v>
      </c>
      <c r="N193" s="170">
        <f t="shared" si="50"/>
        <v>0</v>
      </c>
      <c r="O193" s="158">
        <f>SUMIF('trial  i vjeter'!A:A,'trial i vjeter'!A193,'trial  i vjeter'!F:F)</f>
        <v>251720.03</v>
      </c>
      <c r="P193" s="171">
        <f t="shared" si="38"/>
        <v>0</v>
      </c>
    </row>
    <row r="194" spans="1:16" x14ac:dyDescent="0.2">
      <c r="A194" s="163">
        <v>601279</v>
      </c>
      <c r="B194" s="155" t="s">
        <v>2397</v>
      </c>
      <c r="C194" s="156"/>
      <c r="D194" s="156">
        <v>3115130.75</v>
      </c>
      <c r="E194" s="156"/>
      <c r="F194" s="157">
        <v>3115130.75</v>
      </c>
      <c r="G194" s="170">
        <f t="shared" si="47"/>
        <v>3115130.75</v>
      </c>
      <c r="I194" s="153">
        <f>SUMIF('trial  i vjeter'!A:A,'trial i vjeter'!A194,'trial  i vjeter'!C:C)</f>
        <v>0</v>
      </c>
      <c r="J194" s="170">
        <f t="shared" si="48"/>
        <v>0</v>
      </c>
      <c r="K194" s="170">
        <f>SUMIF('trial  i vjeter'!A:A,'trial i vjeter'!A194,'trial  i vjeter'!D:D)</f>
        <v>3115130.75</v>
      </c>
      <c r="L194" s="170">
        <f t="shared" si="49"/>
        <v>0</v>
      </c>
      <c r="M194" s="170">
        <f>SUMIF('trial  i vjeter'!A:A,'trial i vjeter'!A194,'trial  i vjeter'!E:E)</f>
        <v>0</v>
      </c>
      <c r="N194" s="170">
        <f t="shared" si="50"/>
        <v>0</v>
      </c>
      <c r="O194" s="158">
        <f>SUMIF('trial  i vjeter'!A:A,'trial i vjeter'!A194,'trial  i vjeter'!F:F)</f>
        <v>3115130.75</v>
      </c>
      <c r="P194" s="171">
        <f t="shared" si="38"/>
        <v>0</v>
      </c>
    </row>
    <row r="195" spans="1:16" x14ac:dyDescent="0.2">
      <c r="A195" s="163">
        <v>603</v>
      </c>
      <c r="B195" s="155" t="s">
        <v>2399</v>
      </c>
      <c r="C195" s="156"/>
      <c r="D195" s="156">
        <v>268730210</v>
      </c>
      <c r="E195" s="156">
        <v>304636535</v>
      </c>
      <c r="F195" s="157">
        <v>-35906325</v>
      </c>
      <c r="G195" s="170">
        <f t="shared" si="47"/>
        <v>-35906325</v>
      </c>
      <c r="I195" s="153">
        <f>SUMIF('trial  i vjeter'!A:A,'trial i vjeter'!A195,'trial  i vjeter'!C:C)</f>
        <v>0</v>
      </c>
      <c r="J195" s="170">
        <f t="shared" si="48"/>
        <v>0</v>
      </c>
      <c r="K195" s="170">
        <f>SUMIF('trial  i vjeter'!A:A,'trial i vjeter'!A195,'trial  i vjeter'!D:D)</f>
        <v>268730210</v>
      </c>
      <c r="L195" s="170">
        <f t="shared" si="49"/>
        <v>0</v>
      </c>
      <c r="M195" s="170">
        <f>SUMIF('trial  i vjeter'!A:A,'trial i vjeter'!A195,'trial  i vjeter'!E:E)</f>
        <v>304636535</v>
      </c>
      <c r="N195" s="170">
        <f t="shared" si="50"/>
        <v>0</v>
      </c>
      <c r="O195" s="158">
        <f>SUMIF('trial  i vjeter'!A:A,'trial i vjeter'!A195,'trial  i vjeter'!F:F)</f>
        <v>-35906325</v>
      </c>
      <c r="P195" s="171">
        <f t="shared" ref="P195:P258" si="51">O195-F195</f>
        <v>0</v>
      </c>
    </row>
    <row r="196" spans="1:16" x14ac:dyDescent="0.2">
      <c r="A196" s="163">
        <v>60421</v>
      </c>
      <c r="B196" s="155" t="s">
        <v>2401</v>
      </c>
      <c r="C196" s="156"/>
      <c r="D196" s="156">
        <v>36101897.289999999</v>
      </c>
      <c r="E196" s="156">
        <v>799520.25</v>
      </c>
      <c r="F196" s="157">
        <v>35302377.039999999</v>
      </c>
      <c r="G196" s="170">
        <f t="shared" si="47"/>
        <v>35302377.039999999</v>
      </c>
      <c r="I196" s="153">
        <f>SUMIF('trial  i vjeter'!A:A,'trial i vjeter'!A196,'trial  i vjeter'!C:C)</f>
        <v>0</v>
      </c>
      <c r="J196" s="170">
        <f t="shared" si="48"/>
        <v>0</v>
      </c>
      <c r="K196" s="170">
        <f>SUMIF('trial  i vjeter'!A:A,'trial i vjeter'!A196,'trial  i vjeter'!D:D)</f>
        <v>36101897.289999999</v>
      </c>
      <c r="L196" s="170">
        <f t="shared" si="49"/>
        <v>0</v>
      </c>
      <c r="M196" s="170">
        <f>SUMIF('trial  i vjeter'!A:A,'trial i vjeter'!A196,'trial  i vjeter'!E:E)</f>
        <v>799520.25</v>
      </c>
      <c r="N196" s="170">
        <f t="shared" si="50"/>
        <v>0</v>
      </c>
      <c r="O196" s="158">
        <f>SUMIF('trial  i vjeter'!A:A,'trial i vjeter'!A196,'trial  i vjeter'!F:F)</f>
        <v>35302377.039999999</v>
      </c>
      <c r="P196" s="171">
        <f t="shared" si="51"/>
        <v>0</v>
      </c>
    </row>
    <row r="197" spans="1:16" x14ac:dyDescent="0.2">
      <c r="A197" s="163">
        <v>60422</v>
      </c>
      <c r="B197" s="155" t="s">
        <v>2403</v>
      </c>
      <c r="C197" s="156"/>
      <c r="D197" s="156">
        <v>402664</v>
      </c>
      <c r="E197" s="156">
        <v>42451.67</v>
      </c>
      <c r="F197" s="157">
        <v>360212.33</v>
      </c>
      <c r="G197" s="170">
        <f t="shared" si="47"/>
        <v>360212.33</v>
      </c>
      <c r="I197" s="153">
        <f>SUMIF('trial  i vjeter'!A:A,'trial i vjeter'!A197,'trial  i vjeter'!C:C)</f>
        <v>0</v>
      </c>
      <c r="J197" s="170">
        <f t="shared" si="48"/>
        <v>0</v>
      </c>
      <c r="K197" s="170">
        <f>SUMIF('trial  i vjeter'!A:A,'trial i vjeter'!A197,'trial  i vjeter'!D:D)</f>
        <v>357557.33</v>
      </c>
      <c r="L197" s="170">
        <f t="shared" si="49"/>
        <v>-45106.669999999984</v>
      </c>
      <c r="M197" s="170">
        <f>SUMIF('trial  i vjeter'!A:A,'trial i vjeter'!A197,'trial  i vjeter'!E:E)</f>
        <v>42451.67</v>
      </c>
      <c r="N197" s="170">
        <f t="shared" si="50"/>
        <v>0</v>
      </c>
      <c r="O197" s="158">
        <f>SUMIF('trial  i vjeter'!A:A,'trial i vjeter'!A197,'trial  i vjeter'!F:F)</f>
        <v>315105.65999999997</v>
      </c>
      <c r="P197" s="171">
        <f t="shared" si="51"/>
        <v>-45106.670000000042</v>
      </c>
    </row>
    <row r="198" spans="1:16" x14ac:dyDescent="0.2">
      <c r="A198" s="163">
        <v>60502</v>
      </c>
      <c r="B198" s="155" t="s">
        <v>2405</v>
      </c>
      <c r="C198" s="156"/>
      <c r="D198" s="156">
        <v>9732374.4000000004</v>
      </c>
      <c r="E198" s="156">
        <v>43983.1</v>
      </c>
      <c r="F198" s="157">
        <v>9688391.3000000007</v>
      </c>
      <c r="G198" s="170">
        <f t="shared" si="47"/>
        <v>9688391.3000000007</v>
      </c>
      <c r="I198" s="153">
        <f>SUMIF('trial  i vjeter'!A:A,'trial i vjeter'!A198,'trial  i vjeter'!C:C)</f>
        <v>0</v>
      </c>
      <c r="J198" s="170">
        <f t="shared" si="48"/>
        <v>0</v>
      </c>
      <c r="K198" s="170">
        <f>SUMIF('trial  i vjeter'!A:A,'trial i vjeter'!A198,'trial  i vjeter'!D:D)</f>
        <v>9732374.4000000004</v>
      </c>
      <c r="L198" s="170">
        <f t="shared" si="49"/>
        <v>0</v>
      </c>
      <c r="M198" s="170">
        <f>SUMIF('trial  i vjeter'!A:A,'trial i vjeter'!A198,'trial  i vjeter'!E:E)</f>
        <v>38993.08</v>
      </c>
      <c r="N198" s="170">
        <f t="shared" si="50"/>
        <v>-4990.0199999999968</v>
      </c>
      <c r="O198" s="158">
        <f>SUMIF('trial  i vjeter'!A:A,'trial i vjeter'!A198,'trial  i vjeter'!F:F)</f>
        <v>9693381.3200000003</v>
      </c>
      <c r="P198" s="171">
        <f t="shared" si="51"/>
        <v>4990.019999999553</v>
      </c>
    </row>
    <row r="199" spans="1:16" x14ac:dyDescent="0.2">
      <c r="A199" s="163">
        <v>60504</v>
      </c>
      <c r="B199" s="155" t="s">
        <v>2407</v>
      </c>
      <c r="C199" s="156"/>
      <c r="D199" s="156">
        <v>8910270.8200000003</v>
      </c>
      <c r="E199" s="156">
        <v>125263.19</v>
      </c>
      <c r="F199" s="157">
        <v>8785007.6300000008</v>
      </c>
      <c r="G199" s="170">
        <f t="shared" si="47"/>
        <v>8785007.6300000008</v>
      </c>
      <c r="I199" s="153">
        <f>SUMIF('trial  i vjeter'!A:A,'trial i vjeter'!A199,'trial  i vjeter'!C:C)</f>
        <v>0</v>
      </c>
      <c r="J199" s="170">
        <f t="shared" si="48"/>
        <v>0</v>
      </c>
      <c r="K199" s="170">
        <f>SUMIF('trial  i vjeter'!A:A,'trial i vjeter'!A199,'trial  i vjeter'!D:D)</f>
        <v>8910270.8200000003</v>
      </c>
      <c r="L199" s="170">
        <f t="shared" si="49"/>
        <v>0</v>
      </c>
      <c r="M199" s="170">
        <f>SUMIF('trial  i vjeter'!A:A,'trial i vjeter'!A199,'trial  i vjeter'!E:E)</f>
        <v>125263.19</v>
      </c>
      <c r="N199" s="170">
        <f t="shared" si="50"/>
        <v>0</v>
      </c>
      <c r="O199" s="158">
        <f>SUMIF('trial  i vjeter'!A:A,'trial i vjeter'!A199,'trial  i vjeter'!F:F)</f>
        <v>8785007.6300000008</v>
      </c>
      <c r="P199" s="171">
        <f t="shared" si="51"/>
        <v>0</v>
      </c>
    </row>
    <row r="200" spans="1:16" x14ac:dyDescent="0.2">
      <c r="A200" s="163">
        <v>60506</v>
      </c>
      <c r="B200" s="155" t="s">
        <v>2409</v>
      </c>
      <c r="C200" s="156"/>
      <c r="D200" s="156">
        <v>2322684.62</v>
      </c>
      <c r="E200" s="156">
        <v>2521.5</v>
      </c>
      <c r="F200" s="157">
        <v>2320163.12</v>
      </c>
      <c r="G200" s="170">
        <f t="shared" si="47"/>
        <v>2320163.12</v>
      </c>
      <c r="I200" s="153">
        <f>SUMIF('trial  i vjeter'!A:A,'trial i vjeter'!A200,'trial  i vjeter'!C:C)</f>
        <v>0</v>
      </c>
      <c r="J200" s="170">
        <f t="shared" si="48"/>
        <v>0</v>
      </c>
      <c r="K200" s="170">
        <f>SUMIF('trial  i vjeter'!A:A,'trial i vjeter'!A200,'trial  i vjeter'!D:D)</f>
        <v>2322684.62</v>
      </c>
      <c r="L200" s="170">
        <f t="shared" si="49"/>
        <v>0</v>
      </c>
      <c r="M200" s="170">
        <f>SUMIF('trial  i vjeter'!A:A,'trial i vjeter'!A200,'trial  i vjeter'!E:E)</f>
        <v>2521.5</v>
      </c>
      <c r="N200" s="170">
        <f t="shared" si="50"/>
        <v>0</v>
      </c>
      <c r="O200" s="158">
        <f>SUMIF('trial  i vjeter'!A:A,'trial i vjeter'!A200,'trial  i vjeter'!F:F)</f>
        <v>2320163.12</v>
      </c>
      <c r="P200" s="171">
        <f t="shared" si="51"/>
        <v>0</v>
      </c>
    </row>
    <row r="201" spans="1:16" x14ac:dyDescent="0.2">
      <c r="A201" s="163">
        <v>60508</v>
      </c>
      <c r="B201" s="155" t="s">
        <v>2411</v>
      </c>
      <c r="C201" s="156"/>
      <c r="D201" s="156">
        <v>62517936.049999997</v>
      </c>
      <c r="E201" s="156">
        <v>882919.15</v>
      </c>
      <c r="F201" s="157">
        <v>61635016.899999999</v>
      </c>
      <c r="G201" s="170">
        <f t="shared" si="47"/>
        <v>61635016.899999999</v>
      </c>
      <c r="I201" s="153">
        <f>SUMIF('trial  i vjeter'!A:A,'trial i vjeter'!A201,'trial  i vjeter'!C:C)</f>
        <v>0</v>
      </c>
      <c r="J201" s="170">
        <f t="shared" si="48"/>
        <v>0</v>
      </c>
      <c r="K201" s="170">
        <f>SUMIF('trial  i vjeter'!A:A,'trial i vjeter'!A201,'trial  i vjeter'!D:D)</f>
        <v>62516796.049999997</v>
      </c>
      <c r="L201" s="170">
        <f t="shared" si="49"/>
        <v>-1140</v>
      </c>
      <c r="M201" s="170">
        <f>SUMIF('trial  i vjeter'!A:A,'trial i vjeter'!A201,'trial  i vjeter'!E:E)</f>
        <v>879944.14</v>
      </c>
      <c r="N201" s="170">
        <f t="shared" si="50"/>
        <v>-2975.0100000000093</v>
      </c>
      <c r="O201" s="158">
        <f>SUMIF('trial  i vjeter'!A:A,'trial i vjeter'!A201,'trial  i vjeter'!F:F)</f>
        <v>61636851.909999996</v>
      </c>
      <c r="P201" s="171">
        <f t="shared" si="51"/>
        <v>1835.0099999979138</v>
      </c>
    </row>
    <row r="202" spans="1:16" x14ac:dyDescent="0.2">
      <c r="A202" s="163">
        <v>60512</v>
      </c>
      <c r="B202" s="155" t="s">
        <v>2413</v>
      </c>
      <c r="C202" s="156"/>
      <c r="D202" s="156">
        <v>52219502.909999996</v>
      </c>
      <c r="E202" s="156">
        <v>3173889.45</v>
      </c>
      <c r="F202" s="157">
        <v>49045613.460000001</v>
      </c>
      <c r="G202" s="170">
        <f t="shared" si="47"/>
        <v>49045613.459999993</v>
      </c>
      <c r="I202" s="153">
        <f>SUMIF('trial  i vjeter'!A:A,'trial i vjeter'!A202,'trial  i vjeter'!C:C)</f>
        <v>0</v>
      </c>
      <c r="J202" s="170">
        <f t="shared" si="48"/>
        <v>0</v>
      </c>
      <c r="K202" s="170">
        <f>SUMIF('trial  i vjeter'!A:A,'trial i vjeter'!A202,'trial  i vjeter'!D:D)</f>
        <v>52204652.579999998</v>
      </c>
      <c r="L202" s="170">
        <f t="shared" si="49"/>
        <v>-14850.329999998212</v>
      </c>
      <c r="M202" s="170">
        <f>SUMIF('trial  i vjeter'!A:A,'trial i vjeter'!A202,'trial  i vjeter'!E:E)</f>
        <v>1585701.44</v>
      </c>
      <c r="N202" s="170">
        <f t="shared" si="50"/>
        <v>-1588188.0100000002</v>
      </c>
      <c r="O202" s="158">
        <f>SUMIF('trial  i vjeter'!A:A,'trial i vjeter'!A202,'trial  i vjeter'!F:F)</f>
        <v>50618951.140000001</v>
      </c>
      <c r="P202" s="171">
        <f t="shared" si="51"/>
        <v>1573337.6799999997</v>
      </c>
    </row>
    <row r="203" spans="1:16" x14ac:dyDescent="0.2">
      <c r="A203" s="163">
        <v>605121</v>
      </c>
      <c r="B203" s="155" t="s">
        <v>2415</v>
      </c>
      <c r="C203" s="156"/>
      <c r="D203" s="156">
        <v>17752995.73</v>
      </c>
      <c r="E203" s="156">
        <v>459371.71</v>
      </c>
      <c r="F203" s="157">
        <v>17293624.02</v>
      </c>
      <c r="G203" s="170">
        <f t="shared" si="47"/>
        <v>17293624.02</v>
      </c>
      <c r="I203" s="153">
        <f>SUMIF('trial  i vjeter'!A:A,'trial i vjeter'!A203,'trial  i vjeter'!C:C)</f>
        <v>0</v>
      </c>
      <c r="J203" s="170">
        <f t="shared" si="48"/>
        <v>0</v>
      </c>
      <c r="K203" s="170">
        <f>SUMIF('trial  i vjeter'!A:A,'trial i vjeter'!A203,'trial  i vjeter'!D:D)</f>
        <v>17752995.73</v>
      </c>
      <c r="L203" s="170">
        <f t="shared" si="49"/>
        <v>0</v>
      </c>
      <c r="M203" s="170">
        <f>SUMIF('trial  i vjeter'!A:A,'trial i vjeter'!A203,'trial  i vjeter'!E:E)</f>
        <v>203913.37</v>
      </c>
      <c r="N203" s="170">
        <f t="shared" si="50"/>
        <v>-255458.34000000003</v>
      </c>
      <c r="O203" s="158">
        <f>SUMIF('trial  i vjeter'!A:A,'trial i vjeter'!A203,'trial  i vjeter'!F:F)</f>
        <v>17549082.359999999</v>
      </c>
      <c r="P203" s="171">
        <f t="shared" si="51"/>
        <v>255458.33999999985</v>
      </c>
    </row>
    <row r="204" spans="1:16" x14ac:dyDescent="0.2">
      <c r="A204" s="163">
        <v>60514</v>
      </c>
      <c r="B204" s="155" t="s">
        <v>2417</v>
      </c>
      <c r="C204" s="156"/>
      <c r="D204" s="156">
        <v>17164.830000000002</v>
      </c>
      <c r="E204" s="156">
        <v>17164.830000000002</v>
      </c>
      <c r="F204" s="157"/>
      <c r="G204" s="170">
        <f t="shared" si="47"/>
        <v>0</v>
      </c>
      <c r="I204" s="153">
        <f>SUMIF('trial  i vjeter'!A:A,'trial i vjeter'!A204,'trial  i vjeter'!C:C)</f>
        <v>0</v>
      </c>
      <c r="J204" s="170">
        <f t="shared" si="48"/>
        <v>0</v>
      </c>
      <c r="K204" s="170">
        <f>SUMIF('trial  i vjeter'!A:A,'trial i vjeter'!A204,'trial  i vjeter'!D:D)</f>
        <v>17164.830000000002</v>
      </c>
      <c r="L204" s="170">
        <f t="shared" si="49"/>
        <v>0</v>
      </c>
      <c r="M204" s="170">
        <f>SUMIF('trial  i vjeter'!A:A,'trial i vjeter'!A204,'trial  i vjeter'!E:E)</f>
        <v>2314.5</v>
      </c>
      <c r="N204" s="170">
        <f t="shared" si="50"/>
        <v>-14850.330000000002</v>
      </c>
      <c r="O204" s="158">
        <f>SUMIF('trial  i vjeter'!A:A,'trial i vjeter'!A204,'trial  i vjeter'!F:F)</f>
        <v>14850.33</v>
      </c>
      <c r="P204" s="171">
        <f t="shared" si="51"/>
        <v>14850.33</v>
      </c>
    </row>
    <row r="205" spans="1:16" x14ac:dyDescent="0.2">
      <c r="A205" s="163">
        <v>60516</v>
      </c>
      <c r="B205" s="155" t="s">
        <v>2419</v>
      </c>
      <c r="C205" s="156"/>
      <c r="D205" s="156">
        <v>7298287.8799999999</v>
      </c>
      <c r="E205" s="156">
        <v>21441.22</v>
      </c>
      <c r="F205" s="157">
        <v>7276846.6600000001</v>
      </c>
      <c r="G205" s="170">
        <f t="shared" si="47"/>
        <v>7276846.6600000001</v>
      </c>
      <c r="I205" s="153">
        <f>SUMIF('trial  i vjeter'!A:A,'trial i vjeter'!A205,'trial  i vjeter'!C:C)</f>
        <v>0</v>
      </c>
      <c r="J205" s="170">
        <f t="shared" si="48"/>
        <v>0</v>
      </c>
      <c r="K205" s="170">
        <f>SUMIF('trial  i vjeter'!A:A,'trial i vjeter'!A205,'trial  i vjeter'!D:D)</f>
        <v>7298287.8799999999</v>
      </c>
      <c r="L205" s="170">
        <f t="shared" si="49"/>
        <v>0</v>
      </c>
      <c r="M205" s="170">
        <f>SUMIF('trial  i vjeter'!A:A,'trial i vjeter'!A205,'trial  i vjeter'!E:E)</f>
        <v>21441.22</v>
      </c>
      <c r="N205" s="170">
        <f t="shared" si="50"/>
        <v>0</v>
      </c>
      <c r="O205" s="158">
        <f>SUMIF('trial  i vjeter'!A:A,'trial i vjeter'!A205,'trial  i vjeter'!F:F)</f>
        <v>7276846.6600000001</v>
      </c>
      <c r="P205" s="171">
        <f t="shared" si="51"/>
        <v>0</v>
      </c>
    </row>
    <row r="206" spans="1:16" x14ac:dyDescent="0.2">
      <c r="A206" s="163">
        <v>60518</v>
      </c>
      <c r="B206" s="155" t="s">
        <v>2421</v>
      </c>
      <c r="C206" s="156"/>
      <c r="D206" s="156">
        <v>23967053.440000001</v>
      </c>
      <c r="E206" s="156">
        <v>335571.19</v>
      </c>
      <c r="F206" s="157">
        <v>23631482.25</v>
      </c>
      <c r="G206" s="170">
        <f t="shared" si="47"/>
        <v>23631482.25</v>
      </c>
      <c r="I206" s="153">
        <f>SUMIF('trial  i vjeter'!A:A,'trial i vjeter'!A206,'trial  i vjeter'!C:C)</f>
        <v>0</v>
      </c>
      <c r="J206" s="170">
        <f t="shared" si="48"/>
        <v>0</v>
      </c>
      <c r="K206" s="170">
        <f>SUMIF('trial  i vjeter'!A:A,'trial i vjeter'!A206,'trial  i vjeter'!D:D)</f>
        <v>23678402.640000001</v>
      </c>
      <c r="L206" s="170">
        <f t="shared" si="49"/>
        <v>-288650.80000000075</v>
      </c>
      <c r="M206" s="170">
        <f>SUMIF('trial  i vjeter'!A:A,'trial i vjeter'!A206,'trial  i vjeter'!E:E)</f>
        <v>324536.19</v>
      </c>
      <c r="N206" s="170">
        <f t="shared" si="50"/>
        <v>-11035</v>
      </c>
      <c r="O206" s="158">
        <f>SUMIF('trial  i vjeter'!A:A,'trial i vjeter'!A206,'trial  i vjeter'!F:F)</f>
        <v>23353866.449999999</v>
      </c>
      <c r="P206" s="171">
        <f t="shared" si="51"/>
        <v>-277615.80000000075</v>
      </c>
    </row>
    <row r="207" spans="1:16" x14ac:dyDescent="0.2">
      <c r="A207" s="163">
        <v>60520</v>
      </c>
      <c r="B207" s="155" t="s">
        <v>2423</v>
      </c>
      <c r="C207" s="156"/>
      <c r="D207" s="156">
        <v>31622309.32</v>
      </c>
      <c r="E207" s="156">
        <v>998152.32</v>
      </c>
      <c r="F207" s="157">
        <v>30624157</v>
      </c>
      <c r="G207" s="170">
        <f t="shared" si="47"/>
        <v>30624157</v>
      </c>
      <c r="I207" s="153">
        <f>SUMIF('trial  i vjeter'!A:A,'trial i vjeter'!A207,'trial  i vjeter'!C:C)</f>
        <v>0</v>
      </c>
      <c r="J207" s="170">
        <f t="shared" si="48"/>
        <v>0</v>
      </c>
      <c r="K207" s="170">
        <f>SUMIF('trial  i vjeter'!A:A,'trial i vjeter'!A207,'trial  i vjeter'!D:D)</f>
        <v>31618459.300000001</v>
      </c>
      <c r="L207" s="170">
        <f t="shared" si="49"/>
        <v>-3850.019999999553</v>
      </c>
      <c r="M207" s="170">
        <f>SUMIF('trial  i vjeter'!A:A,'trial i vjeter'!A207,'trial  i vjeter'!E:E)</f>
        <v>981586.54</v>
      </c>
      <c r="N207" s="170">
        <f t="shared" si="50"/>
        <v>-16565.779999999912</v>
      </c>
      <c r="O207" s="158">
        <f>SUMIF('trial  i vjeter'!A:A,'trial i vjeter'!A207,'trial  i vjeter'!F:F)</f>
        <v>30636872.760000002</v>
      </c>
      <c r="P207" s="171">
        <f t="shared" si="51"/>
        <v>12715.760000001639</v>
      </c>
    </row>
    <row r="208" spans="1:16" x14ac:dyDescent="0.2">
      <c r="A208" s="163">
        <v>60522</v>
      </c>
      <c r="B208" s="155" t="s">
        <v>2425</v>
      </c>
      <c r="C208" s="156"/>
      <c r="D208" s="156">
        <v>7383966.3700000001</v>
      </c>
      <c r="E208" s="156">
        <v>90133.82</v>
      </c>
      <c r="F208" s="157">
        <v>7293832.5499999998</v>
      </c>
      <c r="G208" s="170">
        <f t="shared" si="47"/>
        <v>7293832.5499999998</v>
      </c>
      <c r="I208" s="153">
        <f>SUMIF('trial  i vjeter'!A:A,'trial i vjeter'!A208,'trial  i vjeter'!C:C)</f>
        <v>0</v>
      </c>
      <c r="J208" s="170">
        <f t="shared" si="48"/>
        <v>0</v>
      </c>
      <c r="K208" s="170">
        <f>SUMIF('trial  i vjeter'!A:A,'trial i vjeter'!A208,'trial  i vjeter'!D:D)</f>
        <v>7383966.3700000001</v>
      </c>
      <c r="L208" s="170">
        <f t="shared" si="49"/>
        <v>0</v>
      </c>
      <c r="M208" s="170">
        <f>SUMIF('trial  i vjeter'!A:A,'trial i vjeter'!A208,'trial  i vjeter'!E:E)</f>
        <v>90133.82</v>
      </c>
      <c r="N208" s="170">
        <f t="shared" si="50"/>
        <v>0</v>
      </c>
      <c r="O208" s="158">
        <f>SUMIF('trial  i vjeter'!A:A,'trial i vjeter'!A208,'trial  i vjeter'!F:F)</f>
        <v>7293832.5499999998</v>
      </c>
      <c r="P208" s="171">
        <f t="shared" si="51"/>
        <v>0</v>
      </c>
    </row>
    <row r="209" spans="1:16" x14ac:dyDescent="0.2">
      <c r="A209" s="163">
        <v>60523</v>
      </c>
      <c r="B209" s="155" t="s">
        <v>3772</v>
      </c>
      <c r="C209" s="156"/>
      <c r="D209" s="156">
        <v>1195053.96</v>
      </c>
      <c r="E209" s="156"/>
      <c r="F209" s="157">
        <v>1195053.96</v>
      </c>
      <c r="G209" s="170">
        <f t="shared" ref="G209:G242" si="52">D209-E209</f>
        <v>1195053.96</v>
      </c>
      <c r="I209" s="153">
        <f>SUMIF('trial  i vjeter'!A:A,'trial i vjeter'!A209,'trial  i vjeter'!C:C)</f>
        <v>0</v>
      </c>
      <c r="J209" s="170">
        <f t="shared" ref="J209:J242" si="53">I209-C209</f>
        <v>0</v>
      </c>
      <c r="K209" s="170">
        <f>SUMIF('trial  i vjeter'!A:A,'trial i vjeter'!A209,'trial  i vjeter'!D:D)</f>
        <v>1195053.96</v>
      </c>
      <c r="L209" s="170">
        <f t="shared" ref="L209:L242" si="54">K209-D209</f>
        <v>0</v>
      </c>
      <c r="M209" s="170">
        <f>SUMIF('trial  i vjeter'!A:A,'trial i vjeter'!A209,'trial  i vjeter'!E:E)</f>
        <v>0</v>
      </c>
      <c r="N209" s="170">
        <f t="shared" ref="N209:N242" si="55">M209-E209</f>
        <v>0</v>
      </c>
      <c r="O209" s="158">
        <f>SUMIF('trial  i vjeter'!A:A,'trial i vjeter'!A209,'trial  i vjeter'!F:F)</f>
        <v>1195053.96</v>
      </c>
      <c r="P209" s="171">
        <f t="shared" si="51"/>
        <v>0</v>
      </c>
    </row>
    <row r="210" spans="1:16" x14ac:dyDescent="0.2">
      <c r="A210" s="163">
        <v>60524</v>
      </c>
      <c r="B210" s="155" t="s">
        <v>2429</v>
      </c>
      <c r="C210" s="156"/>
      <c r="D210" s="156">
        <v>107116996.20999999</v>
      </c>
      <c r="E210" s="156">
        <v>316471</v>
      </c>
      <c r="F210" s="157">
        <v>106800525.20999999</v>
      </c>
      <c r="G210" s="170">
        <f t="shared" si="52"/>
        <v>106800525.20999999</v>
      </c>
      <c r="I210" s="153">
        <f>SUMIF('trial  i vjeter'!A:A,'trial i vjeter'!A210,'trial  i vjeter'!C:C)</f>
        <v>0</v>
      </c>
      <c r="J210" s="170">
        <f t="shared" si="53"/>
        <v>0</v>
      </c>
      <c r="K210" s="170">
        <f>SUMIF('trial  i vjeter'!A:A,'trial i vjeter'!A210,'trial  i vjeter'!D:D)</f>
        <v>107116996.20999999</v>
      </c>
      <c r="L210" s="170">
        <f t="shared" si="54"/>
        <v>0</v>
      </c>
      <c r="M210" s="170">
        <f>SUMIF('trial  i vjeter'!A:A,'trial i vjeter'!A210,'trial  i vjeter'!E:E)</f>
        <v>316471</v>
      </c>
      <c r="N210" s="170">
        <f t="shared" si="55"/>
        <v>0</v>
      </c>
      <c r="O210" s="158">
        <f>SUMIF('trial  i vjeter'!A:A,'trial i vjeter'!A210,'trial  i vjeter'!F:F)</f>
        <v>106800525.20999999</v>
      </c>
      <c r="P210" s="171">
        <f t="shared" si="51"/>
        <v>0</v>
      </c>
    </row>
    <row r="211" spans="1:16" x14ac:dyDescent="0.2">
      <c r="A211" s="163">
        <v>60526</v>
      </c>
      <c r="B211" s="155" t="s">
        <v>2431</v>
      </c>
      <c r="C211" s="156"/>
      <c r="D211" s="156">
        <v>11096455.800000001</v>
      </c>
      <c r="E211" s="156">
        <v>85129.5</v>
      </c>
      <c r="F211" s="157">
        <v>11011326.300000001</v>
      </c>
      <c r="G211" s="170">
        <f t="shared" si="52"/>
        <v>11011326.300000001</v>
      </c>
      <c r="I211" s="153">
        <f>SUMIF('trial  i vjeter'!A:A,'trial i vjeter'!A211,'trial  i vjeter'!C:C)</f>
        <v>0</v>
      </c>
      <c r="J211" s="170">
        <f t="shared" si="53"/>
        <v>0</v>
      </c>
      <c r="K211" s="170">
        <f>SUMIF('trial  i vjeter'!A:A,'trial i vjeter'!A211,'trial  i vjeter'!D:D)</f>
        <v>11096455.800000001</v>
      </c>
      <c r="L211" s="170">
        <f t="shared" si="54"/>
        <v>0</v>
      </c>
      <c r="M211" s="170">
        <f>SUMIF('trial  i vjeter'!A:A,'trial i vjeter'!A211,'trial  i vjeter'!E:E)</f>
        <v>85129.5</v>
      </c>
      <c r="N211" s="170">
        <f t="shared" si="55"/>
        <v>0</v>
      </c>
      <c r="O211" s="158">
        <f>SUMIF('trial  i vjeter'!A:A,'trial i vjeter'!A211,'trial  i vjeter'!F:F)</f>
        <v>11011326.300000001</v>
      </c>
      <c r="P211" s="171">
        <f t="shared" si="51"/>
        <v>0</v>
      </c>
    </row>
    <row r="212" spans="1:16" x14ac:dyDescent="0.2">
      <c r="A212" s="163">
        <v>60529</v>
      </c>
      <c r="B212" s="155" t="s">
        <v>2433</v>
      </c>
      <c r="C212" s="156"/>
      <c r="D212" s="156">
        <v>2182889169.02</v>
      </c>
      <c r="E212" s="156">
        <v>42138174.600000001</v>
      </c>
      <c r="F212" s="157">
        <v>2140750994.4200001</v>
      </c>
      <c r="G212" s="170">
        <f t="shared" si="52"/>
        <v>2140750994.4200001</v>
      </c>
      <c r="I212" s="153">
        <f>SUMIF('trial  i vjeter'!A:A,'trial i vjeter'!A212,'trial  i vjeter'!C:C)</f>
        <v>0</v>
      </c>
      <c r="J212" s="170">
        <f t="shared" si="53"/>
        <v>0</v>
      </c>
      <c r="K212" s="170">
        <f>SUMIF('trial  i vjeter'!A:A,'trial i vjeter'!A212,'trial  i vjeter'!D:D)</f>
        <v>2182889169.02</v>
      </c>
      <c r="L212" s="170">
        <f t="shared" si="54"/>
        <v>0</v>
      </c>
      <c r="M212" s="170">
        <f>SUMIF('trial  i vjeter'!A:A,'trial i vjeter'!A212,'trial  i vjeter'!E:E)</f>
        <v>42138174.600000001</v>
      </c>
      <c r="N212" s="170">
        <f t="shared" si="55"/>
        <v>0</v>
      </c>
      <c r="O212" s="158">
        <f>SUMIF('trial  i vjeter'!A:A,'trial i vjeter'!A212,'trial  i vjeter'!F:F)</f>
        <v>2140750994.4200001</v>
      </c>
      <c r="P212" s="171">
        <f t="shared" si="51"/>
        <v>0</v>
      </c>
    </row>
    <row r="213" spans="1:16" x14ac:dyDescent="0.2">
      <c r="A213" s="163">
        <v>60532</v>
      </c>
      <c r="B213" s="155" t="s">
        <v>2435</v>
      </c>
      <c r="C213" s="156"/>
      <c r="D213" s="156">
        <v>4063142.68</v>
      </c>
      <c r="E213" s="156">
        <v>37853.980000000003</v>
      </c>
      <c r="F213" s="157">
        <v>4025288.7</v>
      </c>
      <c r="G213" s="170">
        <f t="shared" si="52"/>
        <v>4025288.7</v>
      </c>
      <c r="I213" s="153">
        <f>SUMIF('trial  i vjeter'!A:A,'trial i vjeter'!A213,'trial  i vjeter'!C:C)</f>
        <v>0</v>
      </c>
      <c r="J213" s="170">
        <f t="shared" si="53"/>
        <v>0</v>
      </c>
      <c r="K213" s="170">
        <f>SUMIF('trial  i vjeter'!A:A,'trial i vjeter'!A213,'trial  i vjeter'!D:D)</f>
        <v>4063142.68</v>
      </c>
      <c r="L213" s="170">
        <f t="shared" si="54"/>
        <v>0</v>
      </c>
      <c r="M213" s="170">
        <f>SUMIF('trial  i vjeter'!A:A,'trial i vjeter'!A213,'trial  i vjeter'!E:E)</f>
        <v>37853.980000000003</v>
      </c>
      <c r="N213" s="170">
        <f t="shared" si="55"/>
        <v>0</v>
      </c>
      <c r="O213" s="158">
        <f>SUMIF('trial  i vjeter'!A:A,'trial i vjeter'!A213,'trial  i vjeter'!F:F)</f>
        <v>4025288.7</v>
      </c>
      <c r="P213" s="171">
        <f t="shared" si="51"/>
        <v>0</v>
      </c>
    </row>
    <row r="214" spans="1:16" x14ac:dyDescent="0.2">
      <c r="A214" s="163">
        <v>60533</v>
      </c>
      <c r="B214" s="155" t="s">
        <v>2437</v>
      </c>
      <c r="C214" s="156"/>
      <c r="D214" s="156">
        <v>5554243.8300000001</v>
      </c>
      <c r="E214" s="156">
        <v>96217421.599999994</v>
      </c>
      <c r="F214" s="157">
        <v>-90663177.769999996</v>
      </c>
      <c r="G214" s="170">
        <f t="shared" si="52"/>
        <v>-90663177.769999996</v>
      </c>
      <c r="I214" s="153">
        <f>SUMIF('trial  i vjeter'!A:A,'trial i vjeter'!A214,'trial  i vjeter'!C:C)</f>
        <v>0</v>
      </c>
      <c r="J214" s="170">
        <f t="shared" si="53"/>
        <v>0</v>
      </c>
      <c r="K214" s="170">
        <f>SUMIF('trial  i vjeter'!A:A,'trial i vjeter'!A214,'trial  i vjeter'!D:D)</f>
        <v>5554243.8300000001</v>
      </c>
      <c r="L214" s="170">
        <f t="shared" si="54"/>
        <v>0</v>
      </c>
      <c r="M214" s="170">
        <f>SUMIF('trial  i vjeter'!A:A,'trial i vjeter'!A214,'trial  i vjeter'!E:E)</f>
        <v>96217421.599999994</v>
      </c>
      <c r="N214" s="170">
        <f t="shared" si="55"/>
        <v>0</v>
      </c>
      <c r="O214" s="158">
        <f>SUMIF('trial  i vjeter'!A:A,'trial i vjeter'!A214,'trial  i vjeter'!F:F)</f>
        <v>-90663177.769999996</v>
      </c>
      <c r="P214" s="171">
        <f t="shared" si="51"/>
        <v>0</v>
      </c>
    </row>
    <row r="215" spans="1:16" x14ac:dyDescent="0.2">
      <c r="A215" s="163">
        <v>60534</v>
      </c>
      <c r="B215" s="155" t="s">
        <v>2439</v>
      </c>
      <c r="C215" s="156"/>
      <c r="D215" s="156">
        <v>1583154</v>
      </c>
      <c r="E215" s="156"/>
      <c r="F215" s="157">
        <v>1583154</v>
      </c>
      <c r="G215" s="170">
        <f t="shared" si="52"/>
        <v>1583154</v>
      </c>
      <c r="I215" s="153">
        <f>SUMIF('trial  i vjeter'!A:A,'trial i vjeter'!A215,'trial  i vjeter'!C:C)</f>
        <v>0</v>
      </c>
      <c r="J215" s="170">
        <f t="shared" si="53"/>
        <v>0</v>
      </c>
      <c r="K215" s="170">
        <f>SUMIF('trial  i vjeter'!A:A,'trial i vjeter'!A215,'trial  i vjeter'!D:D)</f>
        <v>0</v>
      </c>
      <c r="L215" s="170">
        <f t="shared" si="54"/>
        <v>-1583154</v>
      </c>
      <c r="M215" s="170">
        <f>SUMIF('trial  i vjeter'!A:A,'trial i vjeter'!A215,'trial  i vjeter'!E:E)</f>
        <v>0</v>
      </c>
      <c r="N215" s="170">
        <f t="shared" si="55"/>
        <v>0</v>
      </c>
      <c r="O215" s="158">
        <f>SUMIF('trial  i vjeter'!A:A,'trial i vjeter'!A215,'trial  i vjeter'!F:F)</f>
        <v>0</v>
      </c>
      <c r="P215" s="171">
        <f t="shared" si="51"/>
        <v>-1583154</v>
      </c>
    </row>
    <row r="216" spans="1:16" x14ac:dyDescent="0.2">
      <c r="A216" s="163">
        <v>60804</v>
      </c>
      <c r="B216" s="155" t="s">
        <v>3773</v>
      </c>
      <c r="C216" s="156"/>
      <c r="D216" s="156">
        <v>63600</v>
      </c>
      <c r="E216" s="156">
        <v>63600</v>
      </c>
      <c r="F216" s="157"/>
      <c r="G216" s="170">
        <f t="shared" si="52"/>
        <v>0</v>
      </c>
      <c r="I216" s="153">
        <f>SUMIF('trial  i vjeter'!A:A,'trial i vjeter'!A216,'trial  i vjeter'!C:C)</f>
        <v>0</v>
      </c>
      <c r="J216" s="170">
        <f t="shared" si="53"/>
        <v>0</v>
      </c>
      <c r="K216" s="170">
        <f>SUMIF('trial  i vjeter'!A:A,'trial i vjeter'!A216,'trial  i vjeter'!D:D)</f>
        <v>63600</v>
      </c>
      <c r="L216" s="170">
        <f t="shared" si="54"/>
        <v>0</v>
      </c>
      <c r="M216" s="170">
        <f>SUMIF('trial  i vjeter'!A:A,'trial i vjeter'!A216,'trial  i vjeter'!E:E)</f>
        <v>0</v>
      </c>
      <c r="N216" s="170">
        <f t="shared" si="55"/>
        <v>-63600</v>
      </c>
      <c r="O216" s="158">
        <f>SUMIF('trial  i vjeter'!A:A,'trial i vjeter'!A216,'trial  i vjeter'!F:F)</f>
        <v>63600</v>
      </c>
      <c r="P216" s="171">
        <f t="shared" si="51"/>
        <v>63600</v>
      </c>
    </row>
    <row r="217" spans="1:16" x14ac:dyDescent="0.2">
      <c r="A217" s="163">
        <v>61320</v>
      </c>
      <c r="B217" s="155" t="s">
        <v>3793</v>
      </c>
      <c r="C217" s="156"/>
      <c r="D217" s="156">
        <v>509017.71</v>
      </c>
      <c r="E217" s="156">
        <v>509017.71</v>
      </c>
      <c r="F217" s="157"/>
      <c r="G217" s="170">
        <f t="shared" si="52"/>
        <v>0</v>
      </c>
      <c r="I217" s="153">
        <f>SUMIF('trial  i vjeter'!A:A,'trial i vjeter'!A217,'trial  i vjeter'!C:C)</f>
        <v>0</v>
      </c>
      <c r="J217" s="170">
        <f t="shared" si="53"/>
        <v>0</v>
      </c>
      <c r="K217" s="170">
        <f>SUMIF('trial  i vjeter'!A:A,'trial i vjeter'!A217,'trial  i vjeter'!D:D)</f>
        <v>0</v>
      </c>
      <c r="L217" s="170">
        <f t="shared" si="54"/>
        <v>-509017.71</v>
      </c>
      <c r="M217" s="170">
        <f>SUMIF('trial  i vjeter'!A:A,'trial i vjeter'!A217,'trial  i vjeter'!E:E)</f>
        <v>0</v>
      </c>
      <c r="N217" s="170">
        <f t="shared" si="55"/>
        <v>-509017.71</v>
      </c>
      <c r="O217" s="158">
        <f>SUMIF('trial  i vjeter'!A:A,'trial i vjeter'!A217,'trial  i vjeter'!F:F)</f>
        <v>0</v>
      </c>
      <c r="P217" s="171">
        <f t="shared" si="51"/>
        <v>0</v>
      </c>
    </row>
    <row r="218" spans="1:16" x14ac:dyDescent="0.2">
      <c r="A218" s="163">
        <v>61321</v>
      </c>
      <c r="B218" s="155" t="s">
        <v>3794</v>
      </c>
      <c r="C218" s="156"/>
      <c r="D218" s="156">
        <v>3427812</v>
      </c>
      <c r="E218" s="156">
        <v>3427812</v>
      </c>
      <c r="F218" s="157"/>
      <c r="G218" s="170">
        <f t="shared" si="52"/>
        <v>0</v>
      </c>
      <c r="I218" s="153">
        <f>SUMIF('trial  i vjeter'!A:A,'trial i vjeter'!A218,'trial  i vjeter'!C:C)</f>
        <v>0</v>
      </c>
      <c r="J218" s="170">
        <f t="shared" si="53"/>
        <v>0</v>
      </c>
      <c r="K218" s="170">
        <f>SUMIF('trial  i vjeter'!A:A,'trial i vjeter'!A218,'trial  i vjeter'!D:D)</f>
        <v>0</v>
      </c>
      <c r="L218" s="170">
        <f t="shared" si="54"/>
        <v>-3427812</v>
      </c>
      <c r="M218" s="170">
        <f>SUMIF('trial  i vjeter'!A:A,'trial i vjeter'!A218,'trial  i vjeter'!E:E)</f>
        <v>0</v>
      </c>
      <c r="N218" s="170">
        <f t="shared" si="55"/>
        <v>-3427812</v>
      </c>
      <c r="O218" s="158">
        <f>SUMIF('trial  i vjeter'!A:A,'trial i vjeter'!A218,'trial  i vjeter'!F:F)</f>
        <v>0</v>
      </c>
      <c r="P218" s="171">
        <f t="shared" si="51"/>
        <v>0</v>
      </c>
    </row>
    <row r="219" spans="1:16" x14ac:dyDescent="0.2">
      <c r="A219" s="163">
        <v>61322</v>
      </c>
      <c r="B219" s="155" t="s">
        <v>2618</v>
      </c>
      <c r="C219" s="156"/>
      <c r="D219" s="156">
        <v>1637965</v>
      </c>
      <c r="E219" s="156">
        <v>1637965</v>
      </c>
      <c r="F219" s="157"/>
      <c r="G219" s="170">
        <f t="shared" si="52"/>
        <v>0</v>
      </c>
      <c r="I219" s="153">
        <f>SUMIF('trial  i vjeter'!A:A,'trial i vjeter'!A219,'trial  i vjeter'!C:C)</f>
        <v>0</v>
      </c>
      <c r="J219" s="170">
        <f t="shared" si="53"/>
        <v>0</v>
      </c>
      <c r="K219" s="170">
        <f>SUMIF('trial  i vjeter'!A:A,'trial i vjeter'!A219,'trial  i vjeter'!D:D)</f>
        <v>0</v>
      </c>
      <c r="L219" s="170">
        <f t="shared" si="54"/>
        <v>-1637965</v>
      </c>
      <c r="M219" s="170">
        <f>SUMIF('trial  i vjeter'!A:A,'trial i vjeter'!A219,'trial  i vjeter'!E:E)</f>
        <v>0</v>
      </c>
      <c r="N219" s="170">
        <f t="shared" si="55"/>
        <v>-1637965</v>
      </c>
      <c r="O219" s="158">
        <f>SUMIF('trial  i vjeter'!A:A,'trial i vjeter'!A219,'trial  i vjeter'!F:F)</f>
        <v>0</v>
      </c>
      <c r="P219" s="171">
        <f t="shared" si="51"/>
        <v>0</v>
      </c>
    </row>
    <row r="220" spans="1:16" x14ac:dyDescent="0.2">
      <c r="A220" s="163">
        <v>61323</v>
      </c>
      <c r="B220" s="155" t="s">
        <v>2443</v>
      </c>
      <c r="C220" s="156"/>
      <c r="D220" s="156">
        <v>5066643.84</v>
      </c>
      <c r="E220" s="156">
        <v>1200000</v>
      </c>
      <c r="F220" s="157">
        <v>3866643.84</v>
      </c>
      <c r="G220" s="170">
        <f t="shared" si="52"/>
        <v>3866643.84</v>
      </c>
      <c r="I220" s="153">
        <f>SUMIF('trial  i vjeter'!A:A,'trial i vjeter'!A220,'trial  i vjeter'!C:C)</f>
        <v>0</v>
      </c>
      <c r="J220" s="170">
        <f t="shared" si="53"/>
        <v>0</v>
      </c>
      <c r="K220" s="170">
        <f>SUMIF('trial  i vjeter'!A:A,'trial i vjeter'!A220,'trial  i vjeter'!D:D)</f>
        <v>5366643.84</v>
      </c>
      <c r="L220" s="170">
        <f t="shared" si="54"/>
        <v>300000</v>
      </c>
      <c r="M220" s="170">
        <f>SUMIF('trial  i vjeter'!A:A,'trial i vjeter'!A220,'trial  i vjeter'!E:E)</f>
        <v>1200000</v>
      </c>
      <c r="N220" s="170">
        <f t="shared" si="55"/>
        <v>0</v>
      </c>
      <c r="O220" s="158">
        <f>SUMIF('trial  i vjeter'!A:A,'trial i vjeter'!A220,'trial  i vjeter'!F:F)</f>
        <v>4166643.84</v>
      </c>
      <c r="P220" s="171">
        <f t="shared" si="51"/>
        <v>300000</v>
      </c>
    </row>
    <row r="221" spans="1:16" x14ac:dyDescent="0.2">
      <c r="A221" s="163">
        <v>61324</v>
      </c>
      <c r="B221" s="155" t="s">
        <v>3795</v>
      </c>
      <c r="C221" s="156"/>
      <c r="D221" s="156">
        <v>882648</v>
      </c>
      <c r="E221" s="156">
        <v>882648</v>
      </c>
      <c r="F221" s="157"/>
      <c r="G221" s="170">
        <f t="shared" si="52"/>
        <v>0</v>
      </c>
      <c r="I221" s="153">
        <f>SUMIF('trial  i vjeter'!A:A,'trial i vjeter'!A221,'trial  i vjeter'!C:C)</f>
        <v>0</v>
      </c>
      <c r="J221" s="170">
        <f t="shared" si="53"/>
        <v>0</v>
      </c>
      <c r="K221" s="170">
        <f>SUMIF('trial  i vjeter'!A:A,'trial i vjeter'!A221,'trial  i vjeter'!D:D)</f>
        <v>0</v>
      </c>
      <c r="L221" s="170">
        <f t="shared" si="54"/>
        <v>-882648</v>
      </c>
      <c r="M221" s="170">
        <f>SUMIF('trial  i vjeter'!A:A,'trial i vjeter'!A221,'trial  i vjeter'!E:E)</f>
        <v>0</v>
      </c>
      <c r="N221" s="170">
        <f t="shared" si="55"/>
        <v>-882648</v>
      </c>
      <c r="O221" s="158">
        <f>SUMIF('trial  i vjeter'!A:A,'trial i vjeter'!A221,'trial  i vjeter'!F:F)</f>
        <v>0</v>
      </c>
      <c r="P221" s="171">
        <f t="shared" si="51"/>
        <v>0</v>
      </c>
    </row>
    <row r="222" spans="1:16" x14ac:dyDescent="0.2">
      <c r="A222" s="163">
        <v>61326</v>
      </c>
      <c r="B222" s="155" t="s">
        <v>2621</v>
      </c>
      <c r="C222" s="156"/>
      <c r="D222" s="156">
        <v>1699859.12</v>
      </c>
      <c r="E222" s="156">
        <v>1051450</v>
      </c>
      <c r="F222" s="157">
        <v>648409.12</v>
      </c>
      <c r="G222" s="170">
        <f t="shared" si="52"/>
        <v>648409.12000000011</v>
      </c>
      <c r="I222" s="153">
        <f>SUMIF('trial  i vjeter'!A:A,'trial i vjeter'!A222,'trial  i vjeter'!C:C)</f>
        <v>0</v>
      </c>
      <c r="J222" s="170">
        <f t="shared" si="53"/>
        <v>0</v>
      </c>
      <c r="K222" s="170">
        <f>SUMIF('trial  i vjeter'!A:A,'trial i vjeter'!A222,'trial  i vjeter'!D:D)</f>
        <v>1051450</v>
      </c>
      <c r="L222" s="170">
        <f t="shared" si="54"/>
        <v>-648409.12000000011</v>
      </c>
      <c r="M222" s="170">
        <f>SUMIF('trial  i vjeter'!A:A,'trial i vjeter'!A222,'trial  i vjeter'!E:E)</f>
        <v>0</v>
      </c>
      <c r="N222" s="170">
        <f t="shared" si="55"/>
        <v>-1051450</v>
      </c>
      <c r="O222" s="158">
        <f>SUMIF('trial  i vjeter'!A:A,'trial i vjeter'!A222,'trial  i vjeter'!F:F)</f>
        <v>1051450</v>
      </c>
      <c r="P222" s="171">
        <f t="shared" si="51"/>
        <v>403040.88</v>
      </c>
    </row>
    <row r="223" spans="1:16" x14ac:dyDescent="0.2">
      <c r="A223" s="163">
        <v>61327</v>
      </c>
      <c r="B223" s="155" t="s">
        <v>3796</v>
      </c>
      <c r="C223" s="156"/>
      <c r="D223" s="156">
        <v>922500</v>
      </c>
      <c r="E223" s="156">
        <v>922500</v>
      </c>
      <c r="F223" s="157"/>
      <c r="G223" s="170">
        <f t="shared" si="52"/>
        <v>0</v>
      </c>
      <c r="I223" s="153">
        <f>SUMIF('trial  i vjeter'!A:A,'trial i vjeter'!A223,'trial  i vjeter'!C:C)</f>
        <v>0</v>
      </c>
      <c r="J223" s="170">
        <f t="shared" si="53"/>
        <v>0</v>
      </c>
      <c r="K223" s="170">
        <f>SUMIF('trial  i vjeter'!A:A,'trial i vjeter'!A223,'trial  i vjeter'!D:D)</f>
        <v>0</v>
      </c>
      <c r="L223" s="170">
        <f t="shared" si="54"/>
        <v>-922500</v>
      </c>
      <c r="M223" s="170">
        <f>SUMIF('trial  i vjeter'!A:A,'trial i vjeter'!A223,'trial  i vjeter'!E:E)</f>
        <v>0</v>
      </c>
      <c r="N223" s="170">
        <f t="shared" si="55"/>
        <v>-922500</v>
      </c>
      <c r="O223" s="158">
        <f>SUMIF('trial  i vjeter'!A:A,'trial i vjeter'!A223,'trial  i vjeter'!F:F)</f>
        <v>0</v>
      </c>
      <c r="P223" s="171">
        <f t="shared" si="51"/>
        <v>0</v>
      </c>
    </row>
    <row r="224" spans="1:16" x14ac:dyDescent="0.2">
      <c r="A224" s="163">
        <v>61328</v>
      </c>
      <c r="B224" s="155" t="s">
        <v>2445</v>
      </c>
      <c r="C224" s="156"/>
      <c r="D224" s="156">
        <v>2560241</v>
      </c>
      <c r="E224" s="156"/>
      <c r="F224" s="157">
        <v>2560241</v>
      </c>
      <c r="G224" s="170">
        <f t="shared" si="52"/>
        <v>2560241</v>
      </c>
      <c r="I224" s="153">
        <f>SUMIF('trial  i vjeter'!A:A,'trial i vjeter'!A224,'trial  i vjeter'!C:C)</f>
        <v>0</v>
      </c>
      <c r="J224" s="170">
        <f t="shared" si="53"/>
        <v>0</v>
      </c>
      <c r="K224" s="170">
        <f>SUMIF('trial  i vjeter'!A:A,'trial i vjeter'!A224,'trial  i vjeter'!D:D)</f>
        <v>2560241</v>
      </c>
      <c r="L224" s="170">
        <f t="shared" si="54"/>
        <v>0</v>
      </c>
      <c r="M224" s="170">
        <f>SUMIF('trial  i vjeter'!A:A,'trial i vjeter'!A224,'trial  i vjeter'!E:E)</f>
        <v>0</v>
      </c>
      <c r="N224" s="170">
        <f t="shared" si="55"/>
        <v>0</v>
      </c>
      <c r="O224" s="158">
        <f>SUMIF('trial  i vjeter'!A:A,'trial i vjeter'!A224,'trial  i vjeter'!F:F)</f>
        <v>2560241</v>
      </c>
      <c r="P224" s="171">
        <f t="shared" si="51"/>
        <v>0</v>
      </c>
    </row>
    <row r="225" spans="1:16" x14ac:dyDescent="0.2">
      <c r="A225" s="163">
        <v>613292</v>
      </c>
      <c r="B225" s="155" t="s">
        <v>713</v>
      </c>
      <c r="C225" s="156"/>
      <c r="D225" s="156">
        <v>618100</v>
      </c>
      <c r="E225" s="156">
        <v>618100</v>
      </c>
      <c r="F225" s="157"/>
      <c r="G225" s="170">
        <f t="shared" si="52"/>
        <v>0</v>
      </c>
      <c r="I225" s="153">
        <f>SUMIF('trial  i vjeter'!A:A,'trial i vjeter'!A225,'trial  i vjeter'!C:C)</f>
        <v>0</v>
      </c>
      <c r="J225" s="170">
        <f t="shared" si="53"/>
        <v>0</v>
      </c>
      <c r="K225" s="170">
        <f>SUMIF('trial  i vjeter'!A:A,'trial i vjeter'!A225,'trial  i vjeter'!D:D)</f>
        <v>0</v>
      </c>
      <c r="L225" s="170">
        <f t="shared" si="54"/>
        <v>-618100</v>
      </c>
      <c r="M225" s="170">
        <f>SUMIF('trial  i vjeter'!A:A,'trial i vjeter'!A225,'trial  i vjeter'!E:E)</f>
        <v>0</v>
      </c>
      <c r="N225" s="170">
        <f t="shared" si="55"/>
        <v>-618100</v>
      </c>
      <c r="O225" s="158">
        <f>SUMIF('trial  i vjeter'!A:A,'trial i vjeter'!A225,'trial  i vjeter'!F:F)</f>
        <v>0</v>
      </c>
      <c r="P225" s="171">
        <f t="shared" si="51"/>
        <v>0</v>
      </c>
    </row>
    <row r="226" spans="1:16" x14ac:dyDescent="0.2">
      <c r="A226" s="163">
        <v>6133</v>
      </c>
      <c r="B226" s="155" t="s">
        <v>2447</v>
      </c>
      <c r="C226" s="156"/>
      <c r="D226" s="156">
        <v>1900000</v>
      </c>
      <c r="E226" s="156">
        <v>1300000</v>
      </c>
      <c r="F226" s="157">
        <v>600000</v>
      </c>
      <c r="G226" s="170">
        <f t="shared" si="52"/>
        <v>600000</v>
      </c>
      <c r="I226" s="153">
        <f>SUMIF('trial  i vjeter'!A:A,'trial i vjeter'!A226,'trial  i vjeter'!C:C)</f>
        <v>0</v>
      </c>
      <c r="J226" s="170">
        <f t="shared" si="53"/>
        <v>0</v>
      </c>
      <c r="K226" s="170">
        <f>SUMIF('trial  i vjeter'!A:A,'trial i vjeter'!A226,'trial  i vjeter'!D:D)</f>
        <v>1900000</v>
      </c>
      <c r="L226" s="170">
        <f t="shared" si="54"/>
        <v>0</v>
      </c>
      <c r="M226" s="170">
        <f>SUMIF('trial  i vjeter'!A:A,'trial i vjeter'!A226,'trial  i vjeter'!E:E)</f>
        <v>300000</v>
      </c>
      <c r="N226" s="170">
        <f t="shared" si="55"/>
        <v>-1000000</v>
      </c>
      <c r="O226" s="158">
        <f>SUMIF('trial  i vjeter'!A:A,'trial i vjeter'!A226,'trial  i vjeter'!F:F)</f>
        <v>1600000</v>
      </c>
      <c r="P226" s="171">
        <f t="shared" si="51"/>
        <v>1000000</v>
      </c>
    </row>
    <row r="227" spans="1:16" x14ac:dyDescent="0.2">
      <c r="A227" s="163">
        <v>61332</v>
      </c>
      <c r="B227" s="155" t="s">
        <v>2449</v>
      </c>
      <c r="C227" s="156"/>
      <c r="D227" s="156">
        <v>17903930.82</v>
      </c>
      <c r="E227" s="156">
        <v>296999</v>
      </c>
      <c r="F227" s="157">
        <v>17606931.82</v>
      </c>
      <c r="G227" s="170">
        <f t="shared" si="52"/>
        <v>17606931.82</v>
      </c>
      <c r="I227" s="153">
        <f>SUMIF('trial  i vjeter'!A:A,'trial i vjeter'!A227,'trial  i vjeter'!C:C)</f>
        <v>0</v>
      </c>
      <c r="J227" s="170">
        <f t="shared" si="53"/>
        <v>0</v>
      </c>
      <c r="K227" s="170">
        <f>SUMIF('trial  i vjeter'!A:A,'trial i vjeter'!A227,'trial  i vjeter'!D:D)</f>
        <v>17903930.82</v>
      </c>
      <c r="L227" s="170">
        <f t="shared" si="54"/>
        <v>0</v>
      </c>
      <c r="M227" s="170">
        <f>SUMIF('trial  i vjeter'!A:A,'trial i vjeter'!A227,'trial  i vjeter'!E:E)</f>
        <v>0</v>
      </c>
      <c r="N227" s="170">
        <f t="shared" si="55"/>
        <v>-296999</v>
      </c>
      <c r="O227" s="158">
        <f>SUMIF('trial  i vjeter'!A:A,'trial i vjeter'!A227,'trial  i vjeter'!F:F)</f>
        <v>17903930.82</v>
      </c>
      <c r="P227" s="171">
        <f t="shared" si="51"/>
        <v>296999</v>
      </c>
    </row>
    <row r="228" spans="1:16" x14ac:dyDescent="0.2">
      <c r="A228" s="163">
        <v>61333</v>
      </c>
      <c r="B228" s="155" t="s">
        <v>3774</v>
      </c>
      <c r="C228" s="156"/>
      <c r="D228" s="156">
        <v>590601</v>
      </c>
      <c r="E228" s="156">
        <v>590601</v>
      </c>
      <c r="F228" s="157"/>
      <c r="G228" s="170">
        <f t="shared" si="52"/>
        <v>0</v>
      </c>
      <c r="I228" s="153">
        <f>SUMIF('trial  i vjeter'!A:A,'trial i vjeter'!A228,'trial  i vjeter'!C:C)</f>
        <v>0</v>
      </c>
      <c r="J228" s="170">
        <f t="shared" si="53"/>
        <v>0</v>
      </c>
      <c r="K228" s="170">
        <f>SUMIF('trial  i vjeter'!A:A,'trial i vjeter'!A228,'trial  i vjeter'!D:D)</f>
        <v>590601</v>
      </c>
      <c r="L228" s="170">
        <f t="shared" si="54"/>
        <v>0</v>
      </c>
      <c r="M228" s="170">
        <f>SUMIF('trial  i vjeter'!A:A,'trial i vjeter'!A228,'trial  i vjeter'!E:E)</f>
        <v>890601</v>
      </c>
      <c r="N228" s="170">
        <f t="shared" si="55"/>
        <v>300000</v>
      </c>
      <c r="O228" s="158">
        <f>SUMIF('trial  i vjeter'!A:A,'trial i vjeter'!A228,'trial  i vjeter'!F:F)</f>
        <v>-300000</v>
      </c>
      <c r="P228" s="171">
        <f t="shared" si="51"/>
        <v>-300000</v>
      </c>
    </row>
    <row r="229" spans="1:16" x14ac:dyDescent="0.2">
      <c r="A229" s="163">
        <v>61334</v>
      </c>
      <c r="B229" s="155" t="s">
        <v>2451</v>
      </c>
      <c r="C229" s="156"/>
      <c r="D229" s="156">
        <v>8976277.2899999991</v>
      </c>
      <c r="E229" s="156">
        <v>1157420.1100000001</v>
      </c>
      <c r="F229" s="157">
        <v>7818857.1799999997</v>
      </c>
      <c r="G229" s="170">
        <f t="shared" si="52"/>
        <v>7818857.1799999988</v>
      </c>
      <c r="I229" s="153">
        <f>SUMIF('trial  i vjeter'!A:A,'trial i vjeter'!A229,'trial  i vjeter'!C:C)</f>
        <v>0</v>
      </c>
      <c r="J229" s="170">
        <f t="shared" si="53"/>
        <v>0</v>
      </c>
      <c r="K229" s="170">
        <f>SUMIF('trial  i vjeter'!A:A,'trial i vjeter'!A229,'trial  i vjeter'!D:D)</f>
        <v>8976277.2899999991</v>
      </c>
      <c r="L229" s="170">
        <f t="shared" si="54"/>
        <v>0</v>
      </c>
      <c r="M229" s="170">
        <f>SUMIF('trial  i vjeter'!A:A,'trial i vjeter'!A229,'trial  i vjeter'!E:E)</f>
        <v>1157420.1100000001</v>
      </c>
      <c r="N229" s="170">
        <f t="shared" si="55"/>
        <v>0</v>
      </c>
      <c r="O229" s="158">
        <f>SUMIF('trial  i vjeter'!A:A,'trial i vjeter'!A229,'trial  i vjeter'!F:F)</f>
        <v>7818857.1799999997</v>
      </c>
      <c r="P229" s="171">
        <f t="shared" si="51"/>
        <v>0</v>
      </c>
    </row>
    <row r="230" spans="1:16" x14ac:dyDescent="0.2">
      <c r="A230" s="163">
        <v>61335</v>
      </c>
      <c r="B230" s="155" t="s">
        <v>2453</v>
      </c>
      <c r="C230" s="156"/>
      <c r="D230" s="156">
        <v>7438361.7300000004</v>
      </c>
      <c r="E230" s="156">
        <v>1565650.49</v>
      </c>
      <c r="F230" s="157">
        <v>5872711.2400000002</v>
      </c>
      <c r="G230" s="170">
        <f t="shared" si="52"/>
        <v>5872711.2400000002</v>
      </c>
      <c r="I230" s="153">
        <f>SUMIF('trial  i vjeter'!A:A,'trial i vjeter'!A230,'trial  i vjeter'!C:C)</f>
        <v>0</v>
      </c>
      <c r="J230" s="170">
        <f t="shared" si="53"/>
        <v>0</v>
      </c>
      <c r="K230" s="170">
        <f>SUMIF('trial  i vjeter'!A:A,'trial i vjeter'!A230,'trial  i vjeter'!D:D)</f>
        <v>7434334.5899999999</v>
      </c>
      <c r="L230" s="170">
        <f t="shared" si="54"/>
        <v>-4027.140000000596</v>
      </c>
      <c r="M230" s="170">
        <f>SUMIF('trial  i vjeter'!A:A,'trial i vjeter'!A230,'trial  i vjeter'!E:E)</f>
        <v>1565650.49</v>
      </c>
      <c r="N230" s="170">
        <f t="shared" si="55"/>
        <v>0</v>
      </c>
      <c r="O230" s="158">
        <f>SUMIF('trial  i vjeter'!A:A,'trial i vjeter'!A230,'trial  i vjeter'!F:F)</f>
        <v>5868684.0999999996</v>
      </c>
      <c r="P230" s="171">
        <f t="shared" si="51"/>
        <v>-4027.140000000596</v>
      </c>
    </row>
    <row r="231" spans="1:16" x14ac:dyDescent="0.2">
      <c r="A231" s="163">
        <v>61336</v>
      </c>
      <c r="B231" s="155" t="s">
        <v>3797</v>
      </c>
      <c r="C231" s="156"/>
      <c r="D231" s="156">
        <v>683618.6</v>
      </c>
      <c r="E231" s="156">
        <v>683618.6</v>
      </c>
      <c r="F231" s="157"/>
      <c r="G231" s="170">
        <f t="shared" si="52"/>
        <v>0</v>
      </c>
      <c r="I231" s="153">
        <f>SUMIF('trial  i vjeter'!A:A,'trial i vjeter'!A231,'trial  i vjeter'!C:C)</f>
        <v>0</v>
      </c>
      <c r="J231" s="170">
        <f t="shared" si="53"/>
        <v>0</v>
      </c>
      <c r="K231" s="170">
        <f>SUMIF('trial  i vjeter'!A:A,'trial i vjeter'!A231,'trial  i vjeter'!D:D)</f>
        <v>0</v>
      </c>
      <c r="L231" s="170">
        <f t="shared" si="54"/>
        <v>-683618.6</v>
      </c>
      <c r="M231" s="170">
        <f>SUMIF('trial  i vjeter'!A:A,'trial i vjeter'!A231,'trial  i vjeter'!E:E)</f>
        <v>0</v>
      </c>
      <c r="N231" s="170">
        <f t="shared" si="55"/>
        <v>-683618.6</v>
      </c>
      <c r="O231" s="158">
        <f>SUMIF('trial  i vjeter'!A:A,'trial i vjeter'!A231,'trial  i vjeter'!F:F)</f>
        <v>0</v>
      </c>
      <c r="P231" s="171">
        <f t="shared" si="51"/>
        <v>0</v>
      </c>
    </row>
    <row r="232" spans="1:16" x14ac:dyDescent="0.2">
      <c r="A232" s="163">
        <v>61337</v>
      </c>
      <c r="B232" s="155" t="s">
        <v>3500</v>
      </c>
      <c r="C232" s="156"/>
      <c r="D232" s="156">
        <v>893443.92</v>
      </c>
      <c r="E232" s="156">
        <v>681679.92</v>
      </c>
      <c r="F232" s="157">
        <v>211764</v>
      </c>
      <c r="G232" s="170">
        <f t="shared" si="52"/>
        <v>211764</v>
      </c>
      <c r="I232" s="153">
        <f>SUMIF('trial  i vjeter'!A:A,'trial i vjeter'!A232,'trial  i vjeter'!C:C)</f>
        <v>0</v>
      </c>
      <c r="J232" s="170">
        <f t="shared" si="53"/>
        <v>0</v>
      </c>
      <c r="K232" s="170">
        <f>SUMIF('trial  i vjeter'!A:A,'trial i vjeter'!A232,'trial  i vjeter'!D:D)</f>
        <v>893443.92</v>
      </c>
      <c r="L232" s="170">
        <f t="shared" si="54"/>
        <v>0</v>
      </c>
      <c r="M232" s="170">
        <f>SUMIF('trial  i vjeter'!A:A,'trial i vjeter'!A232,'trial  i vjeter'!E:E)</f>
        <v>681679.92</v>
      </c>
      <c r="N232" s="170">
        <f t="shared" si="55"/>
        <v>0</v>
      </c>
      <c r="O232" s="158">
        <f>SUMIF('trial  i vjeter'!A:A,'trial i vjeter'!A232,'trial  i vjeter'!F:F)</f>
        <v>211764</v>
      </c>
      <c r="P232" s="171">
        <f t="shared" si="51"/>
        <v>0</v>
      </c>
    </row>
    <row r="233" spans="1:16" x14ac:dyDescent="0.2">
      <c r="A233" s="163">
        <v>61338</v>
      </c>
      <c r="B233" s="155" t="s">
        <v>3775</v>
      </c>
      <c r="C233" s="156"/>
      <c r="D233" s="156">
        <v>882648</v>
      </c>
      <c r="E233" s="156"/>
      <c r="F233" s="157">
        <v>882648</v>
      </c>
      <c r="G233" s="170">
        <f t="shared" si="52"/>
        <v>882648</v>
      </c>
      <c r="I233" s="153">
        <f>SUMIF('trial  i vjeter'!A:A,'trial i vjeter'!A233,'trial  i vjeter'!C:C)</f>
        <v>0</v>
      </c>
      <c r="J233" s="170">
        <f t="shared" si="53"/>
        <v>0</v>
      </c>
      <c r="K233" s="170">
        <f>SUMIF('trial  i vjeter'!A:A,'trial i vjeter'!A233,'trial  i vjeter'!D:D)</f>
        <v>882648</v>
      </c>
      <c r="L233" s="170">
        <f t="shared" si="54"/>
        <v>0</v>
      </c>
      <c r="M233" s="170">
        <f>SUMIF('trial  i vjeter'!A:A,'trial i vjeter'!A233,'trial  i vjeter'!E:E)</f>
        <v>0</v>
      </c>
      <c r="N233" s="170">
        <f t="shared" si="55"/>
        <v>0</v>
      </c>
      <c r="O233" s="158">
        <f>SUMIF('trial  i vjeter'!A:A,'trial i vjeter'!A233,'trial  i vjeter'!F:F)</f>
        <v>882648</v>
      </c>
      <c r="P233" s="171">
        <f t="shared" si="51"/>
        <v>0</v>
      </c>
    </row>
    <row r="234" spans="1:16" x14ac:dyDescent="0.2">
      <c r="A234" s="163">
        <v>61341</v>
      </c>
      <c r="B234" s="155" t="s">
        <v>2457</v>
      </c>
      <c r="C234" s="156"/>
      <c r="D234" s="156">
        <v>5254330</v>
      </c>
      <c r="E234" s="156"/>
      <c r="F234" s="157">
        <v>5254330</v>
      </c>
      <c r="G234" s="170">
        <f t="shared" si="52"/>
        <v>5254330</v>
      </c>
      <c r="I234" s="153">
        <f>SUMIF('trial  i vjeter'!A:A,'trial i vjeter'!A234,'trial  i vjeter'!C:C)</f>
        <v>0</v>
      </c>
      <c r="J234" s="170">
        <f t="shared" si="53"/>
        <v>0</v>
      </c>
      <c r="K234" s="170">
        <f>SUMIF('trial  i vjeter'!A:A,'trial i vjeter'!A234,'trial  i vjeter'!D:D)</f>
        <v>5249480</v>
      </c>
      <c r="L234" s="170">
        <f t="shared" si="54"/>
        <v>-4850</v>
      </c>
      <c r="M234" s="170">
        <f>SUMIF('trial  i vjeter'!A:A,'trial i vjeter'!A234,'trial  i vjeter'!E:E)</f>
        <v>0</v>
      </c>
      <c r="N234" s="170">
        <f t="shared" si="55"/>
        <v>0</v>
      </c>
      <c r="O234" s="158">
        <f>SUMIF('trial  i vjeter'!A:A,'trial i vjeter'!A234,'trial  i vjeter'!F:F)</f>
        <v>5249480</v>
      </c>
      <c r="P234" s="171">
        <f t="shared" si="51"/>
        <v>-4850</v>
      </c>
    </row>
    <row r="235" spans="1:16" x14ac:dyDescent="0.2">
      <c r="A235" s="163">
        <v>61343</v>
      </c>
      <c r="B235" s="155" t="s">
        <v>2461</v>
      </c>
      <c r="C235" s="156"/>
      <c r="D235" s="156">
        <v>12462800</v>
      </c>
      <c r="E235" s="156"/>
      <c r="F235" s="157">
        <v>12462800</v>
      </c>
      <c r="G235" s="170">
        <f t="shared" si="52"/>
        <v>12462800</v>
      </c>
      <c r="I235" s="153">
        <f>SUMIF('trial  i vjeter'!A:A,'trial i vjeter'!A235,'trial  i vjeter'!C:C)</f>
        <v>0</v>
      </c>
      <c r="J235" s="170">
        <f t="shared" si="53"/>
        <v>0</v>
      </c>
      <c r="K235" s="170">
        <f>SUMIF('trial  i vjeter'!A:A,'trial i vjeter'!A235,'trial  i vjeter'!D:D)</f>
        <v>12462800</v>
      </c>
      <c r="L235" s="170">
        <f t="shared" si="54"/>
        <v>0</v>
      </c>
      <c r="M235" s="170">
        <f>SUMIF('trial  i vjeter'!A:A,'trial i vjeter'!A235,'trial  i vjeter'!E:E)</f>
        <v>0</v>
      </c>
      <c r="N235" s="170">
        <f t="shared" si="55"/>
        <v>0</v>
      </c>
      <c r="O235" s="158">
        <f>SUMIF('trial  i vjeter'!A:A,'trial i vjeter'!A235,'trial  i vjeter'!F:F)</f>
        <v>12462800</v>
      </c>
      <c r="P235" s="171">
        <f t="shared" si="51"/>
        <v>0</v>
      </c>
    </row>
    <row r="236" spans="1:16" x14ac:dyDescent="0.2">
      <c r="A236" s="163">
        <v>61347</v>
      </c>
      <c r="B236" s="155" t="s">
        <v>2463</v>
      </c>
      <c r="C236" s="156"/>
      <c r="D236" s="156">
        <v>4844705.32</v>
      </c>
      <c r="E236" s="156"/>
      <c r="F236" s="157">
        <v>4844705.32</v>
      </c>
      <c r="G236" s="170">
        <f t="shared" si="52"/>
        <v>4844705.32</v>
      </c>
      <c r="I236" s="153">
        <f>SUMIF('trial  i vjeter'!A:A,'trial i vjeter'!A236,'trial  i vjeter'!C:C)</f>
        <v>0</v>
      </c>
      <c r="J236" s="170">
        <f t="shared" si="53"/>
        <v>0</v>
      </c>
      <c r="K236" s="170">
        <f>SUMIF('trial  i vjeter'!A:A,'trial i vjeter'!A236,'trial  i vjeter'!D:D)</f>
        <v>4547706.32</v>
      </c>
      <c r="L236" s="170">
        <f t="shared" si="54"/>
        <v>-296999</v>
      </c>
      <c r="M236" s="170">
        <f>SUMIF('trial  i vjeter'!A:A,'trial i vjeter'!A236,'trial  i vjeter'!E:E)</f>
        <v>0</v>
      </c>
      <c r="N236" s="170">
        <f t="shared" si="55"/>
        <v>0</v>
      </c>
      <c r="O236" s="158">
        <f>SUMIF('trial  i vjeter'!A:A,'trial i vjeter'!A236,'trial  i vjeter'!F:F)</f>
        <v>4547706.32</v>
      </c>
      <c r="P236" s="171">
        <f t="shared" si="51"/>
        <v>-296999</v>
      </c>
    </row>
    <row r="237" spans="1:16" x14ac:dyDescent="0.2">
      <c r="A237" s="163">
        <v>61348</v>
      </c>
      <c r="B237" s="155" t="s">
        <v>2465</v>
      </c>
      <c r="C237" s="156"/>
      <c r="D237" s="156">
        <v>696666.95</v>
      </c>
      <c r="E237" s="156">
        <v>57163.94</v>
      </c>
      <c r="F237" s="157">
        <v>639503.01</v>
      </c>
      <c r="G237" s="170">
        <f t="shared" si="52"/>
        <v>639503.01</v>
      </c>
      <c r="I237" s="153">
        <f>SUMIF('trial  i vjeter'!A:A,'trial i vjeter'!A237,'trial  i vjeter'!C:C)</f>
        <v>0</v>
      </c>
      <c r="J237" s="170">
        <f t="shared" si="53"/>
        <v>0</v>
      </c>
      <c r="K237" s="170">
        <f>SUMIF('trial  i vjeter'!A:A,'trial i vjeter'!A237,'trial  i vjeter'!D:D)</f>
        <v>696666.95</v>
      </c>
      <c r="L237" s="170">
        <f t="shared" si="54"/>
        <v>0</v>
      </c>
      <c r="M237" s="170">
        <f>SUMIF('trial  i vjeter'!A:A,'trial i vjeter'!A237,'trial  i vjeter'!E:E)</f>
        <v>57163.94</v>
      </c>
      <c r="N237" s="170">
        <f t="shared" si="55"/>
        <v>0</v>
      </c>
      <c r="O237" s="158">
        <f>SUMIF('trial  i vjeter'!A:A,'trial i vjeter'!A237,'trial  i vjeter'!F:F)</f>
        <v>639503.01</v>
      </c>
      <c r="P237" s="171">
        <f t="shared" si="51"/>
        <v>0</v>
      </c>
    </row>
    <row r="238" spans="1:16" x14ac:dyDescent="0.2">
      <c r="A238" s="163">
        <v>61349</v>
      </c>
      <c r="B238" s="155" t="s">
        <v>2467</v>
      </c>
      <c r="C238" s="156"/>
      <c r="D238" s="156">
        <v>9788645.8900000006</v>
      </c>
      <c r="E238" s="156">
        <v>398428.91</v>
      </c>
      <c r="F238" s="157">
        <v>9390216.9800000004</v>
      </c>
      <c r="G238" s="170">
        <f t="shared" si="52"/>
        <v>9390216.9800000004</v>
      </c>
      <c r="I238" s="153">
        <f>SUMIF('trial  i vjeter'!A:A,'trial i vjeter'!A238,'trial  i vjeter'!C:C)</f>
        <v>0</v>
      </c>
      <c r="J238" s="170">
        <f t="shared" si="53"/>
        <v>0</v>
      </c>
      <c r="K238" s="170">
        <f>SUMIF('trial  i vjeter'!A:A,'trial i vjeter'!A238,'trial  i vjeter'!D:D)</f>
        <v>9788645.8900000006</v>
      </c>
      <c r="L238" s="170">
        <f t="shared" si="54"/>
        <v>0</v>
      </c>
      <c r="M238" s="170">
        <f>SUMIF('trial  i vjeter'!A:A,'trial i vjeter'!A238,'trial  i vjeter'!E:E)</f>
        <v>389551.77</v>
      </c>
      <c r="N238" s="170">
        <f t="shared" si="55"/>
        <v>-8877.1399999999558</v>
      </c>
      <c r="O238" s="158">
        <f>SUMIF('trial  i vjeter'!A:A,'trial i vjeter'!A238,'trial  i vjeter'!F:F)</f>
        <v>9399094.1199999992</v>
      </c>
      <c r="P238" s="171">
        <f t="shared" si="51"/>
        <v>8877.1399999987334</v>
      </c>
    </row>
    <row r="239" spans="1:16" x14ac:dyDescent="0.2">
      <c r="A239" s="163">
        <v>61350</v>
      </c>
      <c r="B239" s="155" t="s">
        <v>2469</v>
      </c>
      <c r="C239" s="156"/>
      <c r="D239" s="156">
        <v>2519097.85</v>
      </c>
      <c r="E239" s="156">
        <v>463824</v>
      </c>
      <c r="F239" s="157">
        <v>2055273.85</v>
      </c>
      <c r="G239" s="170">
        <f t="shared" si="52"/>
        <v>2055273.85</v>
      </c>
      <c r="I239" s="153">
        <f>SUMIF('trial  i vjeter'!A:A,'trial i vjeter'!A239,'trial  i vjeter'!C:C)</f>
        <v>0</v>
      </c>
      <c r="J239" s="170">
        <f t="shared" si="53"/>
        <v>0</v>
      </c>
      <c r="K239" s="170">
        <f>SUMIF('trial  i vjeter'!A:A,'trial i vjeter'!A239,'trial  i vjeter'!D:D)</f>
        <v>2519097.85</v>
      </c>
      <c r="L239" s="170">
        <f t="shared" si="54"/>
        <v>0</v>
      </c>
      <c r="M239" s="170">
        <f>SUMIF('trial  i vjeter'!A:A,'trial i vjeter'!A239,'trial  i vjeter'!E:E)</f>
        <v>463824</v>
      </c>
      <c r="N239" s="170">
        <f t="shared" si="55"/>
        <v>0</v>
      </c>
      <c r="O239" s="158">
        <f>SUMIF('trial  i vjeter'!A:A,'trial i vjeter'!A239,'trial  i vjeter'!F:F)</f>
        <v>2055273.85</v>
      </c>
      <c r="P239" s="171">
        <f t="shared" si="51"/>
        <v>0</v>
      </c>
    </row>
    <row r="240" spans="1:16" x14ac:dyDescent="0.2">
      <c r="A240" s="163">
        <v>61351</v>
      </c>
      <c r="B240" s="155" t="s">
        <v>3776</v>
      </c>
      <c r="C240" s="156"/>
      <c r="D240" s="156">
        <v>60331.73</v>
      </c>
      <c r="E240" s="156"/>
      <c r="F240" s="157">
        <v>60331.73</v>
      </c>
      <c r="G240" s="170">
        <f t="shared" si="52"/>
        <v>60331.73</v>
      </c>
      <c r="I240" s="153">
        <f>SUMIF('trial  i vjeter'!A:A,'trial i vjeter'!A240,'trial  i vjeter'!C:C)</f>
        <v>0</v>
      </c>
      <c r="J240" s="170">
        <f t="shared" si="53"/>
        <v>0</v>
      </c>
      <c r="K240" s="170">
        <f>SUMIF('trial  i vjeter'!A:A,'trial i vjeter'!A240,'trial  i vjeter'!D:D)</f>
        <v>60331.73</v>
      </c>
      <c r="L240" s="170">
        <f t="shared" si="54"/>
        <v>0</v>
      </c>
      <c r="M240" s="170">
        <f>SUMIF('trial  i vjeter'!A:A,'trial i vjeter'!A240,'trial  i vjeter'!E:E)</f>
        <v>0</v>
      </c>
      <c r="N240" s="170">
        <f t="shared" si="55"/>
        <v>0</v>
      </c>
      <c r="O240" s="158">
        <f>SUMIF('trial  i vjeter'!A:A,'trial i vjeter'!A240,'trial  i vjeter'!F:F)</f>
        <v>60331.73</v>
      </c>
      <c r="P240" s="171">
        <f t="shared" si="51"/>
        <v>0</v>
      </c>
    </row>
    <row r="241" spans="1:16" x14ac:dyDescent="0.2">
      <c r="A241" s="163">
        <v>61521</v>
      </c>
      <c r="B241" s="155" t="s">
        <v>2471</v>
      </c>
      <c r="C241" s="156"/>
      <c r="D241" s="156">
        <v>1497539.86</v>
      </c>
      <c r="E241" s="156">
        <v>349529.17</v>
      </c>
      <c r="F241" s="157">
        <v>1148010.69</v>
      </c>
      <c r="G241" s="170">
        <f t="shared" si="52"/>
        <v>1148010.6900000002</v>
      </c>
      <c r="I241" s="153">
        <f>SUMIF('trial  i vjeter'!A:A,'trial i vjeter'!A241,'trial  i vjeter'!C:C)</f>
        <v>0</v>
      </c>
      <c r="J241" s="170">
        <f t="shared" si="53"/>
        <v>0</v>
      </c>
      <c r="K241" s="170">
        <f>SUMIF('trial  i vjeter'!A:A,'trial i vjeter'!A241,'trial  i vjeter'!D:D)</f>
        <v>1027544.03</v>
      </c>
      <c r="L241" s="170">
        <f t="shared" si="54"/>
        <v>-469995.83000000007</v>
      </c>
      <c r="M241" s="170">
        <f>SUMIF('trial  i vjeter'!A:A,'trial i vjeter'!A241,'trial  i vjeter'!E:E)</f>
        <v>0</v>
      </c>
      <c r="N241" s="170">
        <f t="shared" si="55"/>
        <v>-349529.17</v>
      </c>
      <c r="O241" s="158">
        <f>SUMIF('trial  i vjeter'!A:A,'trial i vjeter'!A241,'trial  i vjeter'!F:F)</f>
        <v>1027544.03</v>
      </c>
      <c r="P241" s="171">
        <f t="shared" si="51"/>
        <v>-120466.65999999992</v>
      </c>
    </row>
    <row r="242" spans="1:16" x14ac:dyDescent="0.2">
      <c r="A242" s="163">
        <v>61522</v>
      </c>
      <c r="B242" s="155" t="s">
        <v>2473</v>
      </c>
      <c r="C242" s="156"/>
      <c r="D242" s="156">
        <v>3726862.1</v>
      </c>
      <c r="E242" s="156">
        <v>783138.27</v>
      </c>
      <c r="F242" s="157">
        <v>2943723.83</v>
      </c>
      <c r="G242" s="170">
        <f t="shared" si="52"/>
        <v>2943723.83</v>
      </c>
      <c r="I242" s="153">
        <f>SUMIF('trial  i vjeter'!A:A,'trial i vjeter'!A242,'trial  i vjeter'!C:C)</f>
        <v>0</v>
      </c>
      <c r="J242" s="170">
        <f t="shared" si="53"/>
        <v>0</v>
      </c>
      <c r="K242" s="170">
        <f>SUMIF('trial  i vjeter'!A:A,'trial i vjeter'!A242,'trial  i vjeter'!D:D)</f>
        <v>3117470.21</v>
      </c>
      <c r="L242" s="170">
        <f t="shared" si="54"/>
        <v>-609391.89000000013</v>
      </c>
      <c r="M242" s="170">
        <f>SUMIF('trial  i vjeter'!A:A,'trial i vjeter'!A242,'trial  i vjeter'!E:E)</f>
        <v>114848.33</v>
      </c>
      <c r="N242" s="170">
        <f t="shared" si="55"/>
        <v>-668289.94000000006</v>
      </c>
      <c r="O242" s="158">
        <f>SUMIF('trial  i vjeter'!A:A,'trial i vjeter'!A242,'trial  i vjeter'!F:F)</f>
        <v>3002621.88</v>
      </c>
      <c r="P242" s="171">
        <f t="shared" si="51"/>
        <v>58898.049999999814</v>
      </c>
    </row>
    <row r="243" spans="1:16" x14ac:dyDescent="0.2">
      <c r="A243" s="163">
        <v>615241</v>
      </c>
      <c r="B243" s="155" t="s">
        <v>2475</v>
      </c>
      <c r="C243" s="156"/>
      <c r="D243" s="156">
        <v>430986</v>
      </c>
      <c r="E243" s="156"/>
      <c r="F243" s="157">
        <v>430986</v>
      </c>
      <c r="G243" s="170">
        <f t="shared" ref="G243:G268" si="56">D243-E243</f>
        <v>430986</v>
      </c>
      <c r="I243" s="153">
        <f>SUMIF('trial  i vjeter'!A:A,'trial i vjeter'!A243,'trial  i vjeter'!C:C)</f>
        <v>0</v>
      </c>
      <c r="J243" s="170">
        <f t="shared" ref="J243:J268" si="57">I243-C243</f>
        <v>0</v>
      </c>
      <c r="K243" s="170">
        <f>SUMIF('trial  i vjeter'!A:A,'trial i vjeter'!A243,'trial  i vjeter'!D:D)</f>
        <v>430986</v>
      </c>
      <c r="L243" s="170">
        <f t="shared" ref="L243:L268" si="58">K243-D243</f>
        <v>0</v>
      </c>
      <c r="M243" s="170">
        <f>SUMIF('trial  i vjeter'!A:A,'trial i vjeter'!A243,'trial  i vjeter'!E:E)</f>
        <v>0</v>
      </c>
      <c r="N243" s="170">
        <f t="shared" ref="N243:N268" si="59">M243-E243</f>
        <v>0</v>
      </c>
      <c r="O243" s="158">
        <f>SUMIF('trial  i vjeter'!A:A,'trial i vjeter'!A243,'trial  i vjeter'!F:F)</f>
        <v>430986</v>
      </c>
      <c r="P243" s="171">
        <f t="shared" si="51"/>
        <v>0</v>
      </c>
    </row>
    <row r="244" spans="1:16" x14ac:dyDescent="0.2">
      <c r="A244" s="163">
        <v>615242</v>
      </c>
      <c r="B244" s="155" t="s">
        <v>2477</v>
      </c>
      <c r="C244" s="156"/>
      <c r="D244" s="156">
        <v>2365162</v>
      </c>
      <c r="E244" s="156"/>
      <c r="F244" s="157">
        <v>2365162</v>
      </c>
      <c r="G244" s="170">
        <f t="shared" si="56"/>
        <v>2365162</v>
      </c>
      <c r="I244" s="153">
        <f>SUMIF('trial  i vjeter'!A:A,'trial i vjeter'!A244,'trial  i vjeter'!C:C)</f>
        <v>0</v>
      </c>
      <c r="J244" s="170">
        <f t="shared" si="57"/>
        <v>0</v>
      </c>
      <c r="K244" s="170">
        <f>SUMIF('trial  i vjeter'!A:A,'trial i vjeter'!A244,'trial  i vjeter'!D:D)</f>
        <v>2365162</v>
      </c>
      <c r="L244" s="170">
        <f t="shared" si="58"/>
        <v>0</v>
      </c>
      <c r="M244" s="170">
        <f>SUMIF('trial  i vjeter'!A:A,'trial i vjeter'!A244,'trial  i vjeter'!E:E)</f>
        <v>0</v>
      </c>
      <c r="N244" s="170">
        <f t="shared" si="59"/>
        <v>0</v>
      </c>
      <c r="O244" s="158">
        <f>SUMIF('trial  i vjeter'!A:A,'trial i vjeter'!A244,'trial  i vjeter'!F:F)</f>
        <v>2365162</v>
      </c>
      <c r="P244" s="171">
        <f t="shared" si="51"/>
        <v>0</v>
      </c>
    </row>
    <row r="245" spans="1:16" x14ac:dyDescent="0.2">
      <c r="A245" s="163">
        <v>615243</v>
      </c>
      <c r="B245" s="155" t="s">
        <v>2479</v>
      </c>
      <c r="C245" s="156"/>
      <c r="D245" s="156">
        <v>4601217.34</v>
      </c>
      <c r="E245" s="156"/>
      <c r="F245" s="157">
        <v>4601217.34</v>
      </c>
      <c r="G245" s="170">
        <f t="shared" si="56"/>
        <v>4601217.34</v>
      </c>
      <c r="I245" s="153">
        <f>SUMIF('trial  i vjeter'!A:A,'trial i vjeter'!A245,'trial  i vjeter'!C:C)</f>
        <v>0</v>
      </c>
      <c r="J245" s="170">
        <f t="shared" si="57"/>
        <v>0</v>
      </c>
      <c r="K245" s="170">
        <f>SUMIF('trial  i vjeter'!A:A,'trial i vjeter'!A245,'trial  i vjeter'!D:D)</f>
        <v>4601217.34</v>
      </c>
      <c r="L245" s="170">
        <f t="shared" si="58"/>
        <v>0</v>
      </c>
      <c r="M245" s="170">
        <f>SUMIF('trial  i vjeter'!A:A,'trial i vjeter'!A245,'trial  i vjeter'!E:E)</f>
        <v>0</v>
      </c>
      <c r="N245" s="170">
        <f t="shared" si="59"/>
        <v>0</v>
      </c>
      <c r="O245" s="158">
        <f>SUMIF('trial  i vjeter'!A:A,'trial i vjeter'!A245,'trial  i vjeter'!F:F)</f>
        <v>4601217.34</v>
      </c>
      <c r="P245" s="171">
        <f t="shared" si="51"/>
        <v>0</v>
      </c>
    </row>
    <row r="246" spans="1:16" x14ac:dyDescent="0.2">
      <c r="A246" s="163">
        <v>615244</v>
      </c>
      <c r="B246" s="155" t="s">
        <v>2481</v>
      </c>
      <c r="C246" s="156"/>
      <c r="D246" s="156">
        <v>614778.32999999996</v>
      </c>
      <c r="E246" s="156"/>
      <c r="F246" s="157">
        <v>614778.32999999996</v>
      </c>
      <c r="G246" s="170">
        <f t="shared" si="56"/>
        <v>614778.32999999996</v>
      </c>
      <c r="I246" s="153">
        <f>SUMIF('trial  i vjeter'!A:A,'trial i vjeter'!A246,'trial  i vjeter'!C:C)</f>
        <v>0</v>
      </c>
      <c r="J246" s="170">
        <f t="shared" si="57"/>
        <v>0</v>
      </c>
      <c r="K246" s="170">
        <f>SUMIF('trial  i vjeter'!A:A,'trial i vjeter'!A246,'trial  i vjeter'!D:D)</f>
        <v>614778.32999999996</v>
      </c>
      <c r="L246" s="170">
        <f t="shared" si="58"/>
        <v>0</v>
      </c>
      <c r="M246" s="170">
        <f>SUMIF('trial  i vjeter'!A:A,'trial i vjeter'!A246,'trial  i vjeter'!E:E)</f>
        <v>0</v>
      </c>
      <c r="N246" s="170">
        <f t="shared" si="59"/>
        <v>0</v>
      </c>
      <c r="O246" s="158">
        <f>SUMIF('trial  i vjeter'!A:A,'trial i vjeter'!A246,'trial  i vjeter'!F:F)</f>
        <v>614778.32999999996</v>
      </c>
      <c r="P246" s="171">
        <f t="shared" si="51"/>
        <v>0</v>
      </c>
    </row>
    <row r="247" spans="1:16" x14ac:dyDescent="0.2">
      <c r="A247" s="163">
        <v>615245</v>
      </c>
      <c r="B247" s="155" t="s">
        <v>2483</v>
      </c>
      <c r="C247" s="156"/>
      <c r="D247" s="156">
        <v>944072.28</v>
      </c>
      <c r="E247" s="156"/>
      <c r="F247" s="157">
        <v>944072.28</v>
      </c>
      <c r="G247" s="170">
        <f t="shared" si="56"/>
        <v>944072.28</v>
      </c>
      <c r="I247" s="153">
        <f>SUMIF('trial  i vjeter'!A:A,'trial i vjeter'!A247,'trial  i vjeter'!C:C)</f>
        <v>0</v>
      </c>
      <c r="J247" s="170">
        <f t="shared" si="57"/>
        <v>0</v>
      </c>
      <c r="K247" s="170">
        <f>SUMIF('trial  i vjeter'!A:A,'trial i vjeter'!A247,'trial  i vjeter'!D:D)</f>
        <v>944072.28</v>
      </c>
      <c r="L247" s="170">
        <f t="shared" si="58"/>
        <v>0</v>
      </c>
      <c r="M247" s="170">
        <f>SUMIF('trial  i vjeter'!A:A,'trial i vjeter'!A247,'trial  i vjeter'!E:E)</f>
        <v>0</v>
      </c>
      <c r="N247" s="170">
        <f t="shared" si="59"/>
        <v>0</v>
      </c>
      <c r="O247" s="158">
        <f>SUMIF('trial  i vjeter'!A:A,'trial i vjeter'!A247,'trial  i vjeter'!F:F)</f>
        <v>944072.28</v>
      </c>
      <c r="P247" s="171">
        <f t="shared" si="51"/>
        <v>0</v>
      </c>
    </row>
    <row r="248" spans="1:16" x14ac:dyDescent="0.2">
      <c r="A248" s="163">
        <v>61525</v>
      </c>
      <c r="B248" s="155" t="s">
        <v>2485</v>
      </c>
      <c r="C248" s="156"/>
      <c r="D248" s="156">
        <v>387856</v>
      </c>
      <c r="E248" s="156">
        <v>43112</v>
      </c>
      <c r="F248" s="157">
        <v>344744</v>
      </c>
      <c r="G248" s="170">
        <f t="shared" si="56"/>
        <v>344744</v>
      </c>
      <c r="I248" s="153">
        <f>SUMIF('trial  i vjeter'!A:A,'trial i vjeter'!A248,'trial  i vjeter'!C:C)</f>
        <v>0</v>
      </c>
      <c r="J248" s="170">
        <f t="shared" si="57"/>
        <v>0</v>
      </c>
      <c r="K248" s="170">
        <f>SUMIF('trial  i vjeter'!A:A,'trial i vjeter'!A248,'trial  i vjeter'!D:D)</f>
        <v>387856</v>
      </c>
      <c r="L248" s="170">
        <f t="shared" si="58"/>
        <v>0</v>
      </c>
      <c r="M248" s="170">
        <f>SUMIF('trial  i vjeter'!A:A,'trial i vjeter'!A248,'trial  i vjeter'!E:E)</f>
        <v>43112</v>
      </c>
      <c r="N248" s="170">
        <f t="shared" si="59"/>
        <v>0</v>
      </c>
      <c r="O248" s="158">
        <f>SUMIF('trial  i vjeter'!A:A,'trial i vjeter'!A248,'trial  i vjeter'!F:F)</f>
        <v>344744</v>
      </c>
      <c r="P248" s="171">
        <f t="shared" si="51"/>
        <v>0</v>
      </c>
    </row>
    <row r="249" spans="1:16" x14ac:dyDescent="0.2">
      <c r="A249" s="163">
        <v>61526</v>
      </c>
      <c r="B249" s="155" t="s">
        <v>2487</v>
      </c>
      <c r="C249" s="156"/>
      <c r="D249" s="156">
        <v>197100</v>
      </c>
      <c r="E249" s="156"/>
      <c r="F249" s="157">
        <v>197100</v>
      </c>
      <c r="G249" s="170">
        <f t="shared" si="56"/>
        <v>197100</v>
      </c>
      <c r="I249" s="153">
        <f>SUMIF('trial  i vjeter'!A:A,'trial i vjeter'!A249,'trial  i vjeter'!C:C)</f>
        <v>0</v>
      </c>
      <c r="J249" s="170">
        <f t="shared" si="57"/>
        <v>0</v>
      </c>
      <c r="K249" s="170">
        <f>SUMIF('trial  i vjeter'!A:A,'trial i vjeter'!A249,'trial  i vjeter'!D:D)</f>
        <v>197100</v>
      </c>
      <c r="L249" s="170">
        <f t="shared" si="58"/>
        <v>0</v>
      </c>
      <c r="M249" s="170">
        <f>SUMIF('trial  i vjeter'!A:A,'trial i vjeter'!A249,'trial  i vjeter'!E:E)</f>
        <v>0</v>
      </c>
      <c r="N249" s="170">
        <f t="shared" si="59"/>
        <v>0</v>
      </c>
      <c r="O249" s="158">
        <f>SUMIF('trial  i vjeter'!A:A,'trial i vjeter'!A249,'trial  i vjeter'!F:F)</f>
        <v>197100</v>
      </c>
      <c r="P249" s="171">
        <f t="shared" si="51"/>
        <v>0</v>
      </c>
    </row>
    <row r="250" spans="1:16" x14ac:dyDescent="0.2">
      <c r="A250" s="163">
        <v>61527</v>
      </c>
      <c r="B250" s="155" t="s">
        <v>2489</v>
      </c>
      <c r="C250" s="156"/>
      <c r="D250" s="156">
        <v>171520</v>
      </c>
      <c r="E250" s="156"/>
      <c r="F250" s="157">
        <v>171520</v>
      </c>
      <c r="G250" s="170">
        <f t="shared" si="56"/>
        <v>171520</v>
      </c>
      <c r="I250" s="153">
        <f>SUMIF('trial  i vjeter'!A:A,'trial i vjeter'!A250,'trial  i vjeter'!C:C)</f>
        <v>0</v>
      </c>
      <c r="J250" s="170">
        <f t="shared" si="57"/>
        <v>0</v>
      </c>
      <c r="K250" s="170">
        <f>SUMIF('trial  i vjeter'!A:A,'trial i vjeter'!A250,'trial  i vjeter'!D:D)</f>
        <v>171520</v>
      </c>
      <c r="L250" s="170">
        <f t="shared" si="58"/>
        <v>0</v>
      </c>
      <c r="M250" s="170">
        <f>SUMIF('trial  i vjeter'!A:A,'trial i vjeter'!A250,'trial  i vjeter'!E:E)</f>
        <v>0</v>
      </c>
      <c r="N250" s="170">
        <f t="shared" si="59"/>
        <v>0</v>
      </c>
      <c r="O250" s="158">
        <f>SUMIF('trial  i vjeter'!A:A,'trial i vjeter'!A250,'trial  i vjeter'!F:F)</f>
        <v>171520</v>
      </c>
      <c r="P250" s="171">
        <f t="shared" si="51"/>
        <v>0</v>
      </c>
    </row>
    <row r="251" spans="1:16" x14ac:dyDescent="0.2">
      <c r="A251" s="163">
        <v>61528</v>
      </c>
      <c r="B251" s="155" t="s">
        <v>2491</v>
      </c>
      <c r="C251" s="156"/>
      <c r="D251" s="156">
        <v>1274353.49</v>
      </c>
      <c r="E251" s="156">
        <v>101516.67</v>
      </c>
      <c r="F251" s="157">
        <v>1172836.82</v>
      </c>
      <c r="G251" s="170">
        <f t="shared" si="56"/>
        <v>1172836.82</v>
      </c>
      <c r="I251" s="153">
        <f>SUMIF('trial  i vjeter'!A:A,'trial i vjeter'!A251,'trial  i vjeter'!C:C)</f>
        <v>0</v>
      </c>
      <c r="J251" s="170">
        <f t="shared" si="57"/>
        <v>0</v>
      </c>
      <c r="K251" s="170">
        <f>SUMIF('trial  i vjeter'!A:A,'trial i vjeter'!A251,'trial  i vjeter'!D:D)</f>
        <v>1274353.49</v>
      </c>
      <c r="L251" s="170">
        <f t="shared" si="58"/>
        <v>0</v>
      </c>
      <c r="M251" s="170">
        <f>SUMIF('trial  i vjeter'!A:A,'trial i vjeter'!A251,'trial  i vjeter'!E:E)</f>
        <v>101516.67</v>
      </c>
      <c r="N251" s="170">
        <f t="shared" si="59"/>
        <v>0</v>
      </c>
      <c r="O251" s="158">
        <f>SUMIF('trial  i vjeter'!A:A,'trial i vjeter'!A251,'trial  i vjeter'!F:F)</f>
        <v>1172836.82</v>
      </c>
      <c r="P251" s="171">
        <f t="shared" si="51"/>
        <v>0</v>
      </c>
    </row>
    <row r="252" spans="1:16" x14ac:dyDescent="0.2">
      <c r="A252" s="163">
        <v>6162</v>
      </c>
      <c r="B252" s="155" t="s">
        <v>2493</v>
      </c>
      <c r="C252" s="156"/>
      <c r="D252" s="156">
        <v>963785.21</v>
      </c>
      <c r="E252" s="156"/>
      <c r="F252" s="157">
        <v>963785.21</v>
      </c>
      <c r="G252" s="170">
        <f t="shared" si="56"/>
        <v>963785.21</v>
      </c>
      <c r="I252" s="153">
        <f>SUMIF('trial  i vjeter'!A:A,'trial i vjeter'!A252,'trial  i vjeter'!C:C)</f>
        <v>0</v>
      </c>
      <c r="J252" s="170">
        <f t="shared" si="57"/>
        <v>0</v>
      </c>
      <c r="K252" s="170">
        <f>SUMIF('trial  i vjeter'!A:A,'trial i vjeter'!A252,'trial  i vjeter'!D:D)</f>
        <v>963785.21</v>
      </c>
      <c r="L252" s="170">
        <f t="shared" si="58"/>
        <v>0</v>
      </c>
      <c r="M252" s="170">
        <f>SUMIF('trial  i vjeter'!A:A,'trial i vjeter'!A252,'trial  i vjeter'!E:E)</f>
        <v>0</v>
      </c>
      <c r="N252" s="170">
        <f t="shared" si="59"/>
        <v>0</v>
      </c>
      <c r="O252" s="158">
        <f>SUMIF('trial  i vjeter'!A:A,'trial i vjeter'!A252,'trial  i vjeter'!F:F)</f>
        <v>963785.21</v>
      </c>
      <c r="P252" s="171">
        <f t="shared" si="51"/>
        <v>0</v>
      </c>
    </row>
    <row r="253" spans="1:16" x14ac:dyDescent="0.2">
      <c r="A253" s="163">
        <v>6181</v>
      </c>
      <c r="B253" s="155" t="s">
        <v>2497</v>
      </c>
      <c r="C253" s="156"/>
      <c r="D253" s="156">
        <v>5000</v>
      </c>
      <c r="E253" s="156"/>
      <c r="F253" s="157">
        <v>5000</v>
      </c>
      <c r="G253" s="170">
        <f t="shared" si="56"/>
        <v>5000</v>
      </c>
      <c r="I253" s="153">
        <f>SUMIF('trial  i vjeter'!A:A,'trial i vjeter'!A253,'trial  i vjeter'!C:C)</f>
        <v>0</v>
      </c>
      <c r="J253" s="170">
        <f t="shared" si="57"/>
        <v>0</v>
      </c>
      <c r="K253" s="170">
        <f>SUMIF('trial  i vjeter'!A:A,'trial i vjeter'!A253,'trial  i vjeter'!D:D)</f>
        <v>5000</v>
      </c>
      <c r="L253" s="170">
        <f t="shared" si="58"/>
        <v>0</v>
      </c>
      <c r="M253" s="170">
        <f>SUMIF('trial  i vjeter'!A:A,'trial i vjeter'!A253,'trial  i vjeter'!E:E)</f>
        <v>0</v>
      </c>
      <c r="N253" s="170">
        <f t="shared" si="59"/>
        <v>0</v>
      </c>
      <c r="O253" s="158">
        <f>SUMIF('trial  i vjeter'!A:A,'trial i vjeter'!A253,'trial  i vjeter'!F:F)</f>
        <v>5000</v>
      </c>
      <c r="P253" s="171">
        <f t="shared" si="51"/>
        <v>0</v>
      </c>
    </row>
    <row r="254" spans="1:16" x14ac:dyDescent="0.2">
      <c r="A254" s="163">
        <v>6182</v>
      </c>
      <c r="B254" s="155" t="s">
        <v>2499</v>
      </c>
      <c r="C254" s="156"/>
      <c r="D254" s="156">
        <v>17041059.98</v>
      </c>
      <c r="E254" s="156">
        <v>1994705.99</v>
      </c>
      <c r="F254" s="157">
        <v>15046353.99</v>
      </c>
      <c r="G254" s="170">
        <f t="shared" si="56"/>
        <v>15046353.99</v>
      </c>
      <c r="I254" s="153">
        <f>SUMIF('trial  i vjeter'!A:A,'trial i vjeter'!A254,'trial  i vjeter'!C:C)</f>
        <v>0</v>
      </c>
      <c r="J254" s="170">
        <f t="shared" si="57"/>
        <v>0</v>
      </c>
      <c r="K254" s="170">
        <f>SUMIF('trial  i vjeter'!A:A,'trial i vjeter'!A254,'trial  i vjeter'!D:D)</f>
        <v>14918326.24</v>
      </c>
      <c r="L254" s="170">
        <f t="shared" si="58"/>
        <v>-2122733.7400000002</v>
      </c>
      <c r="M254" s="170">
        <f>SUMIF('trial  i vjeter'!A:A,'trial i vjeter'!A254,'trial  i vjeter'!E:E)</f>
        <v>1994705.99</v>
      </c>
      <c r="N254" s="170">
        <f t="shared" si="59"/>
        <v>0</v>
      </c>
      <c r="O254" s="158">
        <f>SUMIF('trial  i vjeter'!A:A,'trial i vjeter'!A254,'trial  i vjeter'!F:F)</f>
        <v>12923620.25</v>
      </c>
      <c r="P254" s="171">
        <f t="shared" si="51"/>
        <v>-2122733.7400000002</v>
      </c>
    </row>
    <row r="255" spans="1:16" x14ac:dyDescent="0.2">
      <c r="A255" s="163">
        <v>6183</v>
      </c>
      <c r="B255" s="155" t="s">
        <v>2501</v>
      </c>
      <c r="C255" s="156"/>
      <c r="D255" s="156">
        <v>8189925.4699999997</v>
      </c>
      <c r="E255" s="156">
        <v>51583.32</v>
      </c>
      <c r="F255" s="157">
        <v>8138342.1500000004</v>
      </c>
      <c r="G255" s="170">
        <f t="shared" si="56"/>
        <v>8138342.1499999994</v>
      </c>
      <c r="I255" s="153">
        <f>SUMIF('trial  i vjeter'!A:A,'trial i vjeter'!A255,'trial  i vjeter'!C:C)</f>
        <v>0</v>
      </c>
      <c r="J255" s="170">
        <f t="shared" si="57"/>
        <v>0</v>
      </c>
      <c r="K255" s="170">
        <f>SUMIF('trial  i vjeter'!A:A,'trial i vjeter'!A255,'trial  i vjeter'!D:D)</f>
        <v>8127425.4699999997</v>
      </c>
      <c r="L255" s="170">
        <f t="shared" si="58"/>
        <v>-62500</v>
      </c>
      <c r="M255" s="170">
        <f>SUMIF('trial  i vjeter'!A:A,'trial i vjeter'!A255,'trial  i vjeter'!E:E)</f>
        <v>40000</v>
      </c>
      <c r="N255" s="170">
        <f t="shared" si="59"/>
        <v>-11583.32</v>
      </c>
      <c r="O255" s="158">
        <f>SUMIF('trial  i vjeter'!A:A,'trial i vjeter'!A255,'trial  i vjeter'!F:F)</f>
        <v>8087425.4699999997</v>
      </c>
      <c r="P255" s="171">
        <f t="shared" si="51"/>
        <v>-50916.680000000633</v>
      </c>
    </row>
    <row r="256" spans="1:16" x14ac:dyDescent="0.2">
      <c r="A256" s="163">
        <v>6184</v>
      </c>
      <c r="B256" s="155" t="s">
        <v>2503</v>
      </c>
      <c r="C256" s="156"/>
      <c r="D256" s="156">
        <v>13510646.890000001</v>
      </c>
      <c r="E256" s="156">
        <v>64500</v>
      </c>
      <c r="F256" s="157">
        <v>13446146.890000001</v>
      </c>
      <c r="G256" s="170">
        <f t="shared" si="56"/>
        <v>13446146.890000001</v>
      </c>
      <c r="I256" s="153">
        <f>SUMIF('trial  i vjeter'!A:A,'trial i vjeter'!A256,'trial  i vjeter'!C:C)</f>
        <v>0</v>
      </c>
      <c r="J256" s="170">
        <f t="shared" si="57"/>
        <v>0</v>
      </c>
      <c r="K256" s="170">
        <f>SUMIF('trial  i vjeter'!A:A,'trial i vjeter'!A256,'trial  i vjeter'!D:D)</f>
        <v>13510646.890000001</v>
      </c>
      <c r="L256" s="170">
        <f t="shared" si="58"/>
        <v>0</v>
      </c>
      <c r="M256" s="170">
        <f>SUMIF('trial  i vjeter'!A:A,'trial i vjeter'!A256,'trial  i vjeter'!E:E)</f>
        <v>2000</v>
      </c>
      <c r="N256" s="170">
        <f t="shared" si="59"/>
        <v>-62500</v>
      </c>
      <c r="O256" s="158">
        <f>SUMIF('trial  i vjeter'!A:A,'trial i vjeter'!A256,'trial  i vjeter'!F:F)</f>
        <v>13508646.890000001</v>
      </c>
      <c r="P256" s="171">
        <f t="shared" si="51"/>
        <v>62500</v>
      </c>
    </row>
    <row r="257" spans="1:16" x14ac:dyDescent="0.2">
      <c r="A257" s="163">
        <v>6186</v>
      </c>
      <c r="B257" s="155" t="s">
        <v>2505</v>
      </c>
      <c r="C257" s="156"/>
      <c r="D257" s="156">
        <v>454110</v>
      </c>
      <c r="E257" s="156">
        <v>27000</v>
      </c>
      <c r="F257" s="157">
        <v>427110</v>
      </c>
      <c r="G257" s="170">
        <f t="shared" si="56"/>
        <v>427110</v>
      </c>
      <c r="I257" s="153">
        <f>SUMIF('trial  i vjeter'!A:A,'trial i vjeter'!A257,'trial  i vjeter'!C:C)</f>
        <v>0</v>
      </c>
      <c r="J257" s="170">
        <f t="shared" si="57"/>
        <v>0</v>
      </c>
      <c r="K257" s="170">
        <f>SUMIF('trial  i vjeter'!A:A,'trial i vjeter'!A257,'trial  i vjeter'!D:D)</f>
        <v>454110</v>
      </c>
      <c r="L257" s="170">
        <f t="shared" si="58"/>
        <v>0</v>
      </c>
      <c r="M257" s="170">
        <f>SUMIF('trial  i vjeter'!A:A,'trial i vjeter'!A257,'trial  i vjeter'!E:E)</f>
        <v>27000</v>
      </c>
      <c r="N257" s="170">
        <f t="shared" si="59"/>
        <v>0</v>
      </c>
      <c r="O257" s="158">
        <f>SUMIF('trial  i vjeter'!A:A,'trial i vjeter'!A257,'trial  i vjeter'!F:F)</f>
        <v>427110</v>
      </c>
      <c r="P257" s="171">
        <f t="shared" si="51"/>
        <v>0</v>
      </c>
    </row>
    <row r="258" spans="1:16" x14ac:dyDescent="0.2">
      <c r="A258" s="163">
        <v>6187</v>
      </c>
      <c r="B258" s="155" t="s">
        <v>2507</v>
      </c>
      <c r="C258" s="156"/>
      <c r="D258" s="156">
        <v>952544.08</v>
      </c>
      <c r="E258" s="156"/>
      <c r="F258" s="157">
        <v>952544.08</v>
      </c>
      <c r="G258" s="170">
        <f t="shared" si="56"/>
        <v>952544.08</v>
      </c>
      <c r="I258" s="153">
        <f>SUMIF('trial  i vjeter'!A:A,'trial i vjeter'!A258,'trial  i vjeter'!C:C)</f>
        <v>0</v>
      </c>
      <c r="J258" s="170">
        <f t="shared" si="57"/>
        <v>0</v>
      </c>
      <c r="K258" s="170">
        <f>SUMIF('trial  i vjeter'!A:A,'trial i vjeter'!A258,'trial  i vjeter'!D:D)</f>
        <v>952544.08</v>
      </c>
      <c r="L258" s="170">
        <f t="shared" si="58"/>
        <v>0</v>
      </c>
      <c r="M258" s="170">
        <f>SUMIF('trial  i vjeter'!A:A,'trial i vjeter'!A258,'trial  i vjeter'!E:E)</f>
        <v>0</v>
      </c>
      <c r="N258" s="170">
        <f t="shared" si="59"/>
        <v>0</v>
      </c>
      <c r="O258" s="158">
        <f>SUMIF('trial  i vjeter'!A:A,'trial i vjeter'!A258,'trial  i vjeter'!F:F)</f>
        <v>952544.08</v>
      </c>
      <c r="P258" s="171">
        <f t="shared" si="51"/>
        <v>0</v>
      </c>
    </row>
    <row r="259" spans="1:16" x14ac:dyDescent="0.2">
      <c r="A259" s="163">
        <v>6221</v>
      </c>
      <c r="B259" s="155" t="s">
        <v>2509</v>
      </c>
      <c r="C259" s="156"/>
      <c r="D259" s="156">
        <v>993406.82</v>
      </c>
      <c r="E259" s="156"/>
      <c r="F259" s="157">
        <v>993406.82</v>
      </c>
      <c r="G259" s="170">
        <f t="shared" si="56"/>
        <v>993406.82</v>
      </c>
      <c r="I259" s="153">
        <f>SUMIF('trial  i vjeter'!A:A,'trial i vjeter'!A259,'trial  i vjeter'!C:C)</f>
        <v>0</v>
      </c>
      <c r="J259" s="170">
        <f t="shared" si="57"/>
        <v>0</v>
      </c>
      <c r="K259" s="170">
        <f>SUMIF('trial  i vjeter'!A:A,'trial i vjeter'!A259,'trial  i vjeter'!D:D)</f>
        <v>993406.82</v>
      </c>
      <c r="L259" s="170">
        <f t="shared" si="58"/>
        <v>0</v>
      </c>
      <c r="M259" s="170">
        <f>SUMIF('trial  i vjeter'!A:A,'trial i vjeter'!A259,'trial  i vjeter'!E:E)</f>
        <v>0</v>
      </c>
      <c r="N259" s="170">
        <f t="shared" si="59"/>
        <v>0</v>
      </c>
      <c r="O259" s="158">
        <f>SUMIF('trial  i vjeter'!A:A,'trial i vjeter'!A259,'trial  i vjeter'!F:F)</f>
        <v>993406.82</v>
      </c>
      <c r="P259" s="171">
        <f t="shared" ref="P259:P302" si="60">O259-F259</f>
        <v>0</v>
      </c>
    </row>
    <row r="260" spans="1:16" x14ac:dyDescent="0.2">
      <c r="A260" s="163">
        <v>6253</v>
      </c>
      <c r="B260" s="155" t="s">
        <v>2511</v>
      </c>
      <c r="C260" s="156"/>
      <c r="D260" s="156">
        <v>66765</v>
      </c>
      <c r="E260" s="156"/>
      <c r="F260" s="157">
        <v>66765</v>
      </c>
      <c r="G260" s="170">
        <f t="shared" si="56"/>
        <v>66765</v>
      </c>
      <c r="I260" s="153">
        <f>SUMIF('trial  i vjeter'!A:A,'trial i vjeter'!A260,'trial  i vjeter'!C:C)</f>
        <v>0</v>
      </c>
      <c r="J260" s="170">
        <f t="shared" si="57"/>
        <v>0</v>
      </c>
      <c r="K260" s="170">
        <f>SUMIF('trial  i vjeter'!A:A,'trial i vjeter'!A260,'trial  i vjeter'!D:D)</f>
        <v>66765</v>
      </c>
      <c r="L260" s="170">
        <f t="shared" si="58"/>
        <v>0</v>
      </c>
      <c r="M260" s="170">
        <f>SUMIF('trial  i vjeter'!A:A,'trial i vjeter'!A260,'trial  i vjeter'!E:E)</f>
        <v>0</v>
      </c>
      <c r="N260" s="170">
        <f t="shared" si="59"/>
        <v>0</v>
      </c>
      <c r="O260" s="158">
        <f>SUMIF('trial  i vjeter'!A:A,'trial i vjeter'!A260,'trial  i vjeter'!F:F)</f>
        <v>66765</v>
      </c>
      <c r="P260" s="171">
        <f t="shared" si="60"/>
        <v>0</v>
      </c>
    </row>
    <row r="261" spans="1:16" x14ac:dyDescent="0.2">
      <c r="A261" s="163">
        <v>626</v>
      </c>
      <c r="B261" s="155" t="s">
        <v>2513</v>
      </c>
      <c r="C261" s="156"/>
      <c r="D261" s="156">
        <v>4033.33</v>
      </c>
      <c r="E261" s="156"/>
      <c r="F261" s="157">
        <v>4033.33</v>
      </c>
      <c r="G261" s="170">
        <f t="shared" si="56"/>
        <v>4033.33</v>
      </c>
      <c r="I261" s="153">
        <f>SUMIF('trial  i vjeter'!A:A,'trial i vjeter'!A261,'trial  i vjeter'!C:C)</f>
        <v>0</v>
      </c>
      <c r="J261" s="170">
        <f t="shared" si="57"/>
        <v>0</v>
      </c>
      <c r="K261" s="170">
        <f>SUMIF('trial  i vjeter'!A:A,'trial i vjeter'!A261,'trial  i vjeter'!D:D)</f>
        <v>4033.33</v>
      </c>
      <c r="L261" s="170">
        <f t="shared" si="58"/>
        <v>0</v>
      </c>
      <c r="M261" s="170">
        <f>SUMIF('trial  i vjeter'!A:A,'trial i vjeter'!A261,'trial  i vjeter'!E:E)</f>
        <v>0</v>
      </c>
      <c r="N261" s="170">
        <f t="shared" si="59"/>
        <v>0</v>
      </c>
      <c r="O261" s="158">
        <f>SUMIF('trial  i vjeter'!A:A,'trial i vjeter'!A261,'trial  i vjeter'!F:F)</f>
        <v>4033.33</v>
      </c>
      <c r="P261" s="171">
        <f t="shared" si="60"/>
        <v>0</v>
      </c>
    </row>
    <row r="262" spans="1:16" x14ac:dyDescent="0.2">
      <c r="A262" s="163">
        <v>6262</v>
      </c>
      <c r="B262" s="155" t="s">
        <v>2515</v>
      </c>
      <c r="C262" s="156"/>
      <c r="D262" s="156">
        <v>647805.86</v>
      </c>
      <c r="E262" s="156"/>
      <c r="F262" s="157">
        <v>647805.86</v>
      </c>
      <c r="G262" s="170">
        <f t="shared" si="56"/>
        <v>647805.86</v>
      </c>
      <c r="I262" s="153">
        <f>SUMIF('trial  i vjeter'!A:A,'trial i vjeter'!A262,'trial  i vjeter'!C:C)</f>
        <v>0</v>
      </c>
      <c r="J262" s="170">
        <f t="shared" si="57"/>
        <v>0</v>
      </c>
      <c r="K262" s="170">
        <f>SUMIF('trial  i vjeter'!A:A,'trial i vjeter'!A262,'trial  i vjeter'!D:D)</f>
        <v>647805.86</v>
      </c>
      <c r="L262" s="170">
        <f t="shared" si="58"/>
        <v>0</v>
      </c>
      <c r="M262" s="170">
        <f>SUMIF('trial  i vjeter'!A:A,'trial i vjeter'!A262,'trial  i vjeter'!E:E)</f>
        <v>0</v>
      </c>
      <c r="N262" s="170">
        <f t="shared" si="59"/>
        <v>0</v>
      </c>
      <c r="O262" s="158">
        <f>SUMIF('trial  i vjeter'!A:A,'trial i vjeter'!A262,'trial  i vjeter'!F:F)</f>
        <v>647805.86</v>
      </c>
      <c r="P262" s="171">
        <f t="shared" si="60"/>
        <v>0</v>
      </c>
    </row>
    <row r="263" spans="1:16" x14ac:dyDescent="0.2">
      <c r="A263" s="163">
        <v>6263</v>
      </c>
      <c r="B263" s="155" t="s">
        <v>2517</v>
      </c>
      <c r="C263" s="156"/>
      <c r="D263" s="156">
        <v>511453.97</v>
      </c>
      <c r="E263" s="156">
        <v>8614.9</v>
      </c>
      <c r="F263" s="157">
        <v>502839.07</v>
      </c>
      <c r="G263" s="170">
        <f t="shared" si="56"/>
        <v>502839.06999999995</v>
      </c>
      <c r="I263" s="153">
        <f>SUMIF('trial  i vjeter'!A:A,'trial i vjeter'!A263,'trial  i vjeter'!C:C)</f>
        <v>0</v>
      </c>
      <c r="J263" s="170">
        <f t="shared" si="57"/>
        <v>0</v>
      </c>
      <c r="K263" s="170">
        <f>SUMIF('trial  i vjeter'!A:A,'trial i vjeter'!A263,'trial  i vjeter'!D:D)</f>
        <v>544787.30000000005</v>
      </c>
      <c r="L263" s="170">
        <f t="shared" si="58"/>
        <v>33333.330000000075</v>
      </c>
      <c r="M263" s="170">
        <f>SUMIF('trial  i vjeter'!A:A,'trial i vjeter'!A263,'trial  i vjeter'!E:E)</f>
        <v>8614.9</v>
      </c>
      <c r="N263" s="170">
        <f t="shared" si="59"/>
        <v>0</v>
      </c>
      <c r="O263" s="158">
        <f>SUMIF('trial  i vjeter'!A:A,'trial i vjeter'!A263,'trial  i vjeter'!F:F)</f>
        <v>536172.4</v>
      </c>
      <c r="P263" s="171">
        <f t="shared" si="60"/>
        <v>33333.330000000016</v>
      </c>
    </row>
    <row r="264" spans="1:16" x14ac:dyDescent="0.2">
      <c r="A264" s="163">
        <v>627</v>
      </c>
      <c r="B264" s="155" t="s">
        <v>2519</v>
      </c>
      <c r="C264" s="156"/>
      <c r="D264" s="156">
        <v>20606393.91</v>
      </c>
      <c r="E264" s="156">
        <v>1786829.2</v>
      </c>
      <c r="F264" s="157">
        <v>18819564.710000001</v>
      </c>
      <c r="G264" s="170">
        <f t="shared" si="56"/>
        <v>18819564.710000001</v>
      </c>
      <c r="I264" s="153">
        <f>SUMIF('trial  i vjeter'!A:A,'trial i vjeter'!A264,'trial  i vjeter'!C:C)</f>
        <v>0</v>
      </c>
      <c r="J264" s="170">
        <f t="shared" si="57"/>
        <v>0</v>
      </c>
      <c r="K264" s="170">
        <f>SUMIF('trial  i vjeter'!A:A,'trial i vjeter'!A264,'trial  i vjeter'!D:D)</f>
        <v>20606393.91</v>
      </c>
      <c r="L264" s="170">
        <f t="shared" si="58"/>
        <v>0</v>
      </c>
      <c r="M264" s="170">
        <f>SUMIF('trial  i vjeter'!A:A,'trial i vjeter'!A264,'trial  i vjeter'!E:E)</f>
        <v>1786829.2</v>
      </c>
      <c r="N264" s="170">
        <f t="shared" si="59"/>
        <v>0</v>
      </c>
      <c r="O264" s="158">
        <f>SUMIF('trial  i vjeter'!A:A,'trial i vjeter'!A264,'trial  i vjeter'!F:F)</f>
        <v>18819564.710000001</v>
      </c>
      <c r="P264" s="171">
        <f t="shared" si="60"/>
        <v>0</v>
      </c>
    </row>
    <row r="265" spans="1:16" x14ac:dyDescent="0.2">
      <c r="A265" s="163">
        <v>62701</v>
      </c>
      <c r="B265" s="155" t="s">
        <v>2521</v>
      </c>
      <c r="C265" s="156"/>
      <c r="D265" s="156">
        <v>1954000</v>
      </c>
      <c r="E265" s="156"/>
      <c r="F265" s="157">
        <v>1954000</v>
      </c>
      <c r="G265" s="170">
        <f t="shared" si="56"/>
        <v>1954000</v>
      </c>
      <c r="I265" s="153">
        <f>SUMIF('trial  i vjeter'!A:A,'trial i vjeter'!A265,'trial  i vjeter'!C:C)</f>
        <v>0</v>
      </c>
      <c r="J265" s="170">
        <f t="shared" si="57"/>
        <v>0</v>
      </c>
      <c r="K265" s="170">
        <f>SUMIF('trial  i vjeter'!A:A,'trial i vjeter'!A265,'trial  i vjeter'!D:D)</f>
        <v>1954000</v>
      </c>
      <c r="L265" s="170">
        <f t="shared" si="58"/>
        <v>0</v>
      </c>
      <c r="M265" s="170">
        <f>SUMIF('trial  i vjeter'!A:A,'trial i vjeter'!A265,'trial  i vjeter'!E:E)</f>
        <v>0</v>
      </c>
      <c r="N265" s="170">
        <f t="shared" si="59"/>
        <v>0</v>
      </c>
      <c r="O265" s="158">
        <f>SUMIF('trial  i vjeter'!A:A,'trial i vjeter'!A265,'trial  i vjeter'!F:F)</f>
        <v>1954000</v>
      </c>
      <c r="P265" s="171">
        <f t="shared" si="60"/>
        <v>0</v>
      </c>
    </row>
    <row r="266" spans="1:16" x14ac:dyDescent="0.2">
      <c r="A266" s="163">
        <v>628</v>
      </c>
      <c r="B266" s="155" t="s">
        <v>2523</v>
      </c>
      <c r="C266" s="156"/>
      <c r="D266" s="156">
        <v>121546.52</v>
      </c>
      <c r="E266" s="156"/>
      <c r="F266" s="157">
        <v>121546.52</v>
      </c>
      <c r="G266" s="170">
        <f t="shared" si="56"/>
        <v>121546.52</v>
      </c>
      <c r="I266" s="153">
        <f>SUMIF('trial  i vjeter'!A:A,'trial i vjeter'!A266,'trial  i vjeter'!C:C)</f>
        <v>0</v>
      </c>
      <c r="J266" s="170">
        <f t="shared" si="57"/>
        <v>0</v>
      </c>
      <c r="K266" s="170">
        <f>SUMIF('trial  i vjeter'!A:A,'trial i vjeter'!A266,'trial  i vjeter'!D:D)</f>
        <v>121546.52</v>
      </c>
      <c r="L266" s="170">
        <f t="shared" si="58"/>
        <v>0</v>
      </c>
      <c r="M266" s="170">
        <f>SUMIF('trial  i vjeter'!A:A,'trial i vjeter'!A266,'trial  i vjeter'!E:E)</f>
        <v>0</v>
      </c>
      <c r="N266" s="170">
        <f t="shared" si="59"/>
        <v>0</v>
      </c>
      <c r="O266" s="158">
        <f>SUMIF('trial  i vjeter'!A:A,'trial i vjeter'!A266,'trial  i vjeter'!F:F)</f>
        <v>121546.52</v>
      </c>
      <c r="P266" s="171">
        <f t="shared" si="60"/>
        <v>0</v>
      </c>
    </row>
    <row r="267" spans="1:16" x14ac:dyDescent="0.2">
      <c r="A267" s="163">
        <v>6281</v>
      </c>
      <c r="B267" s="155" t="s">
        <v>2525</v>
      </c>
      <c r="C267" s="156"/>
      <c r="D267" s="156">
        <v>5958983.4500000002</v>
      </c>
      <c r="E267" s="156"/>
      <c r="F267" s="157">
        <v>5958983.4500000002</v>
      </c>
      <c r="G267" s="170">
        <f t="shared" si="56"/>
        <v>5958983.4500000002</v>
      </c>
      <c r="I267" s="153">
        <f>SUMIF('trial  i vjeter'!A:A,'trial i vjeter'!A267,'trial  i vjeter'!C:C)</f>
        <v>0</v>
      </c>
      <c r="J267" s="170">
        <f t="shared" si="57"/>
        <v>0</v>
      </c>
      <c r="K267" s="170">
        <f>SUMIF('trial  i vjeter'!A:A,'trial i vjeter'!A267,'trial  i vjeter'!D:D)</f>
        <v>5958983.4500000002</v>
      </c>
      <c r="L267" s="170">
        <f t="shared" si="58"/>
        <v>0</v>
      </c>
      <c r="M267" s="170">
        <f>SUMIF('trial  i vjeter'!A:A,'trial i vjeter'!A267,'trial  i vjeter'!E:E)</f>
        <v>0</v>
      </c>
      <c r="N267" s="170">
        <f t="shared" si="59"/>
        <v>0</v>
      </c>
      <c r="O267" s="158">
        <f>SUMIF('trial  i vjeter'!A:A,'trial i vjeter'!A267,'trial  i vjeter'!F:F)</f>
        <v>5958983.4500000002</v>
      </c>
      <c r="P267" s="171">
        <f t="shared" si="60"/>
        <v>0</v>
      </c>
    </row>
    <row r="268" spans="1:16" x14ac:dyDescent="0.2">
      <c r="A268" s="163">
        <v>6313</v>
      </c>
      <c r="B268" s="155" t="s">
        <v>2529</v>
      </c>
      <c r="C268" s="156"/>
      <c r="D268" s="156">
        <v>12810</v>
      </c>
      <c r="E268" s="156"/>
      <c r="F268" s="157">
        <v>12810</v>
      </c>
      <c r="G268" s="170">
        <f t="shared" si="56"/>
        <v>12810</v>
      </c>
      <c r="I268" s="153">
        <f>SUMIF('trial  i vjeter'!A:A,'trial i vjeter'!A268,'trial  i vjeter'!C:C)</f>
        <v>0</v>
      </c>
      <c r="J268" s="170">
        <f t="shared" si="57"/>
        <v>0</v>
      </c>
      <c r="K268" s="170">
        <f>SUMIF('trial  i vjeter'!A:A,'trial i vjeter'!A268,'trial  i vjeter'!D:D)</f>
        <v>12810</v>
      </c>
      <c r="L268" s="170">
        <f t="shared" si="58"/>
        <v>0</v>
      </c>
      <c r="M268" s="170">
        <f>SUMIF('trial  i vjeter'!A:A,'trial i vjeter'!A268,'trial  i vjeter'!E:E)</f>
        <v>0</v>
      </c>
      <c r="N268" s="170">
        <f t="shared" si="59"/>
        <v>0</v>
      </c>
      <c r="O268" s="158">
        <f>SUMIF('trial  i vjeter'!A:A,'trial i vjeter'!A268,'trial  i vjeter'!F:F)</f>
        <v>12810</v>
      </c>
      <c r="P268" s="171">
        <f t="shared" si="60"/>
        <v>0</v>
      </c>
    </row>
    <row r="269" spans="1:16" x14ac:dyDescent="0.2">
      <c r="A269" s="163">
        <v>6321</v>
      </c>
      <c r="B269" s="155" t="s">
        <v>3798</v>
      </c>
      <c r="C269" s="156"/>
      <c r="D269" s="156">
        <v>9659</v>
      </c>
      <c r="E269" s="156">
        <v>9659</v>
      </c>
      <c r="F269" s="157"/>
      <c r="G269" s="170">
        <f t="shared" ref="G269:G286" si="61">D269-E269</f>
        <v>0</v>
      </c>
      <c r="I269" s="153">
        <f>SUMIF('trial  i vjeter'!A:A,'trial i vjeter'!A269,'trial  i vjeter'!C:C)</f>
        <v>0</v>
      </c>
      <c r="J269" s="170">
        <f t="shared" ref="J269:J286" si="62">I269-C269</f>
        <v>0</v>
      </c>
      <c r="K269" s="170">
        <f>SUMIF('trial  i vjeter'!A:A,'trial i vjeter'!A269,'trial  i vjeter'!D:D)</f>
        <v>0</v>
      </c>
      <c r="L269" s="170">
        <f t="shared" ref="L269:L286" si="63">K269-D269</f>
        <v>-9659</v>
      </c>
      <c r="M269" s="170">
        <f>SUMIF('trial  i vjeter'!A:A,'trial i vjeter'!A269,'trial  i vjeter'!E:E)</f>
        <v>0</v>
      </c>
      <c r="N269" s="170">
        <f t="shared" ref="N269:N286" si="64">M269-E269</f>
        <v>-9659</v>
      </c>
      <c r="O269" s="158">
        <f>SUMIF('trial  i vjeter'!A:A,'trial i vjeter'!A269,'trial  i vjeter'!F:F)</f>
        <v>0</v>
      </c>
      <c r="P269" s="171">
        <f t="shared" si="60"/>
        <v>0</v>
      </c>
    </row>
    <row r="270" spans="1:16" x14ac:dyDescent="0.2">
      <c r="A270" s="163">
        <v>634</v>
      </c>
      <c r="B270" s="155" t="s">
        <v>2536</v>
      </c>
      <c r="C270" s="156"/>
      <c r="D270" s="156">
        <v>7546585</v>
      </c>
      <c r="E270" s="156">
        <v>127750</v>
      </c>
      <c r="F270" s="157">
        <v>7418835</v>
      </c>
      <c r="G270" s="170">
        <f t="shared" si="61"/>
        <v>7418835</v>
      </c>
      <c r="I270" s="153">
        <f>SUMIF('trial  i vjeter'!A:A,'trial i vjeter'!A270,'trial  i vjeter'!C:C)</f>
        <v>0</v>
      </c>
      <c r="J270" s="170">
        <f t="shared" si="62"/>
        <v>0</v>
      </c>
      <c r="K270" s="170">
        <f>SUMIF('trial  i vjeter'!A:A,'trial i vjeter'!A270,'trial  i vjeter'!D:D)</f>
        <v>7546585</v>
      </c>
      <c r="L270" s="170">
        <f t="shared" si="63"/>
        <v>0</v>
      </c>
      <c r="M270" s="170">
        <f>SUMIF('trial  i vjeter'!A:A,'trial i vjeter'!A270,'trial  i vjeter'!E:E)</f>
        <v>127750</v>
      </c>
      <c r="N270" s="170">
        <f t="shared" si="64"/>
        <v>0</v>
      </c>
      <c r="O270" s="158">
        <f>SUMIF('trial  i vjeter'!A:A,'trial i vjeter'!A270,'trial  i vjeter'!F:F)</f>
        <v>7418835</v>
      </c>
      <c r="P270" s="171">
        <f t="shared" si="60"/>
        <v>0</v>
      </c>
    </row>
    <row r="271" spans="1:16" x14ac:dyDescent="0.2">
      <c r="A271" s="163">
        <v>636</v>
      </c>
      <c r="B271" s="155" t="s">
        <v>2538</v>
      </c>
      <c r="C271" s="156"/>
      <c r="D271" s="156">
        <v>61200</v>
      </c>
      <c r="E271" s="156"/>
      <c r="F271" s="157">
        <v>61200</v>
      </c>
      <c r="G271" s="170">
        <f t="shared" si="61"/>
        <v>61200</v>
      </c>
      <c r="I271" s="153">
        <f>SUMIF('trial  i vjeter'!A:A,'trial i vjeter'!A271,'trial  i vjeter'!C:C)</f>
        <v>0</v>
      </c>
      <c r="J271" s="170">
        <f t="shared" si="62"/>
        <v>0</v>
      </c>
      <c r="K271" s="170">
        <f>SUMIF('trial  i vjeter'!A:A,'trial i vjeter'!A271,'trial  i vjeter'!D:D)</f>
        <v>61200</v>
      </c>
      <c r="L271" s="170">
        <f t="shared" si="63"/>
        <v>0</v>
      </c>
      <c r="M271" s="170">
        <f>SUMIF('trial  i vjeter'!A:A,'trial i vjeter'!A271,'trial  i vjeter'!E:E)</f>
        <v>0</v>
      </c>
      <c r="N271" s="170">
        <f t="shared" si="64"/>
        <v>0</v>
      </c>
      <c r="O271" s="158">
        <f>SUMIF('trial  i vjeter'!A:A,'trial i vjeter'!A271,'trial  i vjeter'!F:F)</f>
        <v>61200</v>
      </c>
      <c r="P271" s="171">
        <f t="shared" si="60"/>
        <v>0</v>
      </c>
    </row>
    <row r="272" spans="1:16" x14ac:dyDescent="0.2">
      <c r="A272" s="163">
        <v>637</v>
      </c>
      <c r="B272" s="155" t="s">
        <v>2540</v>
      </c>
      <c r="C272" s="156"/>
      <c r="D272" s="156">
        <v>218609.35</v>
      </c>
      <c r="E272" s="156"/>
      <c r="F272" s="157">
        <v>218609.35</v>
      </c>
      <c r="G272" s="170">
        <f t="shared" si="61"/>
        <v>218609.35</v>
      </c>
      <c r="I272" s="153">
        <f>SUMIF('trial  i vjeter'!A:A,'trial i vjeter'!A272,'trial  i vjeter'!C:C)</f>
        <v>0</v>
      </c>
      <c r="J272" s="170">
        <f t="shared" si="62"/>
        <v>0</v>
      </c>
      <c r="K272" s="170">
        <f>SUMIF('trial  i vjeter'!A:A,'trial i vjeter'!A272,'trial  i vjeter'!D:D)</f>
        <v>218609.35</v>
      </c>
      <c r="L272" s="170">
        <f t="shared" si="63"/>
        <v>0</v>
      </c>
      <c r="M272" s="170">
        <f>SUMIF('trial  i vjeter'!A:A,'trial i vjeter'!A272,'trial  i vjeter'!E:E)</f>
        <v>0</v>
      </c>
      <c r="N272" s="170">
        <f t="shared" si="64"/>
        <v>0</v>
      </c>
      <c r="O272" s="158">
        <f>SUMIF('trial  i vjeter'!A:A,'trial i vjeter'!A272,'trial  i vjeter'!F:F)</f>
        <v>218609.35</v>
      </c>
      <c r="P272" s="171">
        <f t="shared" si="60"/>
        <v>0</v>
      </c>
    </row>
    <row r="273" spans="1:16" x14ac:dyDescent="0.2">
      <c r="A273" s="163">
        <v>641</v>
      </c>
      <c r="B273" s="155" t="s">
        <v>2542</v>
      </c>
      <c r="C273" s="156"/>
      <c r="D273" s="156">
        <v>12144440.65</v>
      </c>
      <c r="E273" s="156"/>
      <c r="F273" s="157">
        <v>12144440.65</v>
      </c>
      <c r="G273" s="170">
        <f t="shared" si="61"/>
        <v>12144440.65</v>
      </c>
      <c r="I273" s="153">
        <f>SUMIF('trial  i vjeter'!A:A,'trial i vjeter'!A273,'trial  i vjeter'!C:C)</f>
        <v>0</v>
      </c>
      <c r="J273" s="170">
        <f t="shared" si="62"/>
        <v>0</v>
      </c>
      <c r="K273" s="170">
        <f>SUMIF('trial  i vjeter'!A:A,'trial i vjeter'!A273,'trial  i vjeter'!D:D)</f>
        <v>0</v>
      </c>
      <c r="L273" s="170">
        <f t="shared" si="63"/>
        <v>-12144440.65</v>
      </c>
      <c r="M273" s="170">
        <f>SUMIF('trial  i vjeter'!A:A,'trial i vjeter'!A273,'trial  i vjeter'!E:E)</f>
        <v>0</v>
      </c>
      <c r="N273" s="170">
        <f t="shared" si="64"/>
        <v>0</v>
      </c>
      <c r="O273" s="158">
        <f>SUMIF('trial  i vjeter'!A:A,'trial i vjeter'!A273,'trial  i vjeter'!F:F)</f>
        <v>0</v>
      </c>
      <c r="P273" s="171">
        <f t="shared" si="60"/>
        <v>-12144440.65</v>
      </c>
    </row>
    <row r="274" spans="1:16" x14ac:dyDescent="0.2">
      <c r="A274" s="163">
        <v>6412</v>
      </c>
      <c r="B274" s="155" t="s">
        <v>2544</v>
      </c>
      <c r="C274" s="156"/>
      <c r="D274" s="156">
        <v>123296665</v>
      </c>
      <c r="E274" s="156"/>
      <c r="F274" s="157">
        <v>123296665</v>
      </c>
      <c r="G274" s="170">
        <f t="shared" si="61"/>
        <v>123296665</v>
      </c>
      <c r="I274" s="153">
        <f>SUMIF('trial  i vjeter'!A:A,'trial i vjeter'!A274,'trial  i vjeter'!C:C)</f>
        <v>0</v>
      </c>
      <c r="J274" s="170">
        <f t="shared" si="62"/>
        <v>0</v>
      </c>
      <c r="K274" s="170">
        <f>SUMIF('trial  i vjeter'!A:A,'trial i vjeter'!A274,'trial  i vjeter'!D:D)</f>
        <v>123296665</v>
      </c>
      <c r="L274" s="170">
        <f t="shared" si="63"/>
        <v>0</v>
      </c>
      <c r="M274" s="170">
        <f>SUMIF('trial  i vjeter'!A:A,'trial i vjeter'!A274,'trial  i vjeter'!E:E)</f>
        <v>0</v>
      </c>
      <c r="N274" s="170">
        <f t="shared" si="64"/>
        <v>0</v>
      </c>
      <c r="O274" s="158">
        <f>SUMIF('trial  i vjeter'!A:A,'trial i vjeter'!A274,'trial  i vjeter'!F:F)</f>
        <v>123296665</v>
      </c>
      <c r="P274" s="171">
        <f t="shared" si="60"/>
        <v>0</v>
      </c>
    </row>
    <row r="275" spans="1:16" x14ac:dyDescent="0.2">
      <c r="A275" s="163">
        <v>6413</v>
      </c>
      <c r="B275" s="155" t="s">
        <v>2633</v>
      </c>
      <c r="C275" s="156"/>
      <c r="D275" s="156">
        <v>1223077</v>
      </c>
      <c r="E275" s="156"/>
      <c r="F275" s="157">
        <v>1223077</v>
      </c>
      <c r="G275" s="170">
        <f t="shared" si="61"/>
        <v>1223077</v>
      </c>
      <c r="I275" s="153">
        <f>SUMIF('trial  i vjeter'!A:A,'trial i vjeter'!A275,'trial  i vjeter'!C:C)</f>
        <v>0</v>
      </c>
      <c r="J275" s="170">
        <f t="shared" si="62"/>
        <v>0</v>
      </c>
      <c r="K275" s="170">
        <f>SUMIF('trial  i vjeter'!A:A,'trial i vjeter'!A275,'trial  i vjeter'!D:D)</f>
        <v>1223077</v>
      </c>
      <c r="L275" s="170">
        <f t="shared" si="63"/>
        <v>0</v>
      </c>
      <c r="M275" s="170">
        <f>SUMIF('trial  i vjeter'!A:A,'trial i vjeter'!A275,'trial  i vjeter'!E:E)</f>
        <v>0</v>
      </c>
      <c r="N275" s="170">
        <f t="shared" si="64"/>
        <v>0</v>
      </c>
      <c r="O275" s="158">
        <f>SUMIF('trial  i vjeter'!A:A,'trial i vjeter'!A275,'trial  i vjeter'!F:F)</f>
        <v>1223077</v>
      </c>
      <c r="P275" s="171">
        <f t="shared" si="60"/>
        <v>0</v>
      </c>
    </row>
    <row r="276" spans="1:16" x14ac:dyDescent="0.2">
      <c r="A276" s="163">
        <v>6442</v>
      </c>
      <c r="B276" s="155" t="s">
        <v>2546</v>
      </c>
      <c r="C276" s="156"/>
      <c r="D276" s="156">
        <v>37207544</v>
      </c>
      <c r="E276" s="156"/>
      <c r="F276" s="157">
        <v>37207544</v>
      </c>
      <c r="G276" s="170">
        <f t="shared" si="61"/>
        <v>37207544</v>
      </c>
      <c r="I276" s="153">
        <f>SUMIF('trial  i vjeter'!A:A,'trial i vjeter'!A276,'trial  i vjeter'!C:C)</f>
        <v>0</v>
      </c>
      <c r="J276" s="170">
        <f t="shared" si="62"/>
        <v>0</v>
      </c>
      <c r="K276" s="170">
        <f>SUMIF('trial  i vjeter'!A:A,'trial i vjeter'!A276,'trial  i vjeter'!D:D)</f>
        <v>37207544</v>
      </c>
      <c r="L276" s="170">
        <f t="shared" si="63"/>
        <v>0</v>
      </c>
      <c r="M276" s="170">
        <f>SUMIF('trial  i vjeter'!A:A,'trial i vjeter'!A276,'trial  i vjeter'!E:E)</f>
        <v>0</v>
      </c>
      <c r="N276" s="170">
        <f t="shared" si="64"/>
        <v>0</v>
      </c>
      <c r="O276" s="158">
        <f>SUMIF('trial  i vjeter'!A:A,'trial i vjeter'!A276,'trial  i vjeter'!F:F)</f>
        <v>37207544</v>
      </c>
      <c r="P276" s="171">
        <f t="shared" si="60"/>
        <v>0</v>
      </c>
    </row>
    <row r="277" spans="1:16" x14ac:dyDescent="0.2">
      <c r="A277" s="163">
        <v>6443</v>
      </c>
      <c r="B277" s="155" t="s">
        <v>2635</v>
      </c>
      <c r="C277" s="156"/>
      <c r="D277" s="156">
        <v>204253</v>
      </c>
      <c r="E277" s="156"/>
      <c r="F277" s="157">
        <v>204253</v>
      </c>
      <c r="G277" s="170">
        <f t="shared" si="61"/>
        <v>204253</v>
      </c>
      <c r="I277" s="153">
        <f>SUMIF('trial  i vjeter'!A:A,'trial i vjeter'!A277,'trial  i vjeter'!C:C)</f>
        <v>0</v>
      </c>
      <c r="J277" s="170">
        <f t="shared" si="62"/>
        <v>0</v>
      </c>
      <c r="K277" s="170">
        <f>SUMIF('trial  i vjeter'!A:A,'trial i vjeter'!A277,'trial  i vjeter'!D:D)</f>
        <v>204253</v>
      </c>
      <c r="L277" s="170">
        <f t="shared" si="63"/>
        <v>0</v>
      </c>
      <c r="M277" s="170">
        <f>SUMIF('trial  i vjeter'!A:A,'trial i vjeter'!A277,'trial  i vjeter'!E:E)</f>
        <v>0</v>
      </c>
      <c r="N277" s="170">
        <f t="shared" si="64"/>
        <v>0</v>
      </c>
      <c r="O277" s="158">
        <f>SUMIF('trial  i vjeter'!A:A,'trial i vjeter'!A277,'trial  i vjeter'!F:F)</f>
        <v>204253</v>
      </c>
      <c r="P277" s="171">
        <f t="shared" si="60"/>
        <v>0</v>
      </c>
    </row>
    <row r="278" spans="1:16" x14ac:dyDescent="0.2">
      <c r="A278" s="163">
        <v>64801</v>
      </c>
      <c r="B278" s="155" t="s">
        <v>2548</v>
      </c>
      <c r="C278" s="156"/>
      <c r="D278" s="156">
        <v>1319000</v>
      </c>
      <c r="E278" s="156">
        <v>28000</v>
      </c>
      <c r="F278" s="157">
        <v>1291000</v>
      </c>
      <c r="G278" s="170">
        <f t="shared" si="61"/>
        <v>1291000</v>
      </c>
      <c r="I278" s="153">
        <f>SUMIF('trial  i vjeter'!A:A,'trial i vjeter'!A278,'trial  i vjeter'!C:C)</f>
        <v>0</v>
      </c>
      <c r="J278" s="170">
        <f t="shared" si="62"/>
        <v>0</v>
      </c>
      <c r="K278" s="170">
        <f>SUMIF('trial  i vjeter'!A:A,'trial i vjeter'!A278,'trial  i vjeter'!D:D)</f>
        <v>1319000</v>
      </c>
      <c r="L278" s="170">
        <f t="shared" si="63"/>
        <v>0</v>
      </c>
      <c r="M278" s="170">
        <f>SUMIF('trial  i vjeter'!A:A,'trial i vjeter'!A278,'trial  i vjeter'!E:E)</f>
        <v>28000</v>
      </c>
      <c r="N278" s="170">
        <f t="shared" si="64"/>
        <v>0</v>
      </c>
      <c r="O278" s="158">
        <f>SUMIF('trial  i vjeter'!A:A,'trial i vjeter'!A278,'trial  i vjeter'!F:F)</f>
        <v>1291000</v>
      </c>
      <c r="P278" s="171">
        <f t="shared" si="60"/>
        <v>0</v>
      </c>
    </row>
    <row r="279" spans="1:16" x14ac:dyDescent="0.2">
      <c r="A279" s="163">
        <v>6481</v>
      </c>
      <c r="B279" s="155" t="s">
        <v>2550</v>
      </c>
      <c r="C279" s="156"/>
      <c r="D279" s="156">
        <v>1686666.66</v>
      </c>
      <c r="E279" s="156"/>
      <c r="F279" s="157">
        <v>1686666.66</v>
      </c>
      <c r="G279" s="170">
        <f t="shared" si="61"/>
        <v>1686666.66</v>
      </c>
      <c r="I279" s="153">
        <f>SUMIF('trial  i vjeter'!A:A,'trial i vjeter'!A279,'trial  i vjeter'!C:C)</f>
        <v>0</v>
      </c>
      <c r="J279" s="170">
        <f t="shared" si="62"/>
        <v>0</v>
      </c>
      <c r="K279" s="170">
        <f>SUMIF('trial  i vjeter'!A:A,'trial i vjeter'!A279,'trial  i vjeter'!D:D)</f>
        <v>1686666.66</v>
      </c>
      <c r="L279" s="170">
        <f t="shared" si="63"/>
        <v>0</v>
      </c>
      <c r="M279" s="170">
        <f>SUMIF('trial  i vjeter'!A:A,'trial i vjeter'!A279,'trial  i vjeter'!E:E)</f>
        <v>0</v>
      </c>
      <c r="N279" s="170">
        <f t="shared" si="64"/>
        <v>0</v>
      </c>
      <c r="O279" s="158">
        <f>SUMIF('trial  i vjeter'!A:A,'trial i vjeter'!A279,'trial  i vjeter'!F:F)</f>
        <v>1686666.66</v>
      </c>
      <c r="P279" s="171">
        <f t="shared" si="60"/>
        <v>0</v>
      </c>
    </row>
    <row r="280" spans="1:16" x14ac:dyDescent="0.2">
      <c r="A280" s="163">
        <v>654</v>
      </c>
      <c r="B280" s="155" t="s">
        <v>2552</v>
      </c>
      <c r="C280" s="156"/>
      <c r="D280" s="156">
        <v>573609.93999999994</v>
      </c>
      <c r="E280" s="156"/>
      <c r="F280" s="157">
        <v>573609.93999999994</v>
      </c>
      <c r="G280" s="170">
        <f t="shared" si="61"/>
        <v>573609.93999999994</v>
      </c>
      <c r="I280" s="153">
        <f>SUMIF('trial  i vjeter'!A:A,'trial i vjeter'!A280,'trial  i vjeter'!C:C)</f>
        <v>0</v>
      </c>
      <c r="J280" s="170">
        <f t="shared" si="62"/>
        <v>0</v>
      </c>
      <c r="K280" s="170">
        <f>SUMIF('trial  i vjeter'!A:A,'trial i vjeter'!A280,'trial  i vjeter'!D:D)</f>
        <v>560359.30000000005</v>
      </c>
      <c r="L280" s="170">
        <f t="shared" si="63"/>
        <v>-13250.639999999898</v>
      </c>
      <c r="M280" s="170">
        <f>SUMIF('trial  i vjeter'!A:A,'trial i vjeter'!A280,'trial  i vjeter'!E:E)</f>
        <v>0</v>
      </c>
      <c r="N280" s="170">
        <f t="shared" si="64"/>
        <v>0</v>
      </c>
      <c r="O280" s="158">
        <f>SUMIF('trial  i vjeter'!A:A,'trial i vjeter'!A280,'trial  i vjeter'!F:F)</f>
        <v>560359.30000000005</v>
      </c>
      <c r="P280" s="171">
        <f t="shared" si="60"/>
        <v>-13250.639999999898</v>
      </c>
    </row>
    <row r="281" spans="1:16" x14ac:dyDescent="0.2">
      <c r="A281" s="163">
        <v>655</v>
      </c>
      <c r="B281" s="155" t="s">
        <v>2554</v>
      </c>
      <c r="C281" s="156"/>
      <c r="D281" s="156">
        <v>257403</v>
      </c>
      <c r="E281" s="156"/>
      <c r="F281" s="157">
        <v>257403</v>
      </c>
      <c r="G281" s="170">
        <f t="shared" si="61"/>
        <v>257403</v>
      </c>
      <c r="I281" s="153">
        <f>SUMIF('trial  i vjeter'!A:A,'trial i vjeter'!A281,'trial  i vjeter'!C:C)</f>
        <v>0</v>
      </c>
      <c r="J281" s="170">
        <f t="shared" si="62"/>
        <v>0</v>
      </c>
      <c r="K281" s="170">
        <f>SUMIF('trial  i vjeter'!A:A,'trial i vjeter'!A281,'trial  i vjeter'!D:D)</f>
        <v>257403</v>
      </c>
      <c r="L281" s="170">
        <f t="shared" si="63"/>
        <v>0</v>
      </c>
      <c r="M281" s="170">
        <f>SUMIF('trial  i vjeter'!A:A,'trial i vjeter'!A281,'trial  i vjeter'!E:E)</f>
        <v>0</v>
      </c>
      <c r="N281" s="170">
        <f t="shared" si="64"/>
        <v>0</v>
      </c>
      <c r="O281" s="158">
        <f>SUMIF('trial  i vjeter'!A:A,'trial i vjeter'!A281,'trial  i vjeter'!F:F)</f>
        <v>257403</v>
      </c>
      <c r="P281" s="171">
        <f t="shared" si="60"/>
        <v>0</v>
      </c>
    </row>
    <row r="282" spans="1:16" x14ac:dyDescent="0.2">
      <c r="A282" s="163">
        <v>656</v>
      </c>
      <c r="B282" s="155" t="s">
        <v>2556</v>
      </c>
      <c r="C282" s="156"/>
      <c r="D282" s="156">
        <v>828828.2</v>
      </c>
      <c r="E282" s="156">
        <v>51933</v>
      </c>
      <c r="F282" s="157">
        <v>776895.2</v>
      </c>
      <c r="G282" s="170">
        <f t="shared" si="61"/>
        <v>776895.2</v>
      </c>
      <c r="I282" s="153">
        <f>SUMIF('trial  i vjeter'!A:A,'trial i vjeter'!A282,'trial  i vjeter'!C:C)</f>
        <v>0</v>
      </c>
      <c r="J282" s="170">
        <f t="shared" si="62"/>
        <v>0</v>
      </c>
      <c r="K282" s="170">
        <f>SUMIF('trial  i vjeter'!A:A,'trial i vjeter'!A282,'trial  i vjeter'!D:D)</f>
        <v>820068.2</v>
      </c>
      <c r="L282" s="170">
        <f t="shared" si="63"/>
        <v>-8760</v>
      </c>
      <c r="M282" s="170">
        <f>SUMIF('trial  i vjeter'!A:A,'trial i vjeter'!A282,'trial  i vjeter'!E:E)</f>
        <v>51933</v>
      </c>
      <c r="N282" s="170">
        <f t="shared" si="64"/>
        <v>0</v>
      </c>
      <c r="O282" s="158">
        <f>SUMIF('trial  i vjeter'!A:A,'trial i vjeter'!A282,'trial  i vjeter'!F:F)</f>
        <v>768135.2</v>
      </c>
      <c r="P282" s="171">
        <f t="shared" si="60"/>
        <v>-8760</v>
      </c>
    </row>
    <row r="283" spans="1:16" x14ac:dyDescent="0.2">
      <c r="A283" s="163">
        <v>657</v>
      </c>
      <c r="B283" s="155" t="s">
        <v>2558</v>
      </c>
      <c r="C283" s="156"/>
      <c r="D283" s="156">
        <v>796410.8</v>
      </c>
      <c r="E283" s="156"/>
      <c r="F283" s="157">
        <v>796410.8</v>
      </c>
      <c r="G283" s="170">
        <f t="shared" si="61"/>
        <v>796410.8</v>
      </c>
      <c r="I283" s="153">
        <f>SUMIF('trial  i vjeter'!A:A,'trial i vjeter'!A283,'trial  i vjeter'!C:C)</f>
        <v>0</v>
      </c>
      <c r="J283" s="170">
        <f t="shared" si="62"/>
        <v>0</v>
      </c>
      <c r="K283" s="170">
        <f>SUMIF('trial  i vjeter'!A:A,'trial i vjeter'!A283,'trial  i vjeter'!D:D)</f>
        <v>796410.8</v>
      </c>
      <c r="L283" s="170">
        <f t="shared" si="63"/>
        <v>0</v>
      </c>
      <c r="M283" s="170">
        <f>SUMIF('trial  i vjeter'!A:A,'trial i vjeter'!A283,'trial  i vjeter'!E:E)</f>
        <v>0</v>
      </c>
      <c r="N283" s="170">
        <f t="shared" si="64"/>
        <v>0</v>
      </c>
      <c r="O283" s="158">
        <f>SUMIF('trial  i vjeter'!A:A,'trial i vjeter'!A283,'trial  i vjeter'!F:F)</f>
        <v>796410.8</v>
      </c>
      <c r="P283" s="171">
        <f t="shared" si="60"/>
        <v>0</v>
      </c>
    </row>
    <row r="284" spans="1:16" x14ac:dyDescent="0.2">
      <c r="A284" s="163">
        <v>66701</v>
      </c>
      <c r="B284" s="155" t="s">
        <v>2560</v>
      </c>
      <c r="C284" s="156"/>
      <c r="D284" s="156">
        <v>19381479.18</v>
      </c>
      <c r="E284" s="156">
        <v>2384170.85</v>
      </c>
      <c r="F284" s="157">
        <v>16997308.329999998</v>
      </c>
      <c r="G284" s="170">
        <f t="shared" si="61"/>
        <v>16997308.329999998</v>
      </c>
      <c r="I284" s="153">
        <f>SUMIF('trial  i vjeter'!A:A,'trial i vjeter'!A284,'trial  i vjeter'!C:C)</f>
        <v>0</v>
      </c>
      <c r="J284" s="170">
        <f t="shared" si="62"/>
        <v>0</v>
      </c>
      <c r="K284" s="170">
        <f>SUMIF('trial  i vjeter'!A:A,'trial i vjeter'!A284,'trial  i vjeter'!D:D)</f>
        <v>19184301.379999999</v>
      </c>
      <c r="L284" s="170">
        <f t="shared" si="63"/>
        <v>-197177.80000000075</v>
      </c>
      <c r="M284" s="170">
        <f>SUMIF('trial  i vjeter'!A:A,'trial i vjeter'!A284,'trial  i vjeter'!E:E)</f>
        <v>2384170.85</v>
      </c>
      <c r="N284" s="170">
        <f t="shared" si="64"/>
        <v>0</v>
      </c>
      <c r="O284" s="158">
        <f>SUMIF('trial  i vjeter'!A:A,'trial i vjeter'!A284,'trial  i vjeter'!F:F)</f>
        <v>16800130.530000001</v>
      </c>
      <c r="P284" s="171">
        <f t="shared" si="60"/>
        <v>-197177.79999999702</v>
      </c>
    </row>
    <row r="285" spans="1:16" x14ac:dyDescent="0.2">
      <c r="A285" s="163">
        <v>6683</v>
      </c>
      <c r="B285" s="155" t="s">
        <v>2564</v>
      </c>
      <c r="C285" s="156"/>
      <c r="D285" s="156">
        <v>166.8</v>
      </c>
      <c r="E285" s="156"/>
      <c r="F285" s="157">
        <v>166.8</v>
      </c>
      <c r="G285" s="170">
        <f t="shared" si="61"/>
        <v>166.8</v>
      </c>
      <c r="I285" s="153">
        <f>SUMIF('trial  i vjeter'!A:A,'trial i vjeter'!A285,'trial  i vjeter'!C:C)</f>
        <v>0</v>
      </c>
      <c r="J285" s="170">
        <f t="shared" si="62"/>
        <v>0</v>
      </c>
      <c r="K285" s="170">
        <f>SUMIF('trial  i vjeter'!A:A,'trial i vjeter'!A285,'trial  i vjeter'!D:D)</f>
        <v>1.75</v>
      </c>
      <c r="L285" s="170">
        <f t="shared" si="63"/>
        <v>-165.05</v>
      </c>
      <c r="M285" s="170">
        <f>SUMIF('trial  i vjeter'!A:A,'trial i vjeter'!A285,'trial  i vjeter'!E:E)</f>
        <v>0</v>
      </c>
      <c r="N285" s="170">
        <f t="shared" si="64"/>
        <v>0</v>
      </c>
      <c r="O285" s="158">
        <f>SUMIF('trial  i vjeter'!A:A,'trial i vjeter'!A285,'trial  i vjeter'!F:F)</f>
        <v>1.75</v>
      </c>
      <c r="P285" s="171">
        <f t="shared" si="60"/>
        <v>-165.05</v>
      </c>
    </row>
    <row r="286" spans="1:16" x14ac:dyDescent="0.2">
      <c r="A286" s="163">
        <v>669</v>
      </c>
      <c r="B286" s="155" t="s">
        <v>2566</v>
      </c>
      <c r="C286" s="156"/>
      <c r="D286" s="156">
        <v>7062204.9299999997</v>
      </c>
      <c r="E286" s="156"/>
      <c r="F286" s="157">
        <v>7062204.9299999997</v>
      </c>
      <c r="G286" s="170">
        <f t="shared" si="61"/>
        <v>7062204.9299999997</v>
      </c>
      <c r="I286" s="153">
        <f>SUMIF('trial  i vjeter'!A:A,'trial i vjeter'!A286,'trial  i vjeter'!C:C)</f>
        <v>0</v>
      </c>
      <c r="J286" s="170">
        <f t="shared" si="62"/>
        <v>0</v>
      </c>
      <c r="K286" s="170">
        <f>SUMIF('trial  i vjeter'!A:A,'trial i vjeter'!A286,'trial  i vjeter'!D:D)</f>
        <v>76877.22</v>
      </c>
      <c r="L286" s="170">
        <f t="shared" si="63"/>
        <v>-6985327.71</v>
      </c>
      <c r="M286" s="170">
        <f>SUMIF('trial  i vjeter'!A:A,'trial i vjeter'!A286,'trial  i vjeter'!E:E)</f>
        <v>0</v>
      </c>
      <c r="N286" s="170">
        <f t="shared" si="64"/>
        <v>0</v>
      </c>
      <c r="O286" s="158">
        <f>SUMIF('trial  i vjeter'!A:A,'trial i vjeter'!A286,'trial  i vjeter'!F:F)</f>
        <v>76877.22</v>
      </c>
      <c r="P286" s="171">
        <f t="shared" si="60"/>
        <v>-6985327.71</v>
      </c>
    </row>
    <row r="287" spans="1:16" x14ac:dyDescent="0.2">
      <c r="A287" s="163">
        <v>6812</v>
      </c>
      <c r="B287" s="155" t="s">
        <v>2574</v>
      </c>
      <c r="C287" s="156"/>
      <c r="D287" s="156">
        <v>112975695.94</v>
      </c>
      <c r="E287" s="156"/>
      <c r="F287" s="157">
        <v>112975695.94</v>
      </c>
      <c r="G287" s="170">
        <f t="shared" ref="G287" si="65">D287-E287</f>
        <v>112975695.94</v>
      </c>
      <c r="I287" s="153">
        <f>SUMIF('trial  i vjeter'!A:A,'trial i vjeter'!A287,'trial  i vjeter'!C:C)</f>
        <v>0</v>
      </c>
      <c r="J287" s="170">
        <f t="shared" ref="J287" si="66">I287-C287</f>
        <v>0</v>
      </c>
      <c r="K287" s="170">
        <f>SUMIF('trial  i vjeter'!A:A,'trial i vjeter'!A287,'trial  i vjeter'!D:D)</f>
        <v>0</v>
      </c>
      <c r="L287" s="170">
        <f t="shared" ref="L287" si="67">K287-D287</f>
        <v>-112975695.94</v>
      </c>
      <c r="M287" s="170">
        <f>SUMIF('trial  i vjeter'!A:A,'trial i vjeter'!A287,'trial  i vjeter'!E:E)</f>
        <v>0</v>
      </c>
      <c r="N287" s="170">
        <f t="shared" ref="N287" si="68">M287-E287</f>
        <v>0</v>
      </c>
      <c r="O287" s="158">
        <f>SUMIF('trial  i vjeter'!A:A,'trial i vjeter'!A287,'trial  i vjeter'!F:F)</f>
        <v>0</v>
      </c>
      <c r="P287" s="171">
        <f t="shared" si="60"/>
        <v>-112975695.94</v>
      </c>
    </row>
    <row r="288" spans="1:16" x14ac:dyDescent="0.2">
      <c r="A288" s="163">
        <v>70501</v>
      </c>
      <c r="B288" s="155" t="s">
        <v>2576</v>
      </c>
      <c r="C288" s="156"/>
      <c r="D288" s="156">
        <v>159876576.65000001</v>
      </c>
      <c r="E288" s="156">
        <v>3107907006.4000001</v>
      </c>
      <c r="F288" s="157">
        <v>-2948030429.75</v>
      </c>
      <c r="G288" s="170">
        <f t="shared" ref="G288:G293" si="69">D288-E288</f>
        <v>-2948030429.75</v>
      </c>
      <c r="I288" s="153">
        <f>SUMIF('trial  i vjeter'!A:A,'trial i vjeter'!A288,'trial  i vjeter'!C:C)</f>
        <v>0</v>
      </c>
      <c r="J288" s="170">
        <f t="shared" ref="J288:J293" si="70">I288-C288</f>
        <v>0</v>
      </c>
      <c r="K288" s="170">
        <f>SUMIF('trial  i vjeter'!A:A,'trial i vjeter'!A288,'trial  i vjeter'!D:D)</f>
        <v>159851576.65000001</v>
      </c>
      <c r="L288" s="170">
        <f t="shared" ref="L288:L293" si="71">K288-D288</f>
        <v>-25000</v>
      </c>
      <c r="M288" s="170">
        <f>SUMIF('trial  i vjeter'!A:A,'trial i vjeter'!A288,'trial  i vjeter'!E:E)</f>
        <v>3107907006.4000001</v>
      </c>
      <c r="N288" s="170">
        <f t="shared" ref="N288:N293" si="72">M288-E288</f>
        <v>0</v>
      </c>
      <c r="O288" s="158">
        <f>SUMIF('trial  i vjeter'!A:A,'trial i vjeter'!A288,'trial  i vjeter'!F:F)</f>
        <v>-2948055429.75</v>
      </c>
      <c r="P288" s="171">
        <f t="shared" si="60"/>
        <v>-25000</v>
      </c>
    </row>
    <row r="289" spans="1:16" x14ac:dyDescent="0.2">
      <c r="A289" s="163">
        <v>70502</v>
      </c>
      <c r="B289" s="155" t="s">
        <v>2578</v>
      </c>
      <c r="C289" s="156"/>
      <c r="D289" s="156">
        <v>1694018.53</v>
      </c>
      <c r="E289" s="156">
        <v>46624881.119999997</v>
      </c>
      <c r="F289" s="157">
        <v>-44930862.590000004</v>
      </c>
      <c r="G289" s="170">
        <f t="shared" si="69"/>
        <v>-44930862.589999996</v>
      </c>
      <c r="I289" s="153">
        <f>SUMIF('trial  i vjeter'!A:A,'trial i vjeter'!A289,'trial  i vjeter'!C:C)</f>
        <v>0</v>
      </c>
      <c r="J289" s="170">
        <f t="shared" si="70"/>
        <v>0</v>
      </c>
      <c r="K289" s="170">
        <f>SUMIF('trial  i vjeter'!A:A,'trial i vjeter'!A289,'trial  i vjeter'!D:D)</f>
        <v>1694018.53</v>
      </c>
      <c r="L289" s="170">
        <f t="shared" si="71"/>
        <v>0</v>
      </c>
      <c r="M289" s="170">
        <f>SUMIF('trial  i vjeter'!A:A,'trial i vjeter'!A289,'trial  i vjeter'!E:E)</f>
        <v>46624881.119999997</v>
      </c>
      <c r="N289" s="170">
        <f t="shared" si="72"/>
        <v>0</v>
      </c>
      <c r="O289" s="158">
        <f>SUMIF('trial  i vjeter'!A:A,'trial i vjeter'!A289,'trial  i vjeter'!F:F)</f>
        <v>-44930862.590000004</v>
      </c>
      <c r="P289" s="171">
        <f t="shared" si="60"/>
        <v>0</v>
      </c>
    </row>
    <row r="290" spans="1:16" x14ac:dyDescent="0.2">
      <c r="A290" s="163">
        <v>705031</v>
      </c>
      <c r="B290" s="155" t="s">
        <v>2582</v>
      </c>
      <c r="C290" s="156"/>
      <c r="D290" s="156">
        <v>1161200.3999999999</v>
      </c>
      <c r="E290" s="156">
        <v>2648441.2400000002</v>
      </c>
      <c r="F290" s="157">
        <v>-1487240.84</v>
      </c>
      <c r="G290" s="170">
        <f t="shared" si="69"/>
        <v>-1487240.8400000003</v>
      </c>
      <c r="I290" s="153">
        <f>SUMIF('trial  i vjeter'!A:A,'trial i vjeter'!A290,'trial  i vjeter'!C:C)</f>
        <v>0</v>
      </c>
      <c r="J290" s="170">
        <f t="shared" si="70"/>
        <v>0</v>
      </c>
      <c r="K290" s="170">
        <f>SUMIF('trial  i vjeter'!A:A,'trial i vjeter'!A290,'trial  i vjeter'!D:D)</f>
        <v>1161200.3999999999</v>
      </c>
      <c r="L290" s="170">
        <f t="shared" si="71"/>
        <v>0</v>
      </c>
      <c r="M290" s="170">
        <f>SUMIF('trial  i vjeter'!A:A,'trial i vjeter'!A290,'trial  i vjeter'!E:E)</f>
        <v>2648441.2400000002</v>
      </c>
      <c r="N290" s="170">
        <f t="shared" si="72"/>
        <v>0</v>
      </c>
      <c r="O290" s="158">
        <f>SUMIF('trial  i vjeter'!A:A,'trial i vjeter'!A290,'trial  i vjeter'!F:F)</f>
        <v>-1487240.84</v>
      </c>
      <c r="P290" s="171">
        <f t="shared" si="60"/>
        <v>0</v>
      </c>
    </row>
    <row r="291" spans="1:16" x14ac:dyDescent="0.2">
      <c r="A291" s="163">
        <v>70504</v>
      </c>
      <c r="B291" s="155" t="s">
        <v>2584</v>
      </c>
      <c r="C291" s="156"/>
      <c r="D291" s="156">
        <v>6864568</v>
      </c>
      <c r="E291" s="156">
        <v>120101575.05</v>
      </c>
      <c r="F291" s="157">
        <v>-113237007.05</v>
      </c>
      <c r="G291" s="170">
        <f t="shared" si="69"/>
        <v>-113237007.05</v>
      </c>
      <c r="I291" s="153">
        <f>SUMIF('trial  i vjeter'!A:A,'trial i vjeter'!A291,'trial  i vjeter'!C:C)</f>
        <v>0</v>
      </c>
      <c r="J291" s="170">
        <f t="shared" si="70"/>
        <v>0</v>
      </c>
      <c r="K291" s="170">
        <f>SUMIF('trial  i vjeter'!A:A,'trial i vjeter'!A291,'trial  i vjeter'!D:D)</f>
        <v>6864568</v>
      </c>
      <c r="L291" s="170">
        <f t="shared" si="71"/>
        <v>0</v>
      </c>
      <c r="M291" s="170">
        <f>SUMIF('trial  i vjeter'!A:A,'trial i vjeter'!A291,'trial  i vjeter'!E:E)</f>
        <v>120101575.05</v>
      </c>
      <c r="N291" s="170">
        <f t="shared" si="72"/>
        <v>0</v>
      </c>
      <c r="O291" s="158">
        <f>SUMIF('trial  i vjeter'!A:A,'trial i vjeter'!A291,'trial  i vjeter'!F:F)</f>
        <v>-113237007.05</v>
      </c>
      <c r="P291" s="171">
        <f t="shared" si="60"/>
        <v>0</v>
      </c>
    </row>
    <row r="292" spans="1:16" x14ac:dyDescent="0.2">
      <c r="A292" s="163">
        <v>70507</v>
      </c>
      <c r="B292" s="155" t="s">
        <v>2586</v>
      </c>
      <c r="C292" s="156"/>
      <c r="D292" s="156">
        <v>3262015.51</v>
      </c>
      <c r="E292" s="156">
        <v>11374202.33</v>
      </c>
      <c r="F292" s="157">
        <v>-8112186.8200000003</v>
      </c>
      <c r="G292" s="170">
        <f t="shared" si="69"/>
        <v>-8112186.8200000003</v>
      </c>
      <c r="I292" s="153">
        <f>SUMIF('trial  i vjeter'!A:A,'trial i vjeter'!A292,'trial  i vjeter'!C:C)</f>
        <v>0</v>
      </c>
      <c r="J292" s="170">
        <f t="shared" si="70"/>
        <v>0</v>
      </c>
      <c r="K292" s="170">
        <f>SUMIF('trial  i vjeter'!A:A,'trial i vjeter'!A292,'trial  i vjeter'!D:D)</f>
        <v>3262015.51</v>
      </c>
      <c r="L292" s="170">
        <f t="shared" si="71"/>
        <v>0</v>
      </c>
      <c r="M292" s="170">
        <f>SUMIF('trial  i vjeter'!A:A,'trial i vjeter'!A292,'trial  i vjeter'!E:E)</f>
        <v>11339202.33</v>
      </c>
      <c r="N292" s="170">
        <f t="shared" si="72"/>
        <v>-35000</v>
      </c>
      <c r="O292" s="158">
        <f>SUMIF('trial  i vjeter'!A:A,'trial i vjeter'!A292,'trial  i vjeter'!F:F)</f>
        <v>-8077186.8200000003</v>
      </c>
      <c r="P292" s="171">
        <f t="shared" si="60"/>
        <v>35000</v>
      </c>
    </row>
    <row r="293" spans="1:16" x14ac:dyDescent="0.2">
      <c r="A293" s="163">
        <v>7056</v>
      </c>
      <c r="B293" s="155" t="s">
        <v>2588</v>
      </c>
      <c r="C293" s="156"/>
      <c r="D293" s="156">
        <v>158644.82999999999</v>
      </c>
      <c r="E293" s="156"/>
      <c r="F293" s="157">
        <v>158644.82999999999</v>
      </c>
      <c r="G293" s="170">
        <f t="shared" si="69"/>
        <v>158644.82999999999</v>
      </c>
      <c r="I293" s="153">
        <f>SUMIF('trial  i vjeter'!A:A,'trial i vjeter'!A293,'trial  i vjeter'!C:C)</f>
        <v>0</v>
      </c>
      <c r="J293" s="170">
        <f t="shared" si="70"/>
        <v>0</v>
      </c>
      <c r="K293" s="170">
        <f>SUMIF('trial  i vjeter'!A:A,'trial i vjeter'!A293,'trial  i vjeter'!D:D)</f>
        <v>158644.82999999999</v>
      </c>
      <c r="L293" s="170">
        <f t="shared" si="71"/>
        <v>0</v>
      </c>
      <c r="M293" s="170">
        <f>SUMIF('trial  i vjeter'!A:A,'trial i vjeter'!A293,'trial  i vjeter'!E:E)</f>
        <v>0</v>
      </c>
      <c r="N293" s="170">
        <f t="shared" si="72"/>
        <v>0</v>
      </c>
      <c r="O293" s="158">
        <f>SUMIF('trial  i vjeter'!A:A,'trial i vjeter'!A293,'trial  i vjeter'!F:F)</f>
        <v>158644.82999999999</v>
      </c>
      <c r="P293" s="171">
        <f t="shared" si="60"/>
        <v>0</v>
      </c>
    </row>
    <row r="294" spans="1:16" x14ac:dyDescent="0.2">
      <c r="A294" s="163">
        <v>7081</v>
      </c>
      <c r="B294" s="155" t="s">
        <v>2594</v>
      </c>
      <c r="C294" s="156"/>
      <c r="D294" s="156">
        <v>5168328</v>
      </c>
      <c r="E294" s="156">
        <v>46138340</v>
      </c>
      <c r="F294" s="157">
        <v>-40970012</v>
      </c>
      <c r="G294" s="170">
        <f t="shared" ref="G294:G302" si="73">D294-E294</f>
        <v>-40970012</v>
      </c>
      <c r="I294" s="153">
        <f>SUMIF('trial  i vjeter'!A:A,'trial i vjeter'!A294,'trial  i vjeter'!C:C)</f>
        <v>0</v>
      </c>
      <c r="J294" s="170">
        <f t="shared" ref="J294:J302" si="74">I294-C294</f>
        <v>0</v>
      </c>
      <c r="K294" s="170">
        <f>SUMIF('trial  i vjeter'!A:A,'trial i vjeter'!A294,'trial  i vjeter'!D:D)</f>
        <v>5168328</v>
      </c>
      <c r="L294" s="170">
        <f t="shared" ref="L294:L302" si="75">K294-D294</f>
        <v>0</v>
      </c>
      <c r="M294" s="170">
        <f>SUMIF('trial  i vjeter'!A:A,'trial i vjeter'!A294,'trial  i vjeter'!E:E)</f>
        <v>37633450</v>
      </c>
      <c r="N294" s="170">
        <f t="shared" ref="N294:N302" si="76">M294-E294</f>
        <v>-8504890</v>
      </c>
      <c r="O294" s="158">
        <f>SUMIF('trial  i vjeter'!A:A,'trial i vjeter'!A294,'trial  i vjeter'!F:F)</f>
        <v>-32465122</v>
      </c>
      <c r="P294" s="171">
        <f t="shared" si="60"/>
        <v>8504890</v>
      </c>
    </row>
    <row r="295" spans="1:16" x14ac:dyDescent="0.2">
      <c r="A295" s="163">
        <v>708201</v>
      </c>
      <c r="B295" s="155" t="s">
        <v>3510</v>
      </c>
      <c r="C295" s="156"/>
      <c r="D295" s="156">
        <v>319930</v>
      </c>
      <c r="E295" s="156">
        <v>2255294</v>
      </c>
      <c r="F295" s="157">
        <v>-1935364</v>
      </c>
      <c r="G295" s="170">
        <f t="shared" si="73"/>
        <v>-1935364</v>
      </c>
      <c r="I295" s="153">
        <f>SUMIF('trial  i vjeter'!A:A,'trial i vjeter'!A295,'trial  i vjeter'!C:C)</f>
        <v>0</v>
      </c>
      <c r="J295" s="170">
        <f t="shared" si="74"/>
        <v>0</v>
      </c>
      <c r="K295" s="170">
        <f>SUMIF('trial  i vjeter'!A:A,'trial i vjeter'!A295,'trial  i vjeter'!D:D)</f>
        <v>319930</v>
      </c>
      <c r="L295" s="170">
        <f t="shared" si="75"/>
        <v>0</v>
      </c>
      <c r="M295" s="170">
        <f>SUMIF('trial  i vjeter'!A:A,'trial i vjeter'!A295,'trial  i vjeter'!E:E)</f>
        <v>2255294</v>
      </c>
      <c r="N295" s="170">
        <f t="shared" si="76"/>
        <v>0</v>
      </c>
      <c r="O295" s="158">
        <f>SUMIF('trial  i vjeter'!A:A,'trial i vjeter'!A295,'trial  i vjeter'!F:F)</f>
        <v>-1935364</v>
      </c>
      <c r="P295" s="171">
        <f t="shared" si="60"/>
        <v>0</v>
      </c>
    </row>
    <row r="296" spans="1:16" x14ac:dyDescent="0.2">
      <c r="A296" s="163">
        <v>7088</v>
      </c>
      <c r="B296" s="155" t="s">
        <v>3777</v>
      </c>
      <c r="C296" s="156"/>
      <c r="D296" s="156"/>
      <c r="E296" s="156">
        <v>640068</v>
      </c>
      <c r="F296" s="157">
        <v>-640068</v>
      </c>
      <c r="G296" s="170">
        <f t="shared" si="73"/>
        <v>-640068</v>
      </c>
      <c r="I296" s="153">
        <f>SUMIF('trial  i vjeter'!A:A,'trial i vjeter'!A296,'trial  i vjeter'!C:C)</f>
        <v>0</v>
      </c>
      <c r="J296" s="170">
        <f t="shared" si="74"/>
        <v>0</v>
      </c>
      <c r="K296" s="170">
        <f>SUMIF('trial  i vjeter'!A:A,'trial i vjeter'!A296,'trial  i vjeter'!D:D)</f>
        <v>0</v>
      </c>
      <c r="L296" s="170">
        <f t="shared" si="75"/>
        <v>0</v>
      </c>
      <c r="M296" s="170">
        <f>SUMIF('trial  i vjeter'!A:A,'trial i vjeter'!A296,'trial  i vjeter'!E:E)</f>
        <v>640068</v>
      </c>
      <c r="N296" s="170">
        <f t="shared" si="76"/>
        <v>0</v>
      </c>
      <c r="O296" s="158">
        <f>SUMIF('trial  i vjeter'!A:A,'trial i vjeter'!A296,'trial  i vjeter'!F:F)</f>
        <v>-640068</v>
      </c>
      <c r="P296" s="171">
        <f t="shared" si="60"/>
        <v>0</v>
      </c>
    </row>
    <row r="297" spans="1:16" x14ac:dyDescent="0.2">
      <c r="A297" s="163">
        <v>751</v>
      </c>
      <c r="B297" s="155" t="s">
        <v>2600</v>
      </c>
      <c r="C297" s="156"/>
      <c r="D297" s="156">
        <v>3789.8</v>
      </c>
      <c r="E297" s="156">
        <v>2117416.04</v>
      </c>
      <c r="F297" s="157">
        <v>-2113626.2400000002</v>
      </c>
      <c r="G297" s="170">
        <f t="shared" si="73"/>
        <v>-2113626.2400000002</v>
      </c>
      <c r="I297" s="153">
        <f>SUMIF('trial  i vjeter'!A:A,'trial i vjeter'!A297,'trial  i vjeter'!C:C)</f>
        <v>0</v>
      </c>
      <c r="J297" s="170">
        <f t="shared" si="74"/>
        <v>0</v>
      </c>
      <c r="K297" s="170">
        <f>SUMIF('trial  i vjeter'!A:A,'trial i vjeter'!A297,'trial  i vjeter'!D:D)</f>
        <v>3789.8</v>
      </c>
      <c r="L297" s="170">
        <f t="shared" si="75"/>
        <v>0</v>
      </c>
      <c r="M297" s="170">
        <f>SUMIF('trial  i vjeter'!A:A,'trial i vjeter'!A297,'trial  i vjeter'!E:E)</f>
        <v>2117316.04</v>
      </c>
      <c r="N297" s="170">
        <f t="shared" si="76"/>
        <v>-100</v>
      </c>
      <c r="O297" s="158">
        <f>SUMIF('trial  i vjeter'!A:A,'trial i vjeter'!A297,'trial  i vjeter'!F:F)</f>
        <v>-2113526.2400000002</v>
      </c>
      <c r="P297" s="171">
        <f t="shared" si="60"/>
        <v>100</v>
      </c>
    </row>
    <row r="298" spans="1:16" x14ac:dyDescent="0.2">
      <c r="A298" s="163">
        <v>7674</v>
      </c>
      <c r="B298" s="155" t="s">
        <v>2602</v>
      </c>
      <c r="C298" s="156"/>
      <c r="D298" s="156"/>
      <c r="E298" s="156">
        <v>25843.37</v>
      </c>
      <c r="F298" s="157">
        <v>-25843.37</v>
      </c>
      <c r="G298" s="170">
        <f t="shared" si="73"/>
        <v>-25843.37</v>
      </c>
      <c r="I298" s="153">
        <f>SUMIF('trial  i vjeter'!A:A,'trial i vjeter'!A298,'trial  i vjeter'!C:C)</f>
        <v>0</v>
      </c>
      <c r="J298" s="170">
        <f t="shared" si="74"/>
        <v>0</v>
      </c>
      <c r="K298" s="170">
        <f>SUMIF('trial  i vjeter'!A:A,'trial i vjeter'!A298,'trial  i vjeter'!D:D)</f>
        <v>0</v>
      </c>
      <c r="L298" s="170">
        <f t="shared" si="75"/>
        <v>0</v>
      </c>
      <c r="M298" s="170">
        <f>SUMIF('trial  i vjeter'!A:A,'trial i vjeter'!A298,'trial  i vjeter'!E:E)</f>
        <v>25843.37</v>
      </c>
      <c r="N298" s="170">
        <f t="shared" si="76"/>
        <v>0</v>
      </c>
      <c r="O298" s="158">
        <f>SUMIF('trial  i vjeter'!A:A,'trial i vjeter'!A298,'trial  i vjeter'!F:F)</f>
        <v>-25843.37</v>
      </c>
      <c r="P298" s="171">
        <f t="shared" si="60"/>
        <v>0</v>
      </c>
    </row>
    <row r="299" spans="1:16" x14ac:dyDescent="0.2">
      <c r="A299" s="163">
        <v>768</v>
      </c>
      <c r="B299" s="155" t="s">
        <v>2604</v>
      </c>
      <c r="C299" s="156"/>
      <c r="D299" s="156">
        <v>9835</v>
      </c>
      <c r="E299" s="156">
        <v>39301.5</v>
      </c>
      <c r="F299" s="157">
        <v>-29466.5</v>
      </c>
      <c r="G299" s="170">
        <f t="shared" si="73"/>
        <v>-29466.5</v>
      </c>
      <c r="I299" s="153">
        <f>SUMIF('trial  i vjeter'!A:A,'trial i vjeter'!A299,'trial  i vjeter'!C:C)</f>
        <v>0</v>
      </c>
      <c r="J299" s="170">
        <f t="shared" si="74"/>
        <v>0</v>
      </c>
      <c r="K299" s="170">
        <f>SUMIF('trial  i vjeter'!A:A,'trial i vjeter'!A299,'trial  i vjeter'!D:D)</f>
        <v>9835</v>
      </c>
      <c r="L299" s="170">
        <f t="shared" si="75"/>
        <v>0</v>
      </c>
      <c r="M299" s="170">
        <f>SUMIF('trial  i vjeter'!A:A,'trial i vjeter'!A299,'trial  i vjeter'!E:E)</f>
        <v>39301.5</v>
      </c>
      <c r="N299" s="170">
        <f t="shared" si="76"/>
        <v>0</v>
      </c>
      <c r="O299" s="158">
        <f>SUMIF('trial  i vjeter'!A:A,'trial i vjeter'!A299,'trial  i vjeter'!F:F)</f>
        <v>-29466.5</v>
      </c>
      <c r="P299" s="171">
        <f t="shared" si="60"/>
        <v>0</v>
      </c>
    </row>
    <row r="300" spans="1:16" x14ac:dyDescent="0.2">
      <c r="A300" s="163">
        <v>7683</v>
      </c>
      <c r="B300" s="155" t="s">
        <v>2606</v>
      </c>
      <c r="C300" s="156"/>
      <c r="D300" s="156"/>
      <c r="E300" s="156">
        <v>4866.22</v>
      </c>
      <c r="F300" s="157">
        <v>-4866.22</v>
      </c>
      <c r="G300" s="170">
        <f t="shared" si="73"/>
        <v>-4866.22</v>
      </c>
      <c r="I300" s="153">
        <f>SUMIF('trial  i vjeter'!A:A,'trial i vjeter'!A300,'trial  i vjeter'!C:C)</f>
        <v>0</v>
      </c>
      <c r="J300" s="170">
        <f t="shared" si="74"/>
        <v>0</v>
      </c>
      <c r="K300" s="170">
        <f>SUMIF('trial  i vjeter'!A:A,'trial i vjeter'!A300,'trial  i vjeter'!D:D)</f>
        <v>0</v>
      </c>
      <c r="L300" s="170">
        <f t="shared" si="75"/>
        <v>0</v>
      </c>
      <c r="M300" s="170">
        <f>SUMIF('trial  i vjeter'!A:A,'trial i vjeter'!A300,'trial  i vjeter'!E:E)</f>
        <v>4501.3999999999996</v>
      </c>
      <c r="N300" s="170">
        <f t="shared" si="76"/>
        <v>-364.82000000000062</v>
      </c>
      <c r="O300" s="158">
        <f>SUMIF('trial  i vjeter'!A:A,'trial i vjeter'!A300,'trial  i vjeter'!F:F)</f>
        <v>-4501.3999999999996</v>
      </c>
      <c r="P300" s="171">
        <f t="shared" si="60"/>
        <v>364.82000000000062</v>
      </c>
    </row>
    <row r="301" spans="1:16" x14ac:dyDescent="0.2">
      <c r="A301" s="163">
        <v>769</v>
      </c>
      <c r="B301" s="155" t="s">
        <v>2608</v>
      </c>
      <c r="C301" s="156"/>
      <c r="D301" s="156"/>
      <c r="E301" s="156">
        <v>9663818.5600000005</v>
      </c>
      <c r="F301" s="157">
        <v>-9663818.5600000005</v>
      </c>
      <c r="G301" s="170">
        <f t="shared" si="73"/>
        <v>-9663818.5600000005</v>
      </c>
      <c r="I301" s="153">
        <f>SUMIF('trial  i vjeter'!A:A,'trial i vjeter'!A301,'trial  i vjeter'!C:C)</f>
        <v>0</v>
      </c>
      <c r="J301" s="170">
        <f t="shared" si="74"/>
        <v>0</v>
      </c>
      <c r="K301" s="170">
        <f>SUMIF('trial  i vjeter'!A:A,'trial i vjeter'!A301,'trial  i vjeter'!D:D)</f>
        <v>0</v>
      </c>
      <c r="L301" s="170">
        <f t="shared" si="75"/>
        <v>0</v>
      </c>
      <c r="M301" s="170">
        <f>SUMIF('trial  i vjeter'!A:A,'trial i vjeter'!A301,'trial  i vjeter'!E:E)</f>
        <v>170990.52</v>
      </c>
      <c r="N301" s="170">
        <f t="shared" si="76"/>
        <v>-9492828.040000001</v>
      </c>
      <c r="O301" s="158">
        <f>SUMIF('trial  i vjeter'!A:A,'trial i vjeter'!A301,'trial  i vjeter'!F:F)</f>
        <v>-170990.52</v>
      </c>
      <c r="P301" s="171">
        <f t="shared" si="60"/>
        <v>9492828.040000001</v>
      </c>
    </row>
    <row r="302" spans="1:16" x14ac:dyDescent="0.2">
      <c r="A302" s="163">
        <v>890</v>
      </c>
      <c r="B302" s="155" t="s">
        <v>2612</v>
      </c>
      <c r="C302" s="156">
        <v>590829797.36000001</v>
      </c>
      <c r="D302" s="156"/>
      <c r="E302" s="156"/>
      <c r="F302" s="156">
        <v>590829797.36000001</v>
      </c>
      <c r="G302" s="170">
        <f t="shared" si="73"/>
        <v>0</v>
      </c>
      <c r="I302" s="153">
        <f>SUMIF('trial  i vjeter'!A:A,'trial i vjeter'!A302,'trial  i vjeter'!C:C)</f>
        <v>590829797.36000001</v>
      </c>
      <c r="J302" s="170">
        <f t="shared" si="74"/>
        <v>0</v>
      </c>
      <c r="K302" s="170">
        <f>SUMIF('trial  i vjeter'!A:A,'trial i vjeter'!A302,'trial  i vjeter'!D:D)</f>
        <v>0</v>
      </c>
      <c r="L302" s="170">
        <f t="shared" si="75"/>
        <v>0</v>
      </c>
      <c r="M302" s="170">
        <f>SUMIF('trial  i vjeter'!A:A,'trial i vjeter'!A302,'trial  i vjeter'!E:E)</f>
        <v>0</v>
      </c>
      <c r="N302" s="170">
        <f t="shared" si="76"/>
        <v>0</v>
      </c>
      <c r="O302" s="158">
        <f>SUMIF('trial  i vjeter'!A:A,'trial i vjeter'!A302,'trial  i vjeter'!F:F)</f>
        <v>590829797.36000001</v>
      </c>
      <c r="P302" s="171">
        <f t="shared" si="60"/>
        <v>0</v>
      </c>
    </row>
    <row r="306" spans="4:5" x14ac:dyDescent="0.2">
      <c r="D306" s="170">
        <f>SUM(D3:D302)</f>
        <v>26032585371.169994</v>
      </c>
      <c r="E306" s="170">
        <f>SUM(E3:E302)</f>
        <v>26032585371.169994</v>
      </c>
    </row>
  </sheetData>
  <autoFilter ref="A2:P302" xr:uid="{0CDCD701-7692-4499-A258-5FA0E177A476}"/>
  <pageMargins left="0.75" right="0.75" top="1" bottom="1" header="0.5" footer="0.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09A82-1DB5-47CC-B882-C66A4E8E380A}">
  <dimension ref="A2:B42"/>
  <sheetViews>
    <sheetView workbookViewId="0">
      <selection activeCell="A41" sqref="A41:B42"/>
    </sheetView>
  </sheetViews>
  <sheetFormatPr defaultRowHeight="15" x14ac:dyDescent="0.25"/>
  <sheetData>
    <row r="2" spans="1:2" x14ac:dyDescent="0.25">
      <c r="A2">
        <v>1010</v>
      </c>
      <c r="B2" t="s">
        <v>3556</v>
      </c>
    </row>
    <row r="3" spans="1:2" x14ac:dyDescent="0.25">
      <c r="A3">
        <v>1011</v>
      </c>
      <c r="B3" t="s">
        <v>3556</v>
      </c>
    </row>
    <row r="4" spans="1:2" x14ac:dyDescent="0.25">
      <c r="A4">
        <v>1014</v>
      </c>
      <c r="B4" t="s">
        <v>3556</v>
      </c>
    </row>
    <row r="5" spans="1:2" x14ac:dyDescent="0.25">
      <c r="A5">
        <v>1015</v>
      </c>
      <c r="B5" t="s">
        <v>3556</v>
      </c>
    </row>
    <row r="6" spans="1:2" x14ac:dyDescent="0.25">
      <c r="A6">
        <v>1013</v>
      </c>
      <c r="B6" t="s">
        <v>3566</v>
      </c>
    </row>
    <row r="7" spans="1:2" x14ac:dyDescent="0.25">
      <c r="A7">
        <v>1012</v>
      </c>
      <c r="B7" t="s">
        <v>3559</v>
      </c>
    </row>
    <row r="8" spans="1:2" x14ac:dyDescent="0.25">
      <c r="A8">
        <v>1005</v>
      </c>
      <c r="B8" t="s">
        <v>3560</v>
      </c>
    </row>
    <row r="9" spans="1:2" x14ac:dyDescent="0.25">
      <c r="A9">
        <v>1004</v>
      </c>
      <c r="B9" t="s">
        <v>3568</v>
      </c>
    </row>
    <row r="10" spans="1:2" x14ac:dyDescent="0.25">
      <c r="A10">
        <v>1006</v>
      </c>
      <c r="B10" t="s">
        <v>3559</v>
      </c>
    </row>
    <row r="11" spans="1:2" x14ac:dyDescent="0.25">
      <c r="A11">
        <v>1003</v>
      </c>
      <c r="B11" t="s">
        <v>3562</v>
      </c>
    </row>
    <row r="12" spans="1:2" x14ac:dyDescent="0.25">
      <c r="A12">
        <v>1007</v>
      </c>
      <c r="B12" t="s">
        <v>3608</v>
      </c>
    </row>
    <row r="13" spans="1:2" x14ac:dyDescent="0.25">
      <c r="A13">
        <v>1002</v>
      </c>
      <c r="B13" t="s">
        <v>3562</v>
      </c>
    </row>
    <row r="14" spans="1:2" x14ac:dyDescent="0.25">
      <c r="A14">
        <v>1001</v>
      </c>
      <c r="B14" t="s">
        <v>3585</v>
      </c>
    </row>
    <row r="15" spans="1:2" x14ac:dyDescent="0.25">
      <c r="A15">
        <v>3001</v>
      </c>
      <c r="B15" t="s">
        <v>3555</v>
      </c>
    </row>
    <row r="16" spans="1:2" x14ac:dyDescent="0.25">
      <c r="A16">
        <v>3007</v>
      </c>
      <c r="B16" t="s">
        <v>3555</v>
      </c>
    </row>
    <row r="17" spans="1:2" x14ac:dyDescent="0.25">
      <c r="A17">
        <v>3002</v>
      </c>
      <c r="B17" t="s">
        <v>3555</v>
      </c>
    </row>
    <row r="18" spans="1:2" x14ac:dyDescent="0.25">
      <c r="A18">
        <v>3006</v>
      </c>
      <c r="B18" t="s">
        <v>3555</v>
      </c>
    </row>
    <row r="19" spans="1:2" x14ac:dyDescent="0.25">
      <c r="A19">
        <v>3003</v>
      </c>
      <c r="B19" t="s">
        <v>3555</v>
      </c>
    </row>
    <row r="20" spans="1:2" x14ac:dyDescent="0.25">
      <c r="A20">
        <v>3004</v>
      </c>
      <c r="B20" t="s">
        <v>3555</v>
      </c>
    </row>
    <row r="21" spans="1:2" x14ac:dyDescent="0.25">
      <c r="A21">
        <v>3005</v>
      </c>
      <c r="B21" t="s">
        <v>3555</v>
      </c>
    </row>
    <row r="22" spans="1:2" x14ac:dyDescent="0.25">
      <c r="A22">
        <v>2007</v>
      </c>
      <c r="B22" t="s">
        <v>3559</v>
      </c>
    </row>
    <row r="23" spans="1:2" x14ac:dyDescent="0.25">
      <c r="A23">
        <v>2003</v>
      </c>
      <c r="B23" t="s">
        <v>3567</v>
      </c>
    </row>
    <row r="24" spans="1:2" x14ac:dyDescent="0.25">
      <c r="A24">
        <v>2004</v>
      </c>
      <c r="B24" t="s">
        <v>3567</v>
      </c>
    </row>
    <row r="25" spans="1:2" x14ac:dyDescent="0.25">
      <c r="A25">
        <v>2011</v>
      </c>
      <c r="B25" t="s">
        <v>3563</v>
      </c>
    </row>
    <row r="26" spans="1:2" x14ac:dyDescent="0.25">
      <c r="A26">
        <v>2015</v>
      </c>
      <c r="B26" t="s">
        <v>3559</v>
      </c>
    </row>
    <row r="27" spans="1:2" x14ac:dyDescent="0.25">
      <c r="A27">
        <v>2012</v>
      </c>
      <c r="B27" t="s">
        <v>3567</v>
      </c>
    </row>
    <row r="28" spans="1:2" x14ac:dyDescent="0.25">
      <c r="A28">
        <v>2013</v>
      </c>
      <c r="B28" t="s">
        <v>3571</v>
      </c>
    </row>
    <row r="29" spans="1:2" x14ac:dyDescent="0.25">
      <c r="A29">
        <v>2017</v>
      </c>
      <c r="B29" t="s">
        <v>3571</v>
      </c>
    </row>
    <row r="30" spans="1:2" x14ac:dyDescent="0.25">
      <c r="A30">
        <v>2016</v>
      </c>
      <c r="B30" t="s">
        <v>3571</v>
      </c>
    </row>
    <row r="31" spans="1:2" x14ac:dyDescent="0.25">
      <c r="A31">
        <v>2014</v>
      </c>
      <c r="B31" t="s">
        <v>3567</v>
      </c>
    </row>
    <row r="32" spans="1:2" x14ac:dyDescent="0.25">
      <c r="A32">
        <v>4001</v>
      </c>
      <c r="B32" t="s">
        <v>3600</v>
      </c>
    </row>
    <row r="33" spans="1:2" x14ac:dyDescent="0.25">
      <c r="A33">
        <v>4003</v>
      </c>
      <c r="B33" t="s">
        <v>3598</v>
      </c>
    </row>
    <row r="34" spans="1:2" x14ac:dyDescent="0.25">
      <c r="A34">
        <v>5001</v>
      </c>
      <c r="B34" t="s">
        <v>3594</v>
      </c>
    </row>
    <row r="35" spans="1:2" x14ac:dyDescent="0.25">
      <c r="A35">
        <v>5000</v>
      </c>
      <c r="B35" t="s">
        <v>3594</v>
      </c>
    </row>
    <row r="36" spans="1:2" x14ac:dyDescent="0.25">
      <c r="A36">
        <v>5002</v>
      </c>
      <c r="B36" t="s">
        <v>3596</v>
      </c>
    </row>
    <row r="37" spans="1:2" x14ac:dyDescent="0.25">
      <c r="A37">
        <v>5003</v>
      </c>
      <c r="B37" t="s">
        <v>3553</v>
      </c>
    </row>
    <row r="38" spans="1:2" x14ac:dyDescent="0.25">
      <c r="A38">
        <v>5004</v>
      </c>
      <c r="B38" t="s">
        <v>3593</v>
      </c>
    </row>
    <row r="39" spans="1:2" x14ac:dyDescent="0.25">
      <c r="A39">
        <v>5005</v>
      </c>
      <c r="B39" t="s">
        <v>3597</v>
      </c>
    </row>
    <row r="40" spans="1:2" x14ac:dyDescent="0.25">
      <c r="A40">
        <v>5006</v>
      </c>
      <c r="B40" t="s">
        <v>3597</v>
      </c>
    </row>
    <row r="41" spans="1:2" x14ac:dyDescent="0.25">
      <c r="A41">
        <v>5007</v>
      </c>
      <c r="B41" t="s">
        <v>3599</v>
      </c>
    </row>
    <row r="42" spans="1:2" x14ac:dyDescent="0.25">
      <c r="A42">
        <v>5008</v>
      </c>
      <c r="B42" t="s">
        <v>3599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rgb="FF99FFCC"/>
  </sheetPr>
  <dimension ref="A1:F50"/>
  <sheetViews>
    <sheetView showGridLines="0" tabSelected="1" zoomScale="80" zoomScaleNormal="80" workbookViewId="0">
      <selection activeCell="N24" sqref="N24"/>
    </sheetView>
  </sheetViews>
  <sheetFormatPr defaultRowHeight="15" x14ac:dyDescent="0.25"/>
  <cols>
    <col min="1" max="1" width="46.28515625" bestFit="1" customWidth="1"/>
    <col min="2" max="2" width="41.42578125" hidden="1" customWidth="1"/>
    <col min="3" max="3" width="19" customWidth="1"/>
    <col min="4" max="4" width="16.42578125" customWidth="1"/>
    <col min="5" max="5" width="3.140625" customWidth="1"/>
    <col min="6" max="6" width="17.5703125" customWidth="1"/>
  </cols>
  <sheetData>
    <row r="1" spans="1:6" x14ac:dyDescent="0.25">
      <c r="A1" s="4" t="s">
        <v>3601</v>
      </c>
      <c r="B1" s="4" t="s">
        <v>3601</v>
      </c>
      <c r="C1" s="13"/>
      <c r="D1" s="25"/>
      <c r="E1" s="5"/>
      <c r="F1" s="9"/>
    </row>
    <row r="2" spans="1:6" x14ac:dyDescent="0.25">
      <c r="A2" s="6"/>
      <c r="B2" s="6"/>
      <c r="C2" s="13"/>
      <c r="D2" s="9"/>
      <c r="E2" s="5"/>
      <c r="F2" s="9"/>
    </row>
    <row r="3" spans="1:6" ht="30" customHeight="1" x14ac:dyDescent="0.25">
      <c r="A3" s="14" t="s">
        <v>3738</v>
      </c>
      <c r="B3" s="14" t="s">
        <v>3610</v>
      </c>
      <c r="C3" s="13"/>
      <c r="D3" s="182"/>
      <c r="E3" s="183"/>
      <c r="F3" s="182"/>
    </row>
    <row r="4" spans="1:6" x14ac:dyDescent="0.25">
      <c r="A4" s="6" t="s">
        <v>3611</v>
      </c>
      <c r="B4" s="6" t="s">
        <v>3602</v>
      </c>
      <c r="C4" s="13"/>
      <c r="D4" s="9"/>
      <c r="E4" s="5"/>
      <c r="F4" s="9"/>
    </row>
    <row r="5" spans="1:6" x14ac:dyDescent="0.25">
      <c r="A5" s="3"/>
      <c r="B5" s="3"/>
      <c r="C5" s="13"/>
      <c r="D5" s="9"/>
      <c r="E5" s="5"/>
      <c r="F5" s="26"/>
    </row>
    <row r="6" spans="1:6" ht="29.45" customHeight="1" x14ac:dyDescent="0.25">
      <c r="A6" s="3"/>
      <c r="B6" s="3"/>
      <c r="C6" s="15" t="s">
        <v>3603</v>
      </c>
      <c r="D6" s="24" t="s">
        <v>3736</v>
      </c>
      <c r="E6" s="16"/>
      <c r="F6" s="24" t="s">
        <v>3612</v>
      </c>
    </row>
    <row r="7" spans="1:6" ht="30" hidden="1" customHeight="1" x14ac:dyDescent="0.25">
      <c r="A7" s="3"/>
      <c r="B7" s="3"/>
      <c r="C7" s="15" t="s">
        <v>3606</v>
      </c>
      <c r="D7" s="24" t="s">
        <v>3613</v>
      </c>
      <c r="E7" s="16"/>
      <c r="F7" s="24" t="s">
        <v>3614</v>
      </c>
    </row>
    <row r="8" spans="1:6" x14ac:dyDescent="0.25">
      <c r="A8" s="3"/>
      <c r="B8" s="3"/>
      <c r="C8" s="13"/>
      <c r="D8" s="12"/>
      <c r="E8" s="5"/>
      <c r="F8" s="12"/>
    </row>
    <row r="9" spans="1:6" x14ac:dyDescent="0.25">
      <c r="A9" s="3" t="s">
        <v>3615</v>
      </c>
      <c r="B9" s="3" t="s">
        <v>3616</v>
      </c>
      <c r="C9" s="13">
        <v>26</v>
      </c>
      <c r="D9" s="19">
        <v>3156609095</v>
      </c>
      <c r="E9" s="5"/>
      <c r="F9" s="19">
        <v>3050176396</v>
      </c>
    </row>
    <row r="10" spans="1:6" x14ac:dyDescent="0.25">
      <c r="A10" s="8" t="s">
        <v>3617</v>
      </c>
      <c r="B10" s="8" t="s">
        <v>3618</v>
      </c>
      <c r="C10" s="13">
        <v>27</v>
      </c>
      <c r="D10" s="18">
        <v>4693757</v>
      </c>
      <c r="E10" s="19"/>
      <c r="F10" s="18">
        <v>3792547</v>
      </c>
    </row>
    <row r="11" spans="1:6" x14ac:dyDescent="0.25">
      <c r="A11" s="4" t="s">
        <v>3619</v>
      </c>
      <c r="B11" s="4" t="s">
        <v>3620</v>
      </c>
      <c r="C11" s="15"/>
      <c r="D11" s="20">
        <v>3161302852</v>
      </c>
      <c r="E11" s="20"/>
      <c r="F11" s="20">
        <v>3053968943</v>
      </c>
    </row>
    <row r="12" spans="1:6" x14ac:dyDescent="0.25">
      <c r="A12" s="3"/>
      <c r="B12" s="3"/>
      <c r="C12" s="13"/>
      <c r="D12" s="19"/>
      <c r="E12" s="19"/>
      <c r="F12" s="19"/>
    </row>
    <row r="13" spans="1:6" x14ac:dyDescent="0.25">
      <c r="A13" s="3" t="s">
        <v>3621</v>
      </c>
      <c r="B13" s="3" t="s">
        <v>3622</v>
      </c>
      <c r="C13" s="13">
        <v>28</v>
      </c>
      <c r="D13" s="19">
        <v>-2356390974</v>
      </c>
      <c r="E13" s="19"/>
      <c r="F13" s="19">
        <v>-2256014157</v>
      </c>
    </row>
    <row r="14" spans="1:6" ht="26.25" hidden="1" x14ac:dyDescent="0.25">
      <c r="A14" s="17" t="s">
        <v>3623</v>
      </c>
      <c r="B14" s="17" t="s">
        <v>3624</v>
      </c>
      <c r="C14" s="13" t="s">
        <v>3625</v>
      </c>
      <c r="D14" s="19">
        <v>0</v>
      </c>
      <c r="E14" s="19"/>
      <c r="F14" s="19"/>
    </row>
    <row r="15" spans="1:6" x14ac:dyDescent="0.25">
      <c r="A15" s="3" t="s">
        <v>3626</v>
      </c>
      <c r="B15" s="3" t="s">
        <v>3627</v>
      </c>
      <c r="C15" s="13">
        <v>29</v>
      </c>
      <c r="D15" s="19">
        <v>-174075980</v>
      </c>
      <c r="E15" s="19"/>
      <c r="F15" s="19">
        <v>-181912780</v>
      </c>
    </row>
    <row r="16" spans="1:6" x14ac:dyDescent="0.25">
      <c r="A16" s="3" t="s">
        <v>3628</v>
      </c>
      <c r="B16" s="3" t="s">
        <v>3629</v>
      </c>
      <c r="C16" s="13">
        <v>30</v>
      </c>
      <c r="D16" s="137">
        <v>-162023037</v>
      </c>
      <c r="E16" s="19"/>
      <c r="F16" s="19">
        <v>-175595677</v>
      </c>
    </row>
    <row r="17" spans="1:6" x14ac:dyDescent="0.25">
      <c r="A17" s="8" t="s">
        <v>3630</v>
      </c>
      <c r="B17" s="8" t="s">
        <v>3631</v>
      </c>
      <c r="C17" s="13">
        <v>31</v>
      </c>
      <c r="D17" s="18">
        <v>-211865736</v>
      </c>
      <c r="E17" s="19"/>
      <c r="F17" s="18">
        <v>-202166812</v>
      </c>
    </row>
    <row r="18" spans="1:6" x14ac:dyDescent="0.25">
      <c r="A18" s="4" t="s">
        <v>3632</v>
      </c>
      <c r="B18" s="4" t="s">
        <v>3633</v>
      </c>
      <c r="C18" s="15"/>
      <c r="D18" s="20">
        <v>-2904355727</v>
      </c>
      <c r="E18" s="20"/>
      <c r="F18" s="20">
        <v>-2815689426</v>
      </c>
    </row>
    <row r="19" spans="1:6" x14ac:dyDescent="0.25">
      <c r="A19" s="3"/>
      <c r="B19" s="3"/>
      <c r="C19" s="13"/>
      <c r="D19" s="19"/>
      <c r="E19" s="19"/>
      <c r="F19" s="19"/>
    </row>
    <row r="20" spans="1:6" hidden="1" x14ac:dyDescent="0.25">
      <c r="A20" s="3" t="s">
        <v>3634</v>
      </c>
      <c r="B20" s="3" t="s">
        <v>3635</v>
      </c>
      <c r="C20" s="13"/>
      <c r="D20" s="19">
        <v>0</v>
      </c>
      <c r="E20" s="19"/>
      <c r="F20" s="19"/>
    </row>
    <row r="21" spans="1:6" ht="26.25" hidden="1" x14ac:dyDescent="0.25">
      <c r="A21" s="3" t="s">
        <v>3636</v>
      </c>
      <c r="B21" s="17" t="s">
        <v>3637</v>
      </c>
      <c r="C21" s="13"/>
      <c r="D21" s="19">
        <v>0</v>
      </c>
      <c r="E21" s="19"/>
      <c r="F21" s="19"/>
    </row>
    <row r="22" spans="1:6" x14ac:dyDescent="0.25">
      <c r="A22" s="3" t="s">
        <v>3638</v>
      </c>
      <c r="B22" s="3" t="s">
        <v>3639</v>
      </c>
      <c r="C22" s="13">
        <v>32</v>
      </c>
      <c r="D22" s="19">
        <v>-16971465</v>
      </c>
      <c r="E22" s="19"/>
      <c r="F22" s="19">
        <v>-18926679</v>
      </c>
    </row>
    <row r="23" spans="1:6" x14ac:dyDescent="0.25">
      <c r="A23" s="3" t="s">
        <v>3640</v>
      </c>
      <c r="B23" s="3" t="s">
        <v>3641</v>
      </c>
      <c r="C23" s="13">
        <v>33</v>
      </c>
      <c r="D23" s="19">
        <v>2631082</v>
      </c>
      <c r="E23" s="19"/>
      <c r="F23" s="19">
        <v>-5940059</v>
      </c>
    </row>
    <row r="24" spans="1:6" x14ac:dyDescent="0.25">
      <c r="A24" s="8"/>
      <c r="B24" s="8"/>
      <c r="C24" s="13"/>
      <c r="D24" s="18"/>
      <c r="E24" s="19"/>
      <c r="F24" s="18"/>
    </row>
    <row r="25" spans="1:6" ht="15.75" thickBot="1" x14ac:dyDescent="0.3">
      <c r="A25" s="10" t="s">
        <v>3642</v>
      </c>
      <c r="B25" s="10" t="s">
        <v>3643</v>
      </c>
      <c r="C25" s="15"/>
      <c r="D25" s="11">
        <v>242606742</v>
      </c>
      <c r="E25" s="20"/>
      <c r="F25" s="11">
        <v>213412779</v>
      </c>
    </row>
    <row r="26" spans="1:6" ht="15.75" thickTop="1" x14ac:dyDescent="0.25">
      <c r="A26" s="3"/>
      <c r="B26" s="3"/>
      <c r="C26" s="13"/>
      <c r="D26" s="19"/>
      <c r="E26" s="19"/>
      <c r="F26" s="19"/>
    </row>
    <row r="27" spans="1:6" x14ac:dyDescent="0.25">
      <c r="A27" s="7" t="s">
        <v>3644</v>
      </c>
      <c r="B27" s="7" t="s">
        <v>3645</v>
      </c>
      <c r="C27" s="13">
        <v>34</v>
      </c>
      <c r="D27" s="21">
        <v>-35861599</v>
      </c>
      <c r="E27" s="20"/>
      <c r="F27" s="136">
        <v>-33535918</v>
      </c>
    </row>
    <row r="28" spans="1:6" x14ac:dyDescent="0.25">
      <c r="A28" s="3" t="s">
        <v>3646</v>
      </c>
      <c r="B28" s="3" t="s">
        <v>3647</v>
      </c>
      <c r="C28" s="13" t="s">
        <v>3625</v>
      </c>
      <c r="D28" s="19">
        <v>-35861599</v>
      </c>
      <c r="E28" s="19"/>
      <c r="F28" s="137">
        <v>-33535918</v>
      </c>
    </row>
    <row r="29" spans="1:6" hidden="1" x14ac:dyDescent="0.25">
      <c r="A29" s="3" t="s">
        <v>3648</v>
      </c>
      <c r="B29" s="3" t="s">
        <v>3649</v>
      </c>
      <c r="C29" s="13"/>
      <c r="D29" s="19">
        <v>0</v>
      </c>
      <c r="E29" s="19"/>
      <c r="F29" s="19">
        <v>0</v>
      </c>
    </row>
    <row r="30" spans="1:6" x14ac:dyDescent="0.25">
      <c r="A30" s="8"/>
      <c r="B30" s="8"/>
      <c r="C30" s="13"/>
      <c r="D30" s="18"/>
      <c r="E30" s="19"/>
      <c r="F30" s="18"/>
    </row>
    <row r="31" spans="1:6" ht="15.75" thickBot="1" x14ac:dyDescent="0.3">
      <c r="A31" s="10" t="s">
        <v>3650</v>
      </c>
      <c r="B31" s="10" t="s">
        <v>3651</v>
      </c>
      <c r="C31" s="15"/>
      <c r="D31" s="11">
        <v>206745143</v>
      </c>
      <c r="E31" s="20"/>
      <c r="F31" s="11">
        <v>179876861</v>
      </c>
    </row>
    <row r="32" spans="1:6" ht="15.75" thickTop="1" x14ac:dyDescent="0.25">
      <c r="A32" s="3"/>
      <c r="B32" s="3"/>
      <c r="C32" s="13"/>
      <c r="D32" s="19"/>
      <c r="E32" s="19"/>
      <c r="F32" s="19"/>
    </row>
    <row r="33" spans="1:6" hidden="1" x14ac:dyDescent="0.25">
      <c r="A33" s="7" t="s">
        <v>3652</v>
      </c>
      <c r="B33" s="7" t="s">
        <v>3653</v>
      </c>
      <c r="C33" s="15"/>
      <c r="D33" s="21">
        <v>0</v>
      </c>
      <c r="E33" s="20"/>
      <c r="F33" s="21">
        <v>0</v>
      </c>
    </row>
    <row r="34" spans="1:6" hidden="1" x14ac:dyDescent="0.25">
      <c r="A34" s="3" t="s">
        <v>3654</v>
      </c>
      <c r="B34" s="3" t="s">
        <v>3655</v>
      </c>
      <c r="C34" s="13"/>
      <c r="D34" s="19"/>
      <c r="E34" s="19"/>
      <c r="F34" s="19"/>
    </row>
    <row r="35" spans="1:6" hidden="1" x14ac:dyDescent="0.25">
      <c r="A35" s="3" t="s">
        <v>3656</v>
      </c>
      <c r="B35" s="3" t="s">
        <v>3609</v>
      </c>
      <c r="C35" s="13"/>
      <c r="D35" s="19"/>
      <c r="E35" s="19"/>
      <c r="F35" s="19"/>
    </row>
    <row r="36" spans="1:6" hidden="1" x14ac:dyDescent="0.25">
      <c r="A36" s="3"/>
      <c r="B36" s="3"/>
      <c r="C36" s="13"/>
      <c r="D36" s="19"/>
      <c r="E36" s="19"/>
      <c r="F36" s="19"/>
    </row>
    <row r="37" spans="1:6" hidden="1" x14ac:dyDescent="0.25">
      <c r="A37" s="7" t="s">
        <v>3657</v>
      </c>
      <c r="B37" s="7" t="s">
        <v>3658</v>
      </c>
      <c r="C37" s="15"/>
      <c r="D37" s="21">
        <v>0</v>
      </c>
      <c r="E37" s="20"/>
      <c r="F37" s="21">
        <v>0</v>
      </c>
    </row>
    <row r="38" spans="1:6" ht="26.25" hidden="1" x14ac:dyDescent="0.25">
      <c r="A38" s="17" t="s">
        <v>3659</v>
      </c>
      <c r="B38" s="17" t="s">
        <v>3660</v>
      </c>
      <c r="C38" s="13"/>
      <c r="D38" s="19"/>
      <c r="E38" s="19"/>
      <c r="F38" s="19"/>
    </row>
    <row r="39" spans="1:6" ht="26.25" hidden="1" x14ac:dyDescent="0.25">
      <c r="A39" s="17" t="s">
        <v>3661</v>
      </c>
      <c r="B39" s="17" t="s">
        <v>3662</v>
      </c>
      <c r="C39" s="13"/>
      <c r="D39" s="19"/>
      <c r="E39" s="19"/>
      <c r="F39" s="19"/>
    </row>
    <row r="40" spans="1:6" ht="26.25" hidden="1" x14ac:dyDescent="0.25">
      <c r="A40" s="17" t="s">
        <v>3663</v>
      </c>
      <c r="B40" s="17" t="s">
        <v>3664</v>
      </c>
      <c r="C40" s="13"/>
      <c r="D40" s="19"/>
      <c r="E40" s="19"/>
      <c r="F40" s="19"/>
    </row>
    <row r="41" spans="1:6" ht="26.25" hidden="1" x14ac:dyDescent="0.25">
      <c r="A41" s="17" t="s">
        <v>3665</v>
      </c>
      <c r="B41" s="17" t="s">
        <v>3666</v>
      </c>
      <c r="C41" s="13"/>
      <c r="D41" s="19"/>
      <c r="E41" s="19"/>
      <c r="F41" s="19"/>
    </row>
    <row r="42" spans="1:6" hidden="1" x14ac:dyDescent="0.25">
      <c r="A42" s="8"/>
      <c r="B42" s="8"/>
      <c r="C42" s="13"/>
      <c r="D42" s="18"/>
      <c r="E42" s="19"/>
      <c r="F42" s="18"/>
    </row>
    <row r="43" spans="1:6" ht="15.75" thickBot="1" x14ac:dyDescent="0.3">
      <c r="A43" s="10" t="s">
        <v>3667</v>
      </c>
      <c r="B43" s="10" t="s">
        <v>3668</v>
      </c>
      <c r="C43" s="15"/>
      <c r="D43" s="11">
        <v>0</v>
      </c>
      <c r="E43" s="20"/>
      <c r="F43" s="11">
        <v>0</v>
      </c>
    </row>
    <row r="44" spans="1:6" ht="15.75" thickTop="1" x14ac:dyDescent="0.25">
      <c r="A44" s="8"/>
      <c r="B44" s="8"/>
      <c r="C44" s="13"/>
      <c r="D44" s="18"/>
      <c r="E44" s="19"/>
      <c r="F44" s="18"/>
    </row>
    <row r="45" spans="1:6" ht="15.75" thickBot="1" x14ac:dyDescent="0.3">
      <c r="A45" s="10" t="s">
        <v>3669</v>
      </c>
      <c r="B45" s="10" t="s">
        <v>3668</v>
      </c>
      <c r="C45" s="15"/>
      <c r="D45" s="11">
        <v>206745143</v>
      </c>
      <c r="E45" s="20"/>
      <c r="F45" s="11">
        <v>179876861</v>
      </c>
    </row>
    <row r="46" spans="1:6" ht="15.75" thickTop="1" x14ac:dyDescent="0.25">
      <c r="A46" s="3"/>
      <c r="B46" s="3"/>
      <c r="C46" s="13"/>
      <c r="D46" s="19"/>
      <c r="E46" s="19"/>
      <c r="F46" s="19"/>
    </row>
    <row r="47" spans="1:6" hidden="1" x14ac:dyDescent="0.25">
      <c r="A47" s="7"/>
      <c r="B47" s="7" t="s">
        <v>3670</v>
      </c>
      <c r="C47" s="15"/>
      <c r="D47" s="21">
        <v>0</v>
      </c>
      <c r="E47" s="20"/>
      <c r="F47" s="21">
        <v>0</v>
      </c>
    </row>
    <row r="48" spans="1:6" hidden="1" x14ac:dyDescent="0.25">
      <c r="A48" s="3"/>
      <c r="B48" s="3" t="s">
        <v>3655</v>
      </c>
      <c r="C48" s="13"/>
      <c r="D48" s="19"/>
      <c r="E48" s="19"/>
      <c r="F48" s="19"/>
    </row>
    <row r="49" spans="1:6" hidden="1" x14ac:dyDescent="0.25">
      <c r="A49" s="3"/>
      <c r="B49" s="3" t="s">
        <v>3609</v>
      </c>
      <c r="C49" s="13"/>
      <c r="D49" s="19"/>
      <c r="E49" s="19"/>
      <c r="F49" s="19"/>
    </row>
    <row r="50" spans="1:6" x14ac:dyDescent="0.25">
      <c r="D50" s="2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tabColor rgb="FFFFFF00"/>
  </sheetPr>
  <dimension ref="A1:K62"/>
  <sheetViews>
    <sheetView showGridLines="0" zoomScale="80" zoomScaleNormal="80" workbookViewId="0">
      <selection activeCell="F28" sqref="F28"/>
    </sheetView>
  </sheetViews>
  <sheetFormatPr defaultColWidth="9.140625" defaultRowHeight="12.75" x14ac:dyDescent="0.2"/>
  <cols>
    <col min="1" max="1" width="37.28515625" style="3" bestFit="1" customWidth="1"/>
    <col min="2" max="2" width="33.85546875" style="3" hidden="1" customWidth="1"/>
    <col min="3" max="3" width="2.5703125" style="3" customWidth="1"/>
    <col min="4" max="7" width="16.42578125" style="23" bestFit="1" customWidth="1"/>
    <col min="8" max="8" width="18" style="23" bestFit="1" customWidth="1"/>
    <col min="9" max="9" width="13.85546875" style="23" customWidth="1"/>
    <col min="10" max="10" width="5.140625" style="3" customWidth="1"/>
    <col min="11" max="11" width="16.28515625" style="3" bestFit="1" customWidth="1"/>
    <col min="12" max="17" width="9.140625" style="3"/>
    <col min="18" max="18" width="13.5703125" style="3" customWidth="1"/>
    <col min="19" max="16384" width="9.140625" style="3"/>
  </cols>
  <sheetData>
    <row r="1" spans="1:11" x14ac:dyDescent="0.2">
      <c r="A1" s="29" t="s">
        <v>3675</v>
      </c>
      <c r="B1" s="30"/>
      <c r="C1" s="30"/>
      <c r="D1" s="189" t="s">
        <v>3604</v>
      </c>
      <c r="E1" s="189"/>
      <c r="F1" s="189"/>
      <c r="G1" s="189"/>
      <c r="H1" s="189"/>
    </row>
    <row r="2" spans="1:11" hidden="1" x14ac:dyDescent="0.2">
      <c r="A2" s="29"/>
      <c r="B2" s="30"/>
      <c r="C2" s="30"/>
      <c r="D2" s="190" t="s">
        <v>3676</v>
      </c>
      <c r="E2" s="190"/>
      <c r="F2" s="190"/>
      <c r="G2" s="190"/>
      <c r="H2" s="190"/>
    </row>
    <row r="3" spans="1:11" ht="15" customHeight="1" x14ac:dyDescent="0.2">
      <c r="A3" s="32" t="s">
        <v>3677</v>
      </c>
      <c r="B3" s="32" t="s">
        <v>3678</v>
      </c>
      <c r="C3" s="32"/>
      <c r="D3" s="78" t="s">
        <v>3679</v>
      </c>
      <c r="E3" s="78" t="s">
        <v>3680</v>
      </c>
      <c r="F3" s="78" t="s">
        <v>3681</v>
      </c>
      <c r="G3" s="78" t="s">
        <v>3682</v>
      </c>
      <c r="H3" s="78" t="s">
        <v>3672</v>
      </c>
    </row>
    <row r="4" spans="1:11" ht="15" hidden="1" customHeight="1" x14ac:dyDescent="0.2">
      <c r="A4" s="32"/>
      <c r="B4" s="32"/>
      <c r="C4" s="32"/>
      <c r="D4" s="79" t="s">
        <v>3683</v>
      </c>
      <c r="E4" s="79" t="s">
        <v>3684</v>
      </c>
      <c r="F4" s="79" t="s">
        <v>3685</v>
      </c>
      <c r="G4" s="79" t="s">
        <v>3686</v>
      </c>
      <c r="H4" s="80" t="s">
        <v>3672</v>
      </c>
    </row>
    <row r="5" spans="1:11" x14ac:dyDescent="0.2">
      <c r="A5" s="34" t="s">
        <v>3687</v>
      </c>
      <c r="B5" s="34" t="s">
        <v>3688</v>
      </c>
      <c r="C5" s="34"/>
      <c r="D5" s="81" t="e">
        <f>+#REF!+#REF!+#REF!</f>
        <v>#REF!</v>
      </c>
      <c r="E5" s="81"/>
      <c r="F5" s="81"/>
      <c r="G5" s="81"/>
      <c r="H5" s="81" t="e">
        <f>+SUM(D5:G5)</f>
        <v>#REF!</v>
      </c>
      <c r="I5" s="148" t="e">
        <f>+H5-#REF!-#REF!-#REF!</f>
        <v>#REF!</v>
      </c>
    </row>
    <row r="6" spans="1:11" x14ac:dyDescent="0.2">
      <c r="A6" s="35" t="s">
        <v>3689</v>
      </c>
      <c r="B6" s="35" t="s">
        <v>3690</v>
      </c>
      <c r="C6" s="34"/>
      <c r="D6" s="82" t="e">
        <f>+#REF!</f>
        <v>#REF!</v>
      </c>
      <c r="E6" s="83"/>
      <c r="F6" s="83"/>
      <c r="G6" s="83"/>
      <c r="H6" s="84" t="e">
        <f t="shared" ref="H6:H9" si="0">+SUM(D6:G6)</f>
        <v>#REF!</v>
      </c>
      <c r="I6" s="148" t="e">
        <f>+H6-#REF!</f>
        <v>#REF!</v>
      </c>
    </row>
    <row r="7" spans="1:11" x14ac:dyDescent="0.2">
      <c r="A7" s="36" t="s">
        <v>3671</v>
      </c>
      <c r="B7" s="36" t="s">
        <v>3672</v>
      </c>
      <c r="C7" s="36"/>
      <c r="D7" s="85" t="e">
        <f>+SUM(D5:D6)</f>
        <v>#REF!</v>
      </c>
      <c r="E7" s="85">
        <f t="shared" ref="E7:G7" si="1">+SUM(E5:E6)</f>
        <v>0</v>
      </c>
      <c r="F7" s="85">
        <f t="shared" si="1"/>
        <v>0</v>
      </c>
      <c r="G7" s="85">
        <f t="shared" si="1"/>
        <v>0</v>
      </c>
      <c r="H7" s="85" t="e">
        <f t="shared" si="0"/>
        <v>#REF!</v>
      </c>
    </row>
    <row r="8" spans="1:11" x14ac:dyDescent="0.2">
      <c r="A8" s="34" t="s">
        <v>3691</v>
      </c>
      <c r="B8" s="34" t="s">
        <v>3692</v>
      </c>
      <c r="C8" s="34"/>
      <c r="D8" s="86" t="e">
        <f>-#REF!-#REF!-#REF!-#REF!</f>
        <v>#REF!</v>
      </c>
      <c r="E8" s="86"/>
      <c r="F8" s="86"/>
      <c r="G8" s="86"/>
      <c r="H8" s="86" t="e">
        <f t="shared" si="0"/>
        <v>#REF!</v>
      </c>
      <c r="I8" s="148" t="e">
        <f>+H8+#REF!+#REF!+#REF!+#REF!</f>
        <v>#REF!</v>
      </c>
    </row>
    <row r="9" spans="1:11" x14ac:dyDescent="0.2">
      <c r="A9" s="35" t="s">
        <v>3693</v>
      </c>
      <c r="B9" s="35" t="s">
        <v>3694</v>
      </c>
      <c r="C9" s="34"/>
      <c r="D9" s="82" t="e">
        <f>-#REF!*55%</f>
        <v>#REF!</v>
      </c>
      <c r="E9" s="87" t="e">
        <f>-#REF!*45%</f>
        <v>#REF!</v>
      </c>
      <c r="F9" s="87" t="e">
        <f>-#REF!-#REF!-G9</f>
        <v>#REF!</v>
      </c>
      <c r="G9" s="88">
        <v>-14225865.604868401</v>
      </c>
      <c r="H9" s="84" t="e">
        <f t="shared" si="0"/>
        <v>#REF!</v>
      </c>
      <c r="I9" s="148" t="e">
        <f>+H9+#REF!+#REF!+#REF!</f>
        <v>#REF!</v>
      </c>
      <c r="K9" s="6"/>
    </row>
    <row r="10" spans="1:11" x14ac:dyDescent="0.2">
      <c r="A10" s="37" t="s">
        <v>3671</v>
      </c>
      <c r="B10" s="37" t="s">
        <v>3672</v>
      </c>
      <c r="C10" s="36"/>
      <c r="D10" s="85" t="e">
        <f>+SUM(D8:D9)</f>
        <v>#REF!</v>
      </c>
      <c r="E10" s="85" t="e">
        <f t="shared" ref="E10:H10" si="2">+SUM(E8:E9)</f>
        <v>#REF!</v>
      </c>
      <c r="F10" s="85" t="e">
        <f t="shared" si="2"/>
        <v>#REF!</v>
      </c>
      <c r="G10" s="85">
        <f t="shared" si="2"/>
        <v>-14225865.604868401</v>
      </c>
      <c r="H10" s="85" t="e">
        <f t="shared" si="2"/>
        <v>#REF!</v>
      </c>
    </row>
    <row r="11" spans="1:11" ht="13.5" thickBot="1" x14ac:dyDescent="0.25">
      <c r="A11" s="38" t="s">
        <v>3695</v>
      </c>
      <c r="B11" s="38" t="s">
        <v>3696</v>
      </c>
      <c r="C11" s="36"/>
      <c r="D11" s="89" t="e">
        <f>+D7+D10</f>
        <v>#REF!</v>
      </c>
      <c r="E11" s="89" t="e">
        <f t="shared" ref="E11:H11" si="3">+E7+E10</f>
        <v>#REF!</v>
      </c>
      <c r="F11" s="89" t="e">
        <f t="shared" si="3"/>
        <v>#REF!</v>
      </c>
      <c r="G11" s="89">
        <f t="shared" si="3"/>
        <v>-14225865.604868401</v>
      </c>
      <c r="H11" s="89" t="e">
        <f t="shared" si="3"/>
        <v>#REF!</v>
      </c>
    </row>
    <row r="12" spans="1:11" ht="13.5" thickTop="1" x14ac:dyDescent="0.2">
      <c r="A12" s="36"/>
      <c r="B12" s="36"/>
      <c r="C12" s="36"/>
      <c r="D12" s="85"/>
      <c r="E12" s="85"/>
      <c r="F12" s="85"/>
      <c r="G12" s="85"/>
      <c r="H12" s="85"/>
    </row>
    <row r="13" spans="1:11" x14ac:dyDescent="0.2">
      <c r="A13" s="31"/>
      <c r="B13" s="31"/>
      <c r="C13" s="31"/>
      <c r="D13" s="189" t="s">
        <v>3605</v>
      </c>
      <c r="E13" s="189"/>
      <c r="F13" s="189"/>
      <c r="G13" s="189"/>
      <c r="H13" s="189"/>
    </row>
    <row r="14" spans="1:11" hidden="1" x14ac:dyDescent="0.2">
      <c r="A14" s="31"/>
      <c r="B14" s="31"/>
      <c r="C14" s="31"/>
      <c r="D14" s="190" t="s">
        <v>3697</v>
      </c>
      <c r="E14" s="190"/>
      <c r="F14" s="190"/>
      <c r="G14" s="190"/>
      <c r="H14" s="190"/>
    </row>
    <row r="15" spans="1:11" x14ac:dyDescent="0.2">
      <c r="A15" s="32" t="s">
        <v>3677</v>
      </c>
      <c r="B15" s="32" t="s">
        <v>3678</v>
      </c>
      <c r="C15" s="32"/>
      <c r="D15" s="78" t="s">
        <v>3679</v>
      </c>
      <c r="E15" s="78" t="s">
        <v>3680</v>
      </c>
      <c r="F15" s="78" t="s">
        <v>3681</v>
      </c>
      <c r="G15" s="78" t="s">
        <v>3682</v>
      </c>
      <c r="H15" s="78" t="s">
        <v>3672</v>
      </c>
    </row>
    <row r="16" spans="1:11" ht="15" hidden="1" customHeight="1" x14ac:dyDescent="0.2">
      <c r="A16" s="32"/>
      <c r="B16" s="32"/>
      <c r="C16" s="32"/>
      <c r="D16" s="79" t="s">
        <v>3683</v>
      </c>
      <c r="E16" s="79" t="s">
        <v>3684</v>
      </c>
      <c r="F16" s="79" t="s">
        <v>3685</v>
      </c>
      <c r="G16" s="79" t="s">
        <v>3686</v>
      </c>
      <c r="H16" s="80" t="s">
        <v>3672</v>
      </c>
    </row>
    <row r="17" spans="1:11" x14ac:dyDescent="0.2">
      <c r="A17" s="34" t="s">
        <v>3687</v>
      </c>
      <c r="B17" s="34" t="s">
        <v>3688</v>
      </c>
      <c r="C17" s="34"/>
      <c r="D17" s="81">
        <v>72996126</v>
      </c>
      <c r="E17" s="81"/>
      <c r="F17" s="81"/>
      <c r="G17" s="81"/>
      <c r="H17" s="81">
        <f>+SUM(D17:G17)</f>
        <v>72996126</v>
      </c>
      <c r="I17" s="148" t="e">
        <f>+H17-#REF!-#REF!-#REF!</f>
        <v>#REF!</v>
      </c>
    </row>
    <row r="18" spans="1:11" x14ac:dyDescent="0.2">
      <c r="A18" s="35" t="s">
        <v>3689</v>
      </c>
      <c r="B18" s="35" t="s">
        <v>3690</v>
      </c>
      <c r="C18" s="34"/>
      <c r="D18" s="82">
        <v>310295447</v>
      </c>
      <c r="E18" s="83"/>
      <c r="F18" s="83"/>
      <c r="G18" s="83"/>
      <c r="H18" s="84">
        <f t="shared" ref="H18:H23" si="4">+SUM(D18:G18)</f>
        <v>310295447</v>
      </c>
      <c r="I18" s="148" t="e">
        <f>+H18-#REF!</f>
        <v>#REF!</v>
      </c>
      <c r="K18" s="23"/>
    </row>
    <row r="19" spans="1:11" x14ac:dyDescent="0.2">
      <c r="A19" s="36" t="s">
        <v>3671</v>
      </c>
      <c r="B19" s="36" t="s">
        <v>3672</v>
      </c>
      <c r="C19" s="36"/>
      <c r="D19" s="85">
        <f>+SUM(D17:D18)</f>
        <v>383291573</v>
      </c>
      <c r="E19" s="85">
        <f t="shared" ref="E19:G19" si="5">+SUM(E17:E18)</f>
        <v>0</v>
      </c>
      <c r="F19" s="85">
        <f t="shared" si="5"/>
        <v>0</v>
      </c>
      <c r="G19" s="85">
        <f t="shared" si="5"/>
        <v>0</v>
      </c>
      <c r="H19" s="85">
        <f t="shared" si="4"/>
        <v>383291573</v>
      </c>
    </row>
    <row r="20" spans="1:11" x14ac:dyDescent="0.2">
      <c r="A20" s="34" t="s">
        <v>3691</v>
      </c>
      <c r="B20" s="34" t="s">
        <v>3692</v>
      </c>
      <c r="C20" s="34"/>
      <c r="D20" s="86">
        <v>-577866173</v>
      </c>
      <c r="E20" s="86"/>
      <c r="F20" s="86"/>
      <c r="G20" s="86"/>
      <c r="H20" s="86">
        <f t="shared" si="4"/>
        <v>-577866173</v>
      </c>
      <c r="I20" s="148" t="e">
        <f>+H20+#REF!+#REF!+#REF!+#REF!</f>
        <v>#REF!</v>
      </c>
    </row>
    <row r="21" spans="1:11" x14ac:dyDescent="0.2">
      <c r="A21" s="35" t="s">
        <v>3693</v>
      </c>
      <c r="B21" s="35" t="s">
        <v>3694</v>
      </c>
      <c r="C21" s="34"/>
      <c r="D21" s="82">
        <v>-54974732</v>
      </c>
      <c r="E21" s="87">
        <v>-44979327</v>
      </c>
      <c r="F21" s="87">
        <v>-359668586</v>
      </c>
      <c r="G21" s="82">
        <v>-14225866</v>
      </c>
      <c r="H21" s="84">
        <f t="shared" si="4"/>
        <v>-473848511</v>
      </c>
      <c r="I21" s="148" t="e">
        <f>+H21+#REF!+#REF!</f>
        <v>#REF!</v>
      </c>
    </row>
    <row r="22" spans="1:11" x14ac:dyDescent="0.2">
      <c r="A22" s="37" t="s">
        <v>3671</v>
      </c>
      <c r="B22" s="37" t="s">
        <v>3672</v>
      </c>
      <c r="C22" s="36"/>
      <c r="D22" s="85">
        <f>+SUM(D20:D21)</f>
        <v>-632840905</v>
      </c>
      <c r="E22" s="85">
        <f t="shared" ref="E22:G22" si="6">+SUM(E20:E21)</f>
        <v>-44979327</v>
      </c>
      <c r="F22" s="85">
        <f t="shared" si="6"/>
        <v>-359668586</v>
      </c>
      <c r="G22" s="85">
        <f t="shared" si="6"/>
        <v>-14225866</v>
      </c>
      <c r="H22" s="85">
        <f t="shared" si="4"/>
        <v>-1051714684</v>
      </c>
    </row>
    <row r="23" spans="1:11" ht="13.5" thickBot="1" x14ac:dyDescent="0.25">
      <c r="A23" s="38" t="s">
        <v>3698</v>
      </c>
      <c r="B23" s="38" t="s">
        <v>3699</v>
      </c>
      <c r="C23" s="36"/>
      <c r="D23" s="89">
        <f>+D19+D22</f>
        <v>-249549332</v>
      </c>
      <c r="E23" s="89">
        <f t="shared" ref="E23:G23" si="7">+E19+E22</f>
        <v>-44979327</v>
      </c>
      <c r="F23" s="89">
        <f t="shared" si="7"/>
        <v>-359668586</v>
      </c>
      <c r="G23" s="89">
        <f t="shared" si="7"/>
        <v>-14225866</v>
      </c>
      <c r="H23" s="89">
        <f t="shared" si="4"/>
        <v>-668423111</v>
      </c>
    </row>
    <row r="24" spans="1:11" ht="13.5" thickTop="1" x14ac:dyDescent="0.2">
      <c r="A24" s="31"/>
      <c r="B24" s="31"/>
      <c r="C24" s="31"/>
    </row>
    <row r="25" spans="1:11" x14ac:dyDescent="0.2">
      <c r="A25" s="29" t="s">
        <v>3700</v>
      </c>
      <c r="B25" s="30"/>
      <c r="C25" s="30"/>
      <c r="D25" s="189" t="s">
        <v>3604</v>
      </c>
      <c r="E25" s="189"/>
      <c r="F25" s="189"/>
      <c r="G25" s="189"/>
      <c r="H25" s="90"/>
    </row>
    <row r="26" spans="1:11" hidden="1" x14ac:dyDescent="0.2">
      <c r="A26" s="29"/>
      <c r="B26" s="30"/>
      <c r="C26" s="30"/>
      <c r="D26" s="190" t="s">
        <v>3676</v>
      </c>
      <c r="E26" s="190"/>
      <c r="F26" s="190"/>
      <c r="G26" s="190"/>
      <c r="H26" s="90"/>
    </row>
    <row r="27" spans="1:11" x14ac:dyDescent="0.2">
      <c r="A27" s="32" t="s">
        <v>3677</v>
      </c>
      <c r="B27" s="32" t="s">
        <v>3678</v>
      </c>
      <c r="C27" s="32"/>
      <c r="D27" s="91" t="s">
        <v>371</v>
      </c>
      <c r="E27" s="91" t="s">
        <v>5</v>
      </c>
      <c r="F27" s="91" t="s">
        <v>3701</v>
      </c>
      <c r="G27" s="91" t="s">
        <v>3672</v>
      </c>
    </row>
    <row r="28" spans="1:11" x14ac:dyDescent="0.2">
      <c r="A28" s="34" t="s">
        <v>3687</v>
      </c>
      <c r="B28" s="34" t="s">
        <v>3688</v>
      </c>
      <c r="C28" s="34"/>
      <c r="D28" s="81"/>
      <c r="E28" s="92" t="e">
        <f>+#REF!+#REF!+#REF!</f>
        <v>#REF!</v>
      </c>
      <c r="F28" s="81"/>
      <c r="G28" s="86" t="e">
        <f>+SUM(D28:F28)</f>
        <v>#REF!</v>
      </c>
      <c r="I28" s="148" t="e">
        <f>+G28-H5</f>
        <v>#REF!</v>
      </c>
    </row>
    <row r="29" spans="1:11" x14ac:dyDescent="0.2">
      <c r="A29" s="35" t="s">
        <v>3689</v>
      </c>
      <c r="B29" s="35" t="s">
        <v>3690</v>
      </c>
      <c r="C29" s="34"/>
      <c r="D29" s="82" t="e">
        <f>+ROUND(#REF!+#REF!+#REF!+#REF!+#REF!+#REF!,)</f>
        <v>#REF!</v>
      </c>
      <c r="E29" s="83" t="e">
        <f>+#REF!+#REF!</f>
        <v>#REF!</v>
      </c>
      <c r="F29" s="83"/>
      <c r="G29" s="82" t="e">
        <f t="shared" ref="G29:G34" si="8">+SUM(D29:F29)</f>
        <v>#REF!</v>
      </c>
      <c r="I29" s="148" t="e">
        <f>+G29-H6</f>
        <v>#REF!</v>
      </c>
    </row>
    <row r="30" spans="1:11" x14ac:dyDescent="0.2">
      <c r="A30" s="36" t="s">
        <v>3671</v>
      </c>
      <c r="B30" s="36" t="s">
        <v>3672</v>
      </c>
      <c r="C30" s="36"/>
      <c r="D30" s="85" t="e">
        <f>+SUM(D28:D29)</f>
        <v>#REF!</v>
      </c>
      <c r="E30" s="85" t="e">
        <f t="shared" ref="E30:F30" si="9">+SUM(E28:E29)</f>
        <v>#REF!</v>
      </c>
      <c r="F30" s="85">
        <f t="shared" si="9"/>
        <v>0</v>
      </c>
      <c r="G30" s="85" t="e">
        <f t="shared" si="8"/>
        <v>#REF!</v>
      </c>
      <c r="H30" s="85"/>
    </row>
    <row r="31" spans="1:11" x14ac:dyDescent="0.2">
      <c r="A31" s="34" t="s">
        <v>3691</v>
      </c>
      <c r="B31" s="34" t="s">
        <v>3692</v>
      </c>
      <c r="C31" s="34"/>
      <c r="D31" s="93"/>
      <c r="E31" s="93" t="e">
        <f>-#REF!-#REF!-#REF!-#REF!</f>
        <v>#REF!</v>
      </c>
      <c r="F31" s="86"/>
      <c r="G31" s="86" t="e">
        <f t="shared" si="8"/>
        <v>#REF!</v>
      </c>
      <c r="I31" s="148" t="e">
        <f>+G31-H8</f>
        <v>#REF!</v>
      </c>
    </row>
    <row r="32" spans="1:11" x14ac:dyDescent="0.2">
      <c r="A32" s="35" t="s">
        <v>3693</v>
      </c>
      <c r="B32" s="35" t="s">
        <v>3694</v>
      </c>
      <c r="C32" s="34"/>
      <c r="D32" s="88" t="e">
        <f>-#REF!-#REF!-E32</f>
        <v>#REF!</v>
      </c>
      <c r="E32" s="88">
        <v>-44682439.482159302</v>
      </c>
      <c r="F32" s="82"/>
      <c r="G32" s="82" t="e">
        <f t="shared" si="8"/>
        <v>#REF!</v>
      </c>
      <c r="I32" s="148" t="e">
        <f>+G32-H9</f>
        <v>#REF!</v>
      </c>
    </row>
    <row r="33" spans="1:9" x14ac:dyDescent="0.2">
      <c r="A33" s="37" t="s">
        <v>3671</v>
      </c>
      <c r="B33" s="37" t="s">
        <v>3672</v>
      </c>
      <c r="C33" s="36"/>
      <c r="D33" s="85" t="e">
        <f>+SUM(D31:D32)</f>
        <v>#REF!</v>
      </c>
      <c r="E33" s="85" t="e">
        <f t="shared" ref="E33:F33" si="10">+SUM(E31:E32)</f>
        <v>#REF!</v>
      </c>
      <c r="F33" s="85">
        <f t="shared" si="10"/>
        <v>0</v>
      </c>
      <c r="G33" s="85" t="e">
        <f t="shared" si="8"/>
        <v>#REF!</v>
      </c>
    </row>
    <row r="34" spans="1:9" ht="13.5" thickBot="1" x14ac:dyDescent="0.25">
      <c r="A34" s="39" t="s">
        <v>3702</v>
      </c>
      <c r="B34" s="39" t="s">
        <v>3703</v>
      </c>
      <c r="C34" s="36"/>
      <c r="D34" s="89" t="e">
        <f>+D30+D33</f>
        <v>#REF!</v>
      </c>
      <c r="E34" s="89" t="e">
        <f t="shared" ref="E34:F34" si="11">+E30+E33</f>
        <v>#REF!</v>
      </c>
      <c r="F34" s="89">
        <f t="shared" si="11"/>
        <v>0</v>
      </c>
      <c r="G34" s="89" t="e">
        <f t="shared" si="8"/>
        <v>#REF!</v>
      </c>
    </row>
    <row r="35" spans="1:9" ht="13.5" thickTop="1" x14ac:dyDescent="0.2">
      <c r="A35" s="31"/>
      <c r="B35" s="31"/>
      <c r="C35" s="31"/>
    </row>
    <row r="36" spans="1:9" x14ac:dyDescent="0.2">
      <c r="A36" s="30"/>
      <c r="B36" s="30"/>
      <c r="C36" s="30"/>
      <c r="D36" s="189" t="s">
        <v>3605</v>
      </c>
      <c r="E36" s="189"/>
      <c r="F36" s="189"/>
      <c r="G36" s="189"/>
      <c r="H36" s="90"/>
    </row>
    <row r="37" spans="1:9" hidden="1" x14ac:dyDescent="0.2">
      <c r="A37" s="30"/>
      <c r="B37" s="30"/>
      <c r="C37" s="30"/>
      <c r="D37" s="190" t="s">
        <v>3697</v>
      </c>
      <c r="E37" s="190"/>
      <c r="F37" s="190"/>
      <c r="G37" s="190"/>
      <c r="H37" s="90"/>
    </row>
    <row r="38" spans="1:9" x14ac:dyDescent="0.2">
      <c r="A38" s="32" t="s">
        <v>3677</v>
      </c>
      <c r="B38" s="32" t="s">
        <v>3678</v>
      </c>
      <c r="C38" s="32"/>
      <c r="D38" s="91" t="s">
        <v>371</v>
      </c>
      <c r="E38" s="91" t="s">
        <v>5</v>
      </c>
      <c r="F38" s="91" t="s">
        <v>3701</v>
      </c>
      <c r="G38" s="91" t="s">
        <v>3672</v>
      </c>
    </row>
    <row r="39" spans="1:9" x14ac:dyDescent="0.2">
      <c r="A39" s="34" t="s">
        <v>3687</v>
      </c>
      <c r="B39" s="34" t="s">
        <v>3688</v>
      </c>
      <c r="C39" s="34"/>
      <c r="D39" s="81">
        <v>0</v>
      </c>
      <c r="E39" s="81">
        <v>72996126</v>
      </c>
      <c r="F39" s="81"/>
      <c r="G39" s="86">
        <f>+SUM(D39:F39)</f>
        <v>72996126</v>
      </c>
      <c r="I39" s="148">
        <f>+G39-H17</f>
        <v>0</v>
      </c>
    </row>
    <row r="40" spans="1:9" x14ac:dyDescent="0.2">
      <c r="A40" s="35" t="s">
        <v>3689</v>
      </c>
      <c r="B40" s="35" t="s">
        <v>3690</v>
      </c>
      <c r="C40" s="34"/>
      <c r="D40" s="82">
        <v>109273428</v>
      </c>
      <c r="E40" s="83">
        <v>201022019</v>
      </c>
      <c r="F40" s="83"/>
      <c r="G40" s="82">
        <f t="shared" ref="G40:G45" si="12">+SUM(D40:F40)</f>
        <v>310295447</v>
      </c>
      <c r="I40" s="148">
        <f>+G40-H18</f>
        <v>0</v>
      </c>
    </row>
    <row r="41" spans="1:9" x14ac:dyDescent="0.2">
      <c r="A41" s="36" t="s">
        <v>3671</v>
      </c>
      <c r="B41" s="36" t="s">
        <v>3672</v>
      </c>
      <c r="C41" s="36"/>
      <c r="D41" s="85">
        <f>+SUM(D39:D40)</f>
        <v>109273428</v>
      </c>
      <c r="E41" s="85">
        <f t="shared" ref="E41" si="13">+SUM(E39:E40)</f>
        <v>274018145</v>
      </c>
      <c r="F41" s="85">
        <f t="shared" ref="F41" si="14">+SUM(F39:F40)</f>
        <v>0</v>
      </c>
      <c r="G41" s="85">
        <f t="shared" si="12"/>
        <v>383291573</v>
      </c>
      <c r="H41" s="85"/>
    </row>
    <row r="42" spans="1:9" x14ac:dyDescent="0.2">
      <c r="A42" s="34" t="s">
        <v>3691</v>
      </c>
      <c r="B42" s="34" t="s">
        <v>3692</v>
      </c>
      <c r="C42" s="34"/>
      <c r="D42" s="86"/>
      <c r="E42" s="86">
        <v>-577866173</v>
      </c>
      <c r="F42" s="86"/>
      <c r="G42" s="86">
        <f t="shared" si="12"/>
        <v>-577866173</v>
      </c>
      <c r="I42" s="148">
        <f>+G42-H20</f>
        <v>0</v>
      </c>
    </row>
    <row r="43" spans="1:9" x14ac:dyDescent="0.2">
      <c r="A43" s="35" t="s">
        <v>3693</v>
      </c>
      <c r="B43" s="35" t="s">
        <v>3694</v>
      </c>
      <c r="C43" s="34"/>
      <c r="D43" s="82">
        <v>-429166072</v>
      </c>
      <c r="E43" s="82">
        <v>-44682439</v>
      </c>
      <c r="F43" s="82"/>
      <c r="G43" s="82">
        <f t="shared" si="12"/>
        <v>-473848511</v>
      </c>
      <c r="I43" s="148">
        <f>+G43-H21</f>
        <v>0</v>
      </c>
    </row>
    <row r="44" spans="1:9" x14ac:dyDescent="0.2">
      <c r="A44" s="37" t="s">
        <v>3671</v>
      </c>
      <c r="B44" s="37" t="s">
        <v>3672</v>
      </c>
      <c r="C44" s="36"/>
      <c r="D44" s="85">
        <f>+SUM(D42:D43)</f>
        <v>-429166072</v>
      </c>
      <c r="E44" s="85">
        <f t="shared" ref="E44" si="15">+SUM(E42:E43)</f>
        <v>-622548612</v>
      </c>
      <c r="F44" s="85">
        <f t="shared" ref="F44" si="16">+SUM(F42:F43)</f>
        <v>0</v>
      </c>
      <c r="G44" s="85">
        <f t="shared" si="12"/>
        <v>-1051714684</v>
      </c>
    </row>
    <row r="45" spans="1:9" ht="13.5" thickBot="1" x14ac:dyDescent="0.25">
      <c r="A45" s="39" t="s">
        <v>3704</v>
      </c>
      <c r="B45" s="39" t="s">
        <v>3705</v>
      </c>
      <c r="C45" s="36"/>
      <c r="D45" s="89">
        <f>+D41+D44</f>
        <v>-319892644</v>
      </c>
      <c r="E45" s="89">
        <f t="shared" ref="E45" si="17">+E41+E44</f>
        <v>-348530467</v>
      </c>
      <c r="F45" s="89">
        <f t="shared" ref="F45" si="18">+F41+F44</f>
        <v>0</v>
      </c>
      <c r="G45" s="89">
        <f t="shared" si="12"/>
        <v>-668423111</v>
      </c>
    </row>
    <row r="46" spans="1:9" ht="13.5" thickTop="1" x14ac:dyDescent="0.2">
      <c r="A46" s="36"/>
      <c r="B46" s="36"/>
      <c r="C46" s="36"/>
      <c r="D46" s="85"/>
      <c r="E46" s="85"/>
      <c r="F46" s="85"/>
      <c r="G46" s="85"/>
    </row>
    <row r="47" spans="1:9" x14ac:dyDescent="0.2">
      <c r="A47" s="29" t="s">
        <v>3706</v>
      </c>
      <c r="B47" s="30"/>
      <c r="C47" s="30"/>
      <c r="D47" s="189" t="s">
        <v>3604</v>
      </c>
      <c r="E47" s="189"/>
      <c r="F47" s="189"/>
      <c r="G47" s="189"/>
      <c r="H47" s="189"/>
    </row>
    <row r="48" spans="1:9" hidden="1" x14ac:dyDescent="0.2">
      <c r="A48" s="29"/>
      <c r="B48" s="30"/>
      <c r="C48" s="30"/>
      <c r="D48" s="190" t="s">
        <v>3676</v>
      </c>
      <c r="E48" s="190"/>
      <c r="F48" s="190"/>
      <c r="G48" s="190"/>
      <c r="H48" s="190"/>
    </row>
    <row r="49" spans="1:9" x14ac:dyDescent="0.2">
      <c r="A49" s="32" t="s">
        <v>3677</v>
      </c>
      <c r="B49" s="32" t="s">
        <v>3678</v>
      </c>
      <c r="C49" s="32"/>
      <c r="D49" s="78" t="s">
        <v>3679</v>
      </c>
      <c r="E49" s="78" t="s">
        <v>3680</v>
      </c>
      <c r="F49" s="78" t="s">
        <v>3681</v>
      </c>
      <c r="G49" s="78" t="s">
        <v>3682</v>
      </c>
      <c r="H49" s="78" t="s">
        <v>3672</v>
      </c>
    </row>
    <row r="50" spans="1:9" hidden="1" x14ac:dyDescent="0.2">
      <c r="A50" s="32"/>
      <c r="B50" s="32"/>
      <c r="C50" s="32"/>
      <c r="D50" s="79" t="s">
        <v>3683</v>
      </c>
      <c r="E50" s="79" t="s">
        <v>3684</v>
      </c>
      <c r="F50" s="79" t="s">
        <v>3685</v>
      </c>
      <c r="G50" s="79" t="s">
        <v>3686</v>
      </c>
      <c r="H50" s="80" t="s">
        <v>3672</v>
      </c>
    </row>
    <row r="51" spans="1:9" x14ac:dyDescent="0.2">
      <c r="A51" s="34" t="s">
        <v>3687</v>
      </c>
      <c r="B51" s="34" t="s">
        <v>3688</v>
      </c>
      <c r="C51" s="34"/>
      <c r="D51" s="92" t="e">
        <f>+D5</f>
        <v>#REF!</v>
      </c>
      <c r="E51" s="92"/>
      <c r="F51" s="92"/>
      <c r="G51" s="92"/>
      <c r="H51" s="92" t="e">
        <f>+SUM(D51:G51)</f>
        <v>#REF!</v>
      </c>
      <c r="I51" s="148" t="e">
        <f>+H51-H5</f>
        <v>#REF!</v>
      </c>
    </row>
    <row r="52" spans="1:9" x14ac:dyDescent="0.2">
      <c r="A52" s="35" t="s">
        <v>3689</v>
      </c>
      <c r="B52" s="35" t="s">
        <v>3690</v>
      </c>
      <c r="C52" s="34"/>
      <c r="D52" s="82" t="e">
        <f>+#REF!</f>
        <v>#REF!</v>
      </c>
      <c r="E52" s="83"/>
      <c r="F52" s="83"/>
      <c r="G52" s="83"/>
      <c r="H52" s="84" t="e">
        <f t="shared" ref="H52" si="19">+SUM(D52:G52)</f>
        <v>#REF!</v>
      </c>
      <c r="I52" s="148" t="e">
        <f>+H52-H6</f>
        <v>#REF!</v>
      </c>
    </row>
    <row r="53" spans="1:9" ht="13.5" thickBot="1" x14ac:dyDescent="0.25">
      <c r="A53" s="38" t="s">
        <v>3707</v>
      </c>
      <c r="B53" s="38" t="s">
        <v>3708</v>
      </c>
      <c r="C53" s="36"/>
      <c r="D53" s="89" t="e">
        <f>+SUM(D51:D52)</f>
        <v>#REF!</v>
      </c>
      <c r="E53" s="89">
        <f>+SUM(E51:E52)</f>
        <v>0</v>
      </c>
      <c r="F53" s="89">
        <f>+SUM(F51:F52)</f>
        <v>0</v>
      </c>
      <c r="G53" s="89">
        <f>+SUM(G51:G52)</f>
        <v>0</v>
      </c>
      <c r="H53" s="89" t="e">
        <f>+SUM(H51:H52)</f>
        <v>#REF!</v>
      </c>
    </row>
    <row r="54" spans="1:9" ht="13.5" thickTop="1" x14ac:dyDescent="0.2">
      <c r="A54" s="36"/>
      <c r="B54" s="36"/>
      <c r="C54" s="36"/>
      <c r="D54" s="85"/>
      <c r="E54" s="85"/>
      <c r="F54" s="85"/>
      <c r="G54" s="85"/>
      <c r="H54" s="85"/>
    </row>
    <row r="55" spans="1:9" x14ac:dyDescent="0.2">
      <c r="A55" s="31"/>
      <c r="B55" s="31"/>
      <c r="C55" s="31"/>
      <c r="D55" s="189" t="s">
        <v>3605</v>
      </c>
      <c r="E55" s="189"/>
      <c r="F55" s="189"/>
      <c r="G55" s="189"/>
      <c r="H55" s="189"/>
    </row>
    <row r="56" spans="1:9" hidden="1" x14ac:dyDescent="0.2">
      <c r="A56" s="31"/>
      <c r="B56" s="31"/>
      <c r="C56" s="31"/>
      <c r="D56" s="190" t="s">
        <v>3697</v>
      </c>
      <c r="E56" s="190"/>
      <c r="F56" s="190"/>
      <c r="G56" s="190"/>
      <c r="H56" s="190"/>
    </row>
    <row r="57" spans="1:9" x14ac:dyDescent="0.2">
      <c r="A57" s="32" t="s">
        <v>3677</v>
      </c>
      <c r="B57" s="32" t="s">
        <v>3678</v>
      </c>
      <c r="C57" s="32"/>
      <c r="D57" s="78" t="s">
        <v>3679</v>
      </c>
      <c r="E57" s="78" t="s">
        <v>3680</v>
      </c>
      <c r="F57" s="78" t="s">
        <v>3681</v>
      </c>
      <c r="G57" s="78" t="s">
        <v>3682</v>
      </c>
      <c r="H57" s="78" t="s">
        <v>3672</v>
      </c>
    </row>
    <row r="58" spans="1:9" hidden="1" x14ac:dyDescent="0.2">
      <c r="A58" s="32"/>
      <c r="B58" s="32"/>
      <c r="C58" s="32"/>
      <c r="D58" s="79" t="s">
        <v>3683</v>
      </c>
      <c r="E58" s="79" t="s">
        <v>3684</v>
      </c>
      <c r="F58" s="79" t="s">
        <v>3685</v>
      </c>
      <c r="G58" s="79" t="s">
        <v>3686</v>
      </c>
      <c r="H58" s="80" t="s">
        <v>3672</v>
      </c>
    </row>
    <row r="59" spans="1:9" x14ac:dyDescent="0.2">
      <c r="A59" s="34" t="s">
        <v>3687</v>
      </c>
      <c r="B59" s="34" t="s">
        <v>3688</v>
      </c>
      <c r="C59" s="34"/>
      <c r="D59" s="81">
        <v>72996126</v>
      </c>
      <c r="E59" s="81"/>
      <c r="F59" s="81"/>
      <c r="G59" s="81"/>
      <c r="H59" s="81">
        <f>+SUM(D59:G59)</f>
        <v>72996126</v>
      </c>
      <c r="I59" s="148">
        <f>+H59-H17</f>
        <v>0</v>
      </c>
    </row>
    <row r="60" spans="1:9" x14ac:dyDescent="0.2">
      <c r="A60" s="35" t="s">
        <v>3689</v>
      </c>
      <c r="B60" s="35" t="s">
        <v>3690</v>
      </c>
      <c r="C60" s="34"/>
      <c r="D60" s="82">
        <v>310295447</v>
      </c>
      <c r="E60" s="83"/>
      <c r="F60" s="83"/>
      <c r="G60" s="83"/>
      <c r="H60" s="84">
        <f t="shared" ref="H60" si="20">+SUM(D60:G60)</f>
        <v>310295447</v>
      </c>
      <c r="I60" s="148">
        <f>+H60-H18</f>
        <v>0</v>
      </c>
    </row>
    <row r="61" spans="1:9" ht="13.5" thickBot="1" x14ac:dyDescent="0.25">
      <c r="A61" s="38" t="s">
        <v>3709</v>
      </c>
      <c r="B61" s="38" t="s">
        <v>3710</v>
      </c>
      <c r="C61" s="36"/>
      <c r="D61" s="89">
        <f>+SUM(D59:D60)</f>
        <v>383291573</v>
      </c>
      <c r="E61" s="89">
        <f>+SUM(E59:E60)</f>
        <v>0</v>
      </c>
      <c r="F61" s="89">
        <f>+SUM(F59:F60)</f>
        <v>0</v>
      </c>
      <c r="G61" s="89">
        <f>+SUM(G59:G60)</f>
        <v>0</v>
      </c>
      <c r="H61" s="89">
        <f>+SUM(H59:H60)</f>
        <v>383291573</v>
      </c>
    </row>
    <row r="62" spans="1:9" ht="13.5" thickTop="1" x14ac:dyDescent="0.2"/>
  </sheetData>
  <mergeCells count="12">
    <mergeCell ref="D55:H55"/>
    <mergeCell ref="D56:H56"/>
    <mergeCell ref="D36:G36"/>
    <mergeCell ref="D37:G37"/>
    <mergeCell ref="D1:H1"/>
    <mergeCell ref="D2:H2"/>
    <mergeCell ref="D13:H13"/>
    <mergeCell ref="D14:H14"/>
    <mergeCell ref="D25:G25"/>
    <mergeCell ref="D26:G26"/>
    <mergeCell ref="D47:H47"/>
    <mergeCell ref="D48:H4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rgb="FFFFFF00"/>
  </sheetPr>
  <dimension ref="B2:G48"/>
  <sheetViews>
    <sheetView showGridLines="0" zoomScale="80" zoomScaleNormal="80" workbookViewId="0">
      <selection activeCell="F28" sqref="F28"/>
    </sheetView>
  </sheetViews>
  <sheetFormatPr defaultColWidth="8.85546875" defaultRowHeight="12.75" x14ac:dyDescent="0.2"/>
  <cols>
    <col min="1" max="1" width="8.85546875" style="3"/>
    <col min="2" max="2" width="21.28515625" style="3" bestFit="1" customWidth="1"/>
    <col min="3" max="3" width="19.28515625" style="3" customWidth="1"/>
    <col min="4" max="4" width="14.85546875" style="3" bestFit="1" customWidth="1"/>
    <col min="5" max="5" width="8.85546875" style="3"/>
    <col min="6" max="6" width="14.5703125" style="3" bestFit="1" customWidth="1"/>
    <col min="7" max="7" width="14.42578125" style="3" bestFit="1" customWidth="1"/>
    <col min="8" max="8" width="8.85546875" style="3"/>
    <col min="9" max="9" width="10" style="3" bestFit="1" customWidth="1"/>
    <col min="10" max="10" width="8.85546875" style="3"/>
    <col min="11" max="11" width="10" style="3" bestFit="1" customWidth="1"/>
    <col min="12" max="16384" width="8.85546875" style="3"/>
  </cols>
  <sheetData>
    <row r="2" spans="2:7" x14ac:dyDescent="0.2">
      <c r="B2" s="31"/>
      <c r="C2" s="31"/>
      <c r="D2" s="31"/>
      <c r="E2" s="31"/>
      <c r="F2" s="31"/>
      <c r="G2" s="31"/>
    </row>
    <row r="3" spans="2:7" x14ac:dyDescent="0.2">
      <c r="B3" s="31"/>
      <c r="C3" s="191" t="s">
        <v>3737</v>
      </c>
      <c r="D3" s="191"/>
      <c r="E3" s="40"/>
      <c r="F3" s="191" t="s">
        <v>3604</v>
      </c>
      <c r="G3" s="191"/>
    </row>
    <row r="4" spans="2:7" hidden="1" x14ac:dyDescent="0.2">
      <c r="B4" s="31"/>
      <c r="C4" s="191" t="s">
        <v>3676</v>
      </c>
      <c r="D4" s="191"/>
      <c r="E4" s="40"/>
      <c r="F4" s="191" t="s">
        <v>3697</v>
      </c>
      <c r="G4" s="191"/>
    </row>
    <row r="5" spans="2:7" x14ac:dyDescent="0.2">
      <c r="B5" s="31"/>
      <c r="C5" s="41" t="s">
        <v>3711</v>
      </c>
      <c r="D5" s="41" t="s">
        <v>3712</v>
      </c>
      <c r="E5" s="43"/>
      <c r="F5" s="41" t="s">
        <v>3711</v>
      </c>
      <c r="G5" s="41" t="s">
        <v>3712</v>
      </c>
    </row>
    <row r="6" spans="2:7" hidden="1" x14ac:dyDescent="0.2">
      <c r="B6" s="31"/>
      <c r="C6" s="41" t="s">
        <v>3713</v>
      </c>
      <c r="D6" s="146" t="s">
        <v>3714</v>
      </c>
      <c r="E6" s="40"/>
      <c r="F6" s="42" t="s">
        <v>3713</v>
      </c>
      <c r="G6" s="33" t="s">
        <v>3714</v>
      </c>
    </row>
    <row r="7" spans="2:7" x14ac:dyDescent="0.2">
      <c r="B7" s="40"/>
      <c r="C7" s="46"/>
      <c r="D7" s="47"/>
      <c r="E7" s="44"/>
      <c r="F7" s="46"/>
      <c r="G7" s="47"/>
    </row>
    <row r="8" spans="2:7" x14ac:dyDescent="0.2">
      <c r="B8" s="40" t="s">
        <v>3715</v>
      </c>
      <c r="C8" s="46" t="e">
        <f>+ROUND(#REF!,)</f>
        <v>#REF!</v>
      </c>
      <c r="D8" s="47" t="e">
        <f>+#REF!</f>
        <v>#REF!</v>
      </c>
      <c r="E8" s="44"/>
      <c r="F8" s="46">
        <v>87384291</v>
      </c>
      <c r="G8" s="47" t="e">
        <f>+#REF!</f>
        <v>#REF!</v>
      </c>
    </row>
    <row r="9" spans="2:7" x14ac:dyDescent="0.2">
      <c r="B9" s="40" t="s">
        <v>389</v>
      </c>
      <c r="C9" s="46" t="e">
        <f>+#REF!</f>
        <v>#REF!</v>
      </c>
      <c r="D9" s="47" t="e">
        <f>+#REF!</f>
        <v>#REF!</v>
      </c>
      <c r="E9" s="44"/>
      <c r="F9" s="46"/>
      <c r="G9" s="47" t="e">
        <f>+#REF!</f>
        <v>#REF!</v>
      </c>
    </row>
    <row r="10" spans="2:7" x14ac:dyDescent="0.2">
      <c r="B10" s="40" t="s">
        <v>3716</v>
      </c>
      <c r="C10" s="46"/>
      <c r="D10" s="47" t="e">
        <f>+#REF!</f>
        <v>#REF!</v>
      </c>
      <c r="E10" s="44"/>
      <c r="F10" s="46"/>
      <c r="G10" s="47" t="e">
        <f>+#REF!</f>
        <v>#REF!</v>
      </c>
    </row>
    <row r="11" spans="2:7" ht="25.5" x14ac:dyDescent="0.2">
      <c r="B11" s="40" t="s">
        <v>3717</v>
      </c>
      <c r="C11" s="46"/>
      <c r="D11" s="47">
        <v>0</v>
      </c>
      <c r="E11" s="44"/>
      <c r="F11" s="46"/>
      <c r="G11" s="47" t="e">
        <f>+#REF!</f>
        <v>#REF!</v>
      </c>
    </row>
    <row r="12" spans="2:7" ht="13.5" thickBot="1" x14ac:dyDescent="0.25">
      <c r="B12" s="40"/>
      <c r="C12" s="48" t="e">
        <f>SUM(C8:C11)</f>
        <v>#REF!</v>
      </c>
      <c r="D12" s="48" t="e">
        <f>SUM(D8:D11)</f>
        <v>#REF!</v>
      </c>
      <c r="E12" s="44"/>
      <c r="F12" s="48">
        <f>SUM(F8:F11)</f>
        <v>87384291</v>
      </c>
      <c r="G12" s="48" t="e">
        <f>SUM(G8:G11)</f>
        <v>#REF!</v>
      </c>
    </row>
    <row r="13" spans="2:7" ht="13.5" thickTop="1" x14ac:dyDescent="0.2">
      <c r="B13" s="56" t="s">
        <v>3673</v>
      </c>
      <c r="C13" s="57" t="e">
        <f>+C12-#REF!</f>
        <v>#REF!</v>
      </c>
      <c r="D13" s="149" t="e">
        <f>+D12-#REF!</f>
        <v>#REF!</v>
      </c>
      <c r="E13" s="57"/>
      <c r="F13" s="57" t="e">
        <f>+F12-#REF!</f>
        <v>#REF!</v>
      </c>
      <c r="G13" s="58" t="e">
        <f>+G12-#REF!</f>
        <v>#REF!</v>
      </c>
    </row>
    <row r="14" spans="2:7" x14ac:dyDescent="0.2">
      <c r="B14" s="40"/>
      <c r="C14" s="44"/>
      <c r="D14" s="69"/>
      <c r="E14" s="44"/>
      <c r="F14" s="44"/>
      <c r="G14" s="45"/>
    </row>
    <row r="15" spans="2:7" x14ac:dyDescent="0.2">
      <c r="B15" s="40"/>
      <c r="C15" s="49"/>
      <c r="D15" s="40"/>
      <c r="E15" s="40"/>
      <c r="F15" s="50"/>
      <c r="G15" s="40"/>
    </row>
    <row r="16" spans="2:7" x14ac:dyDescent="0.2">
      <c r="B16" s="40"/>
      <c r="C16" s="49"/>
      <c r="D16" s="40"/>
      <c r="E16" s="40"/>
      <c r="F16" s="50"/>
      <c r="G16" s="40"/>
    </row>
    <row r="17" spans="2:7" x14ac:dyDescent="0.2">
      <c r="B17" s="31"/>
      <c r="C17" s="191" t="s">
        <v>3737</v>
      </c>
      <c r="D17" s="191"/>
      <c r="E17" s="40"/>
      <c r="F17" s="191" t="s">
        <v>3604</v>
      </c>
      <c r="G17" s="191"/>
    </row>
    <row r="18" spans="2:7" ht="14.45" hidden="1" customHeight="1" x14ac:dyDescent="0.2">
      <c r="B18" s="31"/>
      <c r="C18" s="191" t="s">
        <v>3676</v>
      </c>
      <c r="D18" s="191"/>
      <c r="E18" s="40"/>
      <c r="F18" s="192" t="s">
        <v>3697</v>
      </c>
      <c r="G18" s="192"/>
    </row>
    <row r="19" spans="2:7" x14ac:dyDescent="0.2">
      <c r="B19" s="31"/>
      <c r="C19" s="42" t="s">
        <v>3718</v>
      </c>
      <c r="D19" s="33" t="s">
        <v>3719</v>
      </c>
      <c r="E19" s="40"/>
      <c r="F19" s="42" t="s">
        <v>3718</v>
      </c>
      <c r="G19" s="33" t="s">
        <v>3719</v>
      </c>
    </row>
    <row r="20" spans="2:7" hidden="1" x14ac:dyDescent="0.2">
      <c r="B20" s="31"/>
      <c r="C20" s="42" t="s">
        <v>3720</v>
      </c>
      <c r="D20" s="33" t="s">
        <v>3721</v>
      </c>
      <c r="E20" s="40"/>
      <c r="F20" s="42" t="s">
        <v>3720</v>
      </c>
      <c r="G20" s="33" t="s">
        <v>3721</v>
      </c>
    </row>
    <row r="21" spans="2:7" x14ac:dyDescent="0.2">
      <c r="B21" s="43"/>
      <c r="C21" s="51"/>
      <c r="D21" s="52"/>
      <c r="E21" s="53"/>
      <c r="F21" s="51"/>
      <c r="G21" s="52"/>
    </row>
    <row r="22" spans="2:7" x14ac:dyDescent="0.2">
      <c r="B22" s="43" t="s">
        <v>3722</v>
      </c>
      <c r="C22" s="72"/>
      <c r="D22" s="73"/>
      <c r="E22" s="53"/>
      <c r="F22" s="72">
        <v>83684115</v>
      </c>
      <c r="G22" s="73">
        <v>2083009485</v>
      </c>
    </row>
    <row r="23" spans="2:7" x14ac:dyDescent="0.2">
      <c r="B23" s="43" t="s">
        <v>389</v>
      </c>
      <c r="C23" s="72"/>
      <c r="D23" s="73"/>
      <c r="E23" s="53"/>
      <c r="F23" s="72">
        <v>1710942</v>
      </c>
      <c r="G23" s="73">
        <v>38267053</v>
      </c>
    </row>
    <row r="24" spans="2:7" x14ac:dyDescent="0.2">
      <c r="B24" s="40" t="s">
        <v>3723</v>
      </c>
      <c r="C24" s="74"/>
      <c r="D24" s="75"/>
      <c r="E24" s="31"/>
      <c r="F24" s="74">
        <v>3825</v>
      </c>
      <c r="G24" s="75">
        <v>105673</v>
      </c>
    </row>
    <row r="25" spans="2:7" ht="13.5" thickBot="1" x14ac:dyDescent="0.25">
      <c r="B25" s="31"/>
      <c r="C25" s="54">
        <f>+SUM(C22:C24)</f>
        <v>0</v>
      </c>
      <c r="D25" s="54">
        <f>+SUM(D22:D24)</f>
        <v>0</v>
      </c>
      <c r="E25" s="31"/>
      <c r="F25" s="54">
        <f>+SUM(F21:F24)</f>
        <v>85398882</v>
      </c>
      <c r="G25" s="54">
        <f>+SUM(G21:G24)</f>
        <v>2121382211</v>
      </c>
    </row>
    <row r="26" spans="2:7" ht="13.5" thickTop="1" x14ac:dyDescent="0.2">
      <c r="B26" s="40"/>
      <c r="C26" s="49"/>
      <c r="D26" s="43"/>
      <c r="E26" s="31"/>
      <c r="F26" s="50"/>
      <c r="G26" s="43"/>
    </row>
    <row r="29" spans="2:7" x14ac:dyDescent="0.2">
      <c r="B29" s="6" t="s">
        <v>3724</v>
      </c>
      <c r="C29" s="77">
        <f>+F48+G48</f>
        <v>6264768</v>
      </c>
      <c r="D29" s="55"/>
    </row>
    <row r="35" spans="5:7" x14ac:dyDescent="0.2">
      <c r="F35" s="4" t="s">
        <v>3826</v>
      </c>
      <c r="G35" s="4" t="s">
        <v>3827</v>
      </c>
    </row>
    <row r="36" spans="5:7" x14ac:dyDescent="0.2">
      <c r="E36" s="3" t="s">
        <v>3814</v>
      </c>
      <c r="F36" s="23">
        <v>132345</v>
      </c>
      <c r="G36" s="23">
        <v>2250</v>
      </c>
    </row>
    <row r="37" spans="5:7" x14ac:dyDescent="0.2">
      <c r="E37" s="3" t="s">
        <v>3815</v>
      </c>
      <c r="F37" s="23">
        <v>4781973</v>
      </c>
      <c r="G37" s="23">
        <v>2250</v>
      </c>
    </row>
    <row r="38" spans="5:7" x14ac:dyDescent="0.2">
      <c r="E38" s="3" t="s">
        <v>3816</v>
      </c>
      <c r="F38" s="23">
        <v>132345</v>
      </c>
      <c r="G38" s="23">
        <v>2250</v>
      </c>
    </row>
    <row r="39" spans="5:7" x14ac:dyDescent="0.2">
      <c r="E39" s="3" t="s">
        <v>3817</v>
      </c>
      <c r="F39" s="23">
        <v>132345</v>
      </c>
      <c r="G39" s="23">
        <v>2250</v>
      </c>
    </row>
    <row r="40" spans="5:7" x14ac:dyDescent="0.2">
      <c r="E40" s="3" t="s">
        <v>3818</v>
      </c>
      <c r="F40" s="23">
        <v>132345</v>
      </c>
      <c r="G40" s="23">
        <v>2250</v>
      </c>
    </row>
    <row r="41" spans="5:7" x14ac:dyDescent="0.2">
      <c r="E41" s="3" t="s">
        <v>3819</v>
      </c>
      <c r="F41" s="23">
        <v>132345</v>
      </c>
      <c r="G41" s="23">
        <v>2250</v>
      </c>
    </row>
    <row r="42" spans="5:7" x14ac:dyDescent="0.2">
      <c r="E42" s="3" t="s">
        <v>3820</v>
      </c>
      <c r="F42" s="23">
        <v>132345</v>
      </c>
      <c r="G42" s="23">
        <v>2250</v>
      </c>
    </row>
    <row r="43" spans="5:7" x14ac:dyDescent="0.2">
      <c r="E43" s="3" t="s">
        <v>3821</v>
      </c>
      <c r="F43" s="23">
        <v>132345</v>
      </c>
      <c r="G43" s="23">
        <v>2250</v>
      </c>
    </row>
    <row r="44" spans="5:7" x14ac:dyDescent="0.2">
      <c r="E44" s="3" t="s">
        <v>3822</v>
      </c>
      <c r="F44" s="23">
        <v>132345</v>
      </c>
      <c r="G44" s="23">
        <v>2250</v>
      </c>
    </row>
    <row r="45" spans="5:7" x14ac:dyDescent="0.2">
      <c r="E45" s="3" t="s">
        <v>3823</v>
      </c>
      <c r="F45" s="23">
        <v>132345</v>
      </c>
      <c r="G45" s="23">
        <v>2250</v>
      </c>
    </row>
    <row r="46" spans="5:7" x14ac:dyDescent="0.2">
      <c r="E46" s="3" t="s">
        <v>3824</v>
      </c>
      <c r="F46" s="23">
        <v>132345</v>
      </c>
      <c r="G46" s="23">
        <v>2250</v>
      </c>
    </row>
    <row r="47" spans="5:7" x14ac:dyDescent="0.2">
      <c r="E47" s="3" t="s">
        <v>3825</v>
      </c>
      <c r="F47" s="23">
        <v>132345</v>
      </c>
      <c r="G47" s="23">
        <v>2250</v>
      </c>
    </row>
    <row r="48" spans="5:7" x14ac:dyDescent="0.2">
      <c r="F48" s="22">
        <f>SUM(F36:F47)</f>
        <v>6237768</v>
      </c>
      <c r="G48" s="22">
        <f>SUM(G36:G47)</f>
        <v>27000</v>
      </c>
    </row>
  </sheetData>
  <mergeCells count="8">
    <mergeCell ref="C18:D18"/>
    <mergeCell ref="F18:G18"/>
    <mergeCell ref="C3:D3"/>
    <mergeCell ref="F3:G3"/>
    <mergeCell ref="C4:D4"/>
    <mergeCell ref="F4:G4"/>
    <mergeCell ref="C17:D17"/>
    <mergeCell ref="F17:G17"/>
  </mergeCells>
  <phoneticPr fontId="34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D34F0-A807-45DD-86C9-32360C89ECFD}">
  <dimension ref="A1:R603"/>
  <sheetViews>
    <sheetView workbookViewId="0">
      <selection activeCell="J610" sqref="A610:J610"/>
    </sheetView>
  </sheetViews>
  <sheetFormatPr defaultColWidth="9.140625" defaultRowHeight="12.75" x14ac:dyDescent="0.2"/>
  <cols>
    <col min="1" max="1" width="9.140625" style="153"/>
    <col min="2" max="2" width="31.140625" style="153" customWidth="1"/>
    <col min="3" max="3" width="39.28515625" style="158" customWidth="1"/>
    <col min="4" max="4" width="17.85546875" style="153" customWidth="1"/>
    <col min="5" max="5" width="18.28515625" style="153" customWidth="1"/>
    <col min="6" max="6" width="19.5703125" style="153" customWidth="1"/>
    <col min="7" max="9" width="9.140625" style="153"/>
    <col min="10" max="11" width="17.42578125" style="158" bestFit="1" customWidth="1"/>
    <col min="12" max="13" width="15.7109375" style="158" bestFit="1" customWidth="1"/>
    <col min="14" max="14" width="9.140625" style="158"/>
    <col min="15" max="15" width="9.140625" style="153"/>
    <col min="16" max="16" width="15.140625" style="158" bestFit="1" customWidth="1"/>
    <col min="17" max="16384" width="9.140625" style="153"/>
  </cols>
  <sheetData>
    <row r="1" spans="1:18" ht="15.75" x14ac:dyDescent="0.25">
      <c r="A1" s="152" t="s">
        <v>3739</v>
      </c>
    </row>
    <row r="2" spans="1:18" ht="21.75" x14ac:dyDescent="0.2">
      <c r="A2" s="154" t="s">
        <v>3740</v>
      </c>
      <c r="B2" s="154" t="s">
        <v>3741</v>
      </c>
      <c r="C2" s="159" t="s">
        <v>3742</v>
      </c>
      <c r="D2" s="154" t="s">
        <v>1</v>
      </c>
      <c r="E2" s="154" t="s">
        <v>2</v>
      </c>
      <c r="F2" s="154" t="s">
        <v>3743</v>
      </c>
    </row>
    <row r="3" spans="1:18" x14ac:dyDescent="0.2">
      <c r="A3" s="155" t="s">
        <v>3744</v>
      </c>
      <c r="B3" s="155" t="s">
        <v>3745</v>
      </c>
      <c r="C3" s="157"/>
      <c r="D3" s="156"/>
      <c r="E3" s="156"/>
      <c r="F3" s="156"/>
      <c r="J3" s="158" t="s">
        <v>3782</v>
      </c>
    </row>
    <row r="4" spans="1:18" x14ac:dyDescent="0.2">
      <c r="A4" s="163">
        <v>10111</v>
      </c>
      <c r="B4" s="155" t="s">
        <v>4</v>
      </c>
      <c r="C4" s="157">
        <v>-17875620</v>
      </c>
      <c r="D4" s="156"/>
      <c r="E4" s="156"/>
      <c r="F4" s="156">
        <v>-17875620</v>
      </c>
      <c r="H4" s="153" t="str">
        <f>+LEFT(A4,3)</f>
        <v>101</v>
      </c>
      <c r="J4" s="158" t="e">
        <f>+SUMIF(#REF!,'trial  i vjeter'!A4,#REF!)</f>
        <v>#REF!</v>
      </c>
      <c r="K4" s="158" t="e">
        <f>+C4-J4</f>
        <v>#REF!</v>
      </c>
      <c r="L4" s="158" t="e">
        <f>+SUMIF(#REF!,'trial  i vjeter'!A4,#REF!)</f>
        <v>#REF!</v>
      </c>
      <c r="M4" s="158" t="e">
        <f t="shared" ref="M4" si="0">+K4+L4</f>
        <v>#REF!</v>
      </c>
    </row>
    <row r="5" spans="1:18" x14ac:dyDescent="0.2">
      <c r="A5" s="163">
        <v>10114</v>
      </c>
      <c r="B5" s="155" t="s">
        <v>7</v>
      </c>
      <c r="C5" s="157">
        <v>-131087878</v>
      </c>
      <c r="D5" s="156"/>
      <c r="E5" s="156"/>
      <c r="F5" s="156">
        <v>-131087878</v>
      </c>
      <c r="H5" s="153" t="str">
        <f t="shared" ref="H5:H68" si="1">+LEFT(A5,3)</f>
        <v>101</v>
      </c>
      <c r="J5" s="158" t="e">
        <f>+SUMIF(#REF!,'trial  i vjeter'!A5,#REF!)</f>
        <v>#REF!</v>
      </c>
      <c r="K5" s="158" t="e">
        <f t="shared" ref="K5:K68" si="2">+C5-J5</f>
        <v>#REF!</v>
      </c>
      <c r="L5" s="158" t="e">
        <f>+SUMIF(#REF!,'trial  i vjeter'!A5,#REF!)</f>
        <v>#REF!</v>
      </c>
      <c r="M5" s="158" t="e">
        <f t="shared" ref="M5:M68" si="3">+K5+L5</f>
        <v>#REF!</v>
      </c>
      <c r="O5" s="153" t="s">
        <v>3781</v>
      </c>
      <c r="P5" s="158" t="e">
        <f>+SUMIF(G:G,O5,K:K)</f>
        <v>#REF!</v>
      </c>
    </row>
    <row r="6" spans="1:18" x14ac:dyDescent="0.2">
      <c r="A6" s="163">
        <v>1078</v>
      </c>
      <c r="B6" s="155" t="s">
        <v>3512</v>
      </c>
      <c r="C6" s="157">
        <v>-13378279</v>
      </c>
      <c r="D6" s="156"/>
      <c r="E6" s="156">
        <v>8993843</v>
      </c>
      <c r="F6" s="156">
        <v>-22372122</v>
      </c>
      <c r="H6" s="153" t="str">
        <f>+LEFT(A6,3)</f>
        <v>107</v>
      </c>
      <c r="J6" s="158" t="e">
        <f>+SUMIF(#REF!,'trial  i vjeter'!A6,#REF!)</f>
        <v>#REF!</v>
      </c>
      <c r="K6" s="158" t="e">
        <f t="shared" si="2"/>
        <v>#REF!</v>
      </c>
      <c r="L6" s="158" t="e">
        <f>+SUMIF(#REF!,'trial  i vjeter'!A6,#REF!)</f>
        <v>#REF!</v>
      </c>
      <c r="M6" s="158" t="e">
        <f t="shared" si="3"/>
        <v>#REF!</v>
      </c>
      <c r="P6" s="158">
        <f>+'P&amp;L'!F45</f>
        <v>179876861</v>
      </c>
    </row>
    <row r="7" spans="1:18" x14ac:dyDescent="0.2">
      <c r="A7" s="163">
        <v>108</v>
      </c>
      <c r="B7" s="155" t="s">
        <v>11</v>
      </c>
      <c r="C7" s="157">
        <v>-295237408.45999998</v>
      </c>
      <c r="D7" s="156">
        <v>8993843</v>
      </c>
      <c r="E7" s="156"/>
      <c r="F7" s="156">
        <v>-286243565.45999998</v>
      </c>
      <c r="G7" s="153" t="s">
        <v>3786</v>
      </c>
      <c r="H7" s="153" t="str">
        <f t="shared" si="1"/>
        <v>108</v>
      </c>
      <c r="J7" s="158" t="e">
        <f>+SUMIF(#REF!,'trial  i vjeter'!A7,#REF!)</f>
        <v>#REF!</v>
      </c>
      <c r="K7" s="158" t="e">
        <f t="shared" si="2"/>
        <v>#REF!</v>
      </c>
      <c r="L7" s="158" t="e">
        <f>+SUMIF(#REF!,'trial  i vjeter'!A7,#REF!)</f>
        <v>#REF!</v>
      </c>
      <c r="M7" s="158" t="e">
        <f t="shared" si="3"/>
        <v>#REF!</v>
      </c>
      <c r="P7" s="158" t="e">
        <f>+P5-P6</f>
        <v>#REF!</v>
      </c>
      <c r="Q7" s="162" t="e">
        <f>+K7+P5</f>
        <v>#REF!</v>
      </c>
    </row>
    <row r="8" spans="1:18" x14ac:dyDescent="0.2">
      <c r="A8" s="163">
        <v>20502</v>
      </c>
      <c r="B8" s="155" t="s">
        <v>3746</v>
      </c>
      <c r="C8" s="157"/>
      <c r="D8" s="157">
        <v>1021525.97</v>
      </c>
      <c r="E8" s="157">
        <v>659835</v>
      </c>
      <c r="F8" s="157">
        <v>361690.97</v>
      </c>
      <c r="G8" s="158"/>
      <c r="H8" s="153" t="str">
        <f t="shared" si="1"/>
        <v>205</v>
      </c>
      <c r="J8" s="158" t="e">
        <f>+SUMIF(#REF!,'trial  i vjeter'!A8,#REF!)</f>
        <v>#REF!</v>
      </c>
      <c r="K8" s="158" t="e">
        <f t="shared" si="2"/>
        <v>#REF!</v>
      </c>
      <c r="L8" s="158" t="e">
        <f>+SUMIF(#REF!,'trial  i vjeter'!A8,#REF!)</f>
        <v>#REF!</v>
      </c>
      <c r="M8" s="158" t="e">
        <f t="shared" si="3"/>
        <v>#REF!</v>
      </c>
    </row>
    <row r="9" spans="1:18" x14ac:dyDescent="0.2">
      <c r="A9" s="163">
        <v>212006</v>
      </c>
      <c r="B9" s="155" t="s">
        <v>33</v>
      </c>
      <c r="C9" s="157"/>
      <c r="D9" s="156">
        <v>38247470.799999997</v>
      </c>
      <c r="E9" s="156"/>
      <c r="F9" s="156">
        <v>38247470.799999997</v>
      </c>
      <c r="H9" s="153" t="str">
        <f t="shared" si="1"/>
        <v>212</v>
      </c>
      <c r="J9" s="158" t="e">
        <f>+SUMIF(#REF!,'trial  i vjeter'!A9,#REF!)</f>
        <v>#REF!</v>
      </c>
      <c r="K9" s="158" t="e">
        <f t="shared" si="2"/>
        <v>#REF!</v>
      </c>
      <c r="L9" s="158" t="e">
        <f>+SUMIF(#REF!,'trial  i vjeter'!A9,#REF!)</f>
        <v>#REF!</v>
      </c>
      <c r="M9" s="158" t="e">
        <f t="shared" si="3"/>
        <v>#REF!</v>
      </c>
    </row>
    <row r="10" spans="1:18" x14ac:dyDescent="0.2">
      <c r="A10" s="163">
        <v>212008</v>
      </c>
      <c r="B10" s="155" t="s">
        <v>37</v>
      </c>
      <c r="C10" s="157"/>
      <c r="D10" s="156">
        <v>6712077</v>
      </c>
      <c r="E10" s="156"/>
      <c r="F10" s="156">
        <v>6712077</v>
      </c>
      <c r="H10" s="153" t="str">
        <f t="shared" si="1"/>
        <v>212</v>
      </c>
      <c r="J10" s="158" t="e">
        <f>+SUMIF(#REF!,'trial  i vjeter'!A10,#REF!)</f>
        <v>#REF!</v>
      </c>
      <c r="K10" s="158" t="e">
        <f t="shared" si="2"/>
        <v>#REF!</v>
      </c>
      <c r="L10" s="158" t="e">
        <f>+SUMIF(#REF!,'trial  i vjeter'!A10,#REF!)</f>
        <v>#REF!</v>
      </c>
      <c r="M10" s="158" t="e">
        <f t="shared" si="3"/>
        <v>#REF!</v>
      </c>
      <c r="O10" s="165" t="s">
        <v>3785</v>
      </c>
      <c r="P10" s="166" t="e">
        <f>+SUMIF(G:G,O10,K:K)</f>
        <v>#REF!</v>
      </c>
      <c r="Q10" s="153" t="e">
        <f>+SUMIF(G:G,O10,L:L)</f>
        <v>#REF!</v>
      </c>
      <c r="R10" s="162" t="e">
        <f>+P10+Q10</f>
        <v>#REF!</v>
      </c>
    </row>
    <row r="11" spans="1:18" x14ac:dyDescent="0.2">
      <c r="A11" s="163">
        <v>21315</v>
      </c>
      <c r="B11" s="155" t="s">
        <v>71</v>
      </c>
      <c r="C11" s="157"/>
      <c r="D11" s="156">
        <v>328562.68</v>
      </c>
      <c r="E11" s="156"/>
      <c r="F11" s="156">
        <v>328562.68</v>
      </c>
      <c r="H11" s="153" t="str">
        <f t="shared" si="1"/>
        <v>213</v>
      </c>
      <c r="J11" s="158" t="e">
        <f>+SUMIF(#REF!,'trial  i vjeter'!A11,#REF!)</f>
        <v>#REF!</v>
      </c>
      <c r="K11" s="158" t="e">
        <f t="shared" si="2"/>
        <v>#REF!</v>
      </c>
      <c r="L11" s="158" t="e">
        <f>+SUMIF(#REF!,'trial  i vjeter'!A11,#REF!)</f>
        <v>#REF!</v>
      </c>
      <c r="M11" s="158" t="e">
        <f t="shared" si="3"/>
        <v>#REF!</v>
      </c>
      <c r="O11" s="167" t="s">
        <v>3784</v>
      </c>
      <c r="P11" s="168" t="e">
        <f>+SUMIF(G:G,O11,K:K)</f>
        <v>#REF!</v>
      </c>
      <c r="Q11" s="153" t="e">
        <f>+SUMIF(G:G,O11,L:L)</f>
        <v>#REF!</v>
      </c>
      <c r="R11" s="162" t="e">
        <f>+P11+Q11</f>
        <v>#REF!</v>
      </c>
    </row>
    <row r="12" spans="1:18" x14ac:dyDescent="0.2">
      <c r="A12" s="163">
        <v>21329</v>
      </c>
      <c r="B12" s="155" t="s">
        <v>94</v>
      </c>
      <c r="C12" s="157"/>
      <c r="D12" s="156">
        <v>397800</v>
      </c>
      <c r="E12" s="156"/>
      <c r="F12" s="156">
        <v>397800</v>
      </c>
      <c r="H12" s="153" t="str">
        <f t="shared" si="1"/>
        <v>213</v>
      </c>
      <c r="J12" s="158" t="e">
        <f>+SUMIF(#REF!,'trial  i vjeter'!A12,#REF!)</f>
        <v>#REF!</v>
      </c>
      <c r="K12" s="158" t="e">
        <f t="shared" si="2"/>
        <v>#REF!</v>
      </c>
      <c r="L12" s="158" t="e">
        <f>+SUMIF(#REF!,'trial  i vjeter'!A12,#REF!)</f>
        <v>#REF!</v>
      </c>
      <c r="M12" s="158" t="e">
        <f t="shared" si="3"/>
        <v>#REF!</v>
      </c>
      <c r="P12" s="169" t="e">
        <f>SUM(P10:P11)</f>
        <v>#REF!</v>
      </c>
    </row>
    <row r="13" spans="1:18" x14ac:dyDescent="0.2">
      <c r="A13" s="163">
        <v>21513</v>
      </c>
      <c r="B13" s="155" t="s">
        <v>114</v>
      </c>
      <c r="C13" s="157"/>
      <c r="D13" s="156">
        <v>336147.88</v>
      </c>
      <c r="E13" s="156"/>
      <c r="F13" s="156">
        <v>336147.88</v>
      </c>
      <c r="H13" s="153" t="str">
        <f t="shared" si="1"/>
        <v>215</v>
      </c>
      <c r="J13" s="158" t="e">
        <f>+SUMIF(#REF!,'trial  i vjeter'!A13,#REF!)</f>
        <v>#REF!</v>
      </c>
      <c r="K13" s="158" t="e">
        <f t="shared" si="2"/>
        <v>#REF!</v>
      </c>
      <c r="L13" s="158" t="e">
        <f>+SUMIF(#REF!,'trial  i vjeter'!A13,#REF!)</f>
        <v>#REF!</v>
      </c>
      <c r="M13" s="158" t="e">
        <f t="shared" si="3"/>
        <v>#REF!</v>
      </c>
    </row>
    <row r="14" spans="1:18" x14ac:dyDescent="0.2">
      <c r="A14" s="163">
        <v>218101</v>
      </c>
      <c r="B14" s="155" t="s">
        <v>123</v>
      </c>
      <c r="C14" s="157"/>
      <c r="D14" s="156">
        <v>190210</v>
      </c>
      <c r="E14" s="156"/>
      <c r="F14" s="156">
        <v>190210</v>
      </c>
      <c r="H14" s="153" t="str">
        <f t="shared" si="1"/>
        <v>218</v>
      </c>
      <c r="J14" s="158" t="e">
        <f>+SUMIF(#REF!,'trial  i vjeter'!A14,#REF!)</f>
        <v>#REF!</v>
      </c>
      <c r="K14" s="158" t="e">
        <f t="shared" si="2"/>
        <v>#REF!</v>
      </c>
      <c r="L14" s="158" t="e">
        <f>+SUMIF(#REF!,'trial  i vjeter'!A14,#REF!)</f>
        <v>#REF!</v>
      </c>
      <c r="M14" s="158" t="e">
        <f t="shared" si="3"/>
        <v>#REF!</v>
      </c>
    </row>
    <row r="15" spans="1:18" x14ac:dyDescent="0.2">
      <c r="A15" s="163">
        <v>218105</v>
      </c>
      <c r="B15" s="155" t="s">
        <v>129</v>
      </c>
      <c r="C15" s="157"/>
      <c r="D15" s="156">
        <v>509880</v>
      </c>
      <c r="E15" s="156"/>
      <c r="F15" s="156">
        <v>509880</v>
      </c>
      <c r="H15" s="153" t="str">
        <f t="shared" si="1"/>
        <v>218</v>
      </c>
      <c r="J15" s="158" t="e">
        <f>+SUMIF(#REF!,'trial  i vjeter'!A15,#REF!)</f>
        <v>#REF!</v>
      </c>
      <c r="K15" s="158" t="e">
        <f t="shared" si="2"/>
        <v>#REF!</v>
      </c>
      <c r="L15" s="158" t="e">
        <f>+SUMIF(#REF!,'trial  i vjeter'!A15,#REF!)</f>
        <v>#REF!</v>
      </c>
      <c r="M15" s="158" t="e">
        <f t="shared" si="3"/>
        <v>#REF!</v>
      </c>
    </row>
    <row r="16" spans="1:18" x14ac:dyDescent="0.2">
      <c r="A16" s="163">
        <v>218106</v>
      </c>
      <c r="B16" s="155" t="s">
        <v>131</v>
      </c>
      <c r="C16" s="157"/>
      <c r="D16" s="156">
        <v>9500.01</v>
      </c>
      <c r="E16" s="156"/>
      <c r="F16" s="156">
        <v>9500.01</v>
      </c>
      <c r="H16" s="153" t="str">
        <f t="shared" si="1"/>
        <v>218</v>
      </c>
      <c r="J16" s="158" t="e">
        <f>+SUMIF(#REF!,'trial  i vjeter'!A16,#REF!)</f>
        <v>#REF!</v>
      </c>
      <c r="K16" s="158" t="e">
        <f t="shared" si="2"/>
        <v>#REF!</v>
      </c>
      <c r="L16" s="158" t="e">
        <f>+SUMIF(#REF!,'trial  i vjeter'!A16,#REF!)</f>
        <v>#REF!</v>
      </c>
      <c r="M16" s="158" t="e">
        <f t="shared" si="3"/>
        <v>#REF!</v>
      </c>
    </row>
    <row r="17" spans="1:13" x14ac:dyDescent="0.2">
      <c r="A17" s="163">
        <v>218107</v>
      </c>
      <c r="B17" s="155" t="s">
        <v>133</v>
      </c>
      <c r="C17" s="157"/>
      <c r="D17" s="156">
        <v>956346.58</v>
      </c>
      <c r="E17" s="156"/>
      <c r="F17" s="156">
        <v>956346.58</v>
      </c>
      <c r="H17" s="153" t="str">
        <f t="shared" si="1"/>
        <v>218</v>
      </c>
      <c r="J17" s="158" t="e">
        <f>+SUMIF(#REF!,'trial  i vjeter'!A17,#REF!)</f>
        <v>#REF!</v>
      </c>
      <c r="K17" s="158" t="e">
        <f t="shared" si="2"/>
        <v>#REF!</v>
      </c>
      <c r="L17" s="158" t="e">
        <f>+SUMIF(#REF!,'trial  i vjeter'!A17,#REF!)</f>
        <v>#REF!</v>
      </c>
      <c r="M17" s="158" t="e">
        <f t="shared" si="3"/>
        <v>#REF!</v>
      </c>
    </row>
    <row r="18" spans="1:13" x14ac:dyDescent="0.2">
      <c r="A18" s="163">
        <v>218109</v>
      </c>
      <c r="B18" s="155" t="s">
        <v>137</v>
      </c>
      <c r="C18" s="157"/>
      <c r="D18" s="156">
        <v>68498.92</v>
      </c>
      <c r="E18" s="156"/>
      <c r="F18" s="156">
        <v>68498.92</v>
      </c>
      <c r="H18" s="153" t="str">
        <f t="shared" si="1"/>
        <v>218</v>
      </c>
      <c r="J18" s="158" t="e">
        <f>+SUMIF(#REF!,'trial  i vjeter'!A18,#REF!)</f>
        <v>#REF!</v>
      </c>
      <c r="K18" s="158" t="e">
        <f t="shared" si="2"/>
        <v>#REF!</v>
      </c>
      <c r="L18" s="158" t="e">
        <f>+SUMIF(#REF!,'trial  i vjeter'!A18,#REF!)</f>
        <v>#REF!</v>
      </c>
      <c r="M18" s="158" t="e">
        <f t="shared" si="3"/>
        <v>#REF!</v>
      </c>
    </row>
    <row r="19" spans="1:13" x14ac:dyDescent="0.2">
      <c r="A19" s="163">
        <v>218110</v>
      </c>
      <c r="B19" s="155" t="s">
        <v>139</v>
      </c>
      <c r="C19" s="157"/>
      <c r="D19" s="156">
        <v>137573.32999999999</v>
      </c>
      <c r="E19" s="156"/>
      <c r="F19" s="156">
        <v>137573.32999999999</v>
      </c>
      <c r="H19" s="153" t="str">
        <f t="shared" si="1"/>
        <v>218</v>
      </c>
      <c r="J19" s="158" t="e">
        <f>+SUMIF(#REF!,'trial  i vjeter'!A19,#REF!)</f>
        <v>#REF!</v>
      </c>
      <c r="K19" s="158" t="e">
        <f t="shared" si="2"/>
        <v>#REF!</v>
      </c>
      <c r="L19" s="158" t="e">
        <f>+SUMIF(#REF!,'trial  i vjeter'!A19,#REF!)</f>
        <v>#REF!</v>
      </c>
      <c r="M19" s="158" t="e">
        <f t="shared" si="3"/>
        <v>#REF!</v>
      </c>
    </row>
    <row r="20" spans="1:13" x14ac:dyDescent="0.2">
      <c r="A20" s="163">
        <v>218111</v>
      </c>
      <c r="B20" s="155" t="s">
        <v>141</v>
      </c>
      <c r="C20" s="157"/>
      <c r="D20" s="156">
        <v>2469609.21</v>
      </c>
      <c r="E20" s="156"/>
      <c r="F20" s="156">
        <v>2469609.21</v>
      </c>
      <c r="H20" s="153" t="str">
        <f t="shared" si="1"/>
        <v>218</v>
      </c>
      <c r="J20" s="158" t="e">
        <f>+SUMIF(#REF!,'trial  i vjeter'!A20,#REF!)</f>
        <v>#REF!</v>
      </c>
      <c r="K20" s="158" t="e">
        <f t="shared" si="2"/>
        <v>#REF!</v>
      </c>
      <c r="L20" s="158" t="e">
        <f>+SUMIF(#REF!,'trial  i vjeter'!A20,#REF!)</f>
        <v>#REF!</v>
      </c>
      <c r="M20" s="158" t="e">
        <f t="shared" si="3"/>
        <v>#REF!</v>
      </c>
    </row>
    <row r="21" spans="1:13" x14ac:dyDescent="0.2">
      <c r="A21" s="163">
        <v>218115</v>
      </c>
      <c r="B21" s="155" t="s">
        <v>149</v>
      </c>
      <c r="C21" s="157"/>
      <c r="D21" s="156">
        <v>192186.42</v>
      </c>
      <c r="E21" s="156">
        <v>1</v>
      </c>
      <c r="F21" s="156">
        <v>192185.42</v>
      </c>
      <c r="H21" s="153" t="str">
        <f t="shared" si="1"/>
        <v>218</v>
      </c>
      <c r="J21" s="158" t="e">
        <f>+SUMIF(#REF!,'trial  i vjeter'!A21,#REF!)</f>
        <v>#REF!</v>
      </c>
      <c r="K21" s="158" t="e">
        <f t="shared" si="2"/>
        <v>#REF!</v>
      </c>
      <c r="L21" s="158" t="e">
        <f>+SUMIF(#REF!,'trial  i vjeter'!A21,#REF!)</f>
        <v>#REF!</v>
      </c>
      <c r="M21" s="158" t="e">
        <f t="shared" si="3"/>
        <v>#REF!</v>
      </c>
    </row>
    <row r="22" spans="1:13" x14ac:dyDescent="0.2">
      <c r="A22" s="163">
        <v>218116</v>
      </c>
      <c r="B22" s="155" t="s">
        <v>151</v>
      </c>
      <c r="C22" s="157"/>
      <c r="D22" s="156">
        <v>3040263.61</v>
      </c>
      <c r="E22" s="156">
        <v>49082.92</v>
      </c>
      <c r="F22" s="156">
        <v>2991180.69</v>
      </c>
      <c r="H22" s="153" t="str">
        <f t="shared" si="1"/>
        <v>218</v>
      </c>
      <c r="J22" s="158" t="e">
        <f>+SUMIF(#REF!,'trial  i vjeter'!A22,#REF!)</f>
        <v>#REF!</v>
      </c>
      <c r="K22" s="158" t="e">
        <f t="shared" si="2"/>
        <v>#REF!</v>
      </c>
      <c r="L22" s="158" t="e">
        <f>+SUMIF(#REF!,'trial  i vjeter'!A22,#REF!)</f>
        <v>#REF!</v>
      </c>
      <c r="M22" s="158" t="e">
        <f t="shared" si="3"/>
        <v>#REF!</v>
      </c>
    </row>
    <row r="23" spans="1:13" x14ac:dyDescent="0.2">
      <c r="A23" s="163">
        <v>218118</v>
      </c>
      <c r="B23" s="155" t="s">
        <v>153</v>
      </c>
      <c r="C23" s="157"/>
      <c r="D23" s="156">
        <v>1179167.8</v>
      </c>
      <c r="E23" s="156"/>
      <c r="F23" s="156">
        <v>1179167.8</v>
      </c>
      <c r="H23" s="153" t="str">
        <f t="shared" si="1"/>
        <v>218</v>
      </c>
      <c r="J23" s="158" t="e">
        <f>+SUMIF(#REF!,'trial  i vjeter'!A23,#REF!)</f>
        <v>#REF!</v>
      </c>
      <c r="K23" s="158" t="e">
        <f t="shared" si="2"/>
        <v>#REF!</v>
      </c>
      <c r="L23" s="158" t="e">
        <f>+SUMIF(#REF!,'trial  i vjeter'!A23,#REF!)</f>
        <v>#REF!</v>
      </c>
      <c r="M23" s="158" t="e">
        <f t="shared" si="3"/>
        <v>#REF!</v>
      </c>
    </row>
    <row r="24" spans="1:13" x14ac:dyDescent="0.2">
      <c r="A24" s="163">
        <v>218120</v>
      </c>
      <c r="B24" s="155" t="s">
        <v>155</v>
      </c>
      <c r="C24" s="157"/>
      <c r="D24" s="156">
        <v>24353.33</v>
      </c>
      <c r="E24" s="156"/>
      <c r="F24" s="156">
        <v>24353.33</v>
      </c>
      <c r="H24" s="153" t="str">
        <f t="shared" si="1"/>
        <v>218</v>
      </c>
      <c r="J24" s="158" t="e">
        <f>+SUMIF(#REF!,'trial  i vjeter'!A24,#REF!)</f>
        <v>#REF!</v>
      </c>
      <c r="K24" s="158" t="e">
        <f t="shared" si="2"/>
        <v>#REF!</v>
      </c>
      <c r="L24" s="158" t="e">
        <f>+SUMIF(#REF!,'trial  i vjeter'!A24,#REF!)</f>
        <v>#REF!</v>
      </c>
      <c r="M24" s="158" t="e">
        <f t="shared" si="3"/>
        <v>#REF!</v>
      </c>
    </row>
    <row r="25" spans="1:13" x14ac:dyDescent="0.2">
      <c r="A25" s="163">
        <v>218122</v>
      </c>
      <c r="B25" s="155" t="s">
        <v>157</v>
      </c>
      <c r="C25" s="157"/>
      <c r="D25" s="156">
        <v>359875.83</v>
      </c>
      <c r="E25" s="156"/>
      <c r="F25" s="156">
        <v>359875.83</v>
      </c>
      <c r="H25" s="153" t="str">
        <f t="shared" si="1"/>
        <v>218</v>
      </c>
      <c r="J25" s="158" t="e">
        <f>+SUMIF(#REF!,'trial  i vjeter'!A25,#REF!)</f>
        <v>#REF!</v>
      </c>
      <c r="K25" s="158" t="e">
        <f t="shared" si="2"/>
        <v>#REF!</v>
      </c>
      <c r="L25" s="158" t="e">
        <f>+SUMIF(#REF!,'trial  i vjeter'!A25,#REF!)</f>
        <v>#REF!</v>
      </c>
      <c r="M25" s="158" t="e">
        <f t="shared" si="3"/>
        <v>#REF!</v>
      </c>
    </row>
    <row r="26" spans="1:13" x14ac:dyDescent="0.2">
      <c r="A26" s="163">
        <v>218201</v>
      </c>
      <c r="B26" s="155" t="s">
        <v>161</v>
      </c>
      <c r="C26" s="157"/>
      <c r="D26" s="156">
        <v>116166.67</v>
      </c>
      <c r="E26" s="156"/>
      <c r="F26" s="156">
        <v>116166.67</v>
      </c>
      <c r="H26" s="153" t="str">
        <f t="shared" si="1"/>
        <v>218</v>
      </c>
      <c r="J26" s="158" t="e">
        <f>+SUMIF(#REF!,'trial  i vjeter'!A26,#REF!)</f>
        <v>#REF!</v>
      </c>
      <c r="K26" s="158" t="e">
        <f t="shared" si="2"/>
        <v>#REF!</v>
      </c>
      <c r="L26" s="158" t="e">
        <f>+SUMIF(#REF!,'trial  i vjeter'!A26,#REF!)</f>
        <v>#REF!</v>
      </c>
      <c r="M26" s="158" t="e">
        <f t="shared" si="3"/>
        <v>#REF!</v>
      </c>
    </row>
    <row r="27" spans="1:13" x14ac:dyDescent="0.2">
      <c r="A27" s="163">
        <v>218203</v>
      </c>
      <c r="B27" s="155" t="s">
        <v>163</v>
      </c>
      <c r="C27" s="157"/>
      <c r="D27" s="156">
        <v>349075.17</v>
      </c>
      <c r="E27" s="156">
        <v>5583.33</v>
      </c>
      <c r="F27" s="156">
        <v>343491.84000000003</v>
      </c>
      <c r="H27" s="153" t="str">
        <f t="shared" si="1"/>
        <v>218</v>
      </c>
      <c r="J27" s="158" t="e">
        <f>+SUMIF(#REF!,'trial  i vjeter'!A27,#REF!)</f>
        <v>#REF!</v>
      </c>
      <c r="K27" s="158" t="e">
        <f t="shared" si="2"/>
        <v>#REF!</v>
      </c>
      <c r="L27" s="158" t="e">
        <f>+SUMIF(#REF!,'trial  i vjeter'!A27,#REF!)</f>
        <v>#REF!</v>
      </c>
      <c r="M27" s="158" t="e">
        <f t="shared" si="3"/>
        <v>#REF!</v>
      </c>
    </row>
    <row r="28" spans="1:13" x14ac:dyDescent="0.2">
      <c r="A28" s="163">
        <v>218204</v>
      </c>
      <c r="B28" s="155" t="s">
        <v>165</v>
      </c>
      <c r="C28" s="157"/>
      <c r="D28" s="156">
        <v>434876.41</v>
      </c>
      <c r="E28" s="156">
        <v>47250</v>
      </c>
      <c r="F28" s="156">
        <v>387626.41</v>
      </c>
      <c r="H28" s="153" t="str">
        <f t="shared" si="1"/>
        <v>218</v>
      </c>
      <c r="J28" s="158" t="e">
        <f>+SUMIF(#REF!,'trial  i vjeter'!A28,#REF!)</f>
        <v>#REF!</v>
      </c>
      <c r="K28" s="158" t="e">
        <f t="shared" si="2"/>
        <v>#REF!</v>
      </c>
      <c r="L28" s="158" t="e">
        <f>+SUMIF(#REF!,'trial  i vjeter'!A28,#REF!)</f>
        <v>#REF!</v>
      </c>
      <c r="M28" s="158" t="e">
        <f t="shared" si="3"/>
        <v>#REF!</v>
      </c>
    </row>
    <row r="29" spans="1:13" x14ac:dyDescent="0.2">
      <c r="A29" s="163">
        <v>218205</v>
      </c>
      <c r="B29" s="155" t="s">
        <v>167</v>
      </c>
      <c r="C29" s="157"/>
      <c r="D29" s="156">
        <v>138450</v>
      </c>
      <c r="E29" s="156"/>
      <c r="F29" s="156">
        <v>138450</v>
      </c>
      <c r="H29" s="153" t="str">
        <f t="shared" si="1"/>
        <v>218</v>
      </c>
      <c r="J29" s="158" t="e">
        <f>+SUMIF(#REF!,'trial  i vjeter'!A29,#REF!)</f>
        <v>#REF!</v>
      </c>
      <c r="K29" s="158" t="e">
        <f t="shared" si="2"/>
        <v>#REF!</v>
      </c>
      <c r="L29" s="158" t="e">
        <f>+SUMIF(#REF!,'trial  i vjeter'!A29,#REF!)</f>
        <v>#REF!</v>
      </c>
      <c r="M29" s="158" t="e">
        <f t="shared" si="3"/>
        <v>#REF!</v>
      </c>
    </row>
    <row r="30" spans="1:13" x14ac:dyDescent="0.2">
      <c r="A30" s="163">
        <v>218207</v>
      </c>
      <c r="B30" s="155" t="s">
        <v>169</v>
      </c>
      <c r="C30" s="157"/>
      <c r="D30" s="156">
        <v>190691.83</v>
      </c>
      <c r="E30" s="156">
        <v>5583.33</v>
      </c>
      <c r="F30" s="156">
        <v>185108.5</v>
      </c>
      <c r="H30" s="153" t="str">
        <f t="shared" si="1"/>
        <v>218</v>
      </c>
      <c r="J30" s="158" t="e">
        <f>+SUMIF(#REF!,'trial  i vjeter'!A30,#REF!)</f>
        <v>#REF!</v>
      </c>
      <c r="K30" s="158" t="e">
        <f t="shared" si="2"/>
        <v>#REF!</v>
      </c>
      <c r="L30" s="158" t="e">
        <f>+SUMIF(#REF!,'trial  i vjeter'!A30,#REF!)</f>
        <v>#REF!</v>
      </c>
      <c r="M30" s="158" t="e">
        <f t="shared" si="3"/>
        <v>#REF!</v>
      </c>
    </row>
    <row r="31" spans="1:13" x14ac:dyDescent="0.2">
      <c r="A31" s="163">
        <v>218208</v>
      </c>
      <c r="B31" s="155" t="s">
        <v>171</v>
      </c>
      <c r="C31" s="157"/>
      <c r="D31" s="156">
        <v>418575.16</v>
      </c>
      <c r="E31" s="156"/>
      <c r="F31" s="156">
        <v>418575.16</v>
      </c>
      <c r="H31" s="153" t="str">
        <f t="shared" si="1"/>
        <v>218</v>
      </c>
      <c r="J31" s="158" t="e">
        <f>+SUMIF(#REF!,'trial  i vjeter'!A31,#REF!)</f>
        <v>#REF!</v>
      </c>
      <c r="K31" s="158" t="e">
        <f t="shared" si="2"/>
        <v>#REF!</v>
      </c>
      <c r="L31" s="158" t="e">
        <f>+SUMIF(#REF!,'trial  i vjeter'!A31,#REF!)</f>
        <v>#REF!</v>
      </c>
      <c r="M31" s="158" t="e">
        <f t="shared" si="3"/>
        <v>#REF!</v>
      </c>
    </row>
    <row r="32" spans="1:13" x14ac:dyDescent="0.2">
      <c r="A32" s="163">
        <v>218209</v>
      </c>
      <c r="B32" s="155" t="s">
        <v>173</v>
      </c>
      <c r="C32" s="157"/>
      <c r="D32" s="156">
        <v>281166.67</v>
      </c>
      <c r="E32" s="156">
        <v>5583.34</v>
      </c>
      <c r="F32" s="156">
        <v>275583.33</v>
      </c>
      <c r="H32" s="153" t="str">
        <f t="shared" si="1"/>
        <v>218</v>
      </c>
      <c r="J32" s="158" t="e">
        <f>+SUMIF(#REF!,'trial  i vjeter'!A32,#REF!)</f>
        <v>#REF!</v>
      </c>
      <c r="K32" s="158" t="e">
        <f t="shared" si="2"/>
        <v>#REF!</v>
      </c>
      <c r="L32" s="158" t="e">
        <f>+SUMIF(#REF!,'trial  i vjeter'!A32,#REF!)</f>
        <v>#REF!</v>
      </c>
      <c r="M32" s="158" t="e">
        <f t="shared" si="3"/>
        <v>#REF!</v>
      </c>
    </row>
    <row r="33" spans="1:13" x14ac:dyDescent="0.2">
      <c r="A33" s="163">
        <v>218212</v>
      </c>
      <c r="B33" s="155" t="s">
        <v>179</v>
      </c>
      <c r="C33" s="157"/>
      <c r="D33" s="156">
        <v>253019.03</v>
      </c>
      <c r="E33" s="156">
        <v>5583.34</v>
      </c>
      <c r="F33" s="156">
        <v>247435.69</v>
      </c>
      <c r="H33" s="153" t="str">
        <f t="shared" si="1"/>
        <v>218</v>
      </c>
      <c r="J33" s="158" t="e">
        <f>+SUMIF(#REF!,'trial  i vjeter'!A33,#REF!)</f>
        <v>#REF!</v>
      </c>
      <c r="K33" s="158" t="e">
        <f t="shared" si="2"/>
        <v>#REF!</v>
      </c>
      <c r="L33" s="158" t="e">
        <f>+SUMIF(#REF!,'trial  i vjeter'!A33,#REF!)</f>
        <v>#REF!</v>
      </c>
      <c r="M33" s="158" t="e">
        <f t="shared" si="3"/>
        <v>#REF!</v>
      </c>
    </row>
    <row r="34" spans="1:13" x14ac:dyDescent="0.2">
      <c r="A34" s="163">
        <v>218213</v>
      </c>
      <c r="B34" s="155" t="s">
        <v>181</v>
      </c>
      <c r="C34" s="157"/>
      <c r="D34" s="156">
        <v>532575.15</v>
      </c>
      <c r="E34" s="156">
        <v>5583.33</v>
      </c>
      <c r="F34" s="156">
        <v>526991.81999999995</v>
      </c>
      <c r="H34" s="153" t="str">
        <f t="shared" si="1"/>
        <v>218</v>
      </c>
      <c r="J34" s="158" t="e">
        <f>+SUMIF(#REF!,'trial  i vjeter'!A34,#REF!)</f>
        <v>#REF!</v>
      </c>
      <c r="K34" s="158" t="e">
        <f t="shared" si="2"/>
        <v>#REF!</v>
      </c>
      <c r="L34" s="158" t="e">
        <f>+SUMIF(#REF!,'trial  i vjeter'!A34,#REF!)</f>
        <v>#REF!</v>
      </c>
      <c r="M34" s="158" t="e">
        <f t="shared" si="3"/>
        <v>#REF!</v>
      </c>
    </row>
    <row r="35" spans="1:13" x14ac:dyDescent="0.2">
      <c r="A35" s="163">
        <v>218215</v>
      </c>
      <c r="B35" s="155" t="s">
        <v>184</v>
      </c>
      <c r="C35" s="157"/>
      <c r="D35" s="156">
        <v>232358.5</v>
      </c>
      <c r="E35" s="156">
        <v>5583.33</v>
      </c>
      <c r="F35" s="156">
        <v>226775.17</v>
      </c>
      <c r="H35" s="153" t="str">
        <f t="shared" si="1"/>
        <v>218</v>
      </c>
      <c r="J35" s="158" t="e">
        <f>+SUMIF(#REF!,'trial  i vjeter'!A35,#REF!)</f>
        <v>#REF!</v>
      </c>
      <c r="K35" s="158" t="e">
        <f t="shared" si="2"/>
        <v>#REF!</v>
      </c>
      <c r="L35" s="158" t="e">
        <f>+SUMIF(#REF!,'trial  i vjeter'!A35,#REF!)</f>
        <v>#REF!</v>
      </c>
      <c r="M35" s="158" t="e">
        <f t="shared" si="3"/>
        <v>#REF!</v>
      </c>
    </row>
    <row r="36" spans="1:13" x14ac:dyDescent="0.2">
      <c r="A36" s="163">
        <v>218216</v>
      </c>
      <c r="B36" s="155" t="s">
        <v>186</v>
      </c>
      <c r="C36" s="157"/>
      <c r="D36" s="156">
        <v>391190.96</v>
      </c>
      <c r="E36" s="156">
        <v>5583.33</v>
      </c>
      <c r="F36" s="156">
        <v>385607.63</v>
      </c>
      <c r="H36" s="153" t="str">
        <f t="shared" si="1"/>
        <v>218</v>
      </c>
      <c r="J36" s="158" t="e">
        <f>+SUMIF(#REF!,'trial  i vjeter'!A36,#REF!)</f>
        <v>#REF!</v>
      </c>
      <c r="K36" s="158" t="e">
        <f t="shared" si="2"/>
        <v>#REF!</v>
      </c>
      <c r="L36" s="158" t="e">
        <f>+SUMIF(#REF!,'trial  i vjeter'!A36,#REF!)</f>
        <v>#REF!</v>
      </c>
      <c r="M36" s="158" t="e">
        <f t="shared" si="3"/>
        <v>#REF!</v>
      </c>
    </row>
    <row r="37" spans="1:13" x14ac:dyDescent="0.2">
      <c r="A37" s="163">
        <v>218218</v>
      </c>
      <c r="B37" s="155" t="s">
        <v>188</v>
      </c>
      <c r="C37" s="157"/>
      <c r="D37" s="156">
        <v>99025.16</v>
      </c>
      <c r="E37" s="156">
        <v>5583.33</v>
      </c>
      <c r="F37" s="156">
        <v>93441.83</v>
      </c>
      <c r="H37" s="153" t="str">
        <f t="shared" si="1"/>
        <v>218</v>
      </c>
      <c r="J37" s="158" t="e">
        <f>+SUMIF(#REF!,'trial  i vjeter'!A37,#REF!)</f>
        <v>#REF!</v>
      </c>
      <c r="K37" s="158" t="e">
        <f t="shared" si="2"/>
        <v>#REF!</v>
      </c>
      <c r="L37" s="158" t="e">
        <f>+SUMIF(#REF!,'trial  i vjeter'!A37,#REF!)</f>
        <v>#REF!</v>
      </c>
      <c r="M37" s="158" t="e">
        <f t="shared" si="3"/>
        <v>#REF!</v>
      </c>
    </row>
    <row r="38" spans="1:13" x14ac:dyDescent="0.2">
      <c r="A38" s="163">
        <v>218219</v>
      </c>
      <c r="B38" s="155" t="s">
        <v>190</v>
      </c>
      <c r="C38" s="157"/>
      <c r="D38" s="156">
        <v>235951.86</v>
      </c>
      <c r="E38" s="156">
        <v>5583.34</v>
      </c>
      <c r="F38" s="156">
        <v>230368.52</v>
      </c>
      <c r="H38" s="153" t="str">
        <f t="shared" si="1"/>
        <v>218</v>
      </c>
      <c r="J38" s="158" t="e">
        <f>+SUMIF(#REF!,'trial  i vjeter'!A38,#REF!)</f>
        <v>#REF!</v>
      </c>
      <c r="K38" s="158" t="e">
        <f t="shared" si="2"/>
        <v>#REF!</v>
      </c>
      <c r="L38" s="158" t="e">
        <f>+SUMIF(#REF!,'trial  i vjeter'!A38,#REF!)</f>
        <v>#REF!</v>
      </c>
      <c r="M38" s="158" t="e">
        <f t="shared" si="3"/>
        <v>#REF!</v>
      </c>
    </row>
    <row r="39" spans="1:13" x14ac:dyDescent="0.2">
      <c r="A39" s="163">
        <v>327</v>
      </c>
      <c r="B39" s="155" t="s">
        <v>362</v>
      </c>
      <c r="C39" s="157">
        <v>10187884</v>
      </c>
      <c r="D39" s="156">
        <v>28326.9</v>
      </c>
      <c r="E39" s="156"/>
      <c r="F39" s="156">
        <v>10216210.9</v>
      </c>
      <c r="H39" s="153" t="str">
        <f t="shared" si="1"/>
        <v>327</v>
      </c>
      <c r="J39" s="158" t="e">
        <f>+SUMIF(#REF!,'trial  i vjeter'!A39,#REF!)</f>
        <v>#REF!</v>
      </c>
      <c r="K39" s="158" t="e">
        <f t="shared" si="2"/>
        <v>#REF!</v>
      </c>
      <c r="L39" s="158" t="e">
        <f>+SUMIF(#REF!,'trial  i vjeter'!A39,#REF!)</f>
        <v>#REF!</v>
      </c>
      <c r="M39" s="158" t="e">
        <f t="shared" si="3"/>
        <v>#REF!</v>
      </c>
    </row>
    <row r="40" spans="1:13" x14ac:dyDescent="0.2">
      <c r="A40" s="163">
        <v>35113</v>
      </c>
      <c r="B40" s="155" t="s">
        <v>364</v>
      </c>
      <c r="C40" s="157">
        <v>258383947</v>
      </c>
      <c r="D40" s="156">
        <v>294746841</v>
      </c>
      <c r="E40" s="156">
        <v>258383947</v>
      </c>
      <c r="F40" s="156">
        <v>294746841</v>
      </c>
      <c r="H40" s="153" t="str">
        <f t="shared" si="1"/>
        <v>351</v>
      </c>
      <c r="J40" s="158" t="e">
        <f>+SUMIF(#REF!,'trial  i vjeter'!A40,#REF!)</f>
        <v>#REF!</v>
      </c>
      <c r="K40" s="158" t="e">
        <f t="shared" si="2"/>
        <v>#REF!</v>
      </c>
      <c r="L40" s="158" t="e">
        <f>+SUMIF(#REF!,'trial  i vjeter'!A40,#REF!)</f>
        <v>#REF!</v>
      </c>
      <c r="M40" s="158" t="e">
        <f t="shared" si="3"/>
        <v>#REF!</v>
      </c>
    </row>
    <row r="41" spans="1:13" x14ac:dyDescent="0.2">
      <c r="A41" s="163">
        <v>35114</v>
      </c>
      <c r="B41" s="155" t="s">
        <v>366</v>
      </c>
      <c r="C41" s="157">
        <v>3274175</v>
      </c>
      <c r="D41" s="156">
        <v>2817606</v>
      </c>
      <c r="E41" s="156">
        <v>3274175</v>
      </c>
      <c r="F41" s="156">
        <v>2817606</v>
      </c>
      <c r="H41" s="153" t="str">
        <f t="shared" si="1"/>
        <v>351</v>
      </c>
      <c r="J41" s="158" t="e">
        <f>+SUMIF(#REF!,'trial  i vjeter'!A41,#REF!)</f>
        <v>#REF!</v>
      </c>
      <c r="K41" s="158" t="e">
        <f t="shared" si="2"/>
        <v>#REF!</v>
      </c>
      <c r="L41" s="158" t="e">
        <f>+SUMIF(#REF!,'trial  i vjeter'!A41,#REF!)</f>
        <v>#REF!</v>
      </c>
      <c r="M41" s="158" t="e">
        <f t="shared" si="3"/>
        <v>#REF!</v>
      </c>
    </row>
    <row r="42" spans="1:13" x14ac:dyDescent="0.2">
      <c r="A42" s="163">
        <v>35116</v>
      </c>
      <c r="B42" s="155" t="s">
        <v>368</v>
      </c>
      <c r="C42" s="157">
        <v>7072088</v>
      </c>
      <c r="D42" s="156">
        <v>7072088</v>
      </c>
      <c r="E42" s="156">
        <v>7072088</v>
      </c>
      <c r="F42" s="156">
        <v>7072088</v>
      </c>
      <c r="H42" s="153" t="str">
        <f t="shared" si="1"/>
        <v>351</v>
      </c>
      <c r="J42" s="158" t="e">
        <f>+SUMIF(#REF!,'trial  i vjeter'!A42,#REF!)</f>
        <v>#REF!</v>
      </c>
      <c r="K42" s="158" t="e">
        <f t="shared" si="2"/>
        <v>#REF!</v>
      </c>
      <c r="L42" s="158" t="e">
        <f>+SUMIF(#REF!,'trial  i vjeter'!A42,#REF!)</f>
        <v>#REF!</v>
      </c>
      <c r="M42" s="158" t="e">
        <f t="shared" si="3"/>
        <v>#REF!</v>
      </c>
    </row>
    <row r="43" spans="1:13" x14ac:dyDescent="0.2">
      <c r="A43" s="163">
        <v>40101</v>
      </c>
      <c r="B43" s="155" t="s">
        <v>3747</v>
      </c>
      <c r="C43" s="157">
        <v>-120505724.73</v>
      </c>
      <c r="D43" s="157">
        <v>3053154908.9499998</v>
      </c>
      <c r="E43" s="157">
        <v>3491203425</v>
      </c>
      <c r="F43" s="157">
        <v>-558554240.77999997</v>
      </c>
      <c r="G43" s="158" t="s">
        <v>3785</v>
      </c>
      <c r="H43" s="153" t="str">
        <f t="shared" si="1"/>
        <v>401</v>
      </c>
      <c r="J43" s="158" t="e">
        <f>+SUMIF(#REF!,'trial  i vjeter'!A43,#REF!)</f>
        <v>#REF!</v>
      </c>
      <c r="K43" s="164" t="e">
        <f t="shared" si="2"/>
        <v>#REF!</v>
      </c>
      <c r="L43" s="158" t="e">
        <f>+SUMIF(#REF!,'trial  i vjeter'!A43,#REF!)</f>
        <v>#REF!</v>
      </c>
      <c r="M43" s="158" t="e">
        <f t="shared" si="3"/>
        <v>#REF!</v>
      </c>
    </row>
    <row r="44" spans="1:13" x14ac:dyDescent="0.2">
      <c r="A44" s="163">
        <v>40102</v>
      </c>
      <c r="B44" s="155" t="s">
        <v>3748</v>
      </c>
      <c r="C44" s="157">
        <v>-1907744.7</v>
      </c>
      <c r="D44" s="157">
        <v>496127.07</v>
      </c>
      <c r="E44" s="157">
        <v>522330.27</v>
      </c>
      <c r="F44" s="157">
        <v>-1933947.9</v>
      </c>
      <c r="G44" s="158" t="s">
        <v>3785</v>
      </c>
      <c r="H44" s="153" t="str">
        <f t="shared" si="1"/>
        <v>401</v>
      </c>
      <c r="J44" s="158" t="e">
        <f>+SUMIF(#REF!,'trial  i vjeter'!A44,#REF!)</f>
        <v>#REF!</v>
      </c>
      <c r="K44" s="164" t="e">
        <f t="shared" si="2"/>
        <v>#REF!</v>
      </c>
      <c r="L44" s="158" t="e">
        <f>+SUMIF(#REF!,'trial  i vjeter'!A44,#REF!)</f>
        <v>#REF!</v>
      </c>
      <c r="M44" s="158" t="e">
        <f t="shared" si="3"/>
        <v>#REF!</v>
      </c>
    </row>
    <row r="45" spans="1:13" x14ac:dyDescent="0.2">
      <c r="A45" s="163">
        <v>408</v>
      </c>
      <c r="B45" s="155" t="s">
        <v>948</v>
      </c>
      <c r="C45" s="157">
        <v>-8414044.9700000007</v>
      </c>
      <c r="D45" s="156">
        <v>9493766.0500000007</v>
      </c>
      <c r="E45" s="156">
        <v>16426840.130000001</v>
      </c>
      <c r="F45" s="156">
        <v>-15347119.050000001</v>
      </c>
      <c r="H45" s="153" t="str">
        <f t="shared" si="1"/>
        <v>408</v>
      </c>
      <c r="J45" s="158" t="e">
        <f>+SUMIF(#REF!,'trial  i vjeter'!A45,#REF!)</f>
        <v>#REF!</v>
      </c>
      <c r="K45" s="158" t="e">
        <f t="shared" si="2"/>
        <v>#REF!</v>
      </c>
      <c r="L45" s="158" t="e">
        <f>+SUMIF(#REF!,'trial  i vjeter'!A45,#REF!)</f>
        <v>#REF!</v>
      </c>
      <c r="M45" s="158" t="e">
        <f t="shared" si="3"/>
        <v>#REF!</v>
      </c>
    </row>
    <row r="46" spans="1:13" x14ac:dyDescent="0.2">
      <c r="A46" s="163">
        <v>409001</v>
      </c>
      <c r="B46" s="155" t="s">
        <v>3749</v>
      </c>
      <c r="C46" s="157"/>
      <c r="D46" s="157">
        <v>210416.67</v>
      </c>
      <c r="E46" s="157">
        <v>243750</v>
      </c>
      <c r="F46" s="157">
        <v>-33333.33</v>
      </c>
      <c r="G46" s="158"/>
      <c r="H46" s="153" t="str">
        <f t="shared" si="1"/>
        <v>409</v>
      </c>
      <c r="J46" s="158" t="e">
        <f>+SUMIF(#REF!,'trial  i vjeter'!A46,#REF!)</f>
        <v>#REF!</v>
      </c>
      <c r="K46" s="158" t="e">
        <f t="shared" si="2"/>
        <v>#REF!</v>
      </c>
      <c r="L46" s="158" t="e">
        <f>+SUMIF(#REF!,'trial  i vjeter'!A46,#REF!)</f>
        <v>#REF!</v>
      </c>
      <c r="M46" s="158" t="e">
        <f t="shared" si="3"/>
        <v>#REF!</v>
      </c>
    </row>
    <row r="47" spans="1:13" x14ac:dyDescent="0.2">
      <c r="A47" s="163">
        <v>409003</v>
      </c>
      <c r="B47" s="155" t="s">
        <v>3750</v>
      </c>
      <c r="C47" s="157"/>
      <c r="D47" s="157">
        <v>21666.67</v>
      </c>
      <c r="E47" s="157">
        <v>33000</v>
      </c>
      <c r="F47" s="157">
        <v>-11333.33</v>
      </c>
      <c r="G47" s="158"/>
      <c r="H47" s="153" t="str">
        <f t="shared" si="1"/>
        <v>409</v>
      </c>
      <c r="J47" s="158" t="e">
        <f>+SUMIF(#REF!,'trial  i vjeter'!A47,#REF!)</f>
        <v>#REF!</v>
      </c>
      <c r="K47" s="158" t="e">
        <f t="shared" si="2"/>
        <v>#REF!</v>
      </c>
      <c r="L47" s="158" t="e">
        <f>+SUMIF(#REF!,'trial  i vjeter'!A47,#REF!)</f>
        <v>#REF!</v>
      </c>
      <c r="M47" s="158" t="e">
        <f t="shared" si="3"/>
        <v>#REF!</v>
      </c>
    </row>
    <row r="48" spans="1:13" x14ac:dyDescent="0.2">
      <c r="A48" s="163">
        <v>40904</v>
      </c>
      <c r="B48" s="155" t="s">
        <v>3751</v>
      </c>
      <c r="C48" s="157">
        <v>1821330</v>
      </c>
      <c r="D48" s="156"/>
      <c r="E48" s="156"/>
      <c r="F48" s="156">
        <v>1821330</v>
      </c>
      <c r="H48" s="153" t="str">
        <f t="shared" si="1"/>
        <v>409</v>
      </c>
      <c r="J48" s="158" t="e">
        <f>+SUMIF(#REF!,'trial  i vjeter'!A48,#REF!)</f>
        <v>#REF!</v>
      </c>
      <c r="K48" s="158" t="e">
        <f t="shared" si="2"/>
        <v>#REF!</v>
      </c>
      <c r="L48" s="158" t="e">
        <f>+SUMIF(#REF!,'trial  i vjeter'!A48,#REF!)</f>
        <v>#REF!</v>
      </c>
      <c r="M48" s="158" t="e">
        <f t="shared" si="3"/>
        <v>#REF!</v>
      </c>
    </row>
    <row r="49" spans="1:13" x14ac:dyDescent="0.2">
      <c r="A49" s="163">
        <v>40906</v>
      </c>
      <c r="B49" s="155" t="s">
        <v>952</v>
      </c>
      <c r="C49" s="157">
        <v>1235490</v>
      </c>
      <c r="D49" s="156"/>
      <c r="E49" s="156"/>
      <c r="F49" s="156">
        <v>1235490</v>
      </c>
      <c r="H49" s="153" t="str">
        <f t="shared" si="1"/>
        <v>409</v>
      </c>
      <c r="J49" s="158" t="e">
        <f>+SUMIF(#REF!,'trial  i vjeter'!A49,#REF!)</f>
        <v>#REF!</v>
      </c>
      <c r="K49" s="158" t="e">
        <f t="shared" si="2"/>
        <v>#REF!</v>
      </c>
      <c r="L49" s="158" t="e">
        <f>+SUMIF(#REF!,'trial  i vjeter'!A49,#REF!)</f>
        <v>#REF!</v>
      </c>
      <c r="M49" s="158" t="e">
        <f t="shared" si="3"/>
        <v>#REF!</v>
      </c>
    </row>
    <row r="50" spans="1:13" x14ac:dyDescent="0.2">
      <c r="A50" s="163">
        <v>40908</v>
      </c>
      <c r="B50" s="155" t="s">
        <v>3752</v>
      </c>
      <c r="C50" s="157">
        <v>507869</v>
      </c>
      <c r="D50" s="156"/>
      <c r="E50" s="156"/>
      <c r="F50" s="156">
        <v>507869</v>
      </c>
      <c r="H50" s="153" t="str">
        <f t="shared" si="1"/>
        <v>409</v>
      </c>
      <c r="J50" s="158" t="e">
        <f>+SUMIF(#REF!,'trial  i vjeter'!A50,#REF!)</f>
        <v>#REF!</v>
      </c>
      <c r="K50" s="158" t="e">
        <f t="shared" si="2"/>
        <v>#REF!</v>
      </c>
      <c r="L50" s="158" t="e">
        <f>+SUMIF(#REF!,'trial  i vjeter'!A50,#REF!)</f>
        <v>#REF!</v>
      </c>
      <c r="M50" s="158" t="e">
        <f t="shared" si="3"/>
        <v>#REF!</v>
      </c>
    </row>
    <row r="51" spans="1:13" x14ac:dyDescent="0.2">
      <c r="A51" s="163">
        <v>40909</v>
      </c>
      <c r="B51" s="155" t="s">
        <v>3753</v>
      </c>
      <c r="C51" s="157">
        <v>1672511</v>
      </c>
      <c r="D51" s="156"/>
      <c r="E51" s="156"/>
      <c r="F51" s="156">
        <v>1672511</v>
      </c>
      <c r="H51" s="153" t="str">
        <f t="shared" si="1"/>
        <v>409</v>
      </c>
      <c r="J51" s="158" t="e">
        <f>+SUMIF(#REF!,'trial  i vjeter'!A51,#REF!)</f>
        <v>#REF!</v>
      </c>
      <c r="K51" s="158" t="e">
        <f t="shared" si="2"/>
        <v>#REF!</v>
      </c>
      <c r="L51" s="158" t="e">
        <f>+SUMIF(#REF!,'trial  i vjeter'!A51,#REF!)</f>
        <v>#REF!</v>
      </c>
      <c r="M51" s="158" t="e">
        <f t="shared" si="3"/>
        <v>#REF!</v>
      </c>
    </row>
    <row r="52" spans="1:13" x14ac:dyDescent="0.2">
      <c r="A52" s="163">
        <v>40912</v>
      </c>
      <c r="B52" s="155" t="s">
        <v>960</v>
      </c>
      <c r="C52" s="157">
        <v>-234667</v>
      </c>
      <c r="D52" s="156">
        <v>561333.67000000004</v>
      </c>
      <c r="E52" s="156">
        <v>408333.33</v>
      </c>
      <c r="F52" s="156">
        <v>-81666.66</v>
      </c>
      <c r="H52" s="153" t="str">
        <f t="shared" si="1"/>
        <v>409</v>
      </c>
      <c r="J52" s="158" t="e">
        <f>+SUMIF(#REF!,'trial  i vjeter'!A52,#REF!)</f>
        <v>#REF!</v>
      </c>
      <c r="K52" s="158" t="e">
        <f t="shared" si="2"/>
        <v>#REF!</v>
      </c>
      <c r="L52" s="158" t="e">
        <f>+SUMIF(#REF!,'trial  i vjeter'!A52,#REF!)</f>
        <v>#REF!</v>
      </c>
      <c r="M52" s="158" t="e">
        <f t="shared" si="3"/>
        <v>#REF!</v>
      </c>
    </row>
    <row r="53" spans="1:13" x14ac:dyDescent="0.2">
      <c r="A53" s="163">
        <v>40923</v>
      </c>
      <c r="B53" s="155" t="s">
        <v>3754</v>
      </c>
      <c r="C53" s="157"/>
      <c r="D53" s="157">
        <v>220000</v>
      </c>
      <c r="E53" s="157">
        <v>362500</v>
      </c>
      <c r="F53" s="157">
        <v>-142500</v>
      </c>
      <c r="G53" s="158"/>
      <c r="H53" s="153" t="str">
        <f t="shared" si="1"/>
        <v>409</v>
      </c>
      <c r="J53" s="158" t="e">
        <f>+SUMIF(#REF!,'trial  i vjeter'!A53,#REF!)</f>
        <v>#REF!</v>
      </c>
      <c r="K53" s="158" t="e">
        <f t="shared" si="2"/>
        <v>#REF!</v>
      </c>
      <c r="L53" s="158" t="e">
        <f>+SUMIF(#REF!,'trial  i vjeter'!A53,#REF!)</f>
        <v>#REF!</v>
      </c>
      <c r="M53" s="158" t="e">
        <f t="shared" si="3"/>
        <v>#REF!</v>
      </c>
    </row>
    <row r="54" spans="1:13" x14ac:dyDescent="0.2">
      <c r="A54" s="163">
        <v>40924</v>
      </c>
      <c r="B54" s="155" t="s">
        <v>3755</v>
      </c>
      <c r="C54" s="157"/>
      <c r="D54" s="157">
        <v>140000</v>
      </c>
      <c r="E54" s="157">
        <v>175000</v>
      </c>
      <c r="F54" s="157">
        <v>-35000</v>
      </c>
      <c r="G54" s="158"/>
      <c r="H54" s="153" t="str">
        <f t="shared" si="1"/>
        <v>409</v>
      </c>
      <c r="J54" s="158" t="e">
        <f>+SUMIF(#REF!,'trial  i vjeter'!A54,#REF!)</f>
        <v>#REF!</v>
      </c>
      <c r="K54" s="158" t="e">
        <f t="shared" si="2"/>
        <v>#REF!</v>
      </c>
      <c r="L54" s="158" t="e">
        <f>+SUMIF(#REF!,'trial  i vjeter'!A54,#REF!)</f>
        <v>#REF!</v>
      </c>
      <c r="M54" s="158" t="e">
        <f t="shared" si="3"/>
        <v>#REF!</v>
      </c>
    </row>
    <row r="55" spans="1:13" x14ac:dyDescent="0.2">
      <c r="A55" s="163">
        <v>40925</v>
      </c>
      <c r="B55" s="155" t="s">
        <v>3756</v>
      </c>
      <c r="C55" s="157"/>
      <c r="D55" s="157">
        <v>35000</v>
      </c>
      <c r="E55" s="157">
        <v>87500</v>
      </c>
      <c r="F55" s="157">
        <v>-52500</v>
      </c>
      <c r="G55" s="158"/>
      <c r="H55" s="153" t="str">
        <f t="shared" si="1"/>
        <v>409</v>
      </c>
      <c r="J55" s="158" t="e">
        <f>+SUMIF(#REF!,'trial  i vjeter'!A55,#REF!)</f>
        <v>#REF!</v>
      </c>
      <c r="K55" s="158" t="e">
        <f t="shared" si="2"/>
        <v>#REF!</v>
      </c>
      <c r="L55" s="158" t="e">
        <f>+SUMIF(#REF!,'trial  i vjeter'!A55,#REF!)</f>
        <v>#REF!</v>
      </c>
      <c r="M55" s="158" t="e">
        <f t="shared" si="3"/>
        <v>#REF!</v>
      </c>
    </row>
    <row r="56" spans="1:13" x14ac:dyDescent="0.2">
      <c r="A56" s="163">
        <v>411</v>
      </c>
      <c r="B56" s="155" t="s">
        <v>2886</v>
      </c>
      <c r="C56" s="157">
        <v>34338378.189999998</v>
      </c>
      <c r="D56" s="156">
        <v>4045099372.7399998</v>
      </c>
      <c r="E56" s="156">
        <v>4009768168.3499999</v>
      </c>
      <c r="F56" s="156">
        <v>69669582.579999998</v>
      </c>
      <c r="G56" s="153" t="s">
        <v>3784</v>
      </c>
      <c r="H56" s="153" t="str">
        <f t="shared" si="1"/>
        <v>411</v>
      </c>
      <c r="J56" s="158" t="e">
        <f>+SUMIF(#REF!,'trial  i vjeter'!A56,#REF!)</f>
        <v>#REF!</v>
      </c>
      <c r="K56" s="164" t="e">
        <f t="shared" si="2"/>
        <v>#REF!</v>
      </c>
      <c r="L56" s="158" t="e">
        <f>+SUMIF(#REF!,'trial  i vjeter'!A56,#REF!)</f>
        <v>#REF!</v>
      </c>
      <c r="M56" s="158" t="e">
        <f t="shared" si="3"/>
        <v>#REF!</v>
      </c>
    </row>
    <row r="57" spans="1:13" x14ac:dyDescent="0.2">
      <c r="A57" s="163">
        <v>4110</v>
      </c>
      <c r="B57" s="155" t="s">
        <v>3757</v>
      </c>
      <c r="C57" s="157">
        <v>87384291</v>
      </c>
      <c r="D57" s="157">
        <v>43743849.600000001</v>
      </c>
      <c r="E57" s="157">
        <v>26255997.100000001</v>
      </c>
      <c r="F57" s="157">
        <v>104872143.5</v>
      </c>
      <c r="G57" s="153" t="s">
        <v>3784</v>
      </c>
      <c r="H57" s="153" t="str">
        <f t="shared" si="1"/>
        <v>411</v>
      </c>
      <c r="J57" s="158" t="e">
        <f>+SUMIF(#REF!,'trial  i vjeter'!A57,#REF!)</f>
        <v>#REF!</v>
      </c>
      <c r="K57" s="164" t="e">
        <f t="shared" si="2"/>
        <v>#REF!</v>
      </c>
      <c r="L57" s="158" t="e">
        <f>+SUMIF(#REF!,'trial  i vjeter'!A57,#REF!)</f>
        <v>#REF!</v>
      </c>
      <c r="M57" s="158" t="e">
        <f t="shared" si="3"/>
        <v>#REF!</v>
      </c>
    </row>
    <row r="58" spans="1:13" x14ac:dyDescent="0.2">
      <c r="A58" s="163">
        <v>41805</v>
      </c>
      <c r="B58" s="155" t="s">
        <v>3758</v>
      </c>
      <c r="C58" s="157">
        <v>1395975</v>
      </c>
      <c r="D58" s="156"/>
      <c r="E58" s="156"/>
      <c r="F58" s="156">
        <v>1395975</v>
      </c>
      <c r="H58" s="153" t="str">
        <f t="shared" si="1"/>
        <v>418</v>
      </c>
      <c r="J58" s="158" t="e">
        <f>+SUMIF(#REF!,'trial  i vjeter'!A58,#REF!)</f>
        <v>#REF!</v>
      </c>
      <c r="K58" s="158" t="e">
        <f t="shared" si="2"/>
        <v>#REF!</v>
      </c>
      <c r="L58" s="158" t="e">
        <f>+SUMIF(#REF!,'trial  i vjeter'!A58,#REF!)</f>
        <v>#REF!</v>
      </c>
      <c r="M58" s="158" t="e">
        <f t="shared" si="3"/>
        <v>#REF!</v>
      </c>
    </row>
    <row r="59" spans="1:13" x14ac:dyDescent="0.2">
      <c r="A59" s="163">
        <v>41814</v>
      </c>
      <c r="B59" s="155" t="s">
        <v>3759</v>
      </c>
      <c r="C59" s="157">
        <v>2188532.1</v>
      </c>
      <c r="D59" s="156"/>
      <c r="E59" s="156"/>
      <c r="F59" s="156">
        <v>2188532.1</v>
      </c>
      <c r="H59" s="153" t="str">
        <f t="shared" si="1"/>
        <v>418</v>
      </c>
      <c r="J59" s="158" t="e">
        <f>+SUMIF(#REF!,'trial  i vjeter'!A59,#REF!)</f>
        <v>#REF!</v>
      </c>
      <c r="K59" s="158" t="e">
        <f t="shared" si="2"/>
        <v>#REF!</v>
      </c>
      <c r="L59" s="158" t="e">
        <f>+SUMIF(#REF!,'trial  i vjeter'!A59,#REF!)</f>
        <v>#REF!</v>
      </c>
      <c r="M59" s="158" t="e">
        <f t="shared" si="3"/>
        <v>#REF!</v>
      </c>
    </row>
    <row r="60" spans="1:13" x14ac:dyDescent="0.2">
      <c r="A60" s="163">
        <v>41818</v>
      </c>
      <c r="B60" s="155" t="s">
        <v>3760</v>
      </c>
      <c r="C60" s="157">
        <v>1418044.7</v>
      </c>
      <c r="D60" s="156"/>
      <c r="E60" s="156"/>
      <c r="F60" s="156">
        <v>1418044.7</v>
      </c>
      <c r="H60" s="153" t="str">
        <f t="shared" si="1"/>
        <v>418</v>
      </c>
      <c r="J60" s="158" t="e">
        <f>+SUMIF(#REF!,'trial  i vjeter'!A60,#REF!)</f>
        <v>#REF!</v>
      </c>
      <c r="K60" s="158" t="e">
        <f t="shared" si="2"/>
        <v>#REF!</v>
      </c>
      <c r="L60" s="158" t="e">
        <f>+SUMIF(#REF!,'trial  i vjeter'!A60,#REF!)</f>
        <v>#REF!</v>
      </c>
      <c r="M60" s="158" t="e">
        <f t="shared" si="3"/>
        <v>#REF!</v>
      </c>
    </row>
    <row r="61" spans="1:13" x14ac:dyDescent="0.2">
      <c r="A61" s="163">
        <v>41819</v>
      </c>
      <c r="B61" s="155" t="s">
        <v>3761</v>
      </c>
      <c r="C61" s="157">
        <v>4509960</v>
      </c>
      <c r="D61" s="156"/>
      <c r="E61" s="156"/>
      <c r="F61" s="156">
        <v>4509960</v>
      </c>
      <c r="H61" s="153" t="str">
        <f t="shared" si="1"/>
        <v>418</v>
      </c>
      <c r="J61" s="158" t="e">
        <f>+SUMIF(#REF!,'trial  i vjeter'!A61,#REF!)</f>
        <v>#REF!</v>
      </c>
      <c r="K61" s="158" t="e">
        <f t="shared" si="2"/>
        <v>#REF!</v>
      </c>
      <c r="L61" s="158" t="e">
        <f>+SUMIF(#REF!,'trial  i vjeter'!A61,#REF!)</f>
        <v>#REF!</v>
      </c>
      <c r="M61" s="158" t="e">
        <f t="shared" si="3"/>
        <v>#REF!</v>
      </c>
    </row>
    <row r="62" spans="1:13" x14ac:dyDescent="0.2">
      <c r="A62" s="163">
        <v>41820</v>
      </c>
      <c r="B62" s="155" t="s">
        <v>2105</v>
      </c>
      <c r="C62" s="157">
        <v>3279180</v>
      </c>
      <c r="D62" s="156">
        <v>10326690</v>
      </c>
      <c r="E62" s="156">
        <v>3279180</v>
      </c>
      <c r="F62" s="156">
        <v>10326690</v>
      </c>
      <c r="H62" s="153" t="str">
        <f t="shared" si="1"/>
        <v>418</v>
      </c>
      <c r="J62" s="158" t="e">
        <f>+SUMIF(#REF!,'trial  i vjeter'!A62,#REF!)</f>
        <v>#REF!</v>
      </c>
      <c r="K62" s="158" t="e">
        <f t="shared" si="2"/>
        <v>#REF!</v>
      </c>
      <c r="L62" s="158" t="e">
        <f>+SUMIF(#REF!,'trial  i vjeter'!A62,#REF!)</f>
        <v>#REF!</v>
      </c>
      <c r="M62" s="158" t="e">
        <f t="shared" si="3"/>
        <v>#REF!</v>
      </c>
    </row>
    <row r="63" spans="1:13" x14ac:dyDescent="0.2">
      <c r="A63" s="163">
        <v>41823</v>
      </c>
      <c r="B63" s="155" t="s">
        <v>3762</v>
      </c>
      <c r="C63" s="157"/>
      <c r="D63" s="157">
        <v>6517849</v>
      </c>
      <c r="E63" s="157">
        <v>3080000</v>
      </c>
      <c r="F63" s="157">
        <v>3437849</v>
      </c>
      <c r="G63" s="158"/>
      <c r="H63" s="153" t="str">
        <f t="shared" si="1"/>
        <v>418</v>
      </c>
      <c r="J63" s="158" t="e">
        <f>+SUMIF(#REF!,'trial  i vjeter'!A63,#REF!)</f>
        <v>#REF!</v>
      </c>
      <c r="K63" s="158" t="e">
        <f t="shared" si="2"/>
        <v>#REF!</v>
      </c>
      <c r="L63" s="158" t="e">
        <f>+SUMIF(#REF!,'trial  i vjeter'!A63,#REF!)</f>
        <v>#REF!</v>
      </c>
      <c r="M63" s="158" t="e">
        <f t="shared" si="3"/>
        <v>#REF!</v>
      </c>
    </row>
    <row r="64" spans="1:13" x14ac:dyDescent="0.2">
      <c r="A64" s="163">
        <v>41824</v>
      </c>
      <c r="B64" s="155" t="s">
        <v>3763</v>
      </c>
      <c r="C64" s="157"/>
      <c r="D64" s="157">
        <v>875736</v>
      </c>
      <c r="E64" s="157"/>
      <c r="F64" s="157">
        <v>875736</v>
      </c>
      <c r="G64" s="158"/>
      <c r="H64" s="153" t="str">
        <f t="shared" si="1"/>
        <v>418</v>
      </c>
      <c r="J64" s="158" t="e">
        <f>+SUMIF(#REF!,'trial  i vjeter'!A64,#REF!)</f>
        <v>#REF!</v>
      </c>
      <c r="K64" s="158" t="e">
        <f t="shared" si="2"/>
        <v>#REF!</v>
      </c>
      <c r="L64" s="158" t="e">
        <f>+SUMIF(#REF!,'trial  i vjeter'!A64,#REF!)</f>
        <v>#REF!</v>
      </c>
      <c r="M64" s="158" t="e">
        <f t="shared" si="3"/>
        <v>#REF!</v>
      </c>
    </row>
    <row r="65" spans="1:13" x14ac:dyDescent="0.2">
      <c r="A65" s="163">
        <v>421</v>
      </c>
      <c r="B65" s="155" t="s">
        <v>2108</v>
      </c>
      <c r="C65" s="157">
        <v>-11394554.390000001</v>
      </c>
      <c r="D65" s="156">
        <v>124176694.48</v>
      </c>
      <c r="E65" s="156">
        <v>130934889</v>
      </c>
      <c r="F65" s="156">
        <v>-18152748.91</v>
      </c>
      <c r="H65" s="153" t="str">
        <f t="shared" si="1"/>
        <v>421</v>
      </c>
      <c r="J65" s="158" t="e">
        <f>+SUMIF(#REF!,'trial  i vjeter'!A65,#REF!)</f>
        <v>#REF!</v>
      </c>
      <c r="K65" s="158" t="e">
        <f t="shared" si="2"/>
        <v>#REF!</v>
      </c>
      <c r="L65" s="158" t="e">
        <f>+SUMIF(#REF!,'trial  i vjeter'!A65,#REF!)</f>
        <v>#REF!</v>
      </c>
      <c r="M65" s="158" t="e">
        <f t="shared" si="3"/>
        <v>#REF!</v>
      </c>
    </row>
    <row r="66" spans="1:13" x14ac:dyDescent="0.2">
      <c r="A66" s="163">
        <v>431</v>
      </c>
      <c r="B66" s="155" t="s">
        <v>2110</v>
      </c>
      <c r="C66" s="157">
        <v>-2968242</v>
      </c>
      <c r="D66" s="156">
        <v>35844099</v>
      </c>
      <c r="E66" s="156">
        <v>36530752</v>
      </c>
      <c r="F66" s="156">
        <v>-3654895</v>
      </c>
      <c r="H66" s="153" t="str">
        <f t="shared" si="1"/>
        <v>431</v>
      </c>
      <c r="J66" s="158" t="e">
        <f>+SUMIF(#REF!,'trial  i vjeter'!A66,#REF!)</f>
        <v>#REF!</v>
      </c>
      <c r="K66" s="158" t="e">
        <f t="shared" si="2"/>
        <v>#REF!</v>
      </c>
      <c r="L66" s="158" t="e">
        <f>+SUMIF(#REF!,'trial  i vjeter'!A66,#REF!)</f>
        <v>#REF!</v>
      </c>
      <c r="M66" s="158" t="e">
        <f t="shared" si="3"/>
        <v>#REF!</v>
      </c>
    </row>
    <row r="67" spans="1:13" x14ac:dyDescent="0.2">
      <c r="A67" s="163">
        <v>442</v>
      </c>
      <c r="B67" s="155" t="s">
        <v>2112</v>
      </c>
      <c r="C67" s="157">
        <v>-1193040</v>
      </c>
      <c r="D67" s="156">
        <v>10917741</v>
      </c>
      <c r="E67" s="156">
        <v>10927314</v>
      </c>
      <c r="F67" s="156">
        <v>-1202613</v>
      </c>
      <c r="H67" s="153" t="str">
        <f t="shared" si="1"/>
        <v>442</v>
      </c>
      <c r="J67" s="158" t="e">
        <f>+SUMIF(#REF!,'trial  i vjeter'!A67,#REF!)</f>
        <v>#REF!</v>
      </c>
      <c r="K67" s="158" t="e">
        <f t="shared" si="2"/>
        <v>#REF!</v>
      </c>
      <c r="L67" s="158" t="e">
        <f>+SUMIF(#REF!,'trial  i vjeter'!A67,#REF!)</f>
        <v>#REF!</v>
      </c>
      <c r="M67" s="158" t="e">
        <f t="shared" si="3"/>
        <v>#REF!</v>
      </c>
    </row>
    <row r="68" spans="1:13" x14ac:dyDescent="0.2">
      <c r="A68" s="163">
        <v>444</v>
      </c>
      <c r="B68" s="155" t="s">
        <v>2114</v>
      </c>
      <c r="C68" s="157">
        <v>-8313194</v>
      </c>
      <c r="D68" s="156">
        <v>39191950</v>
      </c>
      <c r="E68" s="156"/>
      <c r="F68" s="156">
        <v>30878756</v>
      </c>
      <c r="H68" s="153" t="str">
        <f t="shared" si="1"/>
        <v>444</v>
      </c>
      <c r="J68" s="158" t="e">
        <f>+SUMIF(#REF!,'trial  i vjeter'!A68,#REF!)</f>
        <v>#REF!</v>
      </c>
      <c r="K68" s="158" t="e">
        <f t="shared" si="2"/>
        <v>#REF!</v>
      </c>
      <c r="L68" s="158" t="e">
        <f>+SUMIF(#REF!,'trial  i vjeter'!A68,#REF!)</f>
        <v>#REF!</v>
      </c>
      <c r="M68" s="158" t="e">
        <f t="shared" si="3"/>
        <v>#REF!</v>
      </c>
    </row>
    <row r="69" spans="1:13" x14ac:dyDescent="0.2">
      <c r="A69" s="163">
        <v>4453</v>
      </c>
      <c r="B69" s="155" t="s">
        <v>2116</v>
      </c>
      <c r="C69" s="157">
        <v>-36905679.799999997</v>
      </c>
      <c r="D69" s="156">
        <v>116274480</v>
      </c>
      <c r="E69" s="156"/>
      <c r="F69" s="156">
        <v>79368800.200000003</v>
      </c>
      <c r="H69" s="153" t="str">
        <f t="shared" ref="H69:H132" si="4">+LEFT(A69,3)</f>
        <v>445</v>
      </c>
      <c r="J69" s="158" t="e">
        <f>+SUMIF(#REF!,'trial  i vjeter'!A69,#REF!)</f>
        <v>#REF!</v>
      </c>
      <c r="K69" s="158" t="e">
        <f t="shared" ref="K69:K132" si="5">+C69-J69</f>
        <v>#REF!</v>
      </c>
      <c r="L69" s="158" t="e">
        <f>+SUMIF(#REF!,'trial  i vjeter'!A69,#REF!)</f>
        <v>#REF!</v>
      </c>
      <c r="M69" s="158" t="e">
        <f t="shared" ref="M69:M132" si="6">+K69+L69</f>
        <v>#REF!</v>
      </c>
    </row>
    <row r="70" spans="1:13" x14ac:dyDescent="0.2">
      <c r="A70" s="163">
        <v>4456</v>
      </c>
      <c r="B70" s="155" t="s">
        <v>3764</v>
      </c>
      <c r="C70" s="157"/>
      <c r="D70" s="156">
        <v>527381024.33999997</v>
      </c>
      <c r="E70" s="156">
        <v>13279974.199999999</v>
      </c>
      <c r="F70" s="156">
        <v>514101050.13999999</v>
      </c>
      <c r="H70" s="153" t="str">
        <f t="shared" si="4"/>
        <v>445</v>
      </c>
      <c r="J70" s="158" t="e">
        <f>+SUMIF(#REF!,'trial  i vjeter'!A70,#REF!)</f>
        <v>#REF!</v>
      </c>
      <c r="K70" s="158" t="e">
        <f t="shared" si="5"/>
        <v>#REF!</v>
      </c>
      <c r="L70" s="158" t="e">
        <f>+SUMIF(#REF!,'trial  i vjeter'!A70,#REF!)</f>
        <v>#REF!</v>
      </c>
      <c r="M70" s="158" t="e">
        <f t="shared" si="6"/>
        <v>#REF!</v>
      </c>
    </row>
    <row r="71" spans="1:13" x14ac:dyDescent="0.2">
      <c r="A71" s="163">
        <v>4457</v>
      </c>
      <c r="B71" s="155" t="s">
        <v>3765</v>
      </c>
      <c r="C71" s="157"/>
      <c r="D71" s="156">
        <v>35143808.409999996</v>
      </c>
      <c r="E71" s="156">
        <v>659650694.75999999</v>
      </c>
      <c r="F71" s="156">
        <v>-624506886.35000002</v>
      </c>
      <c r="H71" s="153" t="str">
        <f t="shared" si="4"/>
        <v>445</v>
      </c>
      <c r="J71" s="158" t="e">
        <f>+SUMIF(#REF!,'trial  i vjeter'!A71,#REF!)</f>
        <v>#REF!</v>
      </c>
      <c r="K71" s="158" t="e">
        <f t="shared" si="5"/>
        <v>#REF!</v>
      </c>
      <c r="L71" s="158" t="e">
        <f>+SUMIF(#REF!,'trial  i vjeter'!A71,#REF!)</f>
        <v>#REF!</v>
      </c>
      <c r="M71" s="158" t="e">
        <f t="shared" si="6"/>
        <v>#REF!</v>
      </c>
    </row>
    <row r="72" spans="1:13" x14ac:dyDescent="0.2">
      <c r="A72" s="163">
        <v>449</v>
      </c>
      <c r="B72" s="155" t="s">
        <v>2125</v>
      </c>
      <c r="C72" s="157">
        <v>-763292.95</v>
      </c>
      <c r="D72" s="156">
        <v>9485614.0299999993</v>
      </c>
      <c r="E72" s="156">
        <v>9559700.2200000007</v>
      </c>
      <c r="F72" s="156">
        <v>-837379.14</v>
      </c>
      <c r="H72" s="153" t="str">
        <f t="shared" si="4"/>
        <v>449</v>
      </c>
      <c r="J72" s="158" t="e">
        <f>+SUMIF(#REF!,'trial  i vjeter'!A72,#REF!)</f>
        <v>#REF!</v>
      </c>
      <c r="K72" s="158" t="e">
        <f t="shared" si="5"/>
        <v>#REF!</v>
      </c>
      <c r="L72" s="158" t="e">
        <f>+SUMIF(#REF!,'trial  i vjeter'!A72,#REF!)</f>
        <v>#REF!</v>
      </c>
      <c r="M72" s="158" t="e">
        <f t="shared" si="6"/>
        <v>#REF!</v>
      </c>
    </row>
    <row r="73" spans="1:13" x14ac:dyDescent="0.2">
      <c r="A73" s="163">
        <v>45501</v>
      </c>
      <c r="B73" s="155" t="s">
        <v>3766</v>
      </c>
      <c r="C73" s="157">
        <v>-18921166.84</v>
      </c>
      <c r="D73" s="156"/>
      <c r="E73" s="156"/>
      <c r="F73" s="156">
        <v>-18921166.84</v>
      </c>
      <c r="H73" s="153" t="str">
        <f t="shared" si="4"/>
        <v>455</v>
      </c>
      <c r="J73" s="158" t="e">
        <f>+SUMIF(#REF!,'trial  i vjeter'!A73,#REF!)</f>
        <v>#REF!</v>
      </c>
      <c r="K73" s="158" t="e">
        <f t="shared" si="5"/>
        <v>#REF!</v>
      </c>
      <c r="L73" s="158" t="e">
        <f>+SUMIF(#REF!,'trial  i vjeter'!A73,#REF!)</f>
        <v>#REF!</v>
      </c>
      <c r="M73" s="158" t="e">
        <f t="shared" si="6"/>
        <v>#REF!</v>
      </c>
    </row>
    <row r="74" spans="1:13" x14ac:dyDescent="0.2">
      <c r="A74" s="163">
        <v>45504</v>
      </c>
      <c r="B74" s="155" t="s">
        <v>3767</v>
      </c>
      <c r="C74" s="157">
        <v>-36800808.140000001</v>
      </c>
      <c r="D74" s="156"/>
      <c r="E74" s="156"/>
      <c r="F74" s="156">
        <v>-36800808.140000001</v>
      </c>
      <c r="H74" s="153" t="str">
        <f t="shared" si="4"/>
        <v>455</v>
      </c>
      <c r="J74" s="158" t="e">
        <f>+SUMIF(#REF!,'trial  i vjeter'!A74,#REF!)</f>
        <v>#REF!</v>
      </c>
      <c r="K74" s="158" t="e">
        <f t="shared" si="5"/>
        <v>#REF!</v>
      </c>
      <c r="L74" s="158" t="e">
        <f>+SUMIF(#REF!,'trial  i vjeter'!A74,#REF!)</f>
        <v>#REF!</v>
      </c>
      <c r="M74" s="158" t="e">
        <f t="shared" si="6"/>
        <v>#REF!</v>
      </c>
    </row>
    <row r="75" spans="1:13" x14ac:dyDescent="0.2">
      <c r="A75" s="163">
        <v>45701</v>
      </c>
      <c r="B75" s="155" t="s">
        <v>3489</v>
      </c>
      <c r="C75" s="157">
        <v>-84253556</v>
      </c>
      <c r="D75" s="156">
        <v>83940574.189999998</v>
      </c>
      <c r="E75" s="156"/>
      <c r="F75" s="156">
        <v>-312981.81</v>
      </c>
      <c r="H75" s="153" t="str">
        <f t="shared" si="4"/>
        <v>457</v>
      </c>
      <c r="J75" s="158" t="e">
        <f>+SUMIF(#REF!,'trial  i vjeter'!A75,#REF!)</f>
        <v>#REF!</v>
      </c>
      <c r="K75" s="158" t="e">
        <f t="shared" si="5"/>
        <v>#REF!</v>
      </c>
      <c r="L75" s="158" t="e">
        <f>+SUMIF(#REF!,'trial  i vjeter'!A75,#REF!)</f>
        <v>#REF!</v>
      </c>
      <c r="M75" s="158" t="e">
        <f t="shared" si="6"/>
        <v>#REF!</v>
      </c>
    </row>
    <row r="76" spans="1:13" x14ac:dyDescent="0.2">
      <c r="A76" s="163">
        <v>460001</v>
      </c>
      <c r="B76" s="155" t="s">
        <v>2135</v>
      </c>
      <c r="C76" s="157">
        <v>-59480031.700000003</v>
      </c>
      <c r="D76" s="156">
        <v>21556994.780000001</v>
      </c>
      <c r="E76" s="156">
        <v>4326214.0599999996</v>
      </c>
      <c r="F76" s="156">
        <v>-42249250.979999997</v>
      </c>
      <c r="H76" s="153" t="str">
        <f t="shared" si="4"/>
        <v>460</v>
      </c>
      <c r="J76" s="158" t="e">
        <f>+SUMIF(#REF!,'trial  i vjeter'!A76,#REF!)</f>
        <v>#REF!</v>
      </c>
      <c r="K76" s="158" t="e">
        <f t="shared" si="5"/>
        <v>#REF!</v>
      </c>
      <c r="L76" s="158" t="e">
        <f>+SUMIF(#REF!,'trial  i vjeter'!A76,#REF!)</f>
        <v>#REF!</v>
      </c>
      <c r="M76" s="158" t="e">
        <f t="shared" si="6"/>
        <v>#REF!</v>
      </c>
    </row>
    <row r="77" spans="1:13" x14ac:dyDescent="0.2">
      <c r="A77" s="163">
        <v>460002</v>
      </c>
      <c r="B77" s="155" t="s">
        <v>2137</v>
      </c>
      <c r="C77" s="157">
        <v>-45845639.57</v>
      </c>
      <c r="D77" s="156">
        <v>6261587.2999999998</v>
      </c>
      <c r="E77" s="156"/>
      <c r="F77" s="156">
        <v>-39584052.270000003</v>
      </c>
      <c r="H77" s="153" t="str">
        <f t="shared" si="4"/>
        <v>460</v>
      </c>
      <c r="J77" s="158" t="e">
        <f>+SUMIF(#REF!,'trial  i vjeter'!A77,#REF!)</f>
        <v>#REF!</v>
      </c>
      <c r="K77" s="158" t="e">
        <f t="shared" si="5"/>
        <v>#REF!</v>
      </c>
      <c r="L77" s="158" t="e">
        <f>+SUMIF(#REF!,'trial  i vjeter'!A77,#REF!)</f>
        <v>#REF!</v>
      </c>
      <c r="M77" s="158" t="e">
        <f t="shared" si="6"/>
        <v>#REF!</v>
      </c>
    </row>
    <row r="78" spans="1:13" x14ac:dyDescent="0.2">
      <c r="A78" s="163">
        <v>460003</v>
      </c>
      <c r="B78" s="155" t="s">
        <v>2139</v>
      </c>
      <c r="C78" s="157">
        <v>-54722529.700000003</v>
      </c>
      <c r="D78" s="156">
        <v>11738223.35</v>
      </c>
      <c r="E78" s="156">
        <v>2345242.04</v>
      </c>
      <c r="F78" s="156">
        <v>-45329548.390000001</v>
      </c>
      <c r="H78" s="153" t="str">
        <f t="shared" si="4"/>
        <v>460</v>
      </c>
      <c r="J78" s="158" t="e">
        <f>+SUMIF(#REF!,'trial  i vjeter'!A78,#REF!)</f>
        <v>#REF!</v>
      </c>
      <c r="K78" s="158" t="e">
        <f t="shared" si="5"/>
        <v>#REF!</v>
      </c>
      <c r="L78" s="158" t="e">
        <f>+SUMIF(#REF!,'trial  i vjeter'!A78,#REF!)</f>
        <v>#REF!</v>
      </c>
      <c r="M78" s="158" t="e">
        <f t="shared" si="6"/>
        <v>#REF!</v>
      </c>
    </row>
    <row r="79" spans="1:13" x14ac:dyDescent="0.2">
      <c r="A79" s="163">
        <v>460004</v>
      </c>
      <c r="B79" s="155" t="s">
        <v>2141</v>
      </c>
      <c r="C79" s="157">
        <v>-29023359.899999999</v>
      </c>
      <c r="D79" s="156">
        <v>4888457.47</v>
      </c>
      <c r="E79" s="156"/>
      <c r="F79" s="156">
        <v>-24134902.43</v>
      </c>
      <c r="H79" s="153" t="str">
        <f t="shared" si="4"/>
        <v>460</v>
      </c>
      <c r="J79" s="158" t="e">
        <f>+SUMIF(#REF!,'trial  i vjeter'!A79,#REF!)</f>
        <v>#REF!</v>
      </c>
      <c r="K79" s="158" t="e">
        <f t="shared" si="5"/>
        <v>#REF!</v>
      </c>
      <c r="L79" s="158" t="e">
        <f>+SUMIF(#REF!,'trial  i vjeter'!A79,#REF!)</f>
        <v>#REF!</v>
      </c>
      <c r="M79" s="158" t="e">
        <f t="shared" si="6"/>
        <v>#REF!</v>
      </c>
    </row>
    <row r="80" spans="1:13" x14ac:dyDescent="0.2">
      <c r="A80" s="163">
        <v>460006</v>
      </c>
      <c r="B80" s="155" t="s">
        <v>2143</v>
      </c>
      <c r="C80" s="157">
        <v>-7966651.0999999996</v>
      </c>
      <c r="D80" s="156">
        <v>17361697.789999999</v>
      </c>
      <c r="E80" s="156">
        <v>42649856.340000004</v>
      </c>
      <c r="F80" s="156">
        <v>-33254809.649999999</v>
      </c>
      <c r="H80" s="153" t="str">
        <f t="shared" si="4"/>
        <v>460</v>
      </c>
      <c r="J80" s="158" t="e">
        <f>+SUMIF(#REF!,'trial  i vjeter'!A80,#REF!)</f>
        <v>#REF!</v>
      </c>
      <c r="K80" s="158" t="e">
        <f t="shared" si="5"/>
        <v>#REF!</v>
      </c>
      <c r="L80" s="158" t="e">
        <f>+SUMIF(#REF!,'trial  i vjeter'!A80,#REF!)</f>
        <v>#REF!</v>
      </c>
      <c r="M80" s="158" t="e">
        <f t="shared" si="6"/>
        <v>#REF!</v>
      </c>
    </row>
    <row r="81" spans="1:14" x14ac:dyDescent="0.2">
      <c r="A81" s="163">
        <v>460007</v>
      </c>
      <c r="B81" s="155" t="s">
        <v>2145</v>
      </c>
      <c r="C81" s="157">
        <v>-54020161.100000001</v>
      </c>
      <c r="D81" s="156">
        <v>10439380.73</v>
      </c>
      <c r="E81" s="156">
        <v>922402.78</v>
      </c>
      <c r="F81" s="156">
        <v>-44503183.149999999</v>
      </c>
      <c r="H81" s="153" t="str">
        <f t="shared" si="4"/>
        <v>460</v>
      </c>
      <c r="J81" s="158" t="e">
        <f>+SUMIF(#REF!,'trial  i vjeter'!A81,#REF!)</f>
        <v>#REF!</v>
      </c>
      <c r="K81" s="158" t="e">
        <f t="shared" si="5"/>
        <v>#REF!</v>
      </c>
      <c r="L81" s="158" t="e">
        <f>+SUMIF(#REF!,'trial  i vjeter'!A81,#REF!)</f>
        <v>#REF!</v>
      </c>
      <c r="M81" s="158" t="e">
        <f t="shared" si="6"/>
        <v>#REF!</v>
      </c>
    </row>
    <row r="82" spans="1:14" x14ac:dyDescent="0.2">
      <c r="A82" s="163">
        <v>460008</v>
      </c>
      <c r="B82" s="155" t="s">
        <v>2147</v>
      </c>
      <c r="C82" s="157">
        <v>-32662608</v>
      </c>
      <c r="D82" s="156">
        <v>17201601</v>
      </c>
      <c r="E82" s="156">
        <v>9182528</v>
      </c>
      <c r="F82" s="156">
        <v>-24643535</v>
      </c>
      <c r="H82" s="153" t="str">
        <f t="shared" si="4"/>
        <v>460</v>
      </c>
      <c r="J82" s="158" t="e">
        <f>+SUMIF(#REF!,'trial  i vjeter'!A82,#REF!)</f>
        <v>#REF!</v>
      </c>
      <c r="K82" s="158" t="e">
        <f t="shared" si="5"/>
        <v>#REF!</v>
      </c>
      <c r="L82" s="158" t="e">
        <f>+SUMIF(#REF!,'trial  i vjeter'!A82,#REF!)</f>
        <v>#REF!</v>
      </c>
      <c r="M82" s="158" t="e">
        <f t="shared" si="6"/>
        <v>#REF!</v>
      </c>
    </row>
    <row r="83" spans="1:14" x14ac:dyDescent="0.2">
      <c r="A83" s="163">
        <v>460009</v>
      </c>
      <c r="B83" s="155" t="s">
        <v>2149</v>
      </c>
      <c r="C83" s="157">
        <v>-31244407.010000002</v>
      </c>
      <c r="D83" s="156">
        <v>10679374.279999999</v>
      </c>
      <c r="E83" s="156">
        <v>830257.6</v>
      </c>
      <c r="F83" s="156">
        <v>-21395290.329999998</v>
      </c>
      <c r="H83" s="153" t="str">
        <f t="shared" si="4"/>
        <v>460</v>
      </c>
      <c r="J83" s="158" t="e">
        <f>+SUMIF(#REF!,'trial  i vjeter'!A83,#REF!)</f>
        <v>#REF!</v>
      </c>
      <c r="K83" s="158" t="e">
        <f t="shared" si="5"/>
        <v>#REF!</v>
      </c>
      <c r="L83" s="158" t="e">
        <f>+SUMIF(#REF!,'trial  i vjeter'!A83,#REF!)</f>
        <v>#REF!</v>
      </c>
      <c r="M83" s="158" t="e">
        <f t="shared" si="6"/>
        <v>#REF!</v>
      </c>
    </row>
    <row r="84" spans="1:14" x14ac:dyDescent="0.2">
      <c r="A84" s="163">
        <v>460010</v>
      </c>
      <c r="B84" s="155" t="s">
        <v>2151</v>
      </c>
      <c r="C84" s="157">
        <v>-4796728.51</v>
      </c>
      <c r="D84" s="156">
        <v>2341133.6800000002</v>
      </c>
      <c r="E84" s="156">
        <v>1503545</v>
      </c>
      <c r="F84" s="156">
        <v>-3959139.83</v>
      </c>
      <c r="H84" s="153" t="str">
        <f t="shared" si="4"/>
        <v>460</v>
      </c>
      <c r="J84" s="158" t="e">
        <f>+SUMIF(#REF!,'trial  i vjeter'!A84,#REF!)</f>
        <v>#REF!</v>
      </c>
      <c r="K84" s="158" t="e">
        <f t="shared" si="5"/>
        <v>#REF!</v>
      </c>
      <c r="L84" s="158" t="e">
        <f>+SUMIF(#REF!,'trial  i vjeter'!A84,#REF!)</f>
        <v>#REF!</v>
      </c>
      <c r="M84" s="158" t="e">
        <f t="shared" si="6"/>
        <v>#REF!</v>
      </c>
    </row>
    <row r="85" spans="1:14" x14ac:dyDescent="0.2">
      <c r="A85" s="163">
        <v>460011</v>
      </c>
      <c r="B85" s="155" t="s">
        <v>2153</v>
      </c>
      <c r="C85" s="157">
        <v>-578668.6</v>
      </c>
      <c r="D85" s="156">
        <v>868212.8</v>
      </c>
      <c r="E85" s="156">
        <v>289671.52</v>
      </c>
      <c r="F85" s="156">
        <v>-127.32</v>
      </c>
      <c r="H85" s="153" t="str">
        <f t="shared" si="4"/>
        <v>460</v>
      </c>
      <c r="J85" s="158" t="e">
        <f>+SUMIF(#REF!,'trial  i vjeter'!A85,#REF!)</f>
        <v>#REF!</v>
      </c>
      <c r="K85" s="158" t="e">
        <f t="shared" si="5"/>
        <v>#REF!</v>
      </c>
      <c r="L85" s="158" t="e">
        <f>+SUMIF(#REF!,'trial  i vjeter'!A85,#REF!)</f>
        <v>#REF!</v>
      </c>
      <c r="M85" s="158" t="e">
        <f t="shared" si="6"/>
        <v>#REF!</v>
      </c>
    </row>
    <row r="86" spans="1:14" x14ac:dyDescent="0.2">
      <c r="A86" s="163">
        <v>460012</v>
      </c>
      <c r="B86" s="155" t="s">
        <v>2155</v>
      </c>
      <c r="C86" s="157">
        <v>-66499429.020000003</v>
      </c>
      <c r="D86" s="156">
        <v>19478176.93</v>
      </c>
      <c r="E86" s="156">
        <v>2384917.42</v>
      </c>
      <c r="F86" s="156">
        <v>-49406169.509999998</v>
      </c>
      <c r="H86" s="153" t="str">
        <f t="shared" si="4"/>
        <v>460</v>
      </c>
      <c r="J86" s="158" t="e">
        <f>+SUMIF(#REF!,'trial  i vjeter'!A86,#REF!)</f>
        <v>#REF!</v>
      </c>
      <c r="K86" s="158" t="e">
        <f t="shared" si="5"/>
        <v>#REF!</v>
      </c>
      <c r="L86" s="158" t="e">
        <f>+SUMIF(#REF!,'trial  i vjeter'!A86,#REF!)</f>
        <v>#REF!</v>
      </c>
      <c r="M86" s="158" t="e">
        <f t="shared" si="6"/>
        <v>#REF!</v>
      </c>
      <c r="N86" s="158" t="s">
        <v>3787</v>
      </c>
    </row>
    <row r="87" spans="1:14" x14ac:dyDescent="0.2">
      <c r="A87" s="163">
        <v>460013</v>
      </c>
      <c r="B87" s="155" t="s">
        <v>2157</v>
      </c>
      <c r="C87" s="157">
        <v>-18810206.710000001</v>
      </c>
      <c r="D87" s="156">
        <v>5163898.45</v>
      </c>
      <c r="E87" s="156"/>
      <c r="F87" s="156">
        <v>-13646308.26</v>
      </c>
      <c r="H87" s="153" t="str">
        <f t="shared" si="4"/>
        <v>460</v>
      </c>
      <c r="J87" s="158" t="e">
        <f>+SUMIF(#REF!,'trial  i vjeter'!A87,#REF!)</f>
        <v>#REF!</v>
      </c>
      <c r="K87" s="158" t="e">
        <f t="shared" si="5"/>
        <v>#REF!</v>
      </c>
      <c r="L87" s="158" t="e">
        <f>+SUMIF(#REF!,'trial  i vjeter'!A87,#REF!)</f>
        <v>#REF!</v>
      </c>
      <c r="M87" s="158" t="e">
        <f t="shared" si="6"/>
        <v>#REF!</v>
      </c>
    </row>
    <row r="88" spans="1:14" x14ac:dyDescent="0.2">
      <c r="A88" s="163">
        <v>46703</v>
      </c>
      <c r="B88" s="155" t="s">
        <v>2162</v>
      </c>
      <c r="C88" s="157">
        <v>-318267.09999999998</v>
      </c>
      <c r="D88" s="156"/>
      <c r="E88" s="156"/>
      <c r="F88" s="156">
        <v>-318267.09999999998</v>
      </c>
      <c r="H88" s="153" t="str">
        <f t="shared" si="4"/>
        <v>467</v>
      </c>
      <c r="J88" s="158" t="e">
        <f>+SUMIF(#REF!,'trial  i vjeter'!A88,#REF!)</f>
        <v>#REF!</v>
      </c>
      <c r="K88" s="158" t="e">
        <f t="shared" si="5"/>
        <v>#REF!</v>
      </c>
      <c r="L88" s="158" t="e">
        <f>+SUMIF(#REF!,'trial  i vjeter'!A88,#REF!)</f>
        <v>#REF!</v>
      </c>
      <c r="M88" s="158" t="e">
        <f t="shared" si="6"/>
        <v>#REF!</v>
      </c>
    </row>
    <row r="89" spans="1:14" x14ac:dyDescent="0.2">
      <c r="A89" s="163">
        <v>46705</v>
      </c>
      <c r="B89" s="155" t="s">
        <v>2166</v>
      </c>
      <c r="C89" s="157">
        <v>2157092</v>
      </c>
      <c r="D89" s="156"/>
      <c r="E89" s="156"/>
      <c r="F89" s="156">
        <v>2157092</v>
      </c>
      <c r="H89" s="153" t="str">
        <f t="shared" si="4"/>
        <v>467</v>
      </c>
      <c r="J89" s="158" t="e">
        <f>+SUMIF(#REF!,'trial  i vjeter'!A89,#REF!)</f>
        <v>#REF!</v>
      </c>
      <c r="K89" s="158" t="e">
        <f t="shared" si="5"/>
        <v>#REF!</v>
      </c>
      <c r="L89" s="158" t="e">
        <f>+SUMIF(#REF!,'trial  i vjeter'!A89,#REF!)</f>
        <v>#REF!</v>
      </c>
      <c r="M89" s="158" t="e">
        <f t="shared" si="6"/>
        <v>#REF!</v>
      </c>
    </row>
    <row r="90" spans="1:14" x14ac:dyDescent="0.2">
      <c r="A90" s="163">
        <v>467203</v>
      </c>
      <c r="B90" s="155" t="s">
        <v>3768</v>
      </c>
      <c r="C90" s="157">
        <v>60885</v>
      </c>
      <c r="D90" s="156"/>
      <c r="E90" s="156"/>
      <c r="F90" s="156">
        <v>60885</v>
      </c>
      <c r="H90" s="153" t="str">
        <f t="shared" si="4"/>
        <v>467</v>
      </c>
      <c r="J90" s="158" t="e">
        <f>+SUMIF(#REF!,'trial  i vjeter'!A90,#REF!)</f>
        <v>#REF!</v>
      </c>
      <c r="K90" s="158" t="e">
        <f t="shared" si="5"/>
        <v>#REF!</v>
      </c>
      <c r="L90" s="158" t="e">
        <f>+SUMIF(#REF!,'trial  i vjeter'!A90,#REF!)</f>
        <v>#REF!</v>
      </c>
      <c r="M90" s="158" t="e">
        <f t="shared" si="6"/>
        <v>#REF!</v>
      </c>
    </row>
    <row r="91" spans="1:14" x14ac:dyDescent="0.2">
      <c r="A91" s="163">
        <v>467204</v>
      </c>
      <c r="B91" s="155" t="s">
        <v>3769</v>
      </c>
      <c r="C91" s="157">
        <v>290695</v>
      </c>
      <c r="D91" s="156"/>
      <c r="E91" s="156">
        <v>291610.96000000002</v>
      </c>
      <c r="F91" s="156">
        <v>-915.96</v>
      </c>
      <c r="H91" s="153" t="str">
        <f t="shared" si="4"/>
        <v>467</v>
      </c>
      <c r="J91" s="158" t="e">
        <f>+SUMIF(#REF!,'trial  i vjeter'!A91,#REF!)</f>
        <v>#REF!</v>
      </c>
      <c r="K91" s="158" t="e">
        <f t="shared" si="5"/>
        <v>#REF!</v>
      </c>
      <c r="L91" s="158" t="e">
        <f>+SUMIF(#REF!,'trial  i vjeter'!A91,#REF!)</f>
        <v>#REF!</v>
      </c>
      <c r="M91" s="158" t="e">
        <f t="shared" si="6"/>
        <v>#REF!</v>
      </c>
    </row>
    <row r="92" spans="1:14" x14ac:dyDescent="0.2">
      <c r="A92" s="163">
        <v>467205</v>
      </c>
      <c r="B92" s="155" t="s">
        <v>3770</v>
      </c>
      <c r="C92" s="157"/>
      <c r="D92" s="157">
        <v>4057680</v>
      </c>
      <c r="E92" s="157"/>
      <c r="F92" s="157">
        <v>4057680</v>
      </c>
      <c r="G92" s="158"/>
      <c r="H92" s="153" t="str">
        <f t="shared" si="4"/>
        <v>467</v>
      </c>
      <c r="J92" s="158" t="e">
        <f>+SUMIF(#REF!,'trial  i vjeter'!A92,#REF!)</f>
        <v>#REF!</v>
      </c>
      <c r="K92" s="158" t="e">
        <f t="shared" si="5"/>
        <v>#REF!</v>
      </c>
      <c r="L92" s="158" t="e">
        <f>+SUMIF(#REF!,'trial  i vjeter'!A92,#REF!)</f>
        <v>#REF!</v>
      </c>
      <c r="M92" s="158" t="e">
        <f t="shared" si="6"/>
        <v>#REF!</v>
      </c>
    </row>
    <row r="93" spans="1:14" x14ac:dyDescent="0.2">
      <c r="A93" s="163">
        <v>467206</v>
      </c>
      <c r="B93" s="155" t="s">
        <v>3771</v>
      </c>
      <c r="C93" s="157"/>
      <c r="D93" s="157">
        <v>875736</v>
      </c>
      <c r="E93" s="157"/>
      <c r="F93" s="157">
        <v>875736</v>
      </c>
      <c r="G93" s="158"/>
      <c r="H93" s="153" t="str">
        <f t="shared" si="4"/>
        <v>467</v>
      </c>
      <c r="J93" s="158" t="e">
        <f>+SUMIF(#REF!,'trial  i vjeter'!A93,#REF!)</f>
        <v>#REF!</v>
      </c>
      <c r="K93" s="158" t="e">
        <f t="shared" si="5"/>
        <v>#REF!</v>
      </c>
      <c r="L93" s="158" t="e">
        <f>+SUMIF(#REF!,'trial  i vjeter'!A93,#REF!)</f>
        <v>#REF!</v>
      </c>
      <c r="M93" s="158" t="e">
        <f t="shared" si="6"/>
        <v>#REF!</v>
      </c>
    </row>
    <row r="94" spans="1:14" x14ac:dyDescent="0.2">
      <c r="A94" s="163">
        <v>481</v>
      </c>
      <c r="B94" s="155" t="s">
        <v>3495</v>
      </c>
      <c r="C94" s="157">
        <v>-16461412</v>
      </c>
      <c r="D94" s="156">
        <v>16461416</v>
      </c>
      <c r="E94" s="156"/>
      <c r="F94" s="156">
        <v>4</v>
      </c>
      <c r="H94" s="153" t="str">
        <f t="shared" si="4"/>
        <v>481</v>
      </c>
      <c r="J94" s="158" t="e">
        <f>+SUMIF(#REF!,'trial  i vjeter'!A94,#REF!)</f>
        <v>#REF!</v>
      </c>
      <c r="K94" s="158" t="e">
        <f t="shared" si="5"/>
        <v>#REF!</v>
      </c>
      <c r="L94" s="158" t="e">
        <f>+SUMIF(#REF!,'trial  i vjeter'!A94,#REF!)</f>
        <v>#REF!</v>
      </c>
      <c r="M94" s="158" t="e">
        <f t="shared" si="6"/>
        <v>#REF!</v>
      </c>
    </row>
    <row r="95" spans="1:14" x14ac:dyDescent="0.2">
      <c r="A95" s="163">
        <v>4811</v>
      </c>
      <c r="B95" s="155" t="s">
        <v>2181</v>
      </c>
      <c r="C95" s="157">
        <v>2068295.91</v>
      </c>
      <c r="D95" s="156">
        <v>12459828.6</v>
      </c>
      <c r="E95" s="156">
        <v>8699124.5099999998</v>
      </c>
      <c r="F95" s="156">
        <v>5829000</v>
      </c>
      <c r="H95" s="153" t="str">
        <f t="shared" si="4"/>
        <v>481</v>
      </c>
      <c r="J95" s="158" t="e">
        <f>+SUMIF(#REF!,'trial  i vjeter'!A95,#REF!)</f>
        <v>#REF!</v>
      </c>
      <c r="K95" s="158" t="e">
        <f t="shared" si="5"/>
        <v>#REF!</v>
      </c>
      <c r="L95" s="158" t="e">
        <f>+SUMIF(#REF!,'trial  i vjeter'!A95,#REF!)</f>
        <v>#REF!</v>
      </c>
      <c r="M95" s="158" t="e">
        <f t="shared" si="6"/>
        <v>#REF!</v>
      </c>
    </row>
    <row r="96" spans="1:14" x14ac:dyDescent="0.2">
      <c r="A96" s="163">
        <v>491</v>
      </c>
      <c r="B96" s="155" t="s">
        <v>2186</v>
      </c>
      <c r="C96" s="157">
        <v>-3091546</v>
      </c>
      <c r="D96" s="156"/>
      <c r="E96" s="156"/>
      <c r="F96" s="156">
        <v>-3091546</v>
      </c>
      <c r="H96" s="153" t="str">
        <f t="shared" si="4"/>
        <v>491</v>
      </c>
      <c r="J96" s="158" t="e">
        <f>+SUMIF(#REF!,'trial  i vjeter'!A96,#REF!)</f>
        <v>#REF!</v>
      </c>
      <c r="K96" s="158" t="e">
        <f t="shared" si="5"/>
        <v>#REF!</v>
      </c>
      <c r="L96" s="158" t="e">
        <f>+SUMIF(#REF!,'trial  i vjeter'!A96,#REF!)</f>
        <v>#REF!</v>
      </c>
      <c r="M96" s="158" t="e">
        <f t="shared" si="6"/>
        <v>#REF!</v>
      </c>
      <c r="N96" s="158" t="s">
        <v>3787</v>
      </c>
    </row>
    <row r="97" spans="1:13" x14ac:dyDescent="0.2">
      <c r="A97" s="163">
        <v>512101</v>
      </c>
      <c r="B97" s="155" t="s">
        <v>2188</v>
      </c>
      <c r="C97" s="157">
        <v>66519</v>
      </c>
      <c r="D97" s="156">
        <v>18683518.670000002</v>
      </c>
      <c r="E97" s="156">
        <v>17554556.609999999</v>
      </c>
      <c r="F97" s="156">
        <v>1195481.06</v>
      </c>
      <c r="H97" s="153" t="str">
        <f t="shared" si="4"/>
        <v>512</v>
      </c>
      <c r="J97" s="158" t="e">
        <f>+SUMIF(#REF!,'trial  i vjeter'!A97,#REF!)</f>
        <v>#REF!</v>
      </c>
      <c r="K97" s="158" t="e">
        <f t="shared" si="5"/>
        <v>#REF!</v>
      </c>
      <c r="L97" s="158" t="e">
        <f>+SUMIF(#REF!,'trial  i vjeter'!A97,#REF!)</f>
        <v>#REF!</v>
      </c>
      <c r="M97" s="158" t="e">
        <f t="shared" si="6"/>
        <v>#REF!</v>
      </c>
    </row>
    <row r="98" spans="1:13" x14ac:dyDescent="0.2">
      <c r="A98" s="163">
        <v>512107</v>
      </c>
      <c r="B98" s="155" t="s">
        <v>2194</v>
      </c>
      <c r="C98" s="157">
        <v>4904540.08</v>
      </c>
      <c r="D98" s="156">
        <v>247552054.53</v>
      </c>
      <c r="E98" s="156">
        <v>227316864.21000001</v>
      </c>
      <c r="F98" s="156">
        <v>25139730.399999999</v>
      </c>
      <c r="H98" s="153" t="str">
        <f t="shared" si="4"/>
        <v>512</v>
      </c>
      <c r="J98" s="158" t="e">
        <f>+SUMIF(#REF!,'trial  i vjeter'!A98,#REF!)</f>
        <v>#REF!</v>
      </c>
      <c r="K98" s="158" t="e">
        <f t="shared" si="5"/>
        <v>#REF!</v>
      </c>
      <c r="L98" s="158" t="e">
        <f>+SUMIF(#REF!,'trial  i vjeter'!A98,#REF!)</f>
        <v>#REF!</v>
      </c>
      <c r="M98" s="158" t="e">
        <f t="shared" si="6"/>
        <v>#REF!</v>
      </c>
    </row>
    <row r="99" spans="1:13" x14ac:dyDescent="0.2">
      <c r="A99" s="163">
        <v>512108</v>
      </c>
      <c r="B99" s="155" t="s">
        <v>2196</v>
      </c>
      <c r="C99" s="157">
        <v>24228867.129999999</v>
      </c>
      <c r="D99" s="156">
        <v>833659688.80999994</v>
      </c>
      <c r="E99" s="156">
        <v>839042670.24000001</v>
      </c>
      <c r="F99" s="156">
        <v>18845885.699999999</v>
      </c>
      <c r="H99" s="153" t="str">
        <f t="shared" si="4"/>
        <v>512</v>
      </c>
      <c r="J99" s="158" t="e">
        <f>+SUMIF(#REF!,'trial  i vjeter'!A99,#REF!)</f>
        <v>#REF!</v>
      </c>
      <c r="K99" s="158" t="e">
        <f t="shared" si="5"/>
        <v>#REF!</v>
      </c>
      <c r="L99" s="158" t="e">
        <f>+SUMIF(#REF!,'trial  i vjeter'!A99,#REF!)</f>
        <v>#REF!</v>
      </c>
      <c r="M99" s="158" t="e">
        <f t="shared" si="6"/>
        <v>#REF!</v>
      </c>
    </row>
    <row r="100" spans="1:13" x14ac:dyDescent="0.2">
      <c r="A100" s="163">
        <v>512114</v>
      </c>
      <c r="B100" s="155" t="s">
        <v>2203</v>
      </c>
      <c r="C100" s="157">
        <v>4745900.7699999996</v>
      </c>
      <c r="D100" s="156">
        <v>13605072.5</v>
      </c>
      <c r="E100" s="156">
        <v>14779001.039999999</v>
      </c>
      <c r="F100" s="156">
        <v>3571972.23</v>
      </c>
      <c r="H100" s="153" t="str">
        <f t="shared" si="4"/>
        <v>512</v>
      </c>
      <c r="J100" s="158" t="e">
        <f>+SUMIF(#REF!,'trial  i vjeter'!A100,#REF!)</f>
        <v>#REF!</v>
      </c>
      <c r="K100" s="158" t="e">
        <f t="shared" si="5"/>
        <v>#REF!</v>
      </c>
      <c r="L100" s="158" t="e">
        <f>+SUMIF(#REF!,'trial  i vjeter'!A100,#REF!)</f>
        <v>#REF!</v>
      </c>
      <c r="M100" s="158" t="e">
        <f t="shared" si="6"/>
        <v>#REF!</v>
      </c>
    </row>
    <row r="101" spans="1:13" x14ac:dyDescent="0.2">
      <c r="A101" s="163">
        <v>512117</v>
      </c>
      <c r="B101" s="155" t="s">
        <v>2206</v>
      </c>
      <c r="C101" s="157">
        <v>74159695.340000004</v>
      </c>
      <c r="D101" s="156">
        <v>2384389911.98</v>
      </c>
      <c r="E101" s="156">
        <v>2396375512.77</v>
      </c>
      <c r="F101" s="156">
        <v>62174094.549999997</v>
      </c>
      <c r="H101" s="153" t="str">
        <f t="shared" si="4"/>
        <v>512</v>
      </c>
      <c r="J101" s="158" t="e">
        <f>+SUMIF(#REF!,'trial  i vjeter'!A101,#REF!)</f>
        <v>#REF!</v>
      </c>
      <c r="K101" s="158" t="e">
        <f t="shared" si="5"/>
        <v>#REF!</v>
      </c>
      <c r="L101" s="158" t="e">
        <f>+SUMIF(#REF!,'trial  i vjeter'!A101,#REF!)</f>
        <v>#REF!</v>
      </c>
      <c r="M101" s="158" t="e">
        <f t="shared" si="6"/>
        <v>#REF!</v>
      </c>
    </row>
    <row r="102" spans="1:13" x14ac:dyDescent="0.2">
      <c r="A102" s="163">
        <v>512401</v>
      </c>
      <c r="B102" s="155" t="s">
        <v>2208</v>
      </c>
      <c r="C102" s="157">
        <v>24623321.210000001</v>
      </c>
      <c r="D102" s="156">
        <v>107531611.5</v>
      </c>
      <c r="E102" s="156">
        <v>120297641.26000001</v>
      </c>
      <c r="F102" s="156">
        <v>11857291.449999999</v>
      </c>
      <c r="H102" s="153" t="str">
        <f t="shared" si="4"/>
        <v>512</v>
      </c>
      <c r="J102" s="158" t="e">
        <f>+SUMIF(#REF!,'trial  i vjeter'!A102,#REF!)</f>
        <v>#REF!</v>
      </c>
      <c r="K102" s="158" t="e">
        <f t="shared" si="5"/>
        <v>#REF!</v>
      </c>
      <c r="L102" s="158" t="e">
        <f>+SUMIF(#REF!,'trial  i vjeter'!A102,#REF!)</f>
        <v>#REF!</v>
      </c>
      <c r="M102" s="158" t="e">
        <f t="shared" si="6"/>
        <v>#REF!</v>
      </c>
    </row>
    <row r="103" spans="1:13" x14ac:dyDescent="0.2">
      <c r="A103" s="163">
        <v>512407</v>
      </c>
      <c r="B103" s="155" t="s">
        <v>2214</v>
      </c>
      <c r="C103" s="157">
        <v>2527.19</v>
      </c>
      <c r="D103" s="156">
        <v>9960334.8000000007</v>
      </c>
      <c r="E103" s="156">
        <v>7938524.5099999998</v>
      </c>
      <c r="F103" s="156">
        <v>2024337.48</v>
      </c>
      <c r="H103" s="153" t="str">
        <f t="shared" si="4"/>
        <v>512</v>
      </c>
      <c r="J103" s="158" t="e">
        <f>+SUMIF(#REF!,'trial  i vjeter'!A103,#REF!)</f>
        <v>#REF!</v>
      </c>
      <c r="K103" s="158" t="e">
        <f t="shared" si="5"/>
        <v>#REF!</v>
      </c>
      <c r="L103" s="158" t="e">
        <f>+SUMIF(#REF!,'trial  i vjeter'!A103,#REF!)</f>
        <v>#REF!</v>
      </c>
      <c r="M103" s="158" t="e">
        <f t="shared" si="6"/>
        <v>#REF!</v>
      </c>
    </row>
    <row r="104" spans="1:13" x14ac:dyDescent="0.2">
      <c r="A104" s="163">
        <v>512408</v>
      </c>
      <c r="B104" s="155" t="s">
        <v>2216</v>
      </c>
      <c r="C104" s="157">
        <v>2196959.0099999998</v>
      </c>
      <c r="D104" s="156">
        <v>35260125</v>
      </c>
      <c r="E104" s="156">
        <v>35313600.93</v>
      </c>
      <c r="F104" s="156">
        <v>2143483.08</v>
      </c>
      <c r="H104" s="153" t="str">
        <f t="shared" si="4"/>
        <v>512</v>
      </c>
      <c r="J104" s="158" t="e">
        <f>+SUMIF(#REF!,'trial  i vjeter'!A104,#REF!)</f>
        <v>#REF!</v>
      </c>
      <c r="K104" s="158" t="e">
        <f t="shared" si="5"/>
        <v>#REF!</v>
      </c>
      <c r="L104" s="158" t="e">
        <f>+SUMIF(#REF!,'trial  i vjeter'!A104,#REF!)</f>
        <v>#REF!</v>
      </c>
      <c r="M104" s="158" t="e">
        <f t="shared" si="6"/>
        <v>#REF!</v>
      </c>
    </row>
    <row r="105" spans="1:13" x14ac:dyDescent="0.2">
      <c r="A105" s="163">
        <v>512417</v>
      </c>
      <c r="B105" s="155" t="s">
        <v>2232</v>
      </c>
      <c r="C105" s="157">
        <v>4450106.26</v>
      </c>
      <c r="D105" s="156">
        <v>1565270404.5</v>
      </c>
      <c r="E105" s="156">
        <v>1074202424.4100001</v>
      </c>
      <c r="F105" s="156">
        <v>495518086.35000002</v>
      </c>
      <c r="H105" s="153" t="str">
        <f t="shared" si="4"/>
        <v>512</v>
      </c>
      <c r="J105" s="158" t="e">
        <f>+SUMIF(#REF!,'trial  i vjeter'!A105,#REF!)</f>
        <v>#REF!</v>
      </c>
      <c r="K105" s="158" t="e">
        <f t="shared" si="5"/>
        <v>#REF!</v>
      </c>
      <c r="L105" s="158" t="e">
        <f>+SUMIF(#REF!,'trial  i vjeter'!A105,#REF!)</f>
        <v>#REF!</v>
      </c>
      <c r="M105" s="158" t="e">
        <f t="shared" si="6"/>
        <v>#REF!</v>
      </c>
    </row>
    <row r="106" spans="1:13" x14ac:dyDescent="0.2">
      <c r="A106" s="163">
        <v>531101</v>
      </c>
      <c r="B106" s="155" t="s">
        <v>2234</v>
      </c>
      <c r="C106" s="157">
        <v>17013</v>
      </c>
      <c r="D106" s="156">
        <v>60410</v>
      </c>
      <c r="E106" s="156">
        <v>56106</v>
      </c>
      <c r="F106" s="156">
        <v>21317</v>
      </c>
      <c r="H106" s="153" t="str">
        <f t="shared" si="4"/>
        <v>531</v>
      </c>
      <c r="J106" s="158" t="e">
        <f>+SUMIF(#REF!,'trial  i vjeter'!A106,#REF!)</f>
        <v>#REF!</v>
      </c>
      <c r="K106" s="158" t="e">
        <f t="shared" si="5"/>
        <v>#REF!</v>
      </c>
      <c r="L106" s="158" t="e">
        <f>+SUMIF(#REF!,'trial  i vjeter'!A106,#REF!)</f>
        <v>#REF!</v>
      </c>
      <c r="M106" s="158" t="e">
        <f t="shared" si="6"/>
        <v>#REF!</v>
      </c>
    </row>
    <row r="107" spans="1:13" x14ac:dyDescent="0.2">
      <c r="A107" s="163">
        <v>531102</v>
      </c>
      <c r="B107" s="155" t="s">
        <v>2236</v>
      </c>
      <c r="C107" s="157">
        <v>702260</v>
      </c>
      <c r="D107" s="156">
        <v>326838626.32999998</v>
      </c>
      <c r="E107" s="156">
        <v>326838626.32999998</v>
      </c>
      <c r="F107" s="156">
        <v>702260</v>
      </c>
      <c r="H107" s="153" t="str">
        <f t="shared" si="4"/>
        <v>531</v>
      </c>
      <c r="J107" s="158" t="e">
        <f>+SUMIF(#REF!,'trial  i vjeter'!A107,#REF!)</f>
        <v>#REF!</v>
      </c>
      <c r="K107" s="158" t="e">
        <f t="shared" si="5"/>
        <v>#REF!</v>
      </c>
      <c r="L107" s="158" t="e">
        <f>+SUMIF(#REF!,'trial  i vjeter'!A107,#REF!)</f>
        <v>#REF!</v>
      </c>
      <c r="M107" s="158" t="e">
        <f t="shared" si="6"/>
        <v>#REF!</v>
      </c>
    </row>
    <row r="108" spans="1:13" x14ac:dyDescent="0.2">
      <c r="A108" s="163">
        <v>531103</v>
      </c>
      <c r="B108" s="155" t="s">
        <v>2238</v>
      </c>
      <c r="C108" s="157">
        <v>8093</v>
      </c>
      <c r="D108" s="156"/>
      <c r="E108" s="156"/>
      <c r="F108" s="156">
        <v>8093</v>
      </c>
      <c r="H108" s="153" t="str">
        <f t="shared" si="4"/>
        <v>531</v>
      </c>
      <c r="J108" s="158" t="e">
        <f>+SUMIF(#REF!,'trial  i vjeter'!A108,#REF!)</f>
        <v>#REF!</v>
      </c>
      <c r="K108" s="158" t="e">
        <f t="shared" si="5"/>
        <v>#REF!</v>
      </c>
      <c r="L108" s="158" t="e">
        <f>+SUMIF(#REF!,'trial  i vjeter'!A108,#REF!)</f>
        <v>#REF!</v>
      </c>
      <c r="M108" s="158" t="e">
        <f t="shared" si="6"/>
        <v>#REF!</v>
      </c>
    </row>
    <row r="109" spans="1:13" x14ac:dyDescent="0.2">
      <c r="A109" s="163">
        <v>531104</v>
      </c>
      <c r="B109" s="155" t="s">
        <v>2240</v>
      </c>
      <c r="C109" s="157">
        <v>502000</v>
      </c>
      <c r="D109" s="156">
        <v>317915176.43000001</v>
      </c>
      <c r="E109" s="156">
        <v>317915176.43000001</v>
      </c>
      <c r="F109" s="156">
        <v>502000</v>
      </c>
      <c r="H109" s="153" t="str">
        <f t="shared" si="4"/>
        <v>531</v>
      </c>
      <c r="J109" s="158" t="e">
        <f>+SUMIF(#REF!,'trial  i vjeter'!A109,#REF!)</f>
        <v>#REF!</v>
      </c>
      <c r="K109" s="158" t="e">
        <f t="shared" si="5"/>
        <v>#REF!</v>
      </c>
      <c r="L109" s="158" t="e">
        <f>+SUMIF(#REF!,'trial  i vjeter'!A109,#REF!)</f>
        <v>#REF!</v>
      </c>
      <c r="M109" s="158" t="e">
        <f t="shared" si="6"/>
        <v>#REF!</v>
      </c>
    </row>
    <row r="110" spans="1:13" x14ac:dyDescent="0.2">
      <c r="A110" s="163">
        <v>531105</v>
      </c>
      <c r="B110" s="155" t="s">
        <v>2242</v>
      </c>
      <c r="C110" s="157">
        <v>13920</v>
      </c>
      <c r="D110" s="156"/>
      <c r="E110" s="156">
        <v>10370</v>
      </c>
      <c r="F110" s="156">
        <v>3550</v>
      </c>
      <c r="H110" s="153" t="str">
        <f t="shared" si="4"/>
        <v>531</v>
      </c>
      <c r="J110" s="158" t="e">
        <f>+SUMIF(#REF!,'trial  i vjeter'!A110,#REF!)</f>
        <v>#REF!</v>
      </c>
      <c r="K110" s="158" t="e">
        <f t="shared" si="5"/>
        <v>#REF!</v>
      </c>
      <c r="L110" s="158" t="e">
        <f>+SUMIF(#REF!,'trial  i vjeter'!A110,#REF!)</f>
        <v>#REF!</v>
      </c>
      <c r="M110" s="158" t="e">
        <f t="shared" si="6"/>
        <v>#REF!</v>
      </c>
    </row>
    <row r="111" spans="1:13" x14ac:dyDescent="0.2">
      <c r="A111" s="163">
        <v>531110</v>
      </c>
      <c r="B111" s="155" t="s">
        <v>2244</v>
      </c>
      <c r="C111" s="157">
        <v>2770618</v>
      </c>
      <c r="D111" s="156">
        <v>131270240.3</v>
      </c>
      <c r="E111" s="156">
        <v>131069358.09999999</v>
      </c>
      <c r="F111" s="156">
        <v>2971500.2</v>
      </c>
      <c r="H111" s="153" t="str">
        <f t="shared" si="4"/>
        <v>531</v>
      </c>
      <c r="J111" s="158" t="e">
        <f>+SUMIF(#REF!,'trial  i vjeter'!A111,#REF!)</f>
        <v>#REF!</v>
      </c>
      <c r="K111" s="158" t="e">
        <f t="shared" si="5"/>
        <v>#REF!</v>
      </c>
      <c r="L111" s="158" t="e">
        <f>+SUMIF(#REF!,'trial  i vjeter'!A111,#REF!)</f>
        <v>#REF!</v>
      </c>
      <c r="M111" s="158" t="e">
        <f t="shared" si="6"/>
        <v>#REF!</v>
      </c>
    </row>
    <row r="112" spans="1:13" x14ac:dyDescent="0.2">
      <c r="A112" s="163">
        <v>531111</v>
      </c>
      <c r="B112" s="155" t="s">
        <v>2246</v>
      </c>
      <c r="C112" s="157">
        <v>3046745</v>
      </c>
      <c r="D112" s="156">
        <v>108836048.25</v>
      </c>
      <c r="E112" s="156">
        <v>109886842.23</v>
      </c>
      <c r="F112" s="156">
        <v>1995951.02</v>
      </c>
      <c r="H112" s="153" t="str">
        <f t="shared" si="4"/>
        <v>531</v>
      </c>
      <c r="J112" s="158" t="e">
        <f>+SUMIF(#REF!,'trial  i vjeter'!A112,#REF!)</f>
        <v>#REF!</v>
      </c>
      <c r="K112" s="158" t="e">
        <f t="shared" si="5"/>
        <v>#REF!</v>
      </c>
      <c r="L112" s="158" t="e">
        <f>+SUMIF(#REF!,'trial  i vjeter'!A112,#REF!)</f>
        <v>#REF!</v>
      </c>
      <c r="M112" s="158" t="e">
        <f t="shared" si="6"/>
        <v>#REF!</v>
      </c>
    </row>
    <row r="113" spans="1:13" x14ac:dyDescent="0.2">
      <c r="A113" s="163">
        <v>531116</v>
      </c>
      <c r="B113" s="155" t="s">
        <v>2250</v>
      </c>
      <c r="C113" s="157">
        <v>1720071</v>
      </c>
      <c r="D113" s="156">
        <v>77595959.090000004</v>
      </c>
      <c r="E113" s="156">
        <v>77719847.840000004</v>
      </c>
      <c r="F113" s="156">
        <v>1596182.25</v>
      </c>
      <c r="H113" s="153" t="str">
        <f t="shared" si="4"/>
        <v>531</v>
      </c>
      <c r="J113" s="158" t="e">
        <f>+SUMIF(#REF!,'trial  i vjeter'!A113,#REF!)</f>
        <v>#REF!</v>
      </c>
      <c r="K113" s="158" t="e">
        <f t="shared" si="5"/>
        <v>#REF!</v>
      </c>
      <c r="L113" s="158" t="e">
        <f>+SUMIF(#REF!,'trial  i vjeter'!A113,#REF!)</f>
        <v>#REF!</v>
      </c>
      <c r="M113" s="158" t="e">
        <f t="shared" si="6"/>
        <v>#REF!</v>
      </c>
    </row>
    <row r="114" spans="1:13" x14ac:dyDescent="0.2">
      <c r="A114" s="163">
        <v>531118</v>
      </c>
      <c r="B114" s="155" t="s">
        <v>2252</v>
      </c>
      <c r="C114" s="157">
        <v>661700</v>
      </c>
      <c r="D114" s="156">
        <v>23586903.66</v>
      </c>
      <c r="E114" s="156">
        <v>23269246</v>
      </c>
      <c r="F114" s="156">
        <v>979357.66</v>
      </c>
      <c r="H114" s="153" t="str">
        <f t="shared" si="4"/>
        <v>531</v>
      </c>
      <c r="J114" s="158" t="e">
        <f>+SUMIF(#REF!,'trial  i vjeter'!A114,#REF!)</f>
        <v>#REF!</v>
      </c>
      <c r="K114" s="158" t="e">
        <f t="shared" si="5"/>
        <v>#REF!</v>
      </c>
      <c r="L114" s="158" t="e">
        <f>+SUMIF(#REF!,'trial  i vjeter'!A114,#REF!)</f>
        <v>#REF!</v>
      </c>
      <c r="M114" s="158" t="e">
        <f t="shared" si="6"/>
        <v>#REF!</v>
      </c>
    </row>
    <row r="115" spans="1:13" x14ac:dyDescent="0.2">
      <c r="A115" s="163">
        <v>531119</v>
      </c>
      <c r="B115" s="155" t="s">
        <v>2254</v>
      </c>
      <c r="C115" s="157">
        <v>1011009</v>
      </c>
      <c r="D115" s="156">
        <v>44253620.219999999</v>
      </c>
      <c r="E115" s="156">
        <v>43893979.700000003</v>
      </c>
      <c r="F115" s="156">
        <v>1370649.52</v>
      </c>
      <c r="H115" s="153" t="str">
        <f t="shared" si="4"/>
        <v>531</v>
      </c>
      <c r="J115" s="158" t="e">
        <f>+SUMIF(#REF!,'trial  i vjeter'!A115,#REF!)</f>
        <v>#REF!</v>
      </c>
      <c r="K115" s="158" t="e">
        <f t="shared" si="5"/>
        <v>#REF!</v>
      </c>
      <c r="L115" s="158" t="e">
        <f>+SUMIF(#REF!,'trial  i vjeter'!A115,#REF!)</f>
        <v>#REF!</v>
      </c>
      <c r="M115" s="158" t="e">
        <f t="shared" si="6"/>
        <v>#REF!</v>
      </c>
    </row>
    <row r="116" spans="1:13" x14ac:dyDescent="0.2">
      <c r="A116" s="163">
        <v>531121</v>
      </c>
      <c r="B116" s="155" t="s">
        <v>2258</v>
      </c>
      <c r="C116" s="157">
        <v>382929</v>
      </c>
      <c r="D116" s="156">
        <v>15303706</v>
      </c>
      <c r="E116" s="156">
        <v>15286911.68</v>
      </c>
      <c r="F116" s="156">
        <v>399723.32</v>
      </c>
      <c r="H116" s="153" t="str">
        <f t="shared" si="4"/>
        <v>531</v>
      </c>
      <c r="J116" s="158" t="e">
        <f>+SUMIF(#REF!,'trial  i vjeter'!A116,#REF!)</f>
        <v>#REF!</v>
      </c>
      <c r="K116" s="158" t="e">
        <f t="shared" si="5"/>
        <v>#REF!</v>
      </c>
      <c r="L116" s="158" t="e">
        <f>+SUMIF(#REF!,'trial  i vjeter'!A116,#REF!)</f>
        <v>#REF!</v>
      </c>
      <c r="M116" s="158" t="e">
        <f t="shared" si="6"/>
        <v>#REF!</v>
      </c>
    </row>
    <row r="117" spans="1:13" x14ac:dyDescent="0.2">
      <c r="A117" s="163">
        <v>531122</v>
      </c>
      <c r="B117" s="155" t="s">
        <v>2260</v>
      </c>
      <c r="C117" s="157">
        <v>420000</v>
      </c>
      <c r="D117" s="156">
        <v>297068584.54000002</v>
      </c>
      <c r="E117" s="156">
        <v>297068584.54000002</v>
      </c>
      <c r="F117" s="156">
        <v>420000</v>
      </c>
      <c r="H117" s="153" t="str">
        <f t="shared" si="4"/>
        <v>531</v>
      </c>
      <c r="J117" s="158" t="e">
        <f>+SUMIF(#REF!,'trial  i vjeter'!A117,#REF!)</f>
        <v>#REF!</v>
      </c>
      <c r="K117" s="158" t="e">
        <f t="shared" si="5"/>
        <v>#REF!</v>
      </c>
      <c r="L117" s="158" t="e">
        <f>+SUMIF(#REF!,'trial  i vjeter'!A117,#REF!)</f>
        <v>#REF!</v>
      </c>
      <c r="M117" s="158" t="e">
        <f t="shared" si="6"/>
        <v>#REF!</v>
      </c>
    </row>
    <row r="118" spans="1:13" x14ac:dyDescent="0.2">
      <c r="A118" s="163">
        <v>531124</v>
      </c>
      <c r="B118" s="155" t="s">
        <v>2262</v>
      </c>
      <c r="C118" s="157">
        <v>450000</v>
      </c>
      <c r="D118" s="156">
        <v>136811609.97999999</v>
      </c>
      <c r="E118" s="156">
        <v>136811609.97999999</v>
      </c>
      <c r="F118" s="156">
        <v>450000</v>
      </c>
      <c r="H118" s="153" t="str">
        <f t="shared" si="4"/>
        <v>531</v>
      </c>
      <c r="J118" s="158" t="e">
        <f>+SUMIF(#REF!,'trial  i vjeter'!A118,#REF!)</f>
        <v>#REF!</v>
      </c>
      <c r="K118" s="158" t="e">
        <f t="shared" si="5"/>
        <v>#REF!</v>
      </c>
      <c r="L118" s="158" t="e">
        <f>+SUMIF(#REF!,'trial  i vjeter'!A118,#REF!)</f>
        <v>#REF!</v>
      </c>
      <c r="M118" s="158" t="e">
        <f t="shared" si="6"/>
        <v>#REF!</v>
      </c>
    </row>
    <row r="119" spans="1:13" x14ac:dyDescent="0.2">
      <c r="A119" s="163">
        <v>531125</v>
      </c>
      <c r="B119" s="155" t="s">
        <v>2264</v>
      </c>
      <c r="C119" s="157">
        <v>400010</v>
      </c>
      <c r="D119" s="156">
        <v>270158412.54000002</v>
      </c>
      <c r="E119" s="156">
        <v>270158412.54000002</v>
      </c>
      <c r="F119" s="156">
        <v>400010</v>
      </c>
      <c r="H119" s="153" t="str">
        <f t="shared" si="4"/>
        <v>531</v>
      </c>
      <c r="J119" s="158" t="e">
        <f>+SUMIF(#REF!,'trial  i vjeter'!A119,#REF!)</f>
        <v>#REF!</v>
      </c>
      <c r="K119" s="158" t="e">
        <f t="shared" si="5"/>
        <v>#REF!</v>
      </c>
      <c r="L119" s="158" t="e">
        <f>+SUMIF(#REF!,'trial  i vjeter'!A119,#REF!)</f>
        <v>#REF!</v>
      </c>
      <c r="M119" s="158" t="e">
        <f t="shared" si="6"/>
        <v>#REF!</v>
      </c>
    </row>
    <row r="120" spans="1:13" x14ac:dyDescent="0.2">
      <c r="A120" s="163">
        <v>531127</v>
      </c>
      <c r="B120" s="155" t="s">
        <v>2266</v>
      </c>
      <c r="C120" s="157">
        <v>40000</v>
      </c>
      <c r="D120" s="156">
        <v>145033200.88999999</v>
      </c>
      <c r="E120" s="156">
        <v>145033200.88999999</v>
      </c>
      <c r="F120" s="156">
        <v>40000</v>
      </c>
      <c r="H120" s="153" t="str">
        <f t="shared" si="4"/>
        <v>531</v>
      </c>
      <c r="J120" s="158" t="e">
        <f>+SUMIF(#REF!,'trial  i vjeter'!A120,#REF!)</f>
        <v>#REF!</v>
      </c>
      <c r="K120" s="158" t="e">
        <f t="shared" si="5"/>
        <v>#REF!</v>
      </c>
      <c r="L120" s="158" t="e">
        <f>+SUMIF(#REF!,'trial  i vjeter'!A120,#REF!)</f>
        <v>#REF!</v>
      </c>
      <c r="M120" s="158" t="e">
        <f t="shared" si="6"/>
        <v>#REF!</v>
      </c>
    </row>
    <row r="121" spans="1:13" x14ac:dyDescent="0.2">
      <c r="A121" s="163">
        <v>531128</v>
      </c>
      <c r="B121" s="155" t="s">
        <v>2268</v>
      </c>
      <c r="C121" s="157">
        <v>8915</v>
      </c>
      <c r="D121" s="156">
        <v>40000</v>
      </c>
      <c r="E121" s="156">
        <v>16130</v>
      </c>
      <c r="F121" s="156">
        <v>32785</v>
      </c>
      <c r="H121" s="153" t="str">
        <f t="shared" si="4"/>
        <v>531</v>
      </c>
      <c r="J121" s="158" t="e">
        <f>+SUMIF(#REF!,'trial  i vjeter'!A121,#REF!)</f>
        <v>#REF!</v>
      </c>
      <c r="K121" s="158" t="e">
        <f t="shared" si="5"/>
        <v>#REF!</v>
      </c>
      <c r="L121" s="158" t="e">
        <f>+SUMIF(#REF!,'trial  i vjeter'!A121,#REF!)</f>
        <v>#REF!</v>
      </c>
      <c r="M121" s="158" t="e">
        <f t="shared" si="6"/>
        <v>#REF!</v>
      </c>
    </row>
    <row r="122" spans="1:13" x14ac:dyDescent="0.2">
      <c r="A122" s="163">
        <v>531130</v>
      </c>
      <c r="B122" s="155" t="s">
        <v>2270</v>
      </c>
      <c r="C122" s="157">
        <v>11638</v>
      </c>
      <c r="D122" s="156">
        <v>85000</v>
      </c>
      <c r="E122" s="156">
        <v>69513</v>
      </c>
      <c r="F122" s="156">
        <v>27125</v>
      </c>
      <c r="H122" s="153" t="str">
        <f t="shared" si="4"/>
        <v>531</v>
      </c>
      <c r="J122" s="158" t="e">
        <f>+SUMIF(#REF!,'trial  i vjeter'!A122,#REF!)</f>
        <v>#REF!</v>
      </c>
      <c r="K122" s="158" t="e">
        <f t="shared" si="5"/>
        <v>#REF!</v>
      </c>
      <c r="L122" s="158" t="e">
        <f>+SUMIF(#REF!,'trial  i vjeter'!A122,#REF!)</f>
        <v>#REF!</v>
      </c>
      <c r="M122" s="158" t="e">
        <f t="shared" si="6"/>
        <v>#REF!</v>
      </c>
    </row>
    <row r="123" spans="1:13" x14ac:dyDescent="0.2">
      <c r="A123" s="163">
        <v>531131</v>
      </c>
      <c r="B123" s="155" t="s">
        <v>2272</v>
      </c>
      <c r="C123" s="157">
        <v>77177</v>
      </c>
      <c r="D123" s="156"/>
      <c r="E123" s="156">
        <v>73284</v>
      </c>
      <c r="F123" s="156">
        <v>3893</v>
      </c>
      <c r="H123" s="153" t="str">
        <f t="shared" si="4"/>
        <v>531</v>
      </c>
      <c r="J123" s="158" t="e">
        <f>+SUMIF(#REF!,'trial  i vjeter'!A123,#REF!)</f>
        <v>#REF!</v>
      </c>
      <c r="K123" s="158" t="e">
        <f t="shared" si="5"/>
        <v>#REF!</v>
      </c>
      <c r="L123" s="158" t="e">
        <f>+SUMIF(#REF!,'trial  i vjeter'!A123,#REF!)</f>
        <v>#REF!</v>
      </c>
      <c r="M123" s="158" t="e">
        <f t="shared" si="6"/>
        <v>#REF!</v>
      </c>
    </row>
    <row r="124" spans="1:13" x14ac:dyDescent="0.2">
      <c r="A124" s="163">
        <v>531133</v>
      </c>
      <c r="B124" s="155" t="s">
        <v>2274</v>
      </c>
      <c r="C124" s="157">
        <v>57871</v>
      </c>
      <c r="D124" s="156"/>
      <c r="E124" s="156">
        <v>54229</v>
      </c>
      <c r="F124" s="156">
        <v>3642</v>
      </c>
      <c r="H124" s="153" t="str">
        <f t="shared" si="4"/>
        <v>531</v>
      </c>
      <c r="J124" s="158" t="e">
        <f>+SUMIF(#REF!,'trial  i vjeter'!A124,#REF!)</f>
        <v>#REF!</v>
      </c>
      <c r="K124" s="158" t="e">
        <f t="shared" si="5"/>
        <v>#REF!</v>
      </c>
      <c r="L124" s="158" t="e">
        <f>+SUMIF(#REF!,'trial  i vjeter'!A124,#REF!)</f>
        <v>#REF!</v>
      </c>
      <c r="M124" s="158" t="e">
        <f t="shared" si="6"/>
        <v>#REF!</v>
      </c>
    </row>
    <row r="125" spans="1:13" x14ac:dyDescent="0.2">
      <c r="A125" s="163">
        <v>531135</v>
      </c>
      <c r="B125" s="155" t="s">
        <v>2276</v>
      </c>
      <c r="C125" s="157">
        <v>19472.990000000002</v>
      </c>
      <c r="D125" s="156"/>
      <c r="E125" s="156"/>
      <c r="F125" s="156">
        <v>19472.990000000002</v>
      </c>
      <c r="H125" s="153" t="str">
        <f t="shared" si="4"/>
        <v>531</v>
      </c>
      <c r="J125" s="158" t="e">
        <f>+SUMIF(#REF!,'trial  i vjeter'!A125,#REF!)</f>
        <v>#REF!</v>
      </c>
      <c r="K125" s="158" t="e">
        <f t="shared" si="5"/>
        <v>#REF!</v>
      </c>
      <c r="L125" s="158" t="e">
        <f>+SUMIF(#REF!,'trial  i vjeter'!A125,#REF!)</f>
        <v>#REF!</v>
      </c>
      <c r="M125" s="158" t="e">
        <f t="shared" si="6"/>
        <v>#REF!</v>
      </c>
    </row>
    <row r="126" spans="1:13" x14ac:dyDescent="0.2">
      <c r="A126" s="163">
        <v>531141</v>
      </c>
      <c r="B126" s="155" t="s">
        <v>2278</v>
      </c>
      <c r="C126" s="157">
        <v>2854491</v>
      </c>
      <c r="D126" s="156">
        <v>93689349.090000004</v>
      </c>
      <c r="E126" s="156">
        <v>94188851.370000005</v>
      </c>
      <c r="F126" s="156">
        <v>2354988.7200000002</v>
      </c>
      <c r="H126" s="153" t="str">
        <f t="shared" si="4"/>
        <v>531</v>
      </c>
      <c r="J126" s="158" t="e">
        <f>+SUMIF(#REF!,'trial  i vjeter'!A126,#REF!)</f>
        <v>#REF!</v>
      </c>
      <c r="K126" s="158" t="e">
        <f t="shared" si="5"/>
        <v>#REF!</v>
      </c>
      <c r="L126" s="158" t="e">
        <f>+SUMIF(#REF!,'trial  i vjeter'!A126,#REF!)</f>
        <v>#REF!</v>
      </c>
      <c r="M126" s="158" t="e">
        <f t="shared" si="6"/>
        <v>#REF!</v>
      </c>
    </row>
    <row r="127" spans="1:13" x14ac:dyDescent="0.2">
      <c r="A127" s="163">
        <v>531142</v>
      </c>
      <c r="B127" s="155" t="s">
        <v>2280</v>
      </c>
      <c r="C127" s="157">
        <v>500000</v>
      </c>
      <c r="D127" s="156">
        <v>360072276.32999998</v>
      </c>
      <c r="E127" s="156">
        <v>360072276.32999998</v>
      </c>
      <c r="F127" s="156">
        <v>500000</v>
      </c>
      <c r="H127" s="153" t="str">
        <f t="shared" si="4"/>
        <v>531</v>
      </c>
      <c r="J127" s="158" t="e">
        <f>+SUMIF(#REF!,'trial  i vjeter'!A127,#REF!)</f>
        <v>#REF!</v>
      </c>
      <c r="K127" s="158" t="e">
        <f t="shared" si="5"/>
        <v>#REF!</v>
      </c>
      <c r="L127" s="158" t="e">
        <f>+SUMIF(#REF!,'trial  i vjeter'!A127,#REF!)</f>
        <v>#REF!</v>
      </c>
      <c r="M127" s="158" t="e">
        <f t="shared" si="6"/>
        <v>#REF!</v>
      </c>
    </row>
    <row r="128" spans="1:13" x14ac:dyDescent="0.2">
      <c r="A128" s="163">
        <v>531143</v>
      </c>
      <c r="B128" s="155" t="s">
        <v>2282</v>
      </c>
      <c r="C128" s="157">
        <v>11004</v>
      </c>
      <c r="D128" s="156">
        <v>10000</v>
      </c>
      <c r="E128" s="156">
        <v>14740</v>
      </c>
      <c r="F128" s="156">
        <v>6264</v>
      </c>
      <c r="H128" s="153" t="str">
        <f t="shared" si="4"/>
        <v>531</v>
      </c>
      <c r="J128" s="158" t="e">
        <f>+SUMIF(#REF!,'trial  i vjeter'!A128,#REF!)</f>
        <v>#REF!</v>
      </c>
      <c r="K128" s="158" t="e">
        <f t="shared" si="5"/>
        <v>#REF!</v>
      </c>
      <c r="L128" s="158" t="e">
        <f>+SUMIF(#REF!,'trial  i vjeter'!A128,#REF!)</f>
        <v>#REF!</v>
      </c>
      <c r="M128" s="158" t="e">
        <f t="shared" si="6"/>
        <v>#REF!</v>
      </c>
    </row>
    <row r="129" spans="1:13" x14ac:dyDescent="0.2">
      <c r="A129" s="163">
        <v>531149</v>
      </c>
      <c r="B129" s="155" t="s">
        <v>2288</v>
      </c>
      <c r="C129" s="157">
        <v>1346198</v>
      </c>
      <c r="D129" s="156">
        <v>53514815.5</v>
      </c>
      <c r="E129" s="156">
        <v>53525352.979999997</v>
      </c>
      <c r="F129" s="156">
        <v>1335660.52</v>
      </c>
      <c r="H129" s="153" t="str">
        <f t="shared" si="4"/>
        <v>531</v>
      </c>
      <c r="J129" s="158" t="e">
        <f>+SUMIF(#REF!,'trial  i vjeter'!A129,#REF!)</f>
        <v>#REF!</v>
      </c>
      <c r="K129" s="158" t="e">
        <f t="shared" si="5"/>
        <v>#REF!</v>
      </c>
      <c r="L129" s="158" t="e">
        <f>+SUMIF(#REF!,'trial  i vjeter'!A129,#REF!)</f>
        <v>#REF!</v>
      </c>
      <c r="M129" s="158" t="e">
        <f t="shared" si="6"/>
        <v>#REF!</v>
      </c>
    </row>
    <row r="130" spans="1:13" x14ac:dyDescent="0.2">
      <c r="A130" s="163">
        <v>531150</v>
      </c>
      <c r="B130" s="155" t="s">
        <v>2290</v>
      </c>
      <c r="C130" s="157">
        <v>325000</v>
      </c>
      <c r="D130" s="156">
        <v>156862144.11000001</v>
      </c>
      <c r="E130" s="156">
        <v>156862144.11000001</v>
      </c>
      <c r="F130" s="156">
        <v>325000</v>
      </c>
      <c r="H130" s="153" t="str">
        <f t="shared" si="4"/>
        <v>531</v>
      </c>
      <c r="J130" s="158" t="e">
        <f>+SUMIF(#REF!,'trial  i vjeter'!A130,#REF!)</f>
        <v>#REF!</v>
      </c>
      <c r="K130" s="158" t="e">
        <f t="shared" si="5"/>
        <v>#REF!</v>
      </c>
      <c r="L130" s="158" t="e">
        <f>+SUMIF(#REF!,'trial  i vjeter'!A130,#REF!)</f>
        <v>#REF!</v>
      </c>
      <c r="M130" s="158" t="e">
        <f t="shared" si="6"/>
        <v>#REF!</v>
      </c>
    </row>
    <row r="131" spans="1:13" x14ac:dyDescent="0.2">
      <c r="A131" s="163">
        <v>531151</v>
      </c>
      <c r="B131" s="155" t="s">
        <v>2292</v>
      </c>
      <c r="C131" s="157">
        <v>10349</v>
      </c>
      <c r="D131" s="156">
        <v>120000</v>
      </c>
      <c r="E131" s="156">
        <v>92888</v>
      </c>
      <c r="F131" s="156">
        <v>37461</v>
      </c>
      <c r="H131" s="153" t="str">
        <f t="shared" si="4"/>
        <v>531</v>
      </c>
      <c r="J131" s="158" t="e">
        <f>+SUMIF(#REF!,'trial  i vjeter'!A131,#REF!)</f>
        <v>#REF!</v>
      </c>
      <c r="K131" s="158" t="e">
        <f t="shared" si="5"/>
        <v>#REF!</v>
      </c>
      <c r="L131" s="158" t="e">
        <f>+SUMIF(#REF!,'trial  i vjeter'!A131,#REF!)</f>
        <v>#REF!</v>
      </c>
      <c r="M131" s="158" t="e">
        <f t="shared" si="6"/>
        <v>#REF!</v>
      </c>
    </row>
    <row r="132" spans="1:13" x14ac:dyDescent="0.2">
      <c r="A132" s="163">
        <v>531152</v>
      </c>
      <c r="B132" s="155" t="s">
        <v>2294</v>
      </c>
      <c r="C132" s="157">
        <v>2622300</v>
      </c>
      <c r="D132" s="156">
        <v>129021988.17</v>
      </c>
      <c r="E132" s="156">
        <v>128260019.2</v>
      </c>
      <c r="F132" s="156">
        <v>3384268.97</v>
      </c>
      <c r="H132" s="153" t="str">
        <f t="shared" si="4"/>
        <v>531</v>
      </c>
      <c r="J132" s="158" t="e">
        <f>+SUMIF(#REF!,'trial  i vjeter'!A132,#REF!)</f>
        <v>#REF!</v>
      </c>
      <c r="K132" s="158" t="e">
        <f t="shared" si="5"/>
        <v>#REF!</v>
      </c>
      <c r="L132" s="158" t="e">
        <f>+SUMIF(#REF!,'trial  i vjeter'!A132,#REF!)</f>
        <v>#REF!</v>
      </c>
      <c r="M132" s="158" t="e">
        <f t="shared" si="6"/>
        <v>#REF!</v>
      </c>
    </row>
    <row r="133" spans="1:13" x14ac:dyDescent="0.2">
      <c r="A133" s="163">
        <v>531153</v>
      </c>
      <c r="B133" s="155" t="s">
        <v>2296</v>
      </c>
      <c r="C133" s="157">
        <v>500000</v>
      </c>
      <c r="D133" s="156">
        <v>387384276.45999998</v>
      </c>
      <c r="E133" s="156">
        <v>387384276.45999998</v>
      </c>
      <c r="F133" s="156">
        <v>500000</v>
      </c>
      <c r="H133" s="153" t="str">
        <f t="shared" ref="H133:H196" si="7">+LEFT(A133,3)</f>
        <v>531</v>
      </c>
      <c r="J133" s="158" t="e">
        <f>+SUMIF(#REF!,'trial  i vjeter'!A133,#REF!)</f>
        <v>#REF!</v>
      </c>
      <c r="K133" s="158" t="e">
        <f t="shared" ref="K133:K196" si="8">+C133-J133</f>
        <v>#REF!</v>
      </c>
      <c r="L133" s="158" t="e">
        <f>+SUMIF(#REF!,'trial  i vjeter'!A133,#REF!)</f>
        <v>#REF!</v>
      </c>
      <c r="M133" s="158" t="e">
        <f t="shared" ref="M133:M196" si="9">+K133+L133</f>
        <v>#REF!</v>
      </c>
    </row>
    <row r="134" spans="1:13" x14ac:dyDescent="0.2">
      <c r="A134" s="163">
        <v>531154</v>
      </c>
      <c r="B134" s="155" t="s">
        <v>2298</v>
      </c>
      <c r="C134" s="157">
        <v>29625</v>
      </c>
      <c r="D134" s="156">
        <v>40000</v>
      </c>
      <c r="E134" s="156">
        <v>56600</v>
      </c>
      <c r="F134" s="156">
        <v>13025</v>
      </c>
      <c r="H134" s="153" t="str">
        <f t="shared" si="7"/>
        <v>531</v>
      </c>
      <c r="J134" s="158" t="e">
        <f>+SUMIF(#REF!,'trial  i vjeter'!A134,#REF!)</f>
        <v>#REF!</v>
      </c>
      <c r="K134" s="158" t="e">
        <f t="shared" si="8"/>
        <v>#REF!</v>
      </c>
      <c r="L134" s="158" t="e">
        <f>+SUMIF(#REF!,'trial  i vjeter'!A134,#REF!)</f>
        <v>#REF!</v>
      </c>
      <c r="M134" s="158" t="e">
        <f t="shared" si="9"/>
        <v>#REF!</v>
      </c>
    </row>
    <row r="135" spans="1:13" x14ac:dyDescent="0.2">
      <c r="A135" s="163">
        <v>531155</v>
      </c>
      <c r="B135" s="155" t="s">
        <v>2300</v>
      </c>
      <c r="C135" s="157">
        <v>952596</v>
      </c>
      <c r="D135" s="156">
        <v>37556201.509999998</v>
      </c>
      <c r="E135" s="156">
        <v>37621297.509999998</v>
      </c>
      <c r="F135" s="156">
        <v>887500</v>
      </c>
      <c r="H135" s="153" t="str">
        <f t="shared" si="7"/>
        <v>531</v>
      </c>
      <c r="J135" s="158" t="e">
        <f>+SUMIF(#REF!,'trial  i vjeter'!A135,#REF!)</f>
        <v>#REF!</v>
      </c>
      <c r="K135" s="158" t="e">
        <f t="shared" si="8"/>
        <v>#REF!</v>
      </c>
      <c r="L135" s="158" t="e">
        <f>+SUMIF(#REF!,'trial  i vjeter'!A135,#REF!)</f>
        <v>#REF!</v>
      </c>
      <c r="M135" s="158" t="e">
        <f t="shared" si="9"/>
        <v>#REF!</v>
      </c>
    </row>
    <row r="136" spans="1:13" x14ac:dyDescent="0.2">
      <c r="A136" s="163">
        <v>531156</v>
      </c>
      <c r="B136" s="155" t="s">
        <v>2302</v>
      </c>
      <c r="C136" s="157">
        <v>400000</v>
      </c>
      <c r="D136" s="156">
        <v>164171823</v>
      </c>
      <c r="E136" s="156">
        <v>164171823</v>
      </c>
      <c r="F136" s="156">
        <v>400000</v>
      </c>
      <c r="H136" s="153" t="str">
        <f t="shared" si="7"/>
        <v>531</v>
      </c>
      <c r="J136" s="158" t="e">
        <f>+SUMIF(#REF!,'trial  i vjeter'!A136,#REF!)</f>
        <v>#REF!</v>
      </c>
      <c r="K136" s="158" t="e">
        <f t="shared" si="8"/>
        <v>#REF!</v>
      </c>
      <c r="L136" s="158" t="e">
        <f>+SUMIF(#REF!,'trial  i vjeter'!A136,#REF!)</f>
        <v>#REF!</v>
      </c>
      <c r="M136" s="158" t="e">
        <f t="shared" si="9"/>
        <v>#REF!</v>
      </c>
    </row>
    <row r="137" spans="1:13" x14ac:dyDescent="0.2">
      <c r="A137" s="163">
        <v>531157</v>
      </c>
      <c r="B137" s="155" t="s">
        <v>2304</v>
      </c>
      <c r="C137" s="157">
        <v>3538</v>
      </c>
      <c r="D137" s="156">
        <v>20000</v>
      </c>
      <c r="E137" s="156">
        <v>13440</v>
      </c>
      <c r="F137" s="156">
        <v>10098</v>
      </c>
      <c r="H137" s="153" t="str">
        <f t="shared" si="7"/>
        <v>531</v>
      </c>
      <c r="J137" s="158" t="e">
        <f>+SUMIF(#REF!,'trial  i vjeter'!A137,#REF!)</f>
        <v>#REF!</v>
      </c>
      <c r="K137" s="158" t="e">
        <f t="shared" si="8"/>
        <v>#REF!</v>
      </c>
      <c r="L137" s="158" t="e">
        <f>+SUMIF(#REF!,'trial  i vjeter'!A137,#REF!)</f>
        <v>#REF!</v>
      </c>
      <c r="M137" s="158" t="e">
        <f t="shared" si="9"/>
        <v>#REF!</v>
      </c>
    </row>
    <row r="138" spans="1:13" x14ac:dyDescent="0.2">
      <c r="A138" s="163">
        <v>531158</v>
      </c>
      <c r="B138" s="155" t="s">
        <v>2306</v>
      </c>
      <c r="C138" s="157">
        <v>2783419</v>
      </c>
      <c r="D138" s="156">
        <v>121926363.13</v>
      </c>
      <c r="E138" s="156">
        <v>121945572.41</v>
      </c>
      <c r="F138" s="156">
        <v>2764209.72</v>
      </c>
      <c r="H138" s="153" t="str">
        <f t="shared" si="7"/>
        <v>531</v>
      </c>
      <c r="J138" s="158" t="e">
        <f>+SUMIF(#REF!,'trial  i vjeter'!A138,#REF!)</f>
        <v>#REF!</v>
      </c>
      <c r="K138" s="158" t="e">
        <f t="shared" si="8"/>
        <v>#REF!</v>
      </c>
      <c r="L138" s="158" t="e">
        <f>+SUMIF(#REF!,'trial  i vjeter'!A138,#REF!)</f>
        <v>#REF!</v>
      </c>
      <c r="M138" s="158" t="e">
        <f t="shared" si="9"/>
        <v>#REF!</v>
      </c>
    </row>
    <row r="139" spans="1:13" x14ac:dyDescent="0.2">
      <c r="A139" s="163">
        <v>531159</v>
      </c>
      <c r="B139" s="155" t="s">
        <v>2308</v>
      </c>
      <c r="C139" s="157">
        <v>400000</v>
      </c>
      <c r="D139" s="156">
        <v>301436962.23000002</v>
      </c>
      <c r="E139" s="156">
        <v>301436962.23000002</v>
      </c>
      <c r="F139" s="156">
        <v>400000</v>
      </c>
      <c r="H139" s="153" t="str">
        <f t="shared" si="7"/>
        <v>531</v>
      </c>
      <c r="J139" s="158" t="e">
        <f>+SUMIF(#REF!,'trial  i vjeter'!A139,#REF!)</f>
        <v>#REF!</v>
      </c>
      <c r="K139" s="158" t="e">
        <f t="shared" si="8"/>
        <v>#REF!</v>
      </c>
      <c r="L139" s="158" t="e">
        <f>+SUMIF(#REF!,'trial  i vjeter'!A139,#REF!)</f>
        <v>#REF!</v>
      </c>
      <c r="M139" s="158" t="e">
        <f t="shared" si="9"/>
        <v>#REF!</v>
      </c>
    </row>
    <row r="140" spans="1:13" x14ac:dyDescent="0.2">
      <c r="A140" s="163">
        <v>531160</v>
      </c>
      <c r="B140" s="155" t="s">
        <v>2310</v>
      </c>
      <c r="C140" s="157">
        <v>26720</v>
      </c>
      <c r="D140" s="156">
        <v>90000</v>
      </c>
      <c r="E140" s="156">
        <v>81513</v>
      </c>
      <c r="F140" s="156">
        <v>35207</v>
      </c>
      <c r="H140" s="153" t="str">
        <f t="shared" si="7"/>
        <v>531</v>
      </c>
      <c r="J140" s="158" t="e">
        <f>+SUMIF(#REF!,'trial  i vjeter'!A140,#REF!)</f>
        <v>#REF!</v>
      </c>
      <c r="K140" s="158" t="e">
        <f t="shared" si="8"/>
        <v>#REF!</v>
      </c>
      <c r="L140" s="158" t="e">
        <f>+SUMIF(#REF!,'trial  i vjeter'!A140,#REF!)</f>
        <v>#REF!</v>
      </c>
      <c r="M140" s="158" t="e">
        <f t="shared" si="9"/>
        <v>#REF!</v>
      </c>
    </row>
    <row r="141" spans="1:13" x14ac:dyDescent="0.2">
      <c r="A141" s="163">
        <v>53141</v>
      </c>
      <c r="B141" s="155" t="s">
        <v>2312</v>
      </c>
      <c r="C141" s="157">
        <v>26409.95</v>
      </c>
      <c r="D141" s="156">
        <v>608290</v>
      </c>
      <c r="E141" s="156">
        <v>60765</v>
      </c>
      <c r="F141" s="156">
        <v>573934.94999999995</v>
      </c>
      <c r="H141" s="153" t="str">
        <f t="shared" si="7"/>
        <v>531</v>
      </c>
      <c r="J141" s="158" t="e">
        <f>+SUMIF(#REF!,'trial  i vjeter'!A141,#REF!)</f>
        <v>#REF!</v>
      </c>
      <c r="K141" s="158" t="e">
        <f t="shared" si="8"/>
        <v>#REF!</v>
      </c>
      <c r="L141" s="158" t="e">
        <f>+SUMIF(#REF!,'trial  i vjeter'!A141,#REF!)</f>
        <v>#REF!</v>
      </c>
      <c r="M141" s="158" t="e">
        <f t="shared" si="9"/>
        <v>#REF!</v>
      </c>
    </row>
    <row r="142" spans="1:13" x14ac:dyDescent="0.2">
      <c r="A142" s="163">
        <v>581</v>
      </c>
      <c r="B142" s="155" t="s">
        <v>2314</v>
      </c>
      <c r="C142" s="157">
        <v>-183000.43</v>
      </c>
      <c r="D142" s="156">
        <v>8921118.1300000008</v>
      </c>
      <c r="E142" s="156">
        <v>9000483.6799999997</v>
      </c>
      <c r="F142" s="156">
        <v>-262365.98</v>
      </c>
      <c r="H142" s="153" t="str">
        <f t="shared" si="7"/>
        <v>581</v>
      </c>
      <c r="J142" s="158" t="e">
        <f>+SUMIF(#REF!,'trial  i vjeter'!A142,#REF!)</f>
        <v>#REF!</v>
      </c>
      <c r="K142" s="158" t="e">
        <f t="shared" si="8"/>
        <v>#REF!</v>
      </c>
      <c r="L142" s="158" t="e">
        <f>+SUMIF(#REF!,'trial  i vjeter'!A142,#REF!)</f>
        <v>#REF!</v>
      </c>
      <c r="M142" s="158" t="e">
        <f t="shared" si="9"/>
        <v>#REF!</v>
      </c>
    </row>
    <row r="143" spans="1:13" x14ac:dyDescent="0.2">
      <c r="A143" s="163">
        <v>58101</v>
      </c>
      <c r="B143" s="155" t="s">
        <v>2316</v>
      </c>
      <c r="C143" s="157">
        <v>3946745</v>
      </c>
      <c r="D143" s="156">
        <v>326821837</v>
      </c>
      <c r="E143" s="156">
        <v>326721187</v>
      </c>
      <c r="F143" s="156">
        <v>4047395</v>
      </c>
      <c r="H143" s="153" t="str">
        <f t="shared" si="7"/>
        <v>581</v>
      </c>
      <c r="J143" s="158" t="e">
        <f>+SUMIF(#REF!,'trial  i vjeter'!A143,#REF!)</f>
        <v>#REF!</v>
      </c>
      <c r="K143" s="158" t="e">
        <f t="shared" si="8"/>
        <v>#REF!</v>
      </c>
      <c r="L143" s="158" t="e">
        <f>+SUMIF(#REF!,'trial  i vjeter'!A143,#REF!)</f>
        <v>#REF!</v>
      </c>
      <c r="M143" s="158" t="e">
        <f t="shared" si="9"/>
        <v>#REF!</v>
      </c>
    </row>
    <row r="144" spans="1:13" x14ac:dyDescent="0.2">
      <c r="A144" s="163">
        <v>58102</v>
      </c>
      <c r="B144" s="155" t="s">
        <v>2318</v>
      </c>
      <c r="C144" s="157">
        <v>4400940</v>
      </c>
      <c r="D144" s="156">
        <v>317839522</v>
      </c>
      <c r="E144" s="156">
        <v>318677882</v>
      </c>
      <c r="F144" s="156">
        <v>3562580</v>
      </c>
      <c r="H144" s="153" t="str">
        <f t="shared" si="7"/>
        <v>581</v>
      </c>
      <c r="J144" s="158" t="e">
        <f>+SUMIF(#REF!,'trial  i vjeter'!A144,#REF!)</f>
        <v>#REF!</v>
      </c>
      <c r="K144" s="158" t="e">
        <f t="shared" si="8"/>
        <v>#REF!</v>
      </c>
      <c r="L144" s="158" t="e">
        <f>+SUMIF(#REF!,'trial  i vjeter'!A144,#REF!)</f>
        <v>#REF!</v>
      </c>
      <c r="M144" s="158" t="e">
        <f t="shared" si="9"/>
        <v>#REF!</v>
      </c>
    </row>
    <row r="145" spans="1:13" x14ac:dyDescent="0.2">
      <c r="A145" s="163">
        <v>58107</v>
      </c>
      <c r="B145" s="155" t="s">
        <v>2320</v>
      </c>
      <c r="C145" s="157">
        <v>7311.65</v>
      </c>
      <c r="D145" s="156">
        <v>13839.53</v>
      </c>
      <c r="E145" s="156"/>
      <c r="F145" s="156">
        <v>21151.18</v>
      </c>
      <c r="H145" s="153" t="str">
        <f t="shared" si="7"/>
        <v>581</v>
      </c>
      <c r="J145" s="158" t="e">
        <f>+SUMIF(#REF!,'trial  i vjeter'!A145,#REF!)</f>
        <v>#REF!</v>
      </c>
      <c r="K145" s="158" t="e">
        <f t="shared" si="8"/>
        <v>#REF!</v>
      </c>
      <c r="L145" s="158" t="e">
        <f>+SUMIF(#REF!,'trial  i vjeter'!A145,#REF!)</f>
        <v>#REF!</v>
      </c>
      <c r="M145" s="158" t="e">
        <f t="shared" si="9"/>
        <v>#REF!</v>
      </c>
    </row>
    <row r="146" spans="1:13" x14ac:dyDescent="0.2">
      <c r="A146" s="163">
        <v>58108</v>
      </c>
      <c r="B146" s="155" t="s">
        <v>2322</v>
      </c>
      <c r="C146" s="157">
        <v>-1774.7</v>
      </c>
      <c r="D146" s="156">
        <v>51915.09</v>
      </c>
      <c r="E146" s="156"/>
      <c r="F146" s="156">
        <v>50140.39</v>
      </c>
      <c r="H146" s="153" t="str">
        <f t="shared" si="7"/>
        <v>581</v>
      </c>
      <c r="J146" s="158" t="e">
        <f>+SUMIF(#REF!,'trial  i vjeter'!A146,#REF!)</f>
        <v>#REF!</v>
      </c>
      <c r="K146" s="158" t="e">
        <f t="shared" si="8"/>
        <v>#REF!</v>
      </c>
      <c r="L146" s="158" t="e">
        <f>+SUMIF(#REF!,'trial  i vjeter'!A146,#REF!)</f>
        <v>#REF!</v>
      </c>
      <c r="M146" s="158" t="e">
        <f t="shared" si="9"/>
        <v>#REF!</v>
      </c>
    </row>
    <row r="147" spans="1:13" x14ac:dyDescent="0.2">
      <c r="A147" s="163">
        <v>58115</v>
      </c>
      <c r="B147" s="155" t="s">
        <v>2330</v>
      </c>
      <c r="C147" s="157">
        <v>3420950</v>
      </c>
      <c r="D147" s="156">
        <v>297021923.5</v>
      </c>
      <c r="E147" s="156">
        <v>296349319</v>
      </c>
      <c r="F147" s="156">
        <v>4093554.5</v>
      </c>
      <c r="H147" s="153" t="str">
        <f t="shared" si="7"/>
        <v>581</v>
      </c>
      <c r="J147" s="158" t="e">
        <f>+SUMIF(#REF!,'trial  i vjeter'!A147,#REF!)</f>
        <v>#REF!</v>
      </c>
      <c r="K147" s="158" t="e">
        <f t="shared" si="8"/>
        <v>#REF!</v>
      </c>
      <c r="L147" s="158" t="e">
        <f>+SUMIF(#REF!,'trial  i vjeter'!A147,#REF!)</f>
        <v>#REF!</v>
      </c>
      <c r="M147" s="158" t="e">
        <f t="shared" si="9"/>
        <v>#REF!</v>
      </c>
    </row>
    <row r="148" spans="1:13" x14ac:dyDescent="0.2">
      <c r="A148" s="163">
        <v>58117</v>
      </c>
      <c r="B148" s="155" t="s">
        <v>2332</v>
      </c>
      <c r="C148" s="157">
        <v>2084580</v>
      </c>
      <c r="D148" s="156">
        <v>136662820</v>
      </c>
      <c r="E148" s="156">
        <v>136700330</v>
      </c>
      <c r="F148" s="156">
        <v>2047070</v>
      </c>
      <c r="H148" s="153" t="str">
        <f t="shared" si="7"/>
        <v>581</v>
      </c>
      <c r="J148" s="158" t="e">
        <f>+SUMIF(#REF!,'trial  i vjeter'!A148,#REF!)</f>
        <v>#REF!</v>
      </c>
      <c r="K148" s="158" t="e">
        <f t="shared" si="8"/>
        <v>#REF!</v>
      </c>
      <c r="L148" s="158" t="e">
        <f>+SUMIF(#REF!,'trial  i vjeter'!A148,#REF!)</f>
        <v>#REF!</v>
      </c>
      <c r="M148" s="158" t="e">
        <f t="shared" si="9"/>
        <v>#REF!</v>
      </c>
    </row>
    <row r="149" spans="1:13" x14ac:dyDescent="0.2">
      <c r="A149" s="163">
        <v>58118</v>
      </c>
      <c r="B149" s="155" t="s">
        <v>2334</v>
      </c>
      <c r="C149" s="157">
        <v>1564000</v>
      </c>
      <c r="D149" s="156">
        <v>270118085</v>
      </c>
      <c r="E149" s="156">
        <v>269677845</v>
      </c>
      <c r="F149" s="156">
        <v>2004240</v>
      </c>
      <c r="H149" s="153" t="str">
        <f t="shared" si="7"/>
        <v>581</v>
      </c>
      <c r="J149" s="158" t="e">
        <f>+SUMIF(#REF!,'trial  i vjeter'!A149,#REF!)</f>
        <v>#REF!</v>
      </c>
      <c r="K149" s="158" t="e">
        <f t="shared" si="8"/>
        <v>#REF!</v>
      </c>
      <c r="L149" s="158" t="e">
        <f>+SUMIF(#REF!,'trial  i vjeter'!A149,#REF!)</f>
        <v>#REF!</v>
      </c>
      <c r="M149" s="158" t="e">
        <f t="shared" si="9"/>
        <v>#REF!</v>
      </c>
    </row>
    <row r="150" spans="1:13" x14ac:dyDescent="0.2">
      <c r="A150" s="163">
        <v>58130</v>
      </c>
      <c r="B150" s="155" t="s">
        <v>2340</v>
      </c>
      <c r="C150" s="157">
        <v>1778000</v>
      </c>
      <c r="D150" s="156">
        <v>145023260</v>
      </c>
      <c r="E150" s="156">
        <v>144987650</v>
      </c>
      <c r="F150" s="156">
        <v>1813610</v>
      </c>
      <c r="H150" s="153" t="str">
        <f t="shared" si="7"/>
        <v>581</v>
      </c>
      <c r="J150" s="158" t="e">
        <f>+SUMIF(#REF!,'trial  i vjeter'!A150,#REF!)</f>
        <v>#REF!</v>
      </c>
      <c r="K150" s="158" t="e">
        <f t="shared" si="8"/>
        <v>#REF!</v>
      </c>
      <c r="L150" s="158" t="e">
        <f>+SUMIF(#REF!,'trial  i vjeter'!A150,#REF!)</f>
        <v>#REF!</v>
      </c>
      <c r="M150" s="158" t="e">
        <f t="shared" si="9"/>
        <v>#REF!</v>
      </c>
    </row>
    <row r="151" spans="1:13" x14ac:dyDescent="0.2">
      <c r="A151" s="163">
        <v>58131</v>
      </c>
      <c r="B151" s="155" t="s">
        <v>2342</v>
      </c>
      <c r="C151" s="157">
        <v>-1896.75</v>
      </c>
      <c r="D151" s="156">
        <v>7033.54</v>
      </c>
      <c r="E151" s="156"/>
      <c r="F151" s="156">
        <v>5136.79</v>
      </c>
      <c r="H151" s="153" t="str">
        <f t="shared" si="7"/>
        <v>581</v>
      </c>
      <c r="J151" s="158" t="e">
        <f>+SUMIF(#REF!,'trial  i vjeter'!A151,#REF!)</f>
        <v>#REF!</v>
      </c>
      <c r="K151" s="158" t="e">
        <f t="shared" si="8"/>
        <v>#REF!</v>
      </c>
      <c r="L151" s="158" t="e">
        <f>+SUMIF(#REF!,'trial  i vjeter'!A151,#REF!)</f>
        <v>#REF!</v>
      </c>
      <c r="M151" s="158" t="e">
        <f t="shared" si="9"/>
        <v>#REF!</v>
      </c>
    </row>
    <row r="152" spans="1:13" x14ac:dyDescent="0.2">
      <c r="A152" s="163">
        <v>58133</v>
      </c>
      <c r="B152" s="155" t="s">
        <v>2346</v>
      </c>
      <c r="C152" s="157">
        <v>384.28</v>
      </c>
      <c r="D152" s="156">
        <v>63980.98</v>
      </c>
      <c r="E152" s="156"/>
      <c r="F152" s="156">
        <v>64365.26</v>
      </c>
      <c r="H152" s="153" t="str">
        <f t="shared" si="7"/>
        <v>581</v>
      </c>
      <c r="J152" s="158" t="e">
        <f>+SUMIF(#REF!,'trial  i vjeter'!A152,#REF!)</f>
        <v>#REF!</v>
      </c>
      <c r="K152" s="158" t="e">
        <f t="shared" si="8"/>
        <v>#REF!</v>
      </c>
      <c r="L152" s="158" t="e">
        <f>+SUMIF(#REF!,'trial  i vjeter'!A152,#REF!)</f>
        <v>#REF!</v>
      </c>
      <c r="M152" s="158" t="e">
        <f t="shared" si="9"/>
        <v>#REF!</v>
      </c>
    </row>
    <row r="153" spans="1:13" x14ac:dyDescent="0.2">
      <c r="A153" s="163">
        <v>58134</v>
      </c>
      <c r="B153" s="155" t="s">
        <v>2348</v>
      </c>
      <c r="C153" s="157">
        <v>3351.95</v>
      </c>
      <c r="D153" s="156">
        <v>40377.54</v>
      </c>
      <c r="E153" s="156"/>
      <c r="F153" s="156">
        <v>43729.49</v>
      </c>
      <c r="H153" s="153" t="str">
        <f t="shared" si="7"/>
        <v>581</v>
      </c>
      <c r="J153" s="158" t="e">
        <f>+SUMIF(#REF!,'trial  i vjeter'!A153,#REF!)</f>
        <v>#REF!</v>
      </c>
      <c r="K153" s="158" t="e">
        <f t="shared" si="8"/>
        <v>#REF!</v>
      </c>
      <c r="L153" s="158" t="e">
        <f>+SUMIF(#REF!,'trial  i vjeter'!A153,#REF!)</f>
        <v>#REF!</v>
      </c>
      <c r="M153" s="158" t="e">
        <f t="shared" si="9"/>
        <v>#REF!</v>
      </c>
    </row>
    <row r="154" spans="1:13" x14ac:dyDescent="0.2">
      <c r="A154" s="163">
        <v>58136</v>
      </c>
      <c r="B154" s="155" t="s">
        <v>2352</v>
      </c>
      <c r="C154" s="157">
        <v>-245.25</v>
      </c>
      <c r="D154" s="156">
        <v>9960.89</v>
      </c>
      <c r="E154" s="156"/>
      <c r="F154" s="156">
        <v>9715.64</v>
      </c>
      <c r="H154" s="153" t="str">
        <f t="shared" si="7"/>
        <v>581</v>
      </c>
      <c r="J154" s="158" t="e">
        <f>+SUMIF(#REF!,'trial  i vjeter'!A154,#REF!)</f>
        <v>#REF!</v>
      </c>
      <c r="K154" s="158" t="e">
        <f t="shared" si="8"/>
        <v>#REF!</v>
      </c>
      <c r="L154" s="158" t="e">
        <f>+SUMIF(#REF!,'trial  i vjeter'!A154,#REF!)</f>
        <v>#REF!</v>
      </c>
      <c r="M154" s="158" t="e">
        <f t="shared" si="9"/>
        <v>#REF!</v>
      </c>
    </row>
    <row r="155" spans="1:13" x14ac:dyDescent="0.2">
      <c r="A155" s="163">
        <v>58143</v>
      </c>
      <c r="B155" s="155" t="s">
        <v>2358</v>
      </c>
      <c r="C155" s="157">
        <v>-5315.57</v>
      </c>
      <c r="D155" s="156">
        <v>413552.28</v>
      </c>
      <c r="E155" s="156">
        <v>410435.28</v>
      </c>
      <c r="F155" s="156">
        <v>-2198.5700000000002</v>
      </c>
      <c r="H155" s="153" t="str">
        <f t="shared" si="7"/>
        <v>581</v>
      </c>
      <c r="J155" s="158" t="e">
        <f>+SUMIF(#REF!,'trial  i vjeter'!A155,#REF!)</f>
        <v>#REF!</v>
      </c>
      <c r="K155" s="158" t="e">
        <f t="shared" si="8"/>
        <v>#REF!</v>
      </c>
      <c r="L155" s="158" t="e">
        <f>+SUMIF(#REF!,'trial  i vjeter'!A155,#REF!)</f>
        <v>#REF!</v>
      </c>
      <c r="M155" s="158" t="e">
        <f t="shared" si="9"/>
        <v>#REF!</v>
      </c>
    </row>
    <row r="156" spans="1:13" x14ac:dyDescent="0.2">
      <c r="A156" s="163">
        <v>58144</v>
      </c>
      <c r="B156" s="155" t="s">
        <v>2360</v>
      </c>
      <c r="C156" s="157">
        <v>5000450</v>
      </c>
      <c r="D156" s="156">
        <v>360031010</v>
      </c>
      <c r="E156" s="156">
        <v>360064279</v>
      </c>
      <c r="F156" s="156">
        <v>4967181</v>
      </c>
      <c r="H156" s="153" t="str">
        <f t="shared" si="7"/>
        <v>581</v>
      </c>
      <c r="J156" s="158" t="e">
        <f>+SUMIF(#REF!,'trial  i vjeter'!A156,#REF!)</f>
        <v>#REF!</v>
      </c>
      <c r="K156" s="158" t="e">
        <f t="shared" si="8"/>
        <v>#REF!</v>
      </c>
      <c r="L156" s="158" t="e">
        <f>+SUMIF(#REF!,'trial  i vjeter'!A156,#REF!)</f>
        <v>#REF!</v>
      </c>
      <c r="M156" s="158" t="e">
        <f t="shared" si="9"/>
        <v>#REF!</v>
      </c>
    </row>
    <row r="157" spans="1:13" x14ac:dyDescent="0.2">
      <c r="A157" s="163">
        <v>58145</v>
      </c>
      <c r="B157" s="155" t="s">
        <v>2362</v>
      </c>
      <c r="C157" s="157">
        <v>117.81</v>
      </c>
      <c r="D157" s="156">
        <v>29309.33</v>
      </c>
      <c r="E157" s="156"/>
      <c r="F157" s="156">
        <v>29427.14</v>
      </c>
      <c r="H157" s="153" t="str">
        <f t="shared" si="7"/>
        <v>581</v>
      </c>
      <c r="J157" s="158" t="e">
        <f>+SUMIF(#REF!,'trial  i vjeter'!A157,#REF!)</f>
        <v>#REF!</v>
      </c>
      <c r="K157" s="158" t="e">
        <f t="shared" si="8"/>
        <v>#REF!</v>
      </c>
      <c r="L157" s="158" t="e">
        <f>+SUMIF(#REF!,'trial  i vjeter'!A157,#REF!)</f>
        <v>#REF!</v>
      </c>
      <c r="M157" s="158" t="e">
        <f t="shared" si="9"/>
        <v>#REF!</v>
      </c>
    </row>
    <row r="158" spans="1:13" x14ac:dyDescent="0.2">
      <c r="A158" s="163">
        <v>58149</v>
      </c>
      <c r="B158" s="155" t="s">
        <v>2365</v>
      </c>
      <c r="C158" s="157">
        <v>3737.83</v>
      </c>
      <c r="D158" s="156"/>
      <c r="E158" s="156"/>
      <c r="F158" s="156">
        <v>3737.83</v>
      </c>
      <c r="H158" s="153" t="str">
        <f t="shared" si="7"/>
        <v>581</v>
      </c>
      <c r="J158" s="158" t="e">
        <f>+SUMIF(#REF!,'trial  i vjeter'!A158,#REF!)</f>
        <v>#REF!</v>
      </c>
      <c r="K158" s="158" t="e">
        <f t="shared" si="8"/>
        <v>#REF!</v>
      </c>
      <c r="L158" s="158" t="e">
        <f>+SUMIF(#REF!,'trial  i vjeter'!A158,#REF!)</f>
        <v>#REF!</v>
      </c>
      <c r="M158" s="158" t="e">
        <f t="shared" si="9"/>
        <v>#REF!</v>
      </c>
    </row>
    <row r="159" spans="1:13" x14ac:dyDescent="0.2">
      <c r="A159" s="163">
        <v>58150</v>
      </c>
      <c r="B159" s="155" t="s">
        <v>2367</v>
      </c>
      <c r="C159" s="157">
        <v>2098910</v>
      </c>
      <c r="D159" s="156">
        <v>156594032</v>
      </c>
      <c r="E159" s="156">
        <v>157331267</v>
      </c>
      <c r="F159" s="156">
        <v>1361675</v>
      </c>
      <c r="H159" s="153" t="str">
        <f t="shared" si="7"/>
        <v>581</v>
      </c>
      <c r="J159" s="158" t="e">
        <f>+SUMIF(#REF!,'trial  i vjeter'!A159,#REF!)</f>
        <v>#REF!</v>
      </c>
      <c r="K159" s="158" t="e">
        <f t="shared" si="8"/>
        <v>#REF!</v>
      </c>
      <c r="L159" s="158" t="e">
        <f>+SUMIF(#REF!,'trial  i vjeter'!A159,#REF!)</f>
        <v>#REF!</v>
      </c>
      <c r="M159" s="158" t="e">
        <f t="shared" si="9"/>
        <v>#REF!</v>
      </c>
    </row>
    <row r="160" spans="1:13" x14ac:dyDescent="0.2">
      <c r="A160" s="163">
        <v>58153</v>
      </c>
      <c r="B160" s="155" t="s">
        <v>2369</v>
      </c>
      <c r="C160" s="157">
        <v>-251.82</v>
      </c>
      <c r="D160" s="156">
        <v>29688.11</v>
      </c>
      <c r="E160" s="156"/>
      <c r="F160" s="156">
        <v>29436.29</v>
      </c>
      <c r="H160" s="153" t="str">
        <f t="shared" si="7"/>
        <v>581</v>
      </c>
      <c r="J160" s="158" t="e">
        <f>+SUMIF(#REF!,'trial  i vjeter'!A160,#REF!)</f>
        <v>#REF!</v>
      </c>
      <c r="K160" s="158" t="e">
        <f t="shared" si="8"/>
        <v>#REF!</v>
      </c>
      <c r="L160" s="158" t="e">
        <f>+SUMIF(#REF!,'trial  i vjeter'!A160,#REF!)</f>
        <v>#REF!</v>
      </c>
      <c r="M160" s="158" t="e">
        <f t="shared" si="9"/>
        <v>#REF!</v>
      </c>
    </row>
    <row r="161" spans="1:13" x14ac:dyDescent="0.2">
      <c r="A161" s="163">
        <v>58154</v>
      </c>
      <c r="B161" s="155" t="s">
        <v>2371</v>
      </c>
      <c r="C161" s="157">
        <v>3949120</v>
      </c>
      <c r="D161" s="156">
        <v>387334863</v>
      </c>
      <c r="E161" s="156">
        <v>387317113</v>
      </c>
      <c r="F161" s="156">
        <v>3966870</v>
      </c>
      <c r="H161" s="153" t="str">
        <f t="shared" si="7"/>
        <v>581</v>
      </c>
      <c r="J161" s="158" t="e">
        <f>+SUMIF(#REF!,'trial  i vjeter'!A161,#REF!)</f>
        <v>#REF!</v>
      </c>
      <c r="K161" s="158" t="e">
        <f t="shared" si="8"/>
        <v>#REF!</v>
      </c>
      <c r="L161" s="158" t="e">
        <f>+SUMIF(#REF!,'trial  i vjeter'!A161,#REF!)</f>
        <v>#REF!</v>
      </c>
      <c r="M161" s="158" t="e">
        <f t="shared" si="9"/>
        <v>#REF!</v>
      </c>
    </row>
    <row r="162" spans="1:13" x14ac:dyDescent="0.2">
      <c r="A162" s="163">
        <v>58155</v>
      </c>
      <c r="B162" s="155" t="s">
        <v>2373</v>
      </c>
      <c r="C162" s="157">
        <v>2377.63</v>
      </c>
      <c r="D162" s="156">
        <v>10113.06</v>
      </c>
      <c r="E162" s="156"/>
      <c r="F162" s="156">
        <v>12490.69</v>
      </c>
      <c r="H162" s="153" t="str">
        <f t="shared" si="7"/>
        <v>581</v>
      </c>
      <c r="J162" s="158" t="e">
        <f>+SUMIF(#REF!,'trial  i vjeter'!A162,#REF!)</f>
        <v>#REF!</v>
      </c>
      <c r="K162" s="158" t="e">
        <f t="shared" si="8"/>
        <v>#REF!</v>
      </c>
      <c r="L162" s="158" t="e">
        <f>+SUMIF(#REF!,'trial  i vjeter'!A162,#REF!)</f>
        <v>#REF!</v>
      </c>
      <c r="M162" s="158" t="e">
        <f t="shared" si="9"/>
        <v>#REF!</v>
      </c>
    </row>
    <row r="163" spans="1:13" x14ac:dyDescent="0.2">
      <c r="A163" s="163">
        <v>58156</v>
      </c>
      <c r="B163" s="155" t="s">
        <v>2375</v>
      </c>
      <c r="C163" s="157">
        <v>1817240</v>
      </c>
      <c r="D163" s="156">
        <v>164149194.40000001</v>
      </c>
      <c r="E163" s="156">
        <v>163954254.40000001</v>
      </c>
      <c r="F163" s="156">
        <v>2012180</v>
      </c>
      <c r="H163" s="153" t="str">
        <f t="shared" si="7"/>
        <v>581</v>
      </c>
      <c r="J163" s="158" t="e">
        <f>+SUMIF(#REF!,'trial  i vjeter'!A163,#REF!)</f>
        <v>#REF!</v>
      </c>
      <c r="K163" s="158" t="e">
        <f t="shared" si="8"/>
        <v>#REF!</v>
      </c>
      <c r="L163" s="158" t="e">
        <f>+SUMIF(#REF!,'trial  i vjeter'!A163,#REF!)</f>
        <v>#REF!</v>
      </c>
      <c r="M163" s="158" t="e">
        <f t="shared" si="9"/>
        <v>#REF!</v>
      </c>
    </row>
    <row r="164" spans="1:13" x14ac:dyDescent="0.2">
      <c r="A164" s="163">
        <v>58157</v>
      </c>
      <c r="B164" s="155" t="s">
        <v>2377</v>
      </c>
      <c r="C164" s="157">
        <v>105.18</v>
      </c>
      <c r="D164" s="156">
        <v>2912</v>
      </c>
      <c r="E164" s="156"/>
      <c r="F164" s="156">
        <v>3017.18</v>
      </c>
      <c r="H164" s="153" t="str">
        <f t="shared" si="7"/>
        <v>581</v>
      </c>
      <c r="J164" s="158" t="e">
        <f>+SUMIF(#REF!,'trial  i vjeter'!A164,#REF!)</f>
        <v>#REF!</v>
      </c>
      <c r="K164" s="158" t="e">
        <f t="shared" si="8"/>
        <v>#REF!</v>
      </c>
      <c r="L164" s="158" t="e">
        <f>+SUMIF(#REF!,'trial  i vjeter'!A164,#REF!)</f>
        <v>#REF!</v>
      </c>
      <c r="M164" s="158" t="e">
        <f t="shared" si="9"/>
        <v>#REF!</v>
      </c>
    </row>
    <row r="165" spans="1:13" x14ac:dyDescent="0.2">
      <c r="A165" s="163">
        <v>58158</v>
      </c>
      <c r="B165" s="155" t="s">
        <v>2379</v>
      </c>
      <c r="C165" s="157">
        <v>3726470</v>
      </c>
      <c r="D165" s="156">
        <v>301321466.5</v>
      </c>
      <c r="E165" s="156">
        <v>298514063.5</v>
      </c>
      <c r="F165" s="156">
        <v>6533873</v>
      </c>
      <c r="H165" s="153" t="str">
        <f t="shared" si="7"/>
        <v>581</v>
      </c>
      <c r="J165" s="158" t="e">
        <f>+SUMIF(#REF!,'trial  i vjeter'!A165,#REF!)</f>
        <v>#REF!</v>
      </c>
      <c r="K165" s="158" t="e">
        <f t="shared" si="8"/>
        <v>#REF!</v>
      </c>
      <c r="L165" s="158" t="e">
        <f>+SUMIF(#REF!,'trial  i vjeter'!A165,#REF!)</f>
        <v>#REF!</v>
      </c>
      <c r="M165" s="158" t="e">
        <f t="shared" si="9"/>
        <v>#REF!</v>
      </c>
    </row>
    <row r="166" spans="1:13" x14ac:dyDescent="0.2">
      <c r="A166" s="163">
        <v>58159</v>
      </c>
      <c r="B166" s="155" t="s">
        <v>2381</v>
      </c>
      <c r="C166" s="157">
        <v>-3774</v>
      </c>
      <c r="D166" s="156">
        <v>24342.22</v>
      </c>
      <c r="E166" s="156"/>
      <c r="F166" s="156">
        <v>20568.22</v>
      </c>
      <c r="H166" s="153" t="str">
        <f t="shared" si="7"/>
        <v>581</v>
      </c>
      <c r="J166" s="158" t="e">
        <f>+SUMIF(#REF!,'trial  i vjeter'!A166,#REF!)</f>
        <v>#REF!</v>
      </c>
      <c r="K166" s="158" t="e">
        <f t="shared" si="8"/>
        <v>#REF!</v>
      </c>
      <c r="L166" s="158" t="e">
        <f>+SUMIF(#REF!,'trial  i vjeter'!A166,#REF!)</f>
        <v>#REF!</v>
      </c>
      <c r="M166" s="158" t="e">
        <f t="shared" si="9"/>
        <v>#REF!</v>
      </c>
    </row>
    <row r="167" spans="1:13" x14ac:dyDescent="0.2">
      <c r="A167" s="163">
        <v>601241</v>
      </c>
      <c r="B167" s="155" t="s">
        <v>2383</v>
      </c>
      <c r="C167" s="157"/>
      <c r="D167" s="156">
        <v>2500</v>
      </c>
      <c r="E167" s="156"/>
      <c r="F167" s="156">
        <v>2500</v>
      </c>
      <c r="G167" s="153" t="s">
        <v>3781</v>
      </c>
      <c r="H167" s="153" t="str">
        <f t="shared" si="7"/>
        <v>601</v>
      </c>
      <c r="J167" s="158" t="e">
        <f>+SUMIF(#REF!,'trial  i vjeter'!A167,#REF!)</f>
        <v>#REF!</v>
      </c>
      <c r="K167" s="158" t="e">
        <f t="shared" si="8"/>
        <v>#REF!</v>
      </c>
      <c r="L167" s="158" t="e">
        <f>+SUMIF(#REF!,'trial  i vjeter'!A167,#REF!)</f>
        <v>#REF!</v>
      </c>
      <c r="M167" s="158" t="e">
        <f t="shared" si="9"/>
        <v>#REF!</v>
      </c>
    </row>
    <row r="168" spans="1:13" x14ac:dyDescent="0.2">
      <c r="A168" s="163">
        <v>601242</v>
      </c>
      <c r="B168" s="155" t="s">
        <v>2385</v>
      </c>
      <c r="C168" s="157"/>
      <c r="D168" s="156">
        <v>1070289.3400000001</v>
      </c>
      <c r="E168" s="156"/>
      <c r="F168" s="156">
        <v>1070289.3400000001</v>
      </c>
      <c r="G168" s="153" t="s">
        <v>3781</v>
      </c>
      <c r="H168" s="153" t="str">
        <f t="shared" si="7"/>
        <v>601</v>
      </c>
      <c r="J168" s="158" t="e">
        <f>+SUMIF(#REF!,'trial  i vjeter'!A168,#REF!)</f>
        <v>#REF!</v>
      </c>
      <c r="K168" s="158" t="e">
        <f t="shared" si="8"/>
        <v>#REF!</v>
      </c>
      <c r="L168" s="158" t="e">
        <f>+SUMIF(#REF!,'trial  i vjeter'!A168,#REF!)</f>
        <v>#REF!</v>
      </c>
      <c r="M168" s="158" t="e">
        <f t="shared" si="9"/>
        <v>#REF!</v>
      </c>
    </row>
    <row r="169" spans="1:13" x14ac:dyDescent="0.2">
      <c r="A169" s="163">
        <v>601271</v>
      </c>
      <c r="B169" s="155" t="s">
        <v>2387</v>
      </c>
      <c r="C169" s="157"/>
      <c r="D169" s="156">
        <v>246910.19</v>
      </c>
      <c r="E169" s="156"/>
      <c r="F169" s="156">
        <v>246910.19</v>
      </c>
      <c r="G169" s="153" t="s">
        <v>3781</v>
      </c>
      <c r="H169" s="153" t="str">
        <f t="shared" si="7"/>
        <v>601</v>
      </c>
      <c r="J169" s="158" t="e">
        <f>+SUMIF(#REF!,'trial  i vjeter'!A169,#REF!)</f>
        <v>#REF!</v>
      </c>
      <c r="K169" s="158" t="e">
        <f t="shared" si="8"/>
        <v>#REF!</v>
      </c>
      <c r="L169" s="158" t="e">
        <f>+SUMIF(#REF!,'trial  i vjeter'!A169,#REF!)</f>
        <v>#REF!</v>
      </c>
      <c r="M169" s="158" t="e">
        <f t="shared" si="9"/>
        <v>#REF!</v>
      </c>
    </row>
    <row r="170" spans="1:13" x14ac:dyDescent="0.2">
      <c r="A170" s="163">
        <v>601272</v>
      </c>
      <c r="B170" s="155" t="s">
        <v>2389</v>
      </c>
      <c r="C170" s="157"/>
      <c r="D170" s="156">
        <v>30625</v>
      </c>
      <c r="E170" s="156"/>
      <c r="F170" s="156">
        <v>30625</v>
      </c>
      <c r="G170" s="153" t="s">
        <v>3781</v>
      </c>
      <c r="H170" s="153" t="str">
        <f t="shared" si="7"/>
        <v>601</v>
      </c>
      <c r="J170" s="158" t="e">
        <f>+SUMIF(#REF!,'trial  i vjeter'!A170,#REF!)</f>
        <v>#REF!</v>
      </c>
      <c r="K170" s="158" t="e">
        <f t="shared" si="8"/>
        <v>#REF!</v>
      </c>
      <c r="L170" s="158" t="e">
        <f>+SUMIF(#REF!,'trial  i vjeter'!A170,#REF!)</f>
        <v>#REF!</v>
      </c>
      <c r="M170" s="158" t="e">
        <f t="shared" si="9"/>
        <v>#REF!</v>
      </c>
    </row>
    <row r="171" spans="1:13" x14ac:dyDescent="0.2">
      <c r="A171" s="163">
        <v>601275</v>
      </c>
      <c r="B171" s="155" t="s">
        <v>3498</v>
      </c>
      <c r="C171" s="157"/>
      <c r="D171" s="156">
        <v>181536.01</v>
      </c>
      <c r="E171" s="156"/>
      <c r="F171" s="156">
        <v>181536.01</v>
      </c>
      <c r="G171" s="153" t="s">
        <v>3781</v>
      </c>
      <c r="H171" s="153" t="str">
        <f t="shared" si="7"/>
        <v>601</v>
      </c>
      <c r="J171" s="158" t="e">
        <f>+SUMIF(#REF!,'trial  i vjeter'!A171,#REF!)</f>
        <v>#REF!</v>
      </c>
      <c r="K171" s="158" t="e">
        <f t="shared" si="8"/>
        <v>#REF!</v>
      </c>
      <c r="L171" s="158" t="e">
        <f>+SUMIF(#REF!,'trial  i vjeter'!A171,#REF!)</f>
        <v>#REF!</v>
      </c>
      <c r="M171" s="158" t="e">
        <f t="shared" si="9"/>
        <v>#REF!</v>
      </c>
    </row>
    <row r="172" spans="1:13" x14ac:dyDescent="0.2">
      <c r="A172" s="163">
        <v>601276</v>
      </c>
      <c r="B172" s="155" t="s">
        <v>2391</v>
      </c>
      <c r="C172" s="157"/>
      <c r="D172" s="156">
        <v>272753.24</v>
      </c>
      <c r="E172" s="156"/>
      <c r="F172" s="156">
        <v>272753.24</v>
      </c>
      <c r="G172" s="153" t="s">
        <v>3781</v>
      </c>
      <c r="H172" s="153" t="str">
        <f t="shared" si="7"/>
        <v>601</v>
      </c>
      <c r="J172" s="158" t="e">
        <f>+SUMIF(#REF!,'trial  i vjeter'!A172,#REF!)</f>
        <v>#REF!</v>
      </c>
      <c r="K172" s="158" t="e">
        <f t="shared" si="8"/>
        <v>#REF!</v>
      </c>
      <c r="L172" s="158" t="e">
        <f>+SUMIF(#REF!,'trial  i vjeter'!A172,#REF!)</f>
        <v>#REF!</v>
      </c>
      <c r="M172" s="158" t="e">
        <f t="shared" si="9"/>
        <v>#REF!</v>
      </c>
    </row>
    <row r="173" spans="1:13" x14ac:dyDescent="0.2">
      <c r="A173" s="163">
        <v>601277</v>
      </c>
      <c r="B173" s="155" t="s">
        <v>2393</v>
      </c>
      <c r="C173" s="157"/>
      <c r="D173" s="156">
        <v>174330.35</v>
      </c>
      <c r="E173" s="156">
        <v>5416.67</v>
      </c>
      <c r="F173" s="156">
        <v>168913.68</v>
      </c>
      <c r="G173" s="153" t="s">
        <v>3781</v>
      </c>
      <c r="H173" s="153" t="str">
        <f t="shared" si="7"/>
        <v>601</v>
      </c>
      <c r="J173" s="158" t="e">
        <f>+SUMIF(#REF!,'trial  i vjeter'!A173,#REF!)</f>
        <v>#REF!</v>
      </c>
      <c r="K173" s="158" t="e">
        <f t="shared" si="8"/>
        <v>#REF!</v>
      </c>
      <c r="L173" s="158" t="e">
        <f>+SUMIF(#REF!,'trial  i vjeter'!A173,#REF!)</f>
        <v>#REF!</v>
      </c>
      <c r="M173" s="158" t="e">
        <f t="shared" si="9"/>
        <v>#REF!</v>
      </c>
    </row>
    <row r="174" spans="1:13" x14ac:dyDescent="0.2">
      <c r="A174" s="163">
        <v>601278</v>
      </c>
      <c r="B174" s="155" t="s">
        <v>2395</v>
      </c>
      <c r="C174" s="157"/>
      <c r="D174" s="156">
        <v>251720.03</v>
      </c>
      <c r="E174" s="156"/>
      <c r="F174" s="156">
        <v>251720.03</v>
      </c>
      <c r="G174" s="153" t="s">
        <v>3781</v>
      </c>
      <c r="H174" s="153" t="str">
        <f t="shared" si="7"/>
        <v>601</v>
      </c>
      <c r="J174" s="158" t="e">
        <f>+SUMIF(#REF!,'trial  i vjeter'!A174,#REF!)</f>
        <v>#REF!</v>
      </c>
      <c r="K174" s="158" t="e">
        <f t="shared" si="8"/>
        <v>#REF!</v>
      </c>
      <c r="L174" s="158" t="e">
        <f>+SUMIF(#REF!,'trial  i vjeter'!A174,#REF!)</f>
        <v>#REF!</v>
      </c>
      <c r="M174" s="158" t="e">
        <f t="shared" si="9"/>
        <v>#REF!</v>
      </c>
    </row>
    <row r="175" spans="1:13" x14ac:dyDescent="0.2">
      <c r="A175" s="163">
        <v>601279</v>
      </c>
      <c r="B175" s="155" t="s">
        <v>2397</v>
      </c>
      <c r="C175" s="157"/>
      <c r="D175" s="156">
        <v>3115130.75</v>
      </c>
      <c r="E175" s="156"/>
      <c r="F175" s="156">
        <v>3115130.75</v>
      </c>
      <c r="G175" s="153" t="s">
        <v>3781</v>
      </c>
      <c r="H175" s="153" t="str">
        <f t="shared" si="7"/>
        <v>601</v>
      </c>
      <c r="J175" s="158" t="e">
        <f>+SUMIF(#REF!,'trial  i vjeter'!A175,#REF!)</f>
        <v>#REF!</v>
      </c>
      <c r="K175" s="158" t="e">
        <f t="shared" si="8"/>
        <v>#REF!</v>
      </c>
      <c r="L175" s="158" t="e">
        <f>+SUMIF(#REF!,'trial  i vjeter'!A175,#REF!)</f>
        <v>#REF!</v>
      </c>
      <c r="M175" s="158" t="e">
        <f t="shared" si="9"/>
        <v>#REF!</v>
      </c>
    </row>
    <row r="176" spans="1:13" x14ac:dyDescent="0.2">
      <c r="A176" s="163">
        <v>603</v>
      </c>
      <c r="B176" s="155" t="s">
        <v>2399</v>
      </c>
      <c r="C176" s="157"/>
      <c r="D176" s="156">
        <v>268730210</v>
      </c>
      <c r="E176" s="156">
        <v>304636535</v>
      </c>
      <c r="F176" s="156">
        <v>-35906325</v>
      </c>
      <c r="G176" s="153" t="s">
        <v>3781</v>
      </c>
      <c r="H176" s="153" t="str">
        <f t="shared" si="7"/>
        <v>603</v>
      </c>
      <c r="J176" s="158" t="e">
        <f>+SUMIF(#REF!,'trial  i vjeter'!A176,#REF!)</f>
        <v>#REF!</v>
      </c>
      <c r="K176" s="158" t="e">
        <f t="shared" si="8"/>
        <v>#REF!</v>
      </c>
      <c r="L176" s="158" t="e">
        <f>+SUMIF(#REF!,'trial  i vjeter'!A176,#REF!)</f>
        <v>#REF!</v>
      </c>
      <c r="M176" s="158" t="e">
        <f t="shared" si="9"/>
        <v>#REF!</v>
      </c>
    </row>
    <row r="177" spans="1:13" x14ac:dyDescent="0.2">
      <c r="A177" s="163">
        <v>60421</v>
      </c>
      <c r="B177" s="155" t="s">
        <v>2401</v>
      </c>
      <c r="C177" s="157"/>
      <c r="D177" s="156">
        <v>36101897.289999999</v>
      </c>
      <c r="E177" s="156">
        <v>799520.25</v>
      </c>
      <c r="F177" s="156">
        <v>35302377.039999999</v>
      </c>
      <c r="G177" s="153" t="s">
        <v>3781</v>
      </c>
      <c r="H177" s="153" t="str">
        <f t="shared" si="7"/>
        <v>604</v>
      </c>
      <c r="J177" s="158" t="e">
        <f>+SUMIF(#REF!,'trial  i vjeter'!A177,#REF!)</f>
        <v>#REF!</v>
      </c>
      <c r="K177" s="158" t="e">
        <f t="shared" si="8"/>
        <v>#REF!</v>
      </c>
      <c r="L177" s="158" t="e">
        <f>+SUMIF(#REF!,'trial  i vjeter'!A177,#REF!)</f>
        <v>#REF!</v>
      </c>
      <c r="M177" s="158" t="e">
        <f t="shared" si="9"/>
        <v>#REF!</v>
      </c>
    </row>
    <row r="178" spans="1:13" x14ac:dyDescent="0.2">
      <c r="A178" s="163">
        <v>60422</v>
      </c>
      <c r="B178" s="155" t="s">
        <v>2403</v>
      </c>
      <c r="C178" s="157"/>
      <c r="D178" s="156">
        <v>357557.33</v>
      </c>
      <c r="E178" s="156">
        <v>42451.67</v>
      </c>
      <c r="F178" s="156">
        <v>315105.65999999997</v>
      </c>
      <c r="G178" s="153" t="s">
        <v>3781</v>
      </c>
      <c r="H178" s="153" t="str">
        <f t="shared" si="7"/>
        <v>604</v>
      </c>
      <c r="J178" s="158" t="e">
        <f>+SUMIF(#REF!,'trial  i vjeter'!A178,#REF!)</f>
        <v>#REF!</v>
      </c>
      <c r="K178" s="158" t="e">
        <f t="shared" si="8"/>
        <v>#REF!</v>
      </c>
      <c r="L178" s="158" t="e">
        <f>+SUMIF(#REF!,'trial  i vjeter'!A178,#REF!)</f>
        <v>#REF!</v>
      </c>
      <c r="M178" s="158" t="e">
        <f t="shared" si="9"/>
        <v>#REF!</v>
      </c>
    </row>
    <row r="179" spans="1:13" x14ac:dyDescent="0.2">
      <c r="A179" s="163">
        <v>60502</v>
      </c>
      <c r="B179" s="155" t="s">
        <v>2405</v>
      </c>
      <c r="C179" s="157"/>
      <c r="D179" s="156">
        <v>9732374.4000000004</v>
      </c>
      <c r="E179" s="156">
        <v>38993.08</v>
      </c>
      <c r="F179" s="156">
        <v>9693381.3200000003</v>
      </c>
      <c r="G179" s="153" t="s">
        <v>3781</v>
      </c>
      <c r="H179" s="153" t="str">
        <f t="shared" si="7"/>
        <v>605</v>
      </c>
      <c r="J179" s="158" t="e">
        <f>+SUMIF(#REF!,'trial  i vjeter'!A179,#REF!)</f>
        <v>#REF!</v>
      </c>
      <c r="K179" s="158" t="e">
        <f t="shared" si="8"/>
        <v>#REF!</v>
      </c>
      <c r="L179" s="158" t="e">
        <f>+SUMIF(#REF!,'trial  i vjeter'!A179,#REF!)</f>
        <v>#REF!</v>
      </c>
      <c r="M179" s="158" t="e">
        <f t="shared" si="9"/>
        <v>#REF!</v>
      </c>
    </row>
    <row r="180" spans="1:13" x14ac:dyDescent="0.2">
      <c r="A180" s="163">
        <v>60504</v>
      </c>
      <c r="B180" s="155" t="s">
        <v>2407</v>
      </c>
      <c r="C180" s="157"/>
      <c r="D180" s="156">
        <v>8910270.8200000003</v>
      </c>
      <c r="E180" s="156">
        <v>125263.19</v>
      </c>
      <c r="F180" s="156">
        <v>8785007.6300000008</v>
      </c>
      <c r="G180" s="153" t="s">
        <v>3781</v>
      </c>
      <c r="H180" s="153" t="str">
        <f t="shared" si="7"/>
        <v>605</v>
      </c>
      <c r="J180" s="158" t="e">
        <f>+SUMIF(#REF!,'trial  i vjeter'!A180,#REF!)</f>
        <v>#REF!</v>
      </c>
      <c r="K180" s="158" t="e">
        <f t="shared" si="8"/>
        <v>#REF!</v>
      </c>
      <c r="L180" s="158" t="e">
        <f>+SUMIF(#REF!,'trial  i vjeter'!A180,#REF!)</f>
        <v>#REF!</v>
      </c>
      <c r="M180" s="158" t="e">
        <f t="shared" si="9"/>
        <v>#REF!</v>
      </c>
    </row>
    <row r="181" spans="1:13" x14ac:dyDescent="0.2">
      <c r="A181" s="163">
        <v>60506</v>
      </c>
      <c r="B181" s="155" t="s">
        <v>2409</v>
      </c>
      <c r="C181" s="157"/>
      <c r="D181" s="156">
        <v>2322684.62</v>
      </c>
      <c r="E181" s="156">
        <v>2521.5</v>
      </c>
      <c r="F181" s="156">
        <v>2320163.12</v>
      </c>
      <c r="G181" s="153" t="s">
        <v>3781</v>
      </c>
      <c r="H181" s="153" t="str">
        <f t="shared" si="7"/>
        <v>605</v>
      </c>
      <c r="J181" s="158" t="e">
        <f>+SUMIF(#REF!,'trial  i vjeter'!A181,#REF!)</f>
        <v>#REF!</v>
      </c>
      <c r="K181" s="158" t="e">
        <f t="shared" si="8"/>
        <v>#REF!</v>
      </c>
      <c r="L181" s="158" t="e">
        <f>+SUMIF(#REF!,'trial  i vjeter'!A181,#REF!)</f>
        <v>#REF!</v>
      </c>
      <c r="M181" s="158" t="e">
        <f t="shared" si="9"/>
        <v>#REF!</v>
      </c>
    </row>
    <row r="182" spans="1:13" x14ac:dyDescent="0.2">
      <c r="A182" s="163">
        <v>60508</v>
      </c>
      <c r="B182" s="155" t="s">
        <v>2411</v>
      </c>
      <c r="C182" s="157"/>
      <c r="D182" s="156">
        <v>62516796.049999997</v>
      </c>
      <c r="E182" s="156">
        <v>879944.14</v>
      </c>
      <c r="F182" s="156">
        <v>61636851.909999996</v>
      </c>
      <c r="G182" s="153" t="s">
        <v>3781</v>
      </c>
      <c r="H182" s="153" t="str">
        <f t="shared" si="7"/>
        <v>605</v>
      </c>
      <c r="J182" s="158" t="e">
        <f>+SUMIF(#REF!,'trial  i vjeter'!A182,#REF!)</f>
        <v>#REF!</v>
      </c>
      <c r="K182" s="158" t="e">
        <f t="shared" si="8"/>
        <v>#REF!</v>
      </c>
      <c r="L182" s="158" t="e">
        <f>+SUMIF(#REF!,'trial  i vjeter'!A182,#REF!)</f>
        <v>#REF!</v>
      </c>
      <c r="M182" s="158" t="e">
        <f t="shared" si="9"/>
        <v>#REF!</v>
      </c>
    </row>
    <row r="183" spans="1:13" x14ac:dyDescent="0.2">
      <c r="A183" s="163">
        <v>60512</v>
      </c>
      <c r="B183" s="155" t="s">
        <v>2413</v>
      </c>
      <c r="C183" s="157"/>
      <c r="D183" s="156">
        <v>52204652.579999998</v>
      </c>
      <c r="E183" s="156">
        <v>1585701.44</v>
      </c>
      <c r="F183" s="156">
        <v>50618951.140000001</v>
      </c>
      <c r="G183" s="153" t="s">
        <v>3781</v>
      </c>
      <c r="H183" s="153" t="str">
        <f t="shared" si="7"/>
        <v>605</v>
      </c>
      <c r="J183" s="158" t="e">
        <f>+SUMIF(#REF!,'trial  i vjeter'!A183,#REF!)</f>
        <v>#REF!</v>
      </c>
      <c r="K183" s="158" t="e">
        <f t="shared" si="8"/>
        <v>#REF!</v>
      </c>
      <c r="L183" s="158" t="e">
        <f>+SUMIF(#REF!,'trial  i vjeter'!A183,#REF!)</f>
        <v>#REF!</v>
      </c>
      <c r="M183" s="158" t="e">
        <f t="shared" si="9"/>
        <v>#REF!</v>
      </c>
    </row>
    <row r="184" spans="1:13" x14ac:dyDescent="0.2">
      <c r="A184" s="163">
        <v>605121</v>
      </c>
      <c r="B184" s="155" t="s">
        <v>2415</v>
      </c>
      <c r="C184" s="157"/>
      <c r="D184" s="156">
        <v>17752995.73</v>
      </c>
      <c r="E184" s="156">
        <v>203913.37</v>
      </c>
      <c r="F184" s="156">
        <v>17549082.359999999</v>
      </c>
      <c r="G184" s="153" t="s">
        <v>3781</v>
      </c>
      <c r="H184" s="153" t="str">
        <f t="shared" si="7"/>
        <v>605</v>
      </c>
      <c r="J184" s="158" t="e">
        <f>+SUMIF(#REF!,'trial  i vjeter'!A184,#REF!)</f>
        <v>#REF!</v>
      </c>
      <c r="K184" s="158" t="e">
        <f t="shared" si="8"/>
        <v>#REF!</v>
      </c>
      <c r="L184" s="158" t="e">
        <f>+SUMIF(#REF!,'trial  i vjeter'!A184,#REF!)</f>
        <v>#REF!</v>
      </c>
      <c r="M184" s="158" t="e">
        <f t="shared" si="9"/>
        <v>#REF!</v>
      </c>
    </row>
    <row r="185" spans="1:13" x14ac:dyDescent="0.2">
      <c r="A185" s="163">
        <v>60514</v>
      </c>
      <c r="B185" s="155" t="s">
        <v>2417</v>
      </c>
      <c r="C185" s="157"/>
      <c r="D185" s="156">
        <v>17164.830000000002</v>
      </c>
      <c r="E185" s="156">
        <v>2314.5</v>
      </c>
      <c r="F185" s="156">
        <v>14850.33</v>
      </c>
      <c r="G185" s="153" t="s">
        <v>3781</v>
      </c>
      <c r="H185" s="153" t="str">
        <f t="shared" si="7"/>
        <v>605</v>
      </c>
      <c r="J185" s="158" t="e">
        <f>+SUMIF(#REF!,'trial  i vjeter'!A185,#REF!)</f>
        <v>#REF!</v>
      </c>
      <c r="K185" s="158" t="e">
        <f t="shared" si="8"/>
        <v>#REF!</v>
      </c>
      <c r="L185" s="158" t="e">
        <f>+SUMIF(#REF!,'trial  i vjeter'!A185,#REF!)</f>
        <v>#REF!</v>
      </c>
      <c r="M185" s="158" t="e">
        <f t="shared" si="9"/>
        <v>#REF!</v>
      </c>
    </row>
    <row r="186" spans="1:13" x14ac:dyDescent="0.2">
      <c r="A186" s="163">
        <v>60516</v>
      </c>
      <c r="B186" s="155" t="s">
        <v>2419</v>
      </c>
      <c r="C186" s="157"/>
      <c r="D186" s="156">
        <v>7298287.8799999999</v>
      </c>
      <c r="E186" s="156">
        <v>21441.22</v>
      </c>
      <c r="F186" s="156">
        <v>7276846.6600000001</v>
      </c>
      <c r="G186" s="153" t="s">
        <v>3781</v>
      </c>
      <c r="H186" s="153" t="str">
        <f t="shared" si="7"/>
        <v>605</v>
      </c>
      <c r="J186" s="158" t="e">
        <f>+SUMIF(#REF!,'trial  i vjeter'!A186,#REF!)</f>
        <v>#REF!</v>
      </c>
      <c r="K186" s="158" t="e">
        <f t="shared" si="8"/>
        <v>#REF!</v>
      </c>
      <c r="L186" s="158" t="e">
        <f>+SUMIF(#REF!,'trial  i vjeter'!A186,#REF!)</f>
        <v>#REF!</v>
      </c>
      <c r="M186" s="158" t="e">
        <f t="shared" si="9"/>
        <v>#REF!</v>
      </c>
    </row>
    <row r="187" spans="1:13" x14ac:dyDescent="0.2">
      <c r="A187" s="163">
        <v>60518</v>
      </c>
      <c r="B187" s="155" t="s">
        <v>2421</v>
      </c>
      <c r="C187" s="157"/>
      <c r="D187" s="156">
        <v>23678402.640000001</v>
      </c>
      <c r="E187" s="156">
        <v>324536.19</v>
      </c>
      <c r="F187" s="156">
        <v>23353866.449999999</v>
      </c>
      <c r="G187" s="153" t="s">
        <v>3781</v>
      </c>
      <c r="H187" s="153" t="str">
        <f t="shared" si="7"/>
        <v>605</v>
      </c>
      <c r="J187" s="158" t="e">
        <f>+SUMIF(#REF!,'trial  i vjeter'!A187,#REF!)</f>
        <v>#REF!</v>
      </c>
      <c r="K187" s="158" t="e">
        <f t="shared" si="8"/>
        <v>#REF!</v>
      </c>
      <c r="L187" s="158" t="e">
        <f>+SUMIF(#REF!,'trial  i vjeter'!A187,#REF!)</f>
        <v>#REF!</v>
      </c>
      <c r="M187" s="158" t="e">
        <f t="shared" si="9"/>
        <v>#REF!</v>
      </c>
    </row>
    <row r="188" spans="1:13" x14ac:dyDescent="0.2">
      <c r="A188" s="163">
        <v>60520</v>
      </c>
      <c r="B188" s="155" t="s">
        <v>2423</v>
      </c>
      <c r="C188" s="157"/>
      <c r="D188" s="156">
        <v>31618459.300000001</v>
      </c>
      <c r="E188" s="156">
        <v>981586.54</v>
      </c>
      <c r="F188" s="156">
        <v>30636872.760000002</v>
      </c>
      <c r="G188" s="153" t="s">
        <v>3781</v>
      </c>
      <c r="H188" s="153" t="str">
        <f t="shared" si="7"/>
        <v>605</v>
      </c>
      <c r="J188" s="158" t="e">
        <f>+SUMIF(#REF!,'trial  i vjeter'!A188,#REF!)</f>
        <v>#REF!</v>
      </c>
      <c r="K188" s="158" t="e">
        <f t="shared" si="8"/>
        <v>#REF!</v>
      </c>
      <c r="L188" s="158" t="e">
        <f>+SUMIF(#REF!,'trial  i vjeter'!A188,#REF!)</f>
        <v>#REF!</v>
      </c>
      <c r="M188" s="158" t="e">
        <f t="shared" si="9"/>
        <v>#REF!</v>
      </c>
    </row>
    <row r="189" spans="1:13" x14ac:dyDescent="0.2">
      <c r="A189" s="163">
        <v>60522</v>
      </c>
      <c r="B189" s="155" t="s">
        <v>2425</v>
      </c>
      <c r="C189" s="157"/>
      <c r="D189" s="156">
        <v>7383966.3700000001</v>
      </c>
      <c r="E189" s="156">
        <v>90133.82</v>
      </c>
      <c r="F189" s="156">
        <v>7293832.5499999998</v>
      </c>
      <c r="G189" s="153" t="s">
        <v>3781</v>
      </c>
      <c r="H189" s="153" t="str">
        <f t="shared" si="7"/>
        <v>605</v>
      </c>
      <c r="J189" s="158" t="e">
        <f>+SUMIF(#REF!,'trial  i vjeter'!A189,#REF!)</f>
        <v>#REF!</v>
      </c>
      <c r="K189" s="158" t="e">
        <f t="shared" si="8"/>
        <v>#REF!</v>
      </c>
      <c r="L189" s="158" t="e">
        <f>+SUMIF(#REF!,'trial  i vjeter'!A189,#REF!)</f>
        <v>#REF!</v>
      </c>
      <c r="M189" s="158" t="e">
        <f t="shared" si="9"/>
        <v>#REF!</v>
      </c>
    </row>
    <row r="190" spans="1:13" x14ac:dyDescent="0.2">
      <c r="A190" s="163">
        <v>60523</v>
      </c>
      <c r="B190" s="155" t="s">
        <v>3772</v>
      </c>
      <c r="C190" s="157"/>
      <c r="D190" s="156">
        <v>1195053.96</v>
      </c>
      <c r="E190" s="156"/>
      <c r="F190" s="156">
        <v>1195053.96</v>
      </c>
      <c r="G190" s="153" t="s">
        <v>3781</v>
      </c>
      <c r="H190" s="153" t="str">
        <f t="shared" si="7"/>
        <v>605</v>
      </c>
      <c r="J190" s="158" t="e">
        <f>+SUMIF(#REF!,'trial  i vjeter'!A190,#REF!)</f>
        <v>#REF!</v>
      </c>
      <c r="K190" s="158" t="e">
        <f t="shared" si="8"/>
        <v>#REF!</v>
      </c>
      <c r="L190" s="158" t="e">
        <f>+SUMIF(#REF!,'trial  i vjeter'!A190,#REF!)</f>
        <v>#REF!</v>
      </c>
      <c r="M190" s="158" t="e">
        <f t="shared" si="9"/>
        <v>#REF!</v>
      </c>
    </row>
    <row r="191" spans="1:13" x14ac:dyDescent="0.2">
      <c r="A191" s="163">
        <v>60524</v>
      </c>
      <c r="B191" s="155" t="s">
        <v>2429</v>
      </c>
      <c r="C191" s="157"/>
      <c r="D191" s="156">
        <v>107116996.20999999</v>
      </c>
      <c r="E191" s="156">
        <v>316471</v>
      </c>
      <c r="F191" s="156">
        <v>106800525.20999999</v>
      </c>
      <c r="G191" s="153" t="s">
        <v>3781</v>
      </c>
      <c r="H191" s="153" t="str">
        <f t="shared" si="7"/>
        <v>605</v>
      </c>
      <c r="J191" s="158" t="e">
        <f>+SUMIF(#REF!,'trial  i vjeter'!A191,#REF!)</f>
        <v>#REF!</v>
      </c>
      <c r="K191" s="158" t="e">
        <f t="shared" si="8"/>
        <v>#REF!</v>
      </c>
      <c r="L191" s="158" t="e">
        <f>+SUMIF(#REF!,'trial  i vjeter'!A191,#REF!)</f>
        <v>#REF!</v>
      </c>
      <c r="M191" s="158" t="e">
        <f t="shared" si="9"/>
        <v>#REF!</v>
      </c>
    </row>
    <row r="192" spans="1:13" x14ac:dyDescent="0.2">
      <c r="A192" s="163">
        <v>60526</v>
      </c>
      <c r="B192" s="155" t="s">
        <v>2431</v>
      </c>
      <c r="C192" s="157"/>
      <c r="D192" s="156">
        <v>11096455.800000001</v>
      </c>
      <c r="E192" s="156">
        <v>85129.5</v>
      </c>
      <c r="F192" s="156">
        <v>11011326.300000001</v>
      </c>
      <c r="G192" s="153" t="s">
        <v>3781</v>
      </c>
      <c r="H192" s="153" t="str">
        <f t="shared" si="7"/>
        <v>605</v>
      </c>
      <c r="J192" s="158" t="e">
        <f>+SUMIF(#REF!,'trial  i vjeter'!A192,#REF!)</f>
        <v>#REF!</v>
      </c>
      <c r="K192" s="158" t="e">
        <f t="shared" si="8"/>
        <v>#REF!</v>
      </c>
      <c r="L192" s="158" t="e">
        <f>+SUMIF(#REF!,'trial  i vjeter'!A192,#REF!)</f>
        <v>#REF!</v>
      </c>
      <c r="M192" s="158" t="e">
        <f t="shared" si="9"/>
        <v>#REF!</v>
      </c>
    </row>
    <row r="193" spans="1:13" x14ac:dyDescent="0.2">
      <c r="A193" s="163">
        <v>60529</v>
      </c>
      <c r="B193" s="155" t="s">
        <v>2433</v>
      </c>
      <c r="C193" s="157"/>
      <c r="D193" s="156">
        <v>2182889169.02</v>
      </c>
      <c r="E193" s="156">
        <v>42138174.600000001</v>
      </c>
      <c r="F193" s="156">
        <v>2140750994.4200001</v>
      </c>
      <c r="G193" s="153" t="s">
        <v>3781</v>
      </c>
      <c r="H193" s="153" t="str">
        <f t="shared" si="7"/>
        <v>605</v>
      </c>
      <c r="J193" s="158" t="e">
        <f>+SUMIF(#REF!,'trial  i vjeter'!A193,#REF!)</f>
        <v>#REF!</v>
      </c>
      <c r="K193" s="158" t="e">
        <f t="shared" si="8"/>
        <v>#REF!</v>
      </c>
      <c r="L193" s="158" t="e">
        <f>+SUMIF(#REF!,'trial  i vjeter'!A193,#REF!)</f>
        <v>#REF!</v>
      </c>
      <c r="M193" s="158" t="e">
        <f t="shared" si="9"/>
        <v>#REF!</v>
      </c>
    </row>
    <row r="194" spans="1:13" x14ac:dyDescent="0.2">
      <c r="A194" s="163">
        <v>60532</v>
      </c>
      <c r="B194" s="155" t="s">
        <v>2435</v>
      </c>
      <c r="C194" s="157"/>
      <c r="D194" s="156">
        <v>4063142.68</v>
      </c>
      <c r="E194" s="156">
        <v>37853.980000000003</v>
      </c>
      <c r="F194" s="156">
        <v>4025288.7</v>
      </c>
      <c r="G194" s="153" t="s">
        <v>3781</v>
      </c>
      <c r="H194" s="153" t="str">
        <f t="shared" si="7"/>
        <v>605</v>
      </c>
      <c r="J194" s="158" t="e">
        <f>+SUMIF(#REF!,'trial  i vjeter'!A194,#REF!)</f>
        <v>#REF!</v>
      </c>
      <c r="K194" s="158" t="e">
        <f t="shared" si="8"/>
        <v>#REF!</v>
      </c>
      <c r="L194" s="158" t="e">
        <f>+SUMIF(#REF!,'trial  i vjeter'!A194,#REF!)</f>
        <v>#REF!</v>
      </c>
      <c r="M194" s="158" t="e">
        <f t="shared" si="9"/>
        <v>#REF!</v>
      </c>
    </row>
    <row r="195" spans="1:13" x14ac:dyDescent="0.2">
      <c r="A195" s="163">
        <v>60533</v>
      </c>
      <c r="B195" s="155" t="s">
        <v>2437</v>
      </c>
      <c r="C195" s="157"/>
      <c r="D195" s="156">
        <v>5554243.8300000001</v>
      </c>
      <c r="E195" s="156">
        <v>96217421.599999994</v>
      </c>
      <c r="F195" s="156">
        <v>-90663177.769999996</v>
      </c>
      <c r="G195" s="153" t="s">
        <v>3781</v>
      </c>
      <c r="H195" s="153" t="str">
        <f t="shared" si="7"/>
        <v>605</v>
      </c>
      <c r="J195" s="158" t="e">
        <f>+SUMIF(#REF!,'trial  i vjeter'!A195,#REF!)</f>
        <v>#REF!</v>
      </c>
      <c r="K195" s="158" t="e">
        <f t="shared" si="8"/>
        <v>#REF!</v>
      </c>
      <c r="L195" s="158" t="e">
        <f>+SUMIF(#REF!,'trial  i vjeter'!A195,#REF!)</f>
        <v>#REF!</v>
      </c>
      <c r="M195" s="158" t="e">
        <f t="shared" si="9"/>
        <v>#REF!</v>
      </c>
    </row>
    <row r="196" spans="1:13" x14ac:dyDescent="0.2">
      <c r="A196" s="163">
        <v>60804</v>
      </c>
      <c r="B196" s="155" t="s">
        <v>3773</v>
      </c>
      <c r="C196" s="157"/>
      <c r="D196" s="157">
        <v>63600</v>
      </c>
      <c r="E196" s="157"/>
      <c r="F196" s="157">
        <v>63600</v>
      </c>
      <c r="G196" s="153" t="s">
        <v>3781</v>
      </c>
      <c r="H196" s="153" t="str">
        <f t="shared" si="7"/>
        <v>608</v>
      </c>
      <c r="J196" s="158" t="e">
        <f>+SUMIF(#REF!,'trial  i vjeter'!A196,#REF!)</f>
        <v>#REF!</v>
      </c>
      <c r="K196" s="158" t="e">
        <f t="shared" si="8"/>
        <v>#REF!</v>
      </c>
      <c r="L196" s="158" t="e">
        <f>+SUMIF(#REF!,'trial  i vjeter'!A196,#REF!)</f>
        <v>#REF!</v>
      </c>
      <c r="M196" s="158" t="e">
        <f t="shared" si="9"/>
        <v>#REF!</v>
      </c>
    </row>
    <row r="197" spans="1:13" x14ac:dyDescent="0.2">
      <c r="A197" s="163">
        <v>61323</v>
      </c>
      <c r="B197" s="155" t="s">
        <v>2443</v>
      </c>
      <c r="C197" s="157"/>
      <c r="D197" s="156">
        <v>5366643.84</v>
      </c>
      <c r="E197" s="156">
        <v>1200000</v>
      </c>
      <c r="F197" s="156">
        <v>4166643.84</v>
      </c>
      <c r="G197" s="153" t="s">
        <v>3781</v>
      </c>
      <c r="H197" s="153" t="str">
        <f t="shared" ref="H197:H260" si="10">+LEFT(A197,3)</f>
        <v>613</v>
      </c>
      <c r="J197" s="158" t="e">
        <f>+SUMIF(#REF!,'trial  i vjeter'!A197,#REF!)</f>
        <v>#REF!</v>
      </c>
      <c r="K197" s="158" t="e">
        <f t="shared" ref="K197:K260" si="11">+C197-J197</f>
        <v>#REF!</v>
      </c>
      <c r="L197" s="158" t="e">
        <f>+SUMIF(#REF!,'trial  i vjeter'!A197,#REF!)</f>
        <v>#REF!</v>
      </c>
      <c r="M197" s="158" t="e">
        <f t="shared" ref="M197:M260" si="12">+K197+L197</f>
        <v>#REF!</v>
      </c>
    </row>
    <row r="198" spans="1:13" x14ac:dyDescent="0.2">
      <c r="A198" s="163">
        <v>61326</v>
      </c>
      <c r="B198" s="155" t="s">
        <v>2621</v>
      </c>
      <c r="C198" s="157"/>
      <c r="D198" s="156">
        <v>1051450</v>
      </c>
      <c r="E198" s="156"/>
      <c r="F198" s="156">
        <v>1051450</v>
      </c>
      <c r="G198" s="153" t="s">
        <v>3781</v>
      </c>
      <c r="H198" s="153" t="str">
        <f t="shared" si="10"/>
        <v>613</v>
      </c>
      <c r="J198" s="158" t="e">
        <f>+SUMIF(#REF!,'trial  i vjeter'!A198,#REF!)</f>
        <v>#REF!</v>
      </c>
      <c r="K198" s="158" t="e">
        <f t="shared" si="11"/>
        <v>#REF!</v>
      </c>
      <c r="L198" s="158" t="e">
        <f>+SUMIF(#REF!,'trial  i vjeter'!A198,#REF!)</f>
        <v>#REF!</v>
      </c>
      <c r="M198" s="158" t="e">
        <f t="shared" si="12"/>
        <v>#REF!</v>
      </c>
    </row>
    <row r="199" spans="1:13" x14ac:dyDescent="0.2">
      <c r="A199" s="163">
        <v>61328</v>
      </c>
      <c r="B199" s="155" t="s">
        <v>2445</v>
      </c>
      <c r="C199" s="157"/>
      <c r="D199" s="156">
        <v>2560241</v>
      </c>
      <c r="E199" s="156"/>
      <c r="F199" s="156">
        <v>2560241</v>
      </c>
      <c r="G199" s="153" t="s">
        <v>3781</v>
      </c>
      <c r="H199" s="153" t="str">
        <f t="shared" si="10"/>
        <v>613</v>
      </c>
      <c r="J199" s="158" t="e">
        <f>+SUMIF(#REF!,'trial  i vjeter'!A199,#REF!)</f>
        <v>#REF!</v>
      </c>
      <c r="K199" s="158" t="e">
        <f t="shared" si="11"/>
        <v>#REF!</v>
      </c>
      <c r="L199" s="158" t="e">
        <f>+SUMIF(#REF!,'trial  i vjeter'!A199,#REF!)</f>
        <v>#REF!</v>
      </c>
      <c r="M199" s="158" t="e">
        <f t="shared" si="12"/>
        <v>#REF!</v>
      </c>
    </row>
    <row r="200" spans="1:13" x14ac:dyDescent="0.2">
      <c r="A200" s="163">
        <v>6133</v>
      </c>
      <c r="B200" s="155" t="s">
        <v>2447</v>
      </c>
      <c r="C200" s="157"/>
      <c r="D200" s="156">
        <v>1900000</v>
      </c>
      <c r="E200" s="156">
        <v>300000</v>
      </c>
      <c r="F200" s="156">
        <v>1600000</v>
      </c>
      <c r="G200" s="153" t="s">
        <v>3781</v>
      </c>
      <c r="H200" s="153" t="str">
        <f t="shared" si="10"/>
        <v>613</v>
      </c>
      <c r="J200" s="158" t="e">
        <f>+SUMIF(#REF!,'trial  i vjeter'!A200,#REF!)</f>
        <v>#REF!</v>
      </c>
      <c r="K200" s="158" t="e">
        <f t="shared" si="11"/>
        <v>#REF!</v>
      </c>
      <c r="L200" s="158" t="e">
        <f>+SUMIF(#REF!,'trial  i vjeter'!A200,#REF!)</f>
        <v>#REF!</v>
      </c>
      <c r="M200" s="158" t="e">
        <f t="shared" si="12"/>
        <v>#REF!</v>
      </c>
    </row>
    <row r="201" spans="1:13" x14ac:dyDescent="0.2">
      <c r="A201" s="163">
        <v>61332</v>
      </c>
      <c r="B201" s="155" t="s">
        <v>2449</v>
      </c>
      <c r="C201" s="157"/>
      <c r="D201" s="156">
        <v>17903930.82</v>
      </c>
      <c r="E201" s="156"/>
      <c r="F201" s="156">
        <v>17903930.82</v>
      </c>
      <c r="G201" s="153" t="s">
        <v>3781</v>
      </c>
      <c r="H201" s="153" t="str">
        <f t="shared" si="10"/>
        <v>613</v>
      </c>
      <c r="J201" s="158" t="e">
        <f>+SUMIF(#REF!,'trial  i vjeter'!A201,#REF!)</f>
        <v>#REF!</v>
      </c>
      <c r="K201" s="158" t="e">
        <f t="shared" si="11"/>
        <v>#REF!</v>
      </c>
      <c r="L201" s="158" t="e">
        <f>+SUMIF(#REF!,'trial  i vjeter'!A201,#REF!)</f>
        <v>#REF!</v>
      </c>
      <c r="M201" s="158" t="e">
        <f t="shared" si="12"/>
        <v>#REF!</v>
      </c>
    </row>
    <row r="202" spans="1:13" x14ac:dyDescent="0.2">
      <c r="A202" s="163">
        <v>61333</v>
      </c>
      <c r="B202" s="155" t="s">
        <v>3774</v>
      </c>
      <c r="C202" s="157"/>
      <c r="D202" s="157">
        <v>590601</v>
      </c>
      <c r="E202" s="157">
        <v>890601</v>
      </c>
      <c r="F202" s="157">
        <v>-300000</v>
      </c>
      <c r="G202" s="153" t="s">
        <v>3781</v>
      </c>
      <c r="H202" s="153" t="str">
        <f t="shared" si="10"/>
        <v>613</v>
      </c>
      <c r="J202" s="158" t="e">
        <f>+SUMIF(#REF!,'trial  i vjeter'!A202,#REF!)</f>
        <v>#REF!</v>
      </c>
      <c r="K202" s="158" t="e">
        <f t="shared" si="11"/>
        <v>#REF!</v>
      </c>
      <c r="L202" s="158" t="e">
        <f>+SUMIF(#REF!,'trial  i vjeter'!A202,#REF!)</f>
        <v>#REF!</v>
      </c>
      <c r="M202" s="158" t="e">
        <f t="shared" si="12"/>
        <v>#REF!</v>
      </c>
    </row>
    <row r="203" spans="1:13" x14ac:dyDescent="0.2">
      <c r="A203" s="163">
        <v>61334</v>
      </c>
      <c r="B203" s="155" t="s">
        <v>2451</v>
      </c>
      <c r="C203" s="157"/>
      <c r="D203" s="156">
        <v>8976277.2899999991</v>
      </c>
      <c r="E203" s="156">
        <v>1157420.1100000001</v>
      </c>
      <c r="F203" s="156">
        <v>7818857.1799999997</v>
      </c>
      <c r="G203" s="153" t="s">
        <v>3781</v>
      </c>
      <c r="H203" s="153" t="str">
        <f t="shared" si="10"/>
        <v>613</v>
      </c>
      <c r="J203" s="158" t="e">
        <f>+SUMIF(#REF!,'trial  i vjeter'!A203,#REF!)</f>
        <v>#REF!</v>
      </c>
      <c r="K203" s="158" t="e">
        <f t="shared" si="11"/>
        <v>#REF!</v>
      </c>
      <c r="L203" s="158" t="e">
        <f>+SUMIF(#REF!,'trial  i vjeter'!A203,#REF!)</f>
        <v>#REF!</v>
      </c>
      <c r="M203" s="158" t="e">
        <f t="shared" si="12"/>
        <v>#REF!</v>
      </c>
    </row>
    <row r="204" spans="1:13" x14ac:dyDescent="0.2">
      <c r="A204" s="163">
        <v>61335</v>
      </c>
      <c r="B204" s="155" t="s">
        <v>2453</v>
      </c>
      <c r="C204" s="157"/>
      <c r="D204" s="156">
        <v>7434334.5899999999</v>
      </c>
      <c r="E204" s="156">
        <v>1565650.49</v>
      </c>
      <c r="F204" s="156">
        <v>5868684.0999999996</v>
      </c>
      <c r="G204" s="153" t="s">
        <v>3781</v>
      </c>
      <c r="H204" s="153" t="str">
        <f t="shared" si="10"/>
        <v>613</v>
      </c>
      <c r="J204" s="158" t="e">
        <f>+SUMIF(#REF!,'trial  i vjeter'!A204,#REF!)</f>
        <v>#REF!</v>
      </c>
      <c r="K204" s="158" t="e">
        <f t="shared" si="11"/>
        <v>#REF!</v>
      </c>
      <c r="L204" s="158" t="e">
        <f>+SUMIF(#REF!,'trial  i vjeter'!A204,#REF!)</f>
        <v>#REF!</v>
      </c>
      <c r="M204" s="158" t="e">
        <f t="shared" si="12"/>
        <v>#REF!</v>
      </c>
    </row>
    <row r="205" spans="1:13" x14ac:dyDescent="0.2">
      <c r="A205" s="163">
        <v>61337</v>
      </c>
      <c r="B205" s="155" t="s">
        <v>3500</v>
      </c>
      <c r="C205" s="157"/>
      <c r="D205" s="156">
        <v>893443.92</v>
      </c>
      <c r="E205" s="156">
        <v>681679.92</v>
      </c>
      <c r="F205" s="156">
        <v>211764</v>
      </c>
      <c r="G205" s="153" t="s">
        <v>3781</v>
      </c>
      <c r="H205" s="153" t="str">
        <f t="shared" si="10"/>
        <v>613</v>
      </c>
      <c r="J205" s="158" t="e">
        <f>+SUMIF(#REF!,'trial  i vjeter'!A205,#REF!)</f>
        <v>#REF!</v>
      </c>
      <c r="K205" s="158" t="e">
        <f t="shared" si="11"/>
        <v>#REF!</v>
      </c>
      <c r="L205" s="158" t="e">
        <f>+SUMIF(#REF!,'trial  i vjeter'!A205,#REF!)</f>
        <v>#REF!</v>
      </c>
      <c r="M205" s="158" t="e">
        <f t="shared" si="12"/>
        <v>#REF!</v>
      </c>
    </row>
    <row r="206" spans="1:13" x14ac:dyDescent="0.2">
      <c r="A206" s="163">
        <v>61338</v>
      </c>
      <c r="B206" s="155" t="s">
        <v>3775</v>
      </c>
      <c r="C206" s="157"/>
      <c r="D206" s="157">
        <v>882648</v>
      </c>
      <c r="E206" s="157"/>
      <c r="F206" s="157">
        <v>882648</v>
      </c>
      <c r="G206" s="153" t="s">
        <v>3781</v>
      </c>
      <c r="H206" s="153" t="str">
        <f t="shared" si="10"/>
        <v>613</v>
      </c>
      <c r="J206" s="158" t="e">
        <f>+SUMIF(#REF!,'trial  i vjeter'!A206,#REF!)</f>
        <v>#REF!</v>
      </c>
      <c r="K206" s="158" t="e">
        <f t="shared" si="11"/>
        <v>#REF!</v>
      </c>
      <c r="L206" s="158" t="e">
        <f>+SUMIF(#REF!,'trial  i vjeter'!A206,#REF!)</f>
        <v>#REF!</v>
      </c>
      <c r="M206" s="158" t="e">
        <f t="shared" si="12"/>
        <v>#REF!</v>
      </c>
    </row>
    <row r="207" spans="1:13" x14ac:dyDescent="0.2">
      <c r="A207" s="163">
        <v>61341</v>
      </c>
      <c r="B207" s="155" t="s">
        <v>2457</v>
      </c>
      <c r="C207" s="157"/>
      <c r="D207" s="156">
        <v>5249480</v>
      </c>
      <c r="E207" s="156"/>
      <c r="F207" s="156">
        <v>5249480</v>
      </c>
      <c r="G207" s="153" t="s">
        <v>3781</v>
      </c>
      <c r="H207" s="153" t="str">
        <f t="shared" si="10"/>
        <v>613</v>
      </c>
      <c r="J207" s="158" t="e">
        <f>+SUMIF(#REF!,'trial  i vjeter'!A207,#REF!)</f>
        <v>#REF!</v>
      </c>
      <c r="K207" s="158" t="e">
        <f t="shared" si="11"/>
        <v>#REF!</v>
      </c>
      <c r="L207" s="158" t="e">
        <f>+SUMIF(#REF!,'trial  i vjeter'!A207,#REF!)</f>
        <v>#REF!</v>
      </c>
      <c r="M207" s="158" t="e">
        <f t="shared" si="12"/>
        <v>#REF!</v>
      </c>
    </row>
    <row r="208" spans="1:13" x14ac:dyDescent="0.2">
      <c r="A208" s="163">
        <v>61343</v>
      </c>
      <c r="B208" s="155" t="s">
        <v>2461</v>
      </c>
      <c r="C208" s="157"/>
      <c r="D208" s="156">
        <v>12462800</v>
      </c>
      <c r="E208" s="156"/>
      <c r="F208" s="156">
        <v>12462800</v>
      </c>
      <c r="G208" s="153" t="s">
        <v>3781</v>
      </c>
      <c r="H208" s="153" t="str">
        <f t="shared" si="10"/>
        <v>613</v>
      </c>
      <c r="J208" s="158" t="e">
        <f>+SUMIF(#REF!,'trial  i vjeter'!A208,#REF!)</f>
        <v>#REF!</v>
      </c>
      <c r="K208" s="158" t="e">
        <f t="shared" si="11"/>
        <v>#REF!</v>
      </c>
      <c r="L208" s="158" t="e">
        <f>+SUMIF(#REF!,'trial  i vjeter'!A208,#REF!)</f>
        <v>#REF!</v>
      </c>
      <c r="M208" s="158" t="e">
        <f t="shared" si="12"/>
        <v>#REF!</v>
      </c>
    </row>
    <row r="209" spans="1:13" x14ac:dyDescent="0.2">
      <c r="A209" s="163">
        <v>61347</v>
      </c>
      <c r="B209" s="155" t="s">
        <v>2463</v>
      </c>
      <c r="C209" s="157"/>
      <c r="D209" s="156">
        <v>4547706.32</v>
      </c>
      <c r="E209" s="156"/>
      <c r="F209" s="156">
        <v>4547706.32</v>
      </c>
      <c r="G209" s="153" t="s">
        <v>3781</v>
      </c>
      <c r="H209" s="153" t="str">
        <f t="shared" si="10"/>
        <v>613</v>
      </c>
      <c r="J209" s="158" t="e">
        <f>+SUMIF(#REF!,'trial  i vjeter'!A209,#REF!)</f>
        <v>#REF!</v>
      </c>
      <c r="K209" s="158" t="e">
        <f t="shared" si="11"/>
        <v>#REF!</v>
      </c>
      <c r="L209" s="158" t="e">
        <f>+SUMIF(#REF!,'trial  i vjeter'!A209,#REF!)</f>
        <v>#REF!</v>
      </c>
      <c r="M209" s="158" t="e">
        <f t="shared" si="12"/>
        <v>#REF!</v>
      </c>
    </row>
    <row r="210" spans="1:13" x14ac:dyDescent="0.2">
      <c r="A210" s="163">
        <v>61348</v>
      </c>
      <c r="B210" s="155" t="s">
        <v>2465</v>
      </c>
      <c r="C210" s="157"/>
      <c r="D210" s="156">
        <v>696666.95</v>
      </c>
      <c r="E210" s="156">
        <v>57163.94</v>
      </c>
      <c r="F210" s="156">
        <v>639503.01</v>
      </c>
      <c r="G210" s="153" t="s">
        <v>3781</v>
      </c>
      <c r="H210" s="153" t="str">
        <f t="shared" si="10"/>
        <v>613</v>
      </c>
      <c r="J210" s="158" t="e">
        <f>+SUMIF(#REF!,'trial  i vjeter'!A210,#REF!)</f>
        <v>#REF!</v>
      </c>
      <c r="K210" s="158" t="e">
        <f t="shared" si="11"/>
        <v>#REF!</v>
      </c>
      <c r="L210" s="158" t="e">
        <f>+SUMIF(#REF!,'trial  i vjeter'!A210,#REF!)</f>
        <v>#REF!</v>
      </c>
      <c r="M210" s="158" t="e">
        <f t="shared" si="12"/>
        <v>#REF!</v>
      </c>
    </row>
    <row r="211" spans="1:13" x14ac:dyDescent="0.2">
      <c r="A211" s="163">
        <v>61349</v>
      </c>
      <c r="B211" s="155" t="s">
        <v>2467</v>
      </c>
      <c r="C211" s="157"/>
      <c r="D211" s="156">
        <v>9788645.8900000006</v>
      </c>
      <c r="E211" s="156">
        <v>389551.77</v>
      </c>
      <c r="F211" s="156">
        <v>9399094.1199999992</v>
      </c>
      <c r="G211" s="153" t="s">
        <v>3781</v>
      </c>
      <c r="H211" s="153" t="str">
        <f t="shared" si="10"/>
        <v>613</v>
      </c>
      <c r="J211" s="158" t="e">
        <f>+SUMIF(#REF!,'trial  i vjeter'!A211,#REF!)</f>
        <v>#REF!</v>
      </c>
      <c r="K211" s="158" t="e">
        <f t="shared" si="11"/>
        <v>#REF!</v>
      </c>
      <c r="L211" s="158" t="e">
        <f>+SUMIF(#REF!,'trial  i vjeter'!A211,#REF!)</f>
        <v>#REF!</v>
      </c>
      <c r="M211" s="158" t="e">
        <f t="shared" si="12"/>
        <v>#REF!</v>
      </c>
    </row>
    <row r="212" spans="1:13" x14ac:dyDescent="0.2">
      <c r="A212" s="163">
        <v>61350</v>
      </c>
      <c r="B212" s="155" t="s">
        <v>2469</v>
      </c>
      <c r="C212" s="157"/>
      <c r="D212" s="156">
        <v>2519097.85</v>
      </c>
      <c r="E212" s="156">
        <v>463824</v>
      </c>
      <c r="F212" s="156">
        <v>2055273.85</v>
      </c>
      <c r="G212" s="153" t="s">
        <v>3781</v>
      </c>
      <c r="H212" s="153" t="str">
        <f t="shared" si="10"/>
        <v>613</v>
      </c>
      <c r="J212" s="158" t="e">
        <f>+SUMIF(#REF!,'trial  i vjeter'!A212,#REF!)</f>
        <v>#REF!</v>
      </c>
      <c r="K212" s="158" t="e">
        <f t="shared" si="11"/>
        <v>#REF!</v>
      </c>
      <c r="L212" s="158" t="e">
        <f>+SUMIF(#REF!,'trial  i vjeter'!A212,#REF!)</f>
        <v>#REF!</v>
      </c>
      <c r="M212" s="158" t="e">
        <f t="shared" si="12"/>
        <v>#REF!</v>
      </c>
    </row>
    <row r="213" spans="1:13" x14ac:dyDescent="0.2">
      <c r="A213" s="163">
        <v>61351</v>
      </c>
      <c r="B213" s="155" t="s">
        <v>3776</v>
      </c>
      <c r="C213" s="157"/>
      <c r="D213" s="157">
        <v>60331.73</v>
      </c>
      <c r="E213" s="157"/>
      <c r="F213" s="157">
        <v>60331.73</v>
      </c>
      <c r="G213" s="153" t="s">
        <v>3781</v>
      </c>
      <c r="H213" s="153" t="str">
        <f t="shared" si="10"/>
        <v>613</v>
      </c>
      <c r="J213" s="158" t="e">
        <f>+SUMIF(#REF!,'trial  i vjeter'!A213,#REF!)</f>
        <v>#REF!</v>
      </c>
      <c r="K213" s="158" t="e">
        <f t="shared" si="11"/>
        <v>#REF!</v>
      </c>
      <c r="L213" s="158" t="e">
        <f>+SUMIF(#REF!,'trial  i vjeter'!A213,#REF!)</f>
        <v>#REF!</v>
      </c>
      <c r="M213" s="158" t="e">
        <f t="shared" si="12"/>
        <v>#REF!</v>
      </c>
    </row>
    <row r="214" spans="1:13" x14ac:dyDescent="0.2">
      <c r="A214" s="163">
        <v>61521</v>
      </c>
      <c r="B214" s="155" t="s">
        <v>2471</v>
      </c>
      <c r="C214" s="157"/>
      <c r="D214" s="156">
        <v>1027544.03</v>
      </c>
      <c r="E214" s="156"/>
      <c r="F214" s="156">
        <v>1027544.03</v>
      </c>
      <c r="G214" s="153" t="s">
        <v>3781</v>
      </c>
      <c r="H214" s="153" t="str">
        <f t="shared" si="10"/>
        <v>615</v>
      </c>
      <c r="J214" s="158" t="e">
        <f>+SUMIF(#REF!,'trial  i vjeter'!A214,#REF!)</f>
        <v>#REF!</v>
      </c>
      <c r="K214" s="158" t="e">
        <f t="shared" si="11"/>
        <v>#REF!</v>
      </c>
      <c r="L214" s="158" t="e">
        <f>+SUMIF(#REF!,'trial  i vjeter'!A214,#REF!)</f>
        <v>#REF!</v>
      </c>
      <c r="M214" s="158" t="e">
        <f t="shared" si="12"/>
        <v>#REF!</v>
      </c>
    </row>
    <row r="215" spans="1:13" x14ac:dyDescent="0.2">
      <c r="A215" s="163">
        <v>61522</v>
      </c>
      <c r="B215" s="155" t="s">
        <v>2473</v>
      </c>
      <c r="C215" s="157"/>
      <c r="D215" s="156">
        <v>3117470.21</v>
      </c>
      <c r="E215" s="156">
        <v>114848.33</v>
      </c>
      <c r="F215" s="156">
        <v>3002621.88</v>
      </c>
      <c r="G215" s="153" t="s">
        <v>3781</v>
      </c>
      <c r="H215" s="153" t="str">
        <f t="shared" si="10"/>
        <v>615</v>
      </c>
      <c r="J215" s="158" t="e">
        <f>+SUMIF(#REF!,'trial  i vjeter'!A215,#REF!)</f>
        <v>#REF!</v>
      </c>
      <c r="K215" s="158" t="e">
        <f t="shared" si="11"/>
        <v>#REF!</v>
      </c>
      <c r="L215" s="158" t="e">
        <f>+SUMIF(#REF!,'trial  i vjeter'!A215,#REF!)</f>
        <v>#REF!</v>
      </c>
      <c r="M215" s="158" t="e">
        <f t="shared" si="12"/>
        <v>#REF!</v>
      </c>
    </row>
    <row r="216" spans="1:13" x14ac:dyDescent="0.2">
      <c r="A216" s="163">
        <v>615241</v>
      </c>
      <c r="B216" s="155" t="s">
        <v>2475</v>
      </c>
      <c r="C216" s="157"/>
      <c r="D216" s="156">
        <v>430986</v>
      </c>
      <c r="E216" s="156"/>
      <c r="F216" s="156">
        <v>430986</v>
      </c>
      <c r="G216" s="153" t="s">
        <v>3781</v>
      </c>
      <c r="H216" s="153" t="str">
        <f t="shared" si="10"/>
        <v>615</v>
      </c>
      <c r="J216" s="158" t="e">
        <f>+SUMIF(#REF!,'trial  i vjeter'!A216,#REF!)</f>
        <v>#REF!</v>
      </c>
      <c r="K216" s="158" t="e">
        <f t="shared" si="11"/>
        <v>#REF!</v>
      </c>
      <c r="L216" s="158" t="e">
        <f>+SUMIF(#REF!,'trial  i vjeter'!A216,#REF!)</f>
        <v>#REF!</v>
      </c>
      <c r="M216" s="158" t="e">
        <f t="shared" si="12"/>
        <v>#REF!</v>
      </c>
    </row>
    <row r="217" spans="1:13" x14ac:dyDescent="0.2">
      <c r="A217" s="163">
        <v>615242</v>
      </c>
      <c r="B217" s="155" t="s">
        <v>2477</v>
      </c>
      <c r="C217" s="157"/>
      <c r="D217" s="156">
        <v>2365162</v>
      </c>
      <c r="E217" s="156"/>
      <c r="F217" s="156">
        <v>2365162</v>
      </c>
      <c r="G217" s="153" t="s">
        <v>3781</v>
      </c>
      <c r="H217" s="153" t="str">
        <f t="shared" si="10"/>
        <v>615</v>
      </c>
      <c r="J217" s="158" t="e">
        <f>+SUMIF(#REF!,'trial  i vjeter'!A217,#REF!)</f>
        <v>#REF!</v>
      </c>
      <c r="K217" s="158" t="e">
        <f t="shared" si="11"/>
        <v>#REF!</v>
      </c>
      <c r="L217" s="158" t="e">
        <f>+SUMIF(#REF!,'trial  i vjeter'!A217,#REF!)</f>
        <v>#REF!</v>
      </c>
      <c r="M217" s="158" t="e">
        <f t="shared" si="12"/>
        <v>#REF!</v>
      </c>
    </row>
    <row r="218" spans="1:13" x14ac:dyDescent="0.2">
      <c r="A218" s="163">
        <v>615243</v>
      </c>
      <c r="B218" s="155" t="s">
        <v>2479</v>
      </c>
      <c r="C218" s="157"/>
      <c r="D218" s="156">
        <v>4601217.34</v>
      </c>
      <c r="E218" s="156"/>
      <c r="F218" s="156">
        <v>4601217.34</v>
      </c>
      <c r="G218" s="153" t="s">
        <v>3781</v>
      </c>
      <c r="H218" s="153" t="str">
        <f t="shared" si="10"/>
        <v>615</v>
      </c>
      <c r="J218" s="158" t="e">
        <f>+SUMIF(#REF!,'trial  i vjeter'!A218,#REF!)</f>
        <v>#REF!</v>
      </c>
      <c r="K218" s="158" t="e">
        <f t="shared" si="11"/>
        <v>#REF!</v>
      </c>
      <c r="L218" s="158" t="e">
        <f>+SUMIF(#REF!,'trial  i vjeter'!A218,#REF!)</f>
        <v>#REF!</v>
      </c>
      <c r="M218" s="158" t="e">
        <f t="shared" si="12"/>
        <v>#REF!</v>
      </c>
    </row>
    <row r="219" spans="1:13" x14ac:dyDescent="0.2">
      <c r="A219" s="163">
        <v>615244</v>
      </c>
      <c r="B219" s="155" t="s">
        <v>2481</v>
      </c>
      <c r="C219" s="157"/>
      <c r="D219" s="156">
        <v>614778.32999999996</v>
      </c>
      <c r="E219" s="156"/>
      <c r="F219" s="156">
        <v>614778.32999999996</v>
      </c>
      <c r="G219" s="153" t="s">
        <v>3781</v>
      </c>
      <c r="H219" s="153" t="str">
        <f t="shared" si="10"/>
        <v>615</v>
      </c>
      <c r="J219" s="158" t="e">
        <f>+SUMIF(#REF!,'trial  i vjeter'!A219,#REF!)</f>
        <v>#REF!</v>
      </c>
      <c r="K219" s="158" t="e">
        <f t="shared" si="11"/>
        <v>#REF!</v>
      </c>
      <c r="L219" s="158" t="e">
        <f>+SUMIF(#REF!,'trial  i vjeter'!A219,#REF!)</f>
        <v>#REF!</v>
      </c>
      <c r="M219" s="158" t="e">
        <f t="shared" si="12"/>
        <v>#REF!</v>
      </c>
    </row>
    <row r="220" spans="1:13" x14ac:dyDescent="0.2">
      <c r="A220" s="163">
        <v>615245</v>
      </c>
      <c r="B220" s="155" t="s">
        <v>2483</v>
      </c>
      <c r="C220" s="157"/>
      <c r="D220" s="156">
        <v>944072.28</v>
      </c>
      <c r="E220" s="156"/>
      <c r="F220" s="156">
        <v>944072.28</v>
      </c>
      <c r="G220" s="153" t="s">
        <v>3781</v>
      </c>
      <c r="H220" s="153" t="str">
        <f t="shared" si="10"/>
        <v>615</v>
      </c>
      <c r="J220" s="158" t="e">
        <f>+SUMIF(#REF!,'trial  i vjeter'!A220,#REF!)</f>
        <v>#REF!</v>
      </c>
      <c r="K220" s="158" t="e">
        <f t="shared" si="11"/>
        <v>#REF!</v>
      </c>
      <c r="L220" s="158" t="e">
        <f>+SUMIF(#REF!,'trial  i vjeter'!A220,#REF!)</f>
        <v>#REF!</v>
      </c>
      <c r="M220" s="158" t="e">
        <f t="shared" si="12"/>
        <v>#REF!</v>
      </c>
    </row>
    <row r="221" spans="1:13" x14ac:dyDescent="0.2">
      <c r="A221" s="163">
        <v>61525</v>
      </c>
      <c r="B221" s="155" t="s">
        <v>2485</v>
      </c>
      <c r="C221" s="157"/>
      <c r="D221" s="156">
        <v>387856</v>
      </c>
      <c r="E221" s="156">
        <v>43112</v>
      </c>
      <c r="F221" s="156">
        <v>344744</v>
      </c>
      <c r="G221" s="153" t="s">
        <v>3781</v>
      </c>
      <c r="H221" s="153" t="str">
        <f t="shared" si="10"/>
        <v>615</v>
      </c>
      <c r="J221" s="158" t="e">
        <f>+SUMIF(#REF!,'trial  i vjeter'!A221,#REF!)</f>
        <v>#REF!</v>
      </c>
      <c r="K221" s="158" t="e">
        <f t="shared" si="11"/>
        <v>#REF!</v>
      </c>
      <c r="L221" s="158" t="e">
        <f>+SUMIF(#REF!,'trial  i vjeter'!A221,#REF!)</f>
        <v>#REF!</v>
      </c>
      <c r="M221" s="158" t="e">
        <f t="shared" si="12"/>
        <v>#REF!</v>
      </c>
    </row>
    <row r="222" spans="1:13" x14ac:dyDescent="0.2">
      <c r="A222" s="163">
        <v>61526</v>
      </c>
      <c r="B222" s="155" t="s">
        <v>2487</v>
      </c>
      <c r="C222" s="157"/>
      <c r="D222" s="156">
        <v>197100</v>
      </c>
      <c r="E222" s="156"/>
      <c r="F222" s="156">
        <v>197100</v>
      </c>
      <c r="G222" s="153" t="s">
        <v>3781</v>
      </c>
      <c r="H222" s="153" t="str">
        <f t="shared" si="10"/>
        <v>615</v>
      </c>
      <c r="J222" s="158" t="e">
        <f>+SUMIF(#REF!,'trial  i vjeter'!A222,#REF!)</f>
        <v>#REF!</v>
      </c>
      <c r="K222" s="158" t="e">
        <f t="shared" si="11"/>
        <v>#REF!</v>
      </c>
      <c r="L222" s="158" t="e">
        <f>+SUMIF(#REF!,'trial  i vjeter'!A222,#REF!)</f>
        <v>#REF!</v>
      </c>
      <c r="M222" s="158" t="e">
        <f t="shared" si="12"/>
        <v>#REF!</v>
      </c>
    </row>
    <row r="223" spans="1:13" x14ac:dyDescent="0.2">
      <c r="A223" s="163">
        <v>61527</v>
      </c>
      <c r="B223" s="155" t="s">
        <v>2489</v>
      </c>
      <c r="C223" s="157"/>
      <c r="D223" s="156">
        <v>171520</v>
      </c>
      <c r="E223" s="156"/>
      <c r="F223" s="156">
        <v>171520</v>
      </c>
      <c r="G223" s="153" t="s">
        <v>3781</v>
      </c>
      <c r="H223" s="153" t="str">
        <f t="shared" si="10"/>
        <v>615</v>
      </c>
      <c r="J223" s="158" t="e">
        <f>+SUMIF(#REF!,'trial  i vjeter'!A223,#REF!)</f>
        <v>#REF!</v>
      </c>
      <c r="K223" s="158" t="e">
        <f t="shared" si="11"/>
        <v>#REF!</v>
      </c>
      <c r="L223" s="158" t="e">
        <f>+SUMIF(#REF!,'trial  i vjeter'!A223,#REF!)</f>
        <v>#REF!</v>
      </c>
      <c r="M223" s="158" t="e">
        <f t="shared" si="12"/>
        <v>#REF!</v>
      </c>
    </row>
    <row r="224" spans="1:13" x14ac:dyDescent="0.2">
      <c r="A224" s="163">
        <v>61528</v>
      </c>
      <c r="B224" s="155" t="s">
        <v>2491</v>
      </c>
      <c r="C224" s="157"/>
      <c r="D224" s="156">
        <v>1274353.49</v>
      </c>
      <c r="E224" s="156">
        <v>101516.67</v>
      </c>
      <c r="F224" s="156">
        <v>1172836.82</v>
      </c>
      <c r="G224" s="153" t="s">
        <v>3781</v>
      </c>
      <c r="H224" s="153" t="str">
        <f t="shared" si="10"/>
        <v>615</v>
      </c>
      <c r="J224" s="158" t="e">
        <f>+SUMIF(#REF!,'trial  i vjeter'!A224,#REF!)</f>
        <v>#REF!</v>
      </c>
      <c r="K224" s="158" t="e">
        <f t="shared" si="11"/>
        <v>#REF!</v>
      </c>
      <c r="L224" s="158" t="e">
        <f>+SUMIF(#REF!,'trial  i vjeter'!A224,#REF!)</f>
        <v>#REF!</v>
      </c>
      <c r="M224" s="158" t="e">
        <f t="shared" si="12"/>
        <v>#REF!</v>
      </c>
    </row>
    <row r="225" spans="1:13" x14ac:dyDescent="0.2">
      <c r="A225" s="163">
        <v>6162</v>
      </c>
      <c r="B225" s="155" t="s">
        <v>2493</v>
      </c>
      <c r="C225" s="157"/>
      <c r="D225" s="156">
        <v>963785.21</v>
      </c>
      <c r="E225" s="156"/>
      <c r="F225" s="156">
        <v>963785.21</v>
      </c>
      <c r="G225" s="153" t="s">
        <v>3781</v>
      </c>
      <c r="H225" s="153" t="str">
        <f t="shared" si="10"/>
        <v>616</v>
      </c>
      <c r="J225" s="158" t="e">
        <f>+SUMIF(#REF!,'trial  i vjeter'!A225,#REF!)</f>
        <v>#REF!</v>
      </c>
      <c r="K225" s="158" t="e">
        <f t="shared" si="11"/>
        <v>#REF!</v>
      </c>
      <c r="L225" s="158" t="e">
        <f>+SUMIF(#REF!,'trial  i vjeter'!A225,#REF!)</f>
        <v>#REF!</v>
      </c>
      <c r="M225" s="158" t="e">
        <f t="shared" si="12"/>
        <v>#REF!</v>
      </c>
    </row>
    <row r="226" spans="1:13" x14ac:dyDescent="0.2">
      <c r="A226" s="163">
        <v>6181</v>
      </c>
      <c r="B226" s="155" t="s">
        <v>2497</v>
      </c>
      <c r="C226" s="157"/>
      <c r="D226" s="156">
        <v>5000</v>
      </c>
      <c r="E226" s="156"/>
      <c r="F226" s="156">
        <v>5000</v>
      </c>
      <c r="G226" s="153" t="s">
        <v>3781</v>
      </c>
      <c r="H226" s="153" t="str">
        <f t="shared" si="10"/>
        <v>618</v>
      </c>
      <c r="J226" s="158" t="e">
        <f>+SUMIF(#REF!,'trial  i vjeter'!A226,#REF!)</f>
        <v>#REF!</v>
      </c>
      <c r="K226" s="158" t="e">
        <f t="shared" si="11"/>
        <v>#REF!</v>
      </c>
      <c r="L226" s="158" t="e">
        <f>+SUMIF(#REF!,'trial  i vjeter'!A226,#REF!)</f>
        <v>#REF!</v>
      </c>
      <c r="M226" s="158" t="e">
        <f t="shared" si="12"/>
        <v>#REF!</v>
      </c>
    </row>
    <row r="227" spans="1:13" x14ac:dyDescent="0.2">
      <c r="A227" s="163">
        <v>6182</v>
      </c>
      <c r="B227" s="155" t="s">
        <v>2499</v>
      </c>
      <c r="C227" s="157"/>
      <c r="D227" s="156">
        <v>14918326.24</v>
      </c>
      <c r="E227" s="156">
        <v>1994705.99</v>
      </c>
      <c r="F227" s="156">
        <v>12923620.25</v>
      </c>
      <c r="G227" s="153" t="s">
        <v>3781</v>
      </c>
      <c r="H227" s="153" t="str">
        <f t="shared" si="10"/>
        <v>618</v>
      </c>
      <c r="J227" s="158" t="e">
        <f>+SUMIF(#REF!,'trial  i vjeter'!A227,#REF!)</f>
        <v>#REF!</v>
      </c>
      <c r="K227" s="158" t="e">
        <f t="shared" si="11"/>
        <v>#REF!</v>
      </c>
      <c r="L227" s="158" t="e">
        <f>+SUMIF(#REF!,'trial  i vjeter'!A227,#REF!)</f>
        <v>#REF!</v>
      </c>
      <c r="M227" s="158" t="e">
        <f t="shared" si="12"/>
        <v>#REF!</v>
      </c>
    </row>
    <row r="228" spans="1:13" x14ac:dyDescent="0.2">
      <c r="A228" s="163">
        <v>6183</v>
      </c>
      <c r="B228" s="155" t="s">
        <v>2501</v>
      </c>
      <c r="C228" s="157"/>
      <c r="D228" s="156">
        <v>8127425.4699999997</v>
      </c>
      <c r="E228" s="156">
        <v>40000</v>
      </c>
      <c r="F228" s="156">
        <v>8087425.4699999997</v>
      </c>
      <c r="G228" s="153" t="s">
        <v>3781</v>
      </c>
      <c r="H228" s="153" t="str">
        <f t="shared" si="10"/>
        <v>618</v>
      </c>
      <c r="J228" s="158" t="e">
        <f>+SUMIF(#REF!,'trial  i vjeter'!A228,#REF!)</f>
        <v>#REF!</v>
      </c>
      <c r="K228" s="158" t="e">
        <f t="shared" si="11"/>
        <v>#REF!</v>
      </c>
      <c r="L228" s="158" t="e">
        <f>+SUMIF(#REF!,'trial  i vjeter'!A228,#REF!)</f>
        <v>#REF!</v>
      </c>
      <c r="M228" s="158" t="e">
        <f t="shared" si="12"/>
        <v>#REF!</v>
      </c>
    </row>
    <row r="229" spans="1:13" x14ac:dyDescent="0.2">
      <c r="A229" s="163">
        <v>6184</v>
      </c>
      <c r="B229" s="155" t="s">
        <v>2503</v>
      </c>
      <c r="C229" s="157"/>
      <c r="D229" s="156">
        <v>13510646.890000001</v>
      </c>
      <c r="E229" s="156">
        <v>2000</v>
      </c>
      <c r="F229" s="156">
        <v>13508646.890000001</v>
      </c>
      <c r="G229" s="153" t="s">
        <v>3781</v>
      </c>
      <c r="H229" s="153" t="str">
        <f t="shared" si="10"/>
        <v>618</v>
      </c>
      <c r="J229" s="158" t="e">
        <f>+SUMIF(#REF!,'trial  i vjeter'!A229,#REF!)</f>
        <v>#REF!</v>
      </c>
      <c r="K229" s="158" t="e">
        <f t="shared" si="11"/>
        <v>#REF!</v>
      </c>
      <c r="L229" s="158" t="e">
        <f>+SUMIF(#REF!,'trial  i vjeter'!A229,#REF!)</f>
        <v>#REF!</v>
      </c>
      <c r="M229" s="158" t="e">
        <f t="shared" si="12"/>
        <v>#REF!</v>
      </c>
    </row>
    <row r="230" spans="1:13" x14ac:dyDescent="0.2">
      <c r="A230" s="163">
        <v>6186</v>
      </c>
      <c r="B230" s="155" t="s">
        <v>2505</v>
      </c>
      <c r="C230" s="157"/>
      <c r="D230" s="156">
        <v>454110</v>
      </c>
      <c r="E230" s="156">
        <v>27000</v>
      </c>
      <c r="F230" s="156">
        <v>427110</v>
      </c>
      <c r="G230" s="153" t="s">
        <v>3781</v>
      </c>
      <c r="H230" s="153" t="str">
        <f t="shared" si="10"/>
        <v>618</v>
      </c>
      <c r="J230" s="158" t="e">
        <f>+SUMIF(#REF!,'trial  i vjeter'!A230,#REF!)</f>
        <v>#REF!</v>
      </c>
      <c r="K230" s="158" t="e">
        <f t="shared" si="11"/>
        <v>#REF!</v>
      </c>
      <c r="L230" s="158" t="e">
        <f>+SUMIF(#REF!,'trial  i vjeter'!A230,#REF!)</f>
        <v>#REF!</v>
      </c>
      <c r="M230" s="158" t="e">
        <f t="shared" si="12"/>
        <v>#REF!</v>
      </c>
    </row>
    <row r="231" spans="1:13" x14ac:dyDescent="0.2">
      <c r="A231" s="163">
        <v>6187</v>
      </c>
      <c r="B231" s="155" t="s">
        <v>2507</v>
      </c>
      <c r="C231" s="157"/>
      <c r="D231" s="156">
        <v>952544.08</v>
      </c>
      <c r="E231" s="156"/>
      <c r="F231" s="156">
        <v>952544.08</v>
      </c>
      <c r="G231" s="153" t="s">
        <v>3781</v>
      </c>
      <c r="H231" s="153" t="str">
        <f t="shared" si="10"/>
        <v>618</v>
      </c>
      <c r="J231" s="158" t="e">
        <f>+SUMIF(#REF!,'trial  i vjeter'!A231,#REF!)</f>
        <v>#REF!</v>
      </c>
      <c r="K231" s="158" t="e">
        <f t="shared" si="11"/>
        <v>#REF!</v>
      </c>
      <c r="L231" s="158" t="e">
        <f>+SUMIF(#REF!,'trial  i vjeter'!A231,#REF!)</f>
        <v>#REF!</v>
      </c>
      <c r="M231" s="158" t="e">
        <f t="shared" si="12"/>
        <v>#REF!</v>
      </c>
    </row>
    <row r="232" spans="1:13" x14ac:dyDescent="0.2">
      <c r="A232" s="163">
        <v>6221</v>
      </c>
      <c r="B232" s="155" t="s">
        <v>2509</v>
      </c>
      <c r="C232" s="157"/>
      <c r="D232" s="156">
        <v>993406.82</v>
      </c>
      <c r="E232" s="156"/>
      <c r="F232" s="156">
        <v>993406.82</v>
      </c>
      <c r="G232" s="153" t="s">
        <v>3781</v>
      </c>
      <c r="H232" s="153" t="str">
        <f t="shared" si="10"/>
        <v>622</v>
      </c>
      <c r="J232" s="158" t="e">
        <f>+SUMIF(#REF!,'trial  i vjeter'!A232,#REF!)</f>
        <v>#REF!</v>
      </c>
      <c r="K232" s="158" t="e">
        <f t="shared" si="11"/>
        <v>#REF!</v>
      </c>
      <c r="L232" s="158" t="e">
        <f>+SUMIF(#REF!,'trial  i vjeter'!A232,#REF!)</f>
        <v>#REF!</v>
      </c>
      <c r="M232" s="158" t="e">
        <f t="shared" si="12"/>
        <v>#REF!</v>
      </c>
    </row>
    <row r="233" spans="1:13" x14ac:dyDescent="0.2">
      <c r="A233" s="163">
        <v>6253</v>
      </c>
      <c r="B233" s="155" t="s">
        <v>2511</v>
      </c>
      <c r="C233" s="157"/>
      <c r="D233" s="156">
        <v>66765</v>
      </c>
      <c r="E233" s="156"/>
      <c r="F233" s="156">
        <v>66765</v>
      </c>
      <c r="G233" s="153" t="s">
        <v>3781</v>
      </c>
      <c r="H233" s="153" t="str">
        <f t="shared" si="10"/>
        <v>625</v>
      </c>
      <c r="J233" s="158" t="e">
        <f>+SUMIF(#REF!,'trial  i vjeter'!A233,#REF!)</f>
        <v>#REF!</v>
      </c>
      <c r="K233" s="158" t="e">
        <f t="shared" si="11"/>
        <v>#REF!</v>
      </c>
      <c r="L233" s="158" t="e">
        <f>+SUMIF(#REF!,'trial  i vjeter'!A233,#REF!)</f>
        <v>#REF!</v>
      </c>
      <c r="M233" s="158" t="e">
        <f t="shared" si="12"/>
        <v>#REF!</v>
      </c>
    </row>
    <row r="234" spans="1:13" x14ac:dyDescent="0.2">
      <c r="A234" s="163">
        <v>626</v>
      </c>
      <c r="B234" s="155" t="s">
        <v>2513</v>
      </c>
      <c r="C234" s="157"/>
      <c r="D234" s="156">
        <v>4033.33</v>
      </c>
      <c r="E234" s="156"/>
      <c r="F234" s="156">
        <v>4033.33</v>
      </c>
      <c r="G234" s="153" t="s">
        <v>3781</v>
      </c>
      <c r="H234" s="153" t="str">
        <f t="shared" si="10"/>
        <v>626</v>
      </c>
      <c r="J234" s="158" t="e">
        <f>+SUMIF(#REF!,'trial  i vjeter'!A234,#REF!)</f>
        <v>#REF!</v>
      </c>
      <c r="K234" s="158" t="e">
        <f t="shared" si="11"/>
        <v>#REF!</v>
      </c>
      <c r="L234" s="158" t="e">
        <f>+SUMIF(#REF!,'trial  i vjeter'!A234,#REF!)</f>
        <v>#REF!</v>
      </c>
      <c r="M234" s="158" t="e">
        <f t="shared" si="12"/>
        <v>#REF!</v>
      </c>
    </row>
    <row r="235" spans="1:13" x14ac:dyDescent="0.2">
      <c r="A235" s="163">
        <v>6262</v>
      </c>
      <c r="B235" s="155" t="s">
        <v>2515</v>
      </c>
      <c r="C235" s="157"/>
      <c r="D235" s="156">
        <v>647805.86</v>
      </c>
      <c r="E235" s="156"/>
      <c r="F235" s="156">
        <v>647805.86</v>
      </c>
      <c r="G235" s="153" t="s">
        <v>3781</v>
      </c>
      <c r="H235" s="153" t="str">
        <f t="shared" si="10"/>
        <v>626</v>
      </c>
      <c r="J235" s="158" t="e">
        <f>+SUMIF(#REF!,'trial  i vjeter'!A235,#REF!)</f>
        <v>#REF!</v>
      </c>
      <c r="K235" s="158" t="e">
        <f t="shared" si="11"/>
        <v>#REF!</v>
      </c>
      <c r="L235" s="158" t="e">
        <f>+SUMIF(#REF!,'trial  i vjeter'!A235,#REF!)</f>
        <v>#REF!</v>
      </c>
      <c r="M235" s="158" t="e">
        <f t="shared" si="12"/>
        <v>#REF!</v>
      </c>
    </row>
    <row r="236" spans="1:13" x14ac:dyDescent="0.2">
      <c r="A236" s="163">
        <v>6263</v>
      </c>
      <c r="B236" s="155" t="s">
        <v>2517</v>
      </c>
      <c r="C236" s="157"/>
      <c r="D236" s="156">
        <v>544787.30000000005</v>
      </c>
      <c r="E236" s="156">
        <v>8614.9</v>
      </c>
      <c r="F236" s="156">
        <v>536172.4</v>
      </c>
      <c r="G236" s="153" t="s">
        <v>3781</v>
      </c>
      <c r="H236" s="153" t="str">
        <f t="shared" si="10"/>
        <v>626</v>
      </c>
      <c r="J236" s="158" t="e">
        <f>+SUMIF(#REF!,'trial  i vjeter'!A236,#REF!)</f>
        <v>#REF!</v>
      </c>
      <c r="K236" s="158" t="e">
        <f t="shared" si="11"/>
        <v>#REF!</v>
      </c>
      <c r="L236" s="158" t="e">
        <f>+SUMIF(#REF!,'trial  i vjeter'!A236,#REF!)</f>
        <v>#REF!</v>
      </c>
      <c r="M236" s="158" t="e">
        <f t="shared" si="12"/>
        <v>#REF!</v>
      </c>
    </row>
    <row r="237" spans="1:13" x14ac:dyDescent="0.2">
      <c r="A237" s="163">
        <v>627</v>
      </c>
      <c r="B237" s="155" t="s">
        <v>2519</v>
      </c>
      <c r="C237" s="157"/>
      <c r="D237" s="156">
        <v>20606393.91</v>
      </c>
      <c r="E237" s="156">
        <v>1786829.2</v>
      </c>
      <c r="F237" s="156">
        <v>18819564.710000001</v>
      </c>
      <c r="G237" s="153" t="s">
        <v>3781</v>
      </c>
      <c r="H237" s="153" t="str">
        <f t="shared" si="10"/>
        <v>627</v>
      </c>
      <c r="J237" s="158" t="e">
        <f>+SUMIF(#REF!,'trial  i vjeter'!A237,#REF!)</f>
        <v>#REF!</v>
      </c>
      <c r="K237" s="158" t="e">
        <f t="shared" si="11"/>
        <v>#REF!</v>
      </c>
      <c r="L237" s="158" t="e">
        <f>+SUMIF(#REF!,'trial  i vjeter'!A237,#REF!)</f>
        <v>#REF!</v>
      </c>
      <c r="M237" s="158" t="e">
        <f t="shared" si="12"/>
        <v>#REF!</v>
      </c>
    </row>
    <row r="238" spans="1:13" x14ac:dyDescent="0.2">
      <c r="A238" s="163">
        <v>62701</v>
      </c>
      <c r="B238" s="155" t="s">
        <v>2521</v>
      </c>
      <c r="C238" s="157"/>
      <c r="D238" s="156">
        <v>1954000</v>
      </c>
      <c r="E238" s="156"/>
      <c r="F238" s="156">
        <v>1954000</v>
      </c>
      <c r="G238" s="153" t="s">
        <v>3781</v>
      </c>
      <c r="H238" s="153" t="str">
        <f t="shared" si="10"/>
        <v>627</v>
      </c>
      <c r="J238" s="158" t="e">
        <f>+SUMIF(#REF!,'trial  i vjeter'!A238,#REF!)</f>
        <v>#REF!</v>
      </c>
      <c r="K238" s="158" t="e">
        <f t="shared" si="11"/>
        <v>#REF!</v>
      </c>
      <c r="L238" s="158" t="e">
        <f>+SUMIF(#REF!,'trial  i vjeter'!A238,#REF!)</f>
        <v>#REF!</v>
      </c>
      <c r="M238" s="158" t="e">
        <f t="shared" si="12"/>
        <v>#REF!</v>
      </c>
    </row>
    <row r="239" spans="1:13" x14ac:dyDescent="0.2">
      <c r="A239" s="163">
        <v>628</v>
      </c>
      <c r="B239" s="155" t="s">
        <v>2523</v>
      </c>
      <c r="C239" s="157"/>
      <c r="D239" s="156">
        <v>121546.52</v>
      </c>
      <c r="E239" s="156"/>
      <c r="F239" s="156">
        <v>121546.52</v>
      </c>
      <c r="G239" s="153" t="s">
        <v>3781</v>
      </c>
      <c r="H239" s="153" t="str">
        <f t="shared" si="10"/>
        <v>628</v>
      </c>
      <c r="J239" s="158" t="e">
        <f>+SUMIF(#REF!,'trial  i vjeter'!A239,#REF!)</f>
        <v>#REF!</v>
      </c>
      <c r="K239" s="158" t="e">
        <f t="shared" si="11"/>
        <v>#REF!</v>
      </c>
      <c r="L239" s="158" t="e">
        <f>+SUMIF(#REF!,'trial  i vjeter'!A239,#REF!)</f>
        <v>#REF!</v>
      </c>
      <c r="M239" s="158" t="e">
        <f t="shared" si="12"/>
        <v>#REF!</v>
      </c>
    </row>
    <row r="240" spans="1:13" x14ac:dyDescent="0.2">
      <c r="A240" s="163">
        <v>6281</v>
      </c>
      <c r="B240" s="155" t="s">
        <v>2525</v>
      </c>
      <c r="C240" s="157"/>
      <c r="D240" s="156">
        <v>5958983.4500000002</v>
      </c>
      <c r="E240" s="156"/>
      <c r="F240" s="156">
        <v>5958983.4500000002</v>
      </c>
      <c r="G240" s="153" t="s">
        <v>3781</v>
      </c>
      <c r="H240" s="153" t="str">
        <f t="shared" si="10"/>
        <v>628</v>
      </c>
      <c r="J240" s="158" t="e">
        <f>+SUMIF(#REF!,'trial  i vjeter'!A240,#REF!)</f>
        <v>#REF!</v>
      </c>
      <c r="K240" s="158" t="e">
        <f t="shared" si="11"/>
        <v>#REF!</v>
      </c>
      <c r="L240" s="158" t="e">
        <f>+SUMIF(#REF!,'trial  i vjeter'!A240,#REF!)</f>
        <v>#REF!</v>
      </c>
      <c r="M240" s="158" t="e">
        <f t="shared" si="12"/>
        <v>#REF!</v>
      </c>
    </row>
    <row r="241" spans="1:13" x14ac:dyDescent="0.2">
      <c r="A241" s="163">
        <v>6313</v>
      </c>
      <c r="B241" s="155" t="s">
        <v>2529</v>
      </c>
      <c r="C241" s="157"/>
      <c r="D241" s="156">
        <v>12810</v>
      </c>
      <c r="E241" s="156"/>
      <c r="F241" s="156">
        <v>12810</v>
      </c>
      <c r="G241" s="153" t="s">
        <v>3781</v>
      </c>
      <c r="H241" s="153" t="str">
        <f t="shared" si="10"/>
        <v>631</v>
      </c>
      <c r="J241" s="158" t="e">
        <f>+SUMIF(#REF!,'trial  i vjeter'!A241,#REF!)</f>
        <v>#REF!</v>
      </c>
      <c r="K241" s="158" t="e">
        <f t="shared" si="11"/>
        <v>#REF!</v>
      </c>
      <c r="L241" s="158" t="e">
        <f>+SUMIF(#REF!,'trial  i vjeter'!A241,#REF!)</f>
        <v>#REF!</v>
      </c>
      <c r="M241" s="158" t="e">
        <f t="shared" si="12"/>
        <v>#REF!</v>
      </c>
    </row>
    <row r="242" spans="1:13" x14ac:dyDescent="0.2">
      <c r="A242" s="163">
        <v>634</v>
      </c>
      <c r="B242" s="155" t="s">
        <v>2536</v>
      </c>
      <c r="C242" s="157"/>
      <c r="D242" s="156">
        <v>7546585</v>
      </c>
      <c r="E242" s="156">
        <v>127750</v>
      </c>
      <c r="F242" s="156">
        <v>7418835</v>
      </c>
      <c r="G242" s="153" t="s">
        <v>3781</v>
      </c>
      <c r="H242" s="153" t="str">
        <f t="shared" si="10"/>
        <v>634</v>
      </c>
      <c r="J242" s="158" t="e">
        <f>+SUMIF(#REF!,'trial  i vjeter'!A242,#REF!)</f>
        <v>#REF!</v>
      </c>
      <c r="K242" s="158" t="e">
        <f t="shared" si="11"/>
        <v>#REF!</v>
      </c>
      <c r="L242" s="158" t="e">
        <f>+SUMIF(#REF!,'trial  i vjeter'!A242,#REF!)</f>
        <v>#REF!</v>
      </c>
      <c r="M242" s="158" t="e">
        <f t="shared" si="12"/>
        <v>#REF!</v>
      </c>
    </row>
    <row r="243" spans="1:13" x14ac:dyDescent="0.2">
      <c r="A243" s="163">
        <v>636</v>
      </c>
      <c r="B243" s="155" t="s">
        <v>2538</v>
      </c>
      <c r="C243" s="157"/>
      <c r="D243" s="156">
        <v>61200</v>
      </c>
      <c r="E243" s="156"/>
      <c r="F243" s="156">
        <v>61200</v>
      </c>
      <c r="G243" s="153" t="s">
        <v>3781</v>
      </c>
      <c r="H243" s="153" t="str">
        <f t="shared" si="10"/>
        <v>636</v>
      </c>
      <c r="J243" s="158" t="e">
        <f>+SUMIF(#REF!,'trial  i vjeter'!A243,#REF!)</f>
        <v>#REF!</v>
      </c>
      <c r="K243" s="158" t="e">
        <f t="shared" si="11"/>
        <v>#REF!</v>
      </c>
      <c r="L243" s="158" t="e">
        <f>+SUMIF(#REF!,'trial  i vjeter'!A243,#REF!)</f>
        <v>#REF!</v>
      </c>
      <c r="M243" s="158" t="e">
        <f t="shared" si="12"/>
        <v>#REF!</v>
      </c>
    </row>
    <row r="244" spans="1:13" x14ac:dyDescent="0.2">
      <c r="A244" s="163">
        <v>637</v>
      </c>
      <c r="B244" s="155" t="s">
        <v>2540</v>
      </c>
      <c r="C244" s="157"/>
      <c r="D244" s="156">
        <v>218609.35</v>
      </c>
      <c r="E244" s="156"/>
      <c r="F244" s="156">
        <v>218609.35</v>
      </c>
      <c r="G244" s="153" t="s">
        <v>3781</v>
      </c>
      <c r="H244" s="153" t="str">
        <f t="shared" si="10"/>
        <v>637</v>
      </c>
      <c r="J244" s="158" t="e">
        <f>+SUMIF(#REF!,'trial  i vjeter'!A244,#REF!)</f>
        <v>#REF!</v>
      </c>
      <c r="K244" s="158" t="e">
        <f t="shared" si="11"/>
        <v>#REF!</v>
      </c>
      <c r="L244" s="158" t="e">
        <f>+SUMIF(#REF!,'trial  i vjeter'!A244,#REF!)</f>
        <v>#REF!</v>
      </c>
      <c r="M244" s="158" t="e">
        <f t="shared" si="12"/>
        <v>#REF!</v>
      </c>
    </row>
    <row r="245" spans="1:13" x14ac:dyDescent="0.2">
      <c r="A245" s="163">
        <v>6412</v>
      </c>
      <c r="B245" s="155" t="s">
        <v>2544</v>
      </c>
      <c r="C245" s="157"/>
      <c r="D245" s="156">
        <v>123296665</v>
      </c>
      <c r="E245" s="156"/>
      <c r="F245" s="156">
        <v>123296665</v>
      </c>
      <c r="G245" s="153" t="s">
        <v>3781</v>
      </c>
      <c r="H245" s="153" t="str">
        <f t="shared" si="10"/>
        <v>641</v>
      </c>
      <c r="J245" s="158" t="e">
        <f>+SUMIF(#REF!,'trial  i vjeter'!A245,#REF!)</f>
        <v>#REF!</v>
      </c>
      <c r="K245" s="158" t="e">
        <f t="shared" si="11"/>
        <v>#REF!</v>
      </c>
      <c r="L245" s="158" t="e">
        <f>+SUMIF(#REF!,'trial  i vjeter'!A245,#REF!)</f>
        <v>#REF!</v>
      </c>
      <c r="M245" s="158" t="e">
        <f t="shared" si="12"/>
        <v>#REF!</v>
      </c>
    </row>
    <row r="246" spans="1:13" x14ac:dyDescent="0.2">
      <c r="A246" s="163">
        <v>6413</v>
      </c>
      <c r="B246" s="155" t="s">
        <v>2633</v>
      </c>
      <c r="C246" s="157"/>
      <c r="D246" s="156">
        <v>1223077</v>
      </c>
      <c r="E246" s="156"/>
      <c r="F246" s="156">
        <v>1223077</v>
      </c>
      <c r="G246" s="153" t="s">
        <v>3781</v>
      </c>
      <c r="H246" s="153" t="str">
        <f t="shared" si="10"/>
        <v>641</v>
      </c>
      <c r="J246" s="158" t="e">
        <f>+SUMIF(#REF!,'trial  i vjeter'!A246,#REF!)</f>
        <v>#REF!</v>
      </c>
      <c r="K246" s="158" t="e">
        <f t="shared" si="11"/>
        <v>#REF!</v>
      </c>
      <c r="L246" s="158" t="e">
        <f>+SUMIF(#REF!,'trial  i vjeter'!A246,#REF!)</f>
        <v>#REF!</v>
      </c>
      <c r="M246" s="158" t="e">
        <f t="shared" si="12"/>
        <v>#REF!</v>
      </c>
    </row>
    <row r="247" spans="1:13" x14ac:dyDescent="0.2">
      <c r="A247" s="163">
        <v>6442</v>
      </c>
      <c r="B247" s="155" t="s">
        <v>2546</v>
      </c>
      <c r="C247" s="157"/>
      <c r="D247" s="156">
        <v>37207544</v>
      </c>
      <c r="E247" s="156"/>
      <c r="F247" s="156">
        <v>37207544</v>
      </c>
      <c r="G247" s="153" t="s">
        <v>3781</v>
      </c>
      <c r="H247" s="153" t="str">
        <f t="shared" si="10"/>
        <v>644</v>
      </c>
      <c r="J247" s="158" t="e">
        <f>+SUMIF(#REF!,'trial  i vjeter'!A247,#REF!)</f>
        <v>#REF!</v>
      </c>
      <c r="K247" s="158" t="e">
        <f t="shared" si="11"/>
        <v>#REF!</v>
      </c>
      <c r="L247" s="158" t="e">
        <f>+SUMIF(#REF!,'trial  i vjeter'!A247,#REF!)</f>
        <v>#REF!</v>
      </c>
      <c r="M247" s="158" t="e">
        <f t="shared" si="12"/>
        <v>#REF!</v>
      </c>
    </row>
    <row r="248" spans="1:13" x14ac:dyDescent="0.2">
      <c r="A248" s="163">
        <v>6443</v>
      </c>
      <c r="B248" s="155" t="s">
        <v>2635</v>
      </c>
      <c r="C248" s="157"/>
      <c r="D248" s="156">
        <v>204253</v>
      </c>
      <c r="E248" s="156"/>
      <c r="F248" s="156">
        <v>204253</v>
      </c>
      <c r="G248" s="153" t="s">
        <v>3781</v>
      </c>
      <c r="H248" s="153" t="str">
        <f t="shared" si="10"/>
        <v>644</v>
      </c>
      <c r="J248" s="158" t="e">
        <f>+SUMIF(#REF!,'trial  i vjeter'!A248,#REF!)</f>
        <v>#REF!</v>
      </c>
      <c r="K248" s="158" t="e">
        <f t="shared" si="11"/>
        <v>#REF!</v>
      </c>
      <c r="L248" s="158" t="e">
        <f>+SUMIF(#REF!,'trial  i vjeter'!A248,#REF!)</f>
        <v>#REF!</v>
      </c>
      <c r="M248" s="158" t="e">
        <f t="shared" si="12"/>
        <v>#REF!</v>
      </c>
    </row>
    <row r="249" spans="1:13" x14ac:dyDescent="0.2">
      <c r="A249" s="163">
        <v>64801</v>
      </c>
      <c r="B249" s="155" t="s">
        <v>2548</v>
      </c>
      <c r="C249" s="157"/>
      <c r="D249" s="156">
        <v>1319000</v>
      </c>
      <c r="E249" s="156">
        <v>28000</v>
      </c>
      <c r="F249" s="156">
        <v>1291000</v>
      </c>
      <c r="G249" s="153" t="s">
        <v>3781</v>
      </c>
      <c r="H249" s="153" t="str">
        <f t="shared" si="10"/>
        <v>648</v>
      </c>
      <c r="J249" s="158" t="e">
        <f>+SUMIF(#REF!,'trial  i vjeter'!A249,#REF!)</f>
        <v>#REF!</v>
      </c>
      <c r="K249" s="158" t="e">
        <f t="shared" si="11"/>
        <v>#REF!</v>
      </c>
      <c r="L249" s="158" t="e">
        <f>+SUMIF(#REF!,'trial  i vjeter'!A249,#REF!)</f>
        <v>#REF!</v>
      </c>
      <c r="M249" s="158" t="e">
        <f t="shared" si="12"/>
        <v>#REF!</v>
      </c>
    </row>
    <row r="250" spans="1:13" x14ac:dyDescent="0.2">
      <c r="A250" s="163">
        <v>6481</v>
      </c>
      <c r="B250" s="155" t="s">
        <v>2550</v>
      </c>
      <c r="C250" s="157"/>
      <c r="D250" s="156">
        <v>1686666.66</v>
      </c>
      <c r="E250" s="156"/>
      <c r="F250" s="156">
        <v>1686666.66</v>
      </c>
      <c r="G250" s="153" t="s">
        <v>3781</v>
      </c>
      <c r="H250" s="153" t="str">
        <f t="shared" si="10"/>
        <v>648</v>
      </c>
      <c r="J250" s="158" t="e">
        <f>+SUMIF(#REF!,'trial  i vjeter'!A250,#REF!)</f>
        <v>#REF!</v>
      </c>
      <c r="K250" s="158" t="e">
        <f t="shared" si="11"/>
        <v>#REF!</v>
      </c>
      <c r="L250" s="158" t="e">
        <f>+SUMIF(#REF!,'trial  i vjeter'!A250,#REF!)</f>
        <v>#REF!</v>
      </c>
      <c r="M250" s="158" t="e">
        <f t="shared" si="12"/>
        <v>#REF!</v>
      </c>
    </row>
    <row r="251" spans="1:13" x14ac:dyDescent="0.2">
      <c r="A251" s="163">
        <v>654</v>
      </c>
      <c r="B251" s="155" t="s">
        <v>2552</v>
      </c>
      <c r="C251" s="157"/>
      <c r="D251" s="156">
        <v>560359.30000000005</v>
      </c>
      <c r="E251" s="156"/>
      <c r="F251" s="156">
        <v>560359.30000000005</v>
      </c>
      <c r="G251" s="153" t="s">
        <v>3781</v>
      </c>
      <c r="H251" s="153" t="str">
        <f t="shared" si="10"/>
        <v>654</v>
      </c>
      <c r="J251" s="158" t="e">
        <f>+SUMIF(#REF!,'trial  i vjeter'!A251,#REF!)</f>
        <v>#REF!</v>
      </c>
      <c r="K251" s="158" t="e">
        <f t="shared" si="11"/>
        <v>#REF!</v>
      </c>
      <c r="L251" s="158" t="e">
        <f>+SUMIF(#REF!,'trial  i vjeter'!A251,#REF!)</f>
        <v>#REF!</v>
      </c>
      <c r="M251" s="158" t="e">
        <f t="shared" si="12"/>
        <v>#REF!</v>
      </c>
    </row>
    <row r="252" spans="1:13" x14ac:dyDescent="0.2">
      <c r="A252" s="163">
        <v>655</v>
      </c>
      <c r="B252" s="155" t="s">
        <v>2554</v>
      </c>
      <c r="C252" s="157"/>
      <c r="D252" s="156">
        <v>257403</v>
      </c>
      <c r="E252" s="156"/>
      <c r="F252" s="156">
        <v>257403</v>
      </c>
      <c r="G252" s="153" t="s">
        <v>3781</v>
      </c>
      <c r="H252" s="153" t="str">
        <f t="shared" si="10"/>
        <v>655</v>
      </c>
      <c r="J252" s="158" t="e">
        <f>+SUMIF(#REF!,'trial  i vjeter'!A252,#REF!)</f>
        <v>#REF!</v>
      </c>
      <c r="K252" s="158" t="e">
        <f t="shared" si="11"/>
        <v>#REF!</v>
      </c>
      <c r="L252" s="158" t="e">
        <f>+SUMIF(#REF!,'trial  i vjeter'!A252,#REF!)</f>
        <v>#REF!</v>
      </c>
      <c r="M252" s="158" t="e">
        <f t="shared" si="12"/>
        <v>#REF!</v>
      </c>
    </row>
    <row r="253" spans="1:13" x14ac:dyDescent="0.2">
      <c r="A253" s="163">
        <v>656</v>
      </c>
      <c r="B253" s="155" t="s">
        <v>2556</v>
      </c>
      <c r="C253" s="157"/>
      <c r="D253" s="156">
        <v>820068.2</v>
      </c>
      <c r="E253" s="156">
        <v>51933</v>
      </c>
      <c r="F253" s="156">
        <v>768135.2</v>
      </c>
      <c r="G253" s="153" t="s">
        <v>3781</v>
      </c>
      <c r="H253" s="153" t="str">
        <f t="shared" si="10"/>
        <v>656</v>
      </c>
      <c r="J253" s="158" t="e">
        <f>+SUMIF(#REF!,'trial  i vjeter'!A253,#REF!)</f>
        <v>#REF!</v>
      </c>
      <c r="K253" s="158" t="e">
        <f t="shared" si="11"/>
        <v>#REF!</v>
      </c>
      <c r="L253" s="158" t="e">
        <f>+SUMIF(#REF!,'trial  i vjeter'!A253,#REF!)</f>
        <v>#REF!</v>
      </c>
      <c r="M253" s="158" t="e">
        <f t="shared" si="12"/>
        <v>#REF!</v>
      </c>
    </row>
    <row r="254" spans="1:13" x14ac:dyDescent="0.2">
      <c r="A254" s="163">
        <v>657</v>
      </c>
      <c r="B254" s="155" t="s">
        <v>2558</v>
      </c>
      <c r="C254" s="157"/>
      <c r="D254" s="156">
        <v>796410.8</v>
      </c>
      <c r="E254" s="156"/>
      <c r="F254" s="156">
        <v>796410.8</v>
      </c>
      <c r="G254" s="153" t="s">
        <v>3781</v>
      </c>
      <c r="H254" s="153" t="str">
        <f t="shared" si="10"/>
        <v>657</v>
      </c>
      <c r="J254" s="158" t="e">
        <f>+SUMIF(#REF!,'trial  i vjeter'!A254,#REF!)</f>
        <v>#REF!</v>
      </c>
      <c r="K254" s="158" t="e">
        <f t="shared" si="11"/>
        <v>#REF!</v>
      </c>
      <c r="L254" s="158" t="e">
        <f>+SUMIF(#REF!,'trial  i vjeter'!A254,#REF!)</f>
        <v>#REF!</v>
      </c>
      <c r="M254" s="158" t="e">
        <f t="shared" si="12"/>
        <v>#REF!</v>
      </c>
    </row>
    <row r="255" spans="1:13" x14ac:dyDescent="0.2">
      <c r="A255" s="163">
        <v>66701</v>
      </c>
      <c r="B255" s="155" t="s">
        <v>2560</v>
      </c>
      <c r="C255" s="157"/>
      <c r="D255" s="156">
        <v>19184301.379999999</v>
      </c>
      <c r="E255" s="156">
        <v>2384170.85</v>
      </c>
      <c r="F255" s="156">
        <v>16800130.530000001</v>
      </c>
      <c r="G255" s="153" t="s">
        <v>3781</v>
      </c>
      <c r="H255" s="153" t="str">
        <f t="shared" si="10"/>
        <v>667</v>
      </c>
      <c r="J255" s="158" t="e">
        <f>+SUMIF(#REF!,'trial  i vjeter'!A255,#REF!)</f>
        <v>#REF!</v>
      </c>
      <c r="K255" s="158" t="e">
        <f t="shared" si="11"/>
        <v>#REF!</v>
      </c>
      <c r="L255" s="158" t="e">
        <f>+SUMIF(#REF!,'trial  i vjeter'!A255,#REF!)</f>
        <v>#REF!</v>
      </c>
      <c r="M255" s="158" t="e">
        <f t="shared" si="12"/>
        <v>#REF!</v>
      </c>
    </row>
    <row r="256" spans="1:13" x14ac:dyDescent="0.2">
      <c r="A256" s="163">
        <v>6683</v>
      </c>
      <c r="B256" s="155" t="s">
        <v>2564</v>
      </c>
      <c r="C256" s="157"/>
      <c r="D256" s="156">
        <v>1.75</v>
      </c>
      <c r="E256" s="156"/>
      <c r="F256" s="156">
        <v>1.75</v>
      </c>
      <c r="G256" s="153" t="s">
        <v>3781</v>
      </c>
      <c r="H256" s="153" t="str">
        <f t="shared" si="10"/>
        <v>668</v>
      </c>
      <c r="J256" s="158" t="e">
        <f>+SUMIF(#REF!,'trial  i vjeter'!A256,#REF!)</f>
        <v>#REF!</v>
      </c>
      <c r="K256" s="158" t="e">
        <f t="shared" si="11"/>
        <v>#REF!</v>
      </c>
      <c r="L256" s="158" t="e">
        <f>+SUMIF(#REF!,'trial  i vjeter'!A256,#REF!)</f>
        <v>#REF!</v>
      </c>
      <c r="M256" s="158" t="e">
        <f t="shared" si="12"/>
        <v>#REF!</v>
      </c>
    </row>
    <row r="257" spans="1:13" x14ac:dyDescent="0.2">
      <c r="A257" s="163">
        <v>669</v>
      </c>
      <c r="B257" s="155" t="s">
        <v>2566</v>
      </c>
      <c r="C257" s="157"/>
      <c r="D257" s="156">
        <v>76877.22</v>
      </c>
      <c r="E257" s="156"/>
      <c r="F257" s="156">
        <v>76877.22</v>
      </c>
      <c r="G257" s="153" t="s">
        <v>3781</v>
      </c>
      <c r="H257" s="153" t="str">
        <f t="shared" si="10"/>
        <v>669</v>
      </c>
      <c r="J257" s="158" t="e">
        <f>+SUMIF(#REF!,'trial  i vjeter'!A257,#REF!)</f>
        <v>#REF!</v>
      </c>
      <c r="K257" s="158" t="e">
        <f t="shared" si="11"/>
        <v>#REF!</v>
      </c>
      <c r="L257" s="158" t="e">
        <f>+SUMIF(#REF!,'trial  i vjeter'!A257,#REF!)</f>
        <v>#REF!</v>
      </c>
      <c r="M257" s="158" t="e">
        <f t="shared" si="12"/>
        <v>#REF!</v>
      </c>
    </row>
    <row r="258" spans="1:13" x14ac:dyDescent="0.2">
      <c r="A258" s="163">
        <v>70501</v>
      </c>
      <c r="B258" s="155" t="s">
        <v>2576</v>
      </c>
      <c r="C258" s="157"/>
      <c r="D258" s="156">
        <v>159851576.65000001</v>
      </c>
      <c r="E258" s="156">
        <v>3107907006.4000001</v>
      </c>
      <c r="F258" s="156">
        <v>-2948055429.75</v>
      </c>
      <c r="G258" s="153" t="s">
        <v>3781</v>
      </c>
      <c r="H258" s="153" t="str">
        <f t="shared" si="10"/>
        <v>705</v>
      </c>
      <c r="J258" s="158" t="e">
        <f>+SUMIF(#REF!,'trial  i vjeter'!A258,#REF!)</f>
        <v>#REF!</v>
      </c>
      <c r="K258" s="158" t="e">
        <f t="shared" si="11"/>
        <v>#REF!</v>
      </c>
      <c r="L258" s="158" t="e">
        <f>+SUMIF(#REF!,'trial  i vjeter'!A258,#REF!)</f>
        <v>#REF!</v>
      </c>
      <c r="M258" s="158" t="e">
        <f t="shared" si="12"/>
        <v>#REF!</v>
      </c>
    </row>
    <row r="259" spans="1:13" x14ac:dyDescent="0.2">
      <c r="A259" s="163">
        <v>70502</v>
      </c>
      <c r="B259" s="155" t="s">
        <v>2578</v>
      </c>
      <c r="C259" s="157"/>
      <c r="D259" s="156">
        <v>1694018.53</v>
      </c>
      <c r="E259" s="156">
        <v>46624881.119999997</v>
      </c>
      <c r="F259" s="156">
        <v>-44930862.590000004</v>
      </c>
      <c r="G259" s="153" t="s">
        <v>3781</v>
      </c>
      <c r="H259" s="153" t="str">
        <f t="shared" si="10"/>
        <v>705</v>
      </c>
      <c r="J259" s="158" t="e">
        <f>+SUMIF(#REF!,'trial  i vjeter'!A259,#REF!)</f>
        <v>#REF!</v>
      </c>
      <c r="K259" s="158" t="e">
        <f t="shared" si="11"/>
        <v>#REF!</v>
      </c>
      <c r="L259" s="158" t="e">
        <f>+SUMIF(#REF!,'trial  i vjeter'!A259,#REF!)</f>
        <v>#REF!</v>
      </c>
      <c r="M259" s="158" t="e">
        <f t="shared" si="12"/>
        <v>#REF!</v>
      </c>
    </row>
    <row r="260" spans="1:13" x14ac:dyDescent="0.2">
      <c r="A260" s="163">
        <v>705031</v>
      </c>
      <c r="B260" s="155" t="s">
        <v>2582</v>
      </c>
      <c r="C260" s="157"/>
      <c r="D260" s="156">
        <v>1161200.3999999999</v>
      </c>
      <c r="E260" s="156">
        <v>2648441.2400000002</v>
      </c>
      <c r="F260" s="156">
        <v>-1487240.84</v>
      </c>
      <c r="G260" s="153" t="s">
        <v>3781</v>
      </c>
      <c r="H260" s="153" t="str">
        <f t="shared" si="10"/>
        <v>705</v>
      </c>
      <c r="J260" s="158" t="e">
        <f>+SUMIF(#REF!,'trial  i vjeter'!A260,#REF!)</f>
        <v>#REF!</v>
      </c>
      <c r="K260" s="158" t="e">
        <f t="shared" si="11"/>
        <v>#REF!</v>
      </c>
      <c r="L260" s="158" t="e">
        <f>+SUMIF(#REF!,'trial  i vjeter'!A260,#REF!)</f>
        <v>#REF!</v>
      </c>
      <c r="M260" s="158" t="e">
        <f t="shared" si="12"/>
        <v>#REF!</v>
      </c>
    </row>
    <row r="261" spans="1:13" x14ac:dyDescent="0.2">
      <c r="A261" s="163">
        <v>70504</v>
      </c>
      <c r="B261" s="155" t="s">
        <v>2584</v>
      </c>
      <c r="C261" s="157"/>
      <c r="D261" s="156">
        <v>6864568</v>
      </c>
      <c r="E261" s="156">
        <v>120101575.05</v>
      </c>
      <c r="F261" s="156">
        <v>-113237007.05</v>
      </c>
      <c r="G261" s="153" t="s">
        <v>3781</v>
      </c>
      <c r="H261" s="153" t="str">
        <f t="shared" ref="H261:H324" si="13">+LEFT(A261,3)</f>
        <v>705</v>
      </c>
      <c r="J261" s="158" t="e">
        <f>+SUMIF(#REF!,'trial  i vjeter'!A261,#REF!)</f>
        <v>#REF!</v>
      </c>
      <c r="K261" s="158" t="e">
        <f t="shared" ref="K261:K272" si="14">+C261-J261</f>
        <v>#REF!</v>
      </c>
      <c r="L261" s="158" t="e">
        <f>+SUMIF(#REF!,'trial  i vjeter'!A261,#REF!)</f>
        <v>#REF!</v>
      </c>
      <c r="M261" s="158" t="e">
        <f t="shared" ref="M261:M324" si="15">+K261+L261</f>
        <v>#REF!</v>
      </c>
    </row>
    <row r="262" spans="1:13" x14ac:dyDescent="0.2">
      <c r="A262" s="163">
        <v>70507</v>
      </c>
      <c r="B262" s="155" t="s">
        <v>2586</v>
      </c>
      <c r="C262" s="157"/>
      <c r="D262" s="156">
        <v>3262015.51</v>
      </c>
      <c r="E262" s="156">
        <v>11339202.33</v>
      </c>
      <c r="F262" s="156">
        <v>-8077186.8200000003</v>
      </c>
      <c r="G262" s="153" t="s">
        <v>3781</v>
      </c>
      <c r="H262" s="153" t="str">
        <f t="shared" si="13"/>
        <v>705</v>
      </c>
      <c r="J262" s="158" t="e">
        <f>+SUMIF(#REF!,'trial  i vjeter'!A262,#REF!)</f>
        <v>#REF!</v>
      </c>
      <c r="K262" s="158" t="e">
        <f t="shared" si="14"/>
        <v>#REF!</v>
      </c>
      <c r="L262" s="158" t="e">
        <f>+SUMIF(#REF!,'trial  i vjeter'!A262,#REF!)</f>
        <v>#REF!</v>
      </c>
      <c r="M262" s="158" t="e">
        <f t="shared" si="15"/>
        <v>#REF!</v>
      </c>
    </row>
    <row r="263" spans="1:13" x14ac:dyDescent="0.2">
      <c r="A263" s="163">
        <v>7056</v>
      </c>
      <c r="B263" s="155" t="s">
        <v>2588</v>
      </c>
      <c r="C263" s="157"/>
      <c r="D263" s="156">
        <v>158644.82999999999</v>
      </c>
      <c r="E263" s="156"/>
      <c r="F263" s="156">
        <v>158644.82999999999</v>
      </c>
      <c r="G263" s="153" t="s">
        <v>3781</v>
      </c>
      <c r="H263" s="153" t="str">
        <f t="shared" si="13"/>
        <v>705</v>
      </c>
      <c r="J263" s="158" t="e">
        <f>+SUMIF(#REF!,'trial  i vjeter'!A263,#REF!)</f>
        <v>#REF!</v>
      </c>
      <c r="K263" s="158" t="e">
        <f t="shared" si="14"/>
        <v>#REF!</v>
      </c>
      <c r="L263" s="158" t="e">
        <f>+SUMIF(#REF!,'trial  i vjeter'!A263,#REF!)</f>
        <v>#REF!</v>
      </c>
      <c r="M263" s="158" t="e">
        <f t="shared" si="15"/>
        <v>#REF!</v>
      </c>
    </row>
    <row r="264" spans="1:13" x14ac:dyDescent="0.2">
      <c r="A264" s="163">
        <v>7081</v>
      </c>
      <c r="B264" s="155" t="s">
        <v>2594</v>
      </c>
      <c r="C264" s="157"/>
      <c r="D264" s="156">
        <v>5168328</v>
      </c>
      <c r="E264" s="156">
        <v>37633450</v>
      </c>
      <c r="F264" s="156">
        <v>-32465122</v>
      </c>
      <c r="G264" s="153" t="s">
        <v>3781</v>
      </c>
      <c r="H264" s="153" t="str">
        <f t="shared" si="13"/>
        <v>708</v>
      </c>
      <c r="J264" s="158" t="e">
        <f>+SUMIF(#REF!,'trial  i vjeter'!A264,#REF!)</f>
        <v>#REF!</v>
      </c>
      <c r="K264" s="158" t="e">
        <f t="shared" si="14"/>
        <v>#REF!</v>
      </c>
      <c r="L264" s="158" t="e">
        <f>+SUMIF(#REF!,'trial  i vjeter'!A264,#REF!)</f>
        <v>#REF!</v>
      </c>
      <c r="M264" s="158" t="e">
        <f t="shared" si="15"/>
        <v>#REF!</v>
      </c>
    </row>
    <row r="265" spans="1:13" x14ac:dyDescent="0.2">
      <c r="A265" s="163">
        <v>708201</v>
      </c>
      <c r="B265" s="155" t="s">
        <v>3510</v>
      </c>
      <c r="C265" s="157"/>
      <c r="D265" s="156">
        <v>319930</v>
      </c>
      <c r="E265" s="156">
        <v>2255294</v>
      </c>
      <c r="F265" s="156">
        <v>-1935364</v>
      </c>
      <c r="G265" s="153" t="s">
        <v>3781</v>
      </c>
      <c r="H265" s="153" t="str">
        <f t="shared" si="13"/>
        <v>708</v>
      </c>
      <c r="J265" s="158" t="e">
        <f>+SUMIF(#REF!,'trial  i vjeter'!A265,#REF!)</f>
        <v>#REF!</v>
      </c>
      <c r="K265" s="158" t="e">
        <f t="shared" si="14"/>
        <v>#REF!</v>
      </c>
      <c r="L265" s="158" t="e">
        <f>+SUMIF(#REF!,'trial  i vjeter'!A265,#REF!)</f>
        <v>#REF!</v>
      </c>
      <c r="M265" s="158" t="e">
        <f t="shared" si="15"/>
        <v>#REF!</v>
      </c>
    </row>
    <row r="266" spans="1:13" x14ac:dyDescent="0.2">
      <c r="A266" s="163">
        <v>7088</v>
      </c>
      <c r="B266" s="155" t="s">
        <v>3777</v>
      </c>
      <c r="C266" s="157"/>
      <c r="D266" s="157"/>
      <c r="E266" s="157">
        <v>640068</v>
      </c>
      <c r="F266" s="157">
        <v>-640068</v>
      </c>
      <c r="G266" s="153" t="s">
        <v>3781</v>
      </c>
      <c r="H266" s="153" t="str">
        <f t="shared" si="13"/>
        <v>708</v>
      </c>
      <c r="J266" s="158" t="e">
        <f>+SUMIF(#REF!,'trial  i vjeter'!A266,#REF!)</f>
        <v>#REF!</v>
      </c>
      <c r="K266" s="158" t="e">
        <f t="shared" si="14"/>
        <v>#REF!</v>
      </c>
      <c r="L266" s="158" t="e">
        <f>+SUMIF(#REF!,'trial  i vjeter'!A266,#REF!)</f>
        <v>#REF!</v>
      </c>
      <c r="M266" s="158" t="e">
        <f t="shared" si="15"/>
        <v>#REF!</v>
      </c>
    </row>
    <row r="267" spans="1:13" x14ac:dyDescent="0.2">
      <c r="A267" s="163">
        <v>751</v>
      </c>
      <c r="B267" s="155" t="s">
        <v>2600</v>
      </c>
      <c r="C267" s="157"/>
      <c r="D267" s="156">
        <v>3789.8</v>
      </c>
      <c r="E267" s="156">
        <v>2117316.04</v>
      </c>
      <c r="F267" s="156">
        <v>-2113526.2400000002</v>
      </c>
      <c r="G267" s="153" t="s">
        <v>3781</v>
      </c>
      <c r="H267" s="153" t="str">
        <f t="shared" si="13"/>
        <v>751</v>
      </c>
      <c r="J267" s="158" t="e">
        <f>+SUMIF(#REF!,'trial  i vjeter'!A267,#REF!)</f>
        <v>#REF!</v>
      </c>
      <c r="K267" s="158" t="e">
        <f t="shared" si="14"/>
        <v>#REF!</v>
      </c>
      <c r="L267" s="158" t="e">
        <f>+SUMIF(#REF!,'trial  i vjeter'!A267,#REF!)</f>
        <v>#REF!</v>
      </c>
      <c r="M267" s="158" t="e">
        <f t="shared" si="15"/>
        <v>#REF!</v>
      </c>
    </row>
    <row r="268" spans="1:13" x14ac:dyDescent="0.2">
      <c r="A268" s="163">
        <v>7674</v>
      </c>
      <c r="B268" s="155" t="s">
        <v>2602</v>
      </c>
      <c r="C268" s="157"/>
      <c r="D268" s="156"/>
      <c r="E268" s="156">
        <v>25843.37</v>
      </c>
      <c r="F268" s="156">
        <v>-25843.37</v>
      </c>
      <c r="G268" s="153" t="s">
        <v>3781</v>
      </c>
      <c r="H268" s="153" t="str">
        <f t="shared" si="13"/>
        <v>767</v>
      </c>
      <c r="J268" s="158" t="e">
        <f>+SUMIF(#REF!,'trial  i vjeter'!A268,#REF!)</f>
        <v>#REF!</v>
      </c>
      <c r="K268" s="158" t="e">
        <f t="shared" si="14"/>
        <v>#REF!</v>
      </c>
      <c r="L268" s="158" t="e">
        <f>+SUMIF(#REF!,'trial  i vjeter'!A268,#REF!)</f>
        <v>#REF!</v>
      </c>
      <c r="M268" s="158" t="e">
        <f t="shared" si="15"/>
        <v>#REF!</v>
      </c>
    </row>
    <row r="269" spans="1:13" x14ac:dyDescent="0.2">
      <c r="A269" s="163">
        <v>768</v>
      </c>
      <c r="B269" s="155" t="s">
        <v>2604</v>
      </c>
      <c r="C269" s="157"/>
      <c r="D269" s="156">
        <v>9835</v>
      </c>
      <c r="E269" s="156">
        <v>39301.5</v>
      </c>
      <c r="F269" s="156">
        <v>-29466.5</v>
      </c>
      <c r="G269" s="153" t="s">
        <v>3781</v>
      </c>
      <c r="H269" s="153" t="str">
        <f t="shared" si="13"/>
        <v>768</v>
      </c>
      <c r="J269" s="158" t="e">
        <f>+SUMIF(#REF!,'trial  i vjeter'!A269,#REF!)</f>
        <v>#REF!</v>
      </c>
      <c r="K269" s="158" t="e">
        <f t="shared" si="14"/>
        <v>#REF!</v>
      </c>
      <c r="L269" s="158" t="e">
        <f>+SUMIF(#REF!,'trial  i vjeter'!A269,#REF!)</f>
        <v>#REF!</v>
      </c>
      <c r="M269" s="158" t="e">
        <f t="shared" si="15"/>
        <v>#REF!</v>
      </c>
    </row>
    <row r="270" spans="1:13" x14ac:dyDescent="0.2">
      <c r="A270" s="163">
        <v>7683</v>
      </c>
      <c r="B270" s="155" t="s">
        <v>2606</v>
      </c>
      <c r="C270" s="157"/>
      <c r="D270" s="156"/>
      <c r="E270" s="156">
        <v>4501.3999999999996</v>
      </c>
      <c r="F270" s="156">
        <v>-4501.3999999999996</v>
      </c>
      <c r="G270" s="153" t="s">
        <v>3781</v>
      </c>
      <c r="H270" s="153" t="str">
        <f t="shared" si="13"/>
        <v>768</v>
      </c>
      <c r="J270" s="158" t="e">
        <f>+SUMIF(#REF!,'trial  i vjeter'!A270,#REF!)</f>
        <v>#REF!</v>
      </c>
      <c r="K270" s="158" t="e">
        <f t="shared" si="14"/>
        <v>#REF!</v>
      </c>
      <c r="L270" s="158" t="e">
        <f>+SUMIF(#REF!,'trial  i vjeter'!A270,#REF!)</f>
        <v>#REF!</v>
      </c>
      <c r="M270" s="158" t="e">
        <f t="shared" si="15"/>
        <v>#REF!</v>
      </c>
    </row>
    <row r="271" spans="1:13" x14ac:dyDescent="0.2">
      <c r="A271" s="163">
        <v>769</v>
      </c>
      <c r="B271" s="155" t="s">
        <v>2608</v>
      </c>
      <c r="C271" s="157"/>
      <c r="D271" s="156"/>
      <c r="E271" s="156">
        <v>170990.52</v>
      </c>
      <c r="F271" s="156">
        <v>-170990.52</v>
      </c>
      <c r="G271" s="153" t="s">
        <v>3781</v>
      </c>
      <c r="H271" s="153" t="str">
        <f t="shared" si="13"/>
        <v>769</v>
      </c>
      <c r="J271" s="158" t="e">
        <f>+SUMIF(#REF!,'trial  i vjeter'!A271,#REF!)</f>
        <v>#REF!</v>
      </c>
      <c r="K271" s="158" t="e">
        <f t="shared" si="14"/>
        <v>#REF!</v>
      </c>
      <c r="L271" s="158" t="e">
        <f>+SUMIF(#REF!,'trial  i vjeter'!A271,#REF!)</f>
        <v>#REF!</v>
      </c>
      <c r="M271" s="158" t="e">
        <f t="shared" si="15"/>
        <v>#REF!</v>
      </c>
    </row>
    <row r="272" spans="1:13" x14ac:dyDescent="0.2">
      <c r="A272" s="163">
        <v>890</v>
      </c>
      <c r="B272" s="155" t="s">
        <v>2612</v>
      </c>
      <c r="C272" s="157">
        <v>590829797.36000001</v>
      </c>
      <c r="D272" s="156"/>
      <c r="E272" s="156"/>
      <c r="F272" s="156">
        <v>590829797.36000001</v>
      </c>
      <c r="H272" s="153" t="str">
        <f t="shared" si="13"/>
        <v>890</v>
      </c>
      <c r="J272" s="158" t="e">
        <f>+SUMIF(#REF!,'trial  i vjeter'!A272,#REF!)</f>
        <v>#REF!</v>
      </c>
      <c r="K272" s="158" t="e">
        <f t="shared" si="14"/>
        <v>#REF!</v>
      </c>
      <c r="L272" s="158" t="e">
        <f>+SUMIF(#REF!,'trial  i vjeter'!A272,#REF!)</f>
        <v>#REF!</v>
      </c>
      <c r="M272" s="158" t="e">
        <f t="shared" si="15"/>
        <v>#REF!</v>
      </c>
    </row>
    <row r="273" spans="1:13" x14ac:dyDescent="0.2">
      <c r="A273" s="153" t="s">
        <v>3554</v>
      </c>
      <c r="B273" s="153" t="s">
        <v>2613</v>
      </c>
      <c r="G273" s="153" t="s">
        <v>3781</v>
      </c>
      <c r="H273" s="153" t="s">
        <v>3783</v>
      </c>
      <c r="J273" s="158" t="e">
        <f>+SUMIF(#REF!,'trial  i vjeter'!A273,#REF!)</f>
        <v>#REF!</v>
      </c>
      <c r="K273" s="158" t="e">
        <f t="shared" ref="K273:K336" si="16">+C273-J273</f>
        <v>#REF!</v>
      </c>
      <c r="L273" s="158" t="e">
        <f>+SUMIF(#REF!,'trial  i vjeter'!A273,#REF!)</f>
        <v>#REF!</v>
      </c>
      <c r="M273" s="158" t="e">
        <f t="shared" si="15"/>
        <v>#REF!</v>
      </c>
    </row>
    <row r="274" spans="1:13" x14ac:dyDescent="0.2">
      <c r="A274" s="153">
        <v>20501</v>
      </c>
      <c r="B274" s="153" t="s">
        <v>17</v>
      </c>
      <c r="H274" s="153" t="str">
        <f t="shared" si="13"/>
        <v>205</v>
      </c>
      <c r="J274" s="158" t="e">
        <f>+SUMIF(#REF!,'trial  i vjeter'!A274,#REF!)</f>
        <v>#REF!</v>
      </c>
      <c r="K274" s="158" t="e">
        <f t="shared" si="16"/>
        <v>#REF!</v>
      </c>
      <c r="L274" s="158" t="e">
        <f>+SUMIF(#REF!,'trial  i vjeter'!A274,#REF!)</f>
        <v>#REF!</v>
      </c>
      <c r="M274" s="158" t="e">
        <f t="shared" si="15"/>
        <v>#REF!</v>
      </c>
    </row>
    <row r="275" spans="1:13" x14ac:dyDescent="0.2">
      <c r="A275" s="153">
        <v>208</v>
      </c>
      <c r="B275" s="153" t="s">
        <v>21</v>
      </c>
      <c r="H275" s="153" t="str">
        <f t="shared" si="13"/>
        <v>208</v>
      </c>
      <c r="J275" s="158" t="e">
        <f>+SUMIF(#REF!,'trial  i vjeter'!A275,#REF!)</f>
        <v>#REF!</v>
      </c>
      <c r="K275" s="158" t="e">
        <f t="shared" si="16"/>
        <v>#REF!</v>
      </c>
      <c r="L275" s="158" t="e">
        <f>+SUMIF(#REF!,'trial  i vjeter'!A275,#REF!)</f>
        <v>#REF!</v>
      </c>
      <c r="M275" s="158" t="e">
        <f t="shared" si="15"/>
        <v>#REF!</v>
      </c>
    </row>
    <row r="276" spans="1:13" x14ac:dyDescent="0.2">
      <c r="A276" s="153">
        <v>212001</v>
      </c>
      <c r="B276" s="153" t="s">
        <v>25</v>
      </c>
      <c r="H276" s="153" t="str">
        <f t="shared" si="13"/>
        <v>212</v>
      </c>
      <c r="J276" s="158" t="e">
        <f>+SUMIF(#REF!,'trial  i vjeter'!A276,#REF!)</f>
        <v>#REF!</v>
      </c>
      <c r="K276" s="158" t="e">
        <f t="shared" si="16"/>
        <v>#REF!</v>
      </c>
      <c r="L276" s="158" t="e">
        <f>+SUMIF(#REF!,'trial  i vjeter'!A276,#REF!)</f>
        <v>#REF!</v>
      </c>
      <c r="M276" s="158" t="e">
        <f t="shared" si="15"/>
        <v>#REF!</v>
      </c>
    </row>
    <row r="277" spans="1:13" x14ac:dyDescent="0.2">
      <c r="A277" s="153">
        <v>212002</v>
      </c>
      <c r="B277" s="153" t="s">
        <v>27</v>
      </c>
      <c r="H277" s="153" t="str">
        <f t="shared" si="13"/>
        <v>212</v>
      </c>
      <c r="J277" s="158" t="e">
        <f>+SUMIF(#REF!,'trial  i vjeter'!A277,#REF!)</f>
        <v>#REF!</v>
      </c>
      <c r="K277" s="158" t="e">
        <f t="shared" si="16"/>
        <v>#REF!</v>
      </c>
      <c r="L277" s="158" t="e">
        <f>+SUMIF(#REF!,'trial  i vjeter'!A277,#REF!)</f>
        <v>#REF!</v>
      </c>
      <c r="M277" s="158" t="e">
        <f t="shared" si="15"/>
        <v>#REF!</v>
      </c>
    </row>
    <row r="278" spans="1:13" x14ac:dyDescent="0.2">
      <c r="A278" s="153">
        <v>212003</v>
      </c>
      <c r="B278" s="153" t="s">
        <v>29</v>
      </c>
      <c r="H278" s="153" t="str">
        <f t="shared" si="13"/>
        <v>212</v>
      </c>
      <c r="J278" s="158" t="e">
        <f>+SUMIF(#REF!,'trial  i vjeter'!A278,#REF!)</f>
        <v>#REF!</v>
      </c>
      <c r="K278" s="158" t="e">
        <f t="shared" si="16"/>
        <v>#REF!</v>
      </c>
      <c r="L278" s="158" t="e">
        <f>+SUMIF(#REF!,'trial  i vjeter'!A278,#REF!)</f>
        <v>#REF!</v>
      </c>
      <c r="M278" s="158" t="e">
        <f t="shared" si="15"/>
        <v>#REF!</v>
      </c>
    </row>
    <row r="279" spans="1:13" x14ac:dyDescent="0.2">
      <c r="A279" s="153">
        <v>212004</v>
      </c>
      <c r="B279" s="153" t="s">
        <v>31</v>
      </c>
      <c r="H279" s="153" t="str">
        <f t="shared" si="13"/>
        <v>212</v>
      </c>
      <c r="J279" s="158" t="e">
        <f>+SUMIF(#REF!,'trial  i vjeter'!A279,#REF!)</f>
        <v>#REF!</v>
      </c>
      <c r="K279" s="158" t="e">
        <f t="shared" si="16"/>
        <v>#REF!</v>
      </c>
      <c r="L279" s="158" t="e">
        <f>+SUMIF(#REF!,'trial  i vjeter'!A279,#REF!)</f>
        <v>#REF!</v>
      </c>
      <c r="M279" s="158" t="e">
        <f t="shared" si="15"/>
        <v>#REF!</v>
      </c>
    </row>
    <row r="280" spans="1:13" x14ac:dyDescent="0.2">
      <c r="A280" s="153">
        <v>212007</v>
      </c>
      <c r="B280" s="153" t="s">
        <v>35</v>
      </c>
      <c r="H280" s="153" t="str">
        <f t="shared" si="13"/>
        <v>212</v>
      </c>
      <c r="J280" s="158" t="e">
        <f>+SUMIF(#REF!,'trial  i vjeter'!A280,#REF!)</f>
        <v>#REF!</v>
      </c>
      <c r="K280" s="158" t="e">
        <f t="shared" si="16"/>
        <v>#REF!</v>
      </c>
      <c r="L280" s="158" t="e">
        <f>+SUMIF(#REF!,'trial  i vjeter'!A280,#REF!)</f>
        <v>#REF!</v>
      </c>
      <c r="M280" s="158" t="e">
        <f t="shared" si="15"/>
        <v>#REF!</v>
      </c>
    </row>
    <row r="281" spans="1:13" x14ac:dyDescent="0.2">
      <c r="A281" s="153">
        <v>212009</v>
      </c>
      <c r="B281" s="153" t="s">
        <v>39</v>
      </c>
      <c r="H281" s="153" t="str">
        <f t="shared" si="13"/>
        <v>212</v>
      </c>
      <c r="J281" s="158" t="e">
        <f>+SUMIF(#REF!,'trial  i vjeter'!A281,#REF!)</f>
        <v>#REF!</v>
      </c>
      <c r="K281" s="158" t="e">
        <f t="shared" si="16"/>
        <v>#REF!</v>
      </c>
      <c r="L281" s="158" t="e">
        <f>+SUMIF(#REF!,'trial  i vjeter'!A281,#REF!)</f>
        <v>#REF!</v>
      </c>
      <c r="M281" s="158" t="e">
        <f t="shared" si="15"/>
        <v>#REF!</v>
      </c>
    </row>
    <row r="282" spans="1:13" x14ac:dyDescent="0.2">
      <c r="A282" s="153">
        <v>212010</v>
      </c>
      <c r="B282" s="153" t="s">
        <v>41</v>
      </c>
      <c r="H282" s="153" t="str">
        <f t="shared" si="13"/>
        <v>212</v>
      </c>
      <c r="J282" s="158" t="e">
        <f>+SUMIF(#REF!,'trial  i vjeter'!A282,#REF!)</f>
        <v>#REF!</v>
      </c>
      <c r="K282" s="158" t="e">
        <f t="shared" si="16"/>
        <v>#REF!</v>
      </c>
      <c r="L282" s="158" t="e">
        <f>+SUMIF(#REF!,'trial  i vjeter'!A282,#REF!)</f>
        <v>#REF!</v>
      </c>
      <c r="M282" s="158" t="e">
        <f t="shared" si="15"/>
        <v>#REF!</v>
      </c>
    </row>
    <row r="283" spans="1:13" x14ac:dyDescent="0.2">
      <c r="A283" s="153">
        <v>212011</v>
      </c>
      <c r="B283" s="153" t="s">
        <v>43</v>
      </c>
      <c r="H283" s="153" t="str">
        <f t="shared" si="13"/>
        <v>212</v>
      </c>
      <c r="J283" s="158" t="e">
        <f>+SUMIF(#REF!,'trial  i vjeter'!A283,#REF!)</f>
        <v>#REF!</v>
      </c>
      <c r="K283" s="158" t="e">
        <f t="shared" si="16"/>
        <v>#REF!</v>
      </c>
      <c r="L283" s="158" t="e">
        <f>+SUMIF(#REF!,'trial  i vjeter'!A283,#REF!)</f>
        <v>#REF!</v>
      </c>
      <c r="M283" s="158" t="e">
        <f t="shared" si="15"/>
        <v>#REF!</v>
      </c>
    </row>
    <row r="284" spans="1:13" x14ac:dyDescent="0.2">
      <c r="A284" s="153">
        <v>212012</v>
      </c>
      <c r="B284" s="153" t="s">
        <v>45</v>
      </c>
      <c r="H284" s="153" t="str">
        <f t="shared" si="13"/>
        <v>212</v>
      </c>
      <c r="J284" s="158" t="e">
        <f>+SUMIF(#REF!,'trial  i vjeter'!A284,#REF!)</f>
        <v>#REF!</v>
      </c>
      <c r="K284" s="158" t="e">
        <f t="shared" si="16"/>
        <v>#REF!</v>
      </c>
      <c r="L284" s="158" t="e">
        <f>+SUMIF(#REF!,'trial  i vjeter'!A284,#REF!)</f>
        <v>#REF!</v>
      </c>
      <c r="M284" s="158" t="e">
        <f t="shared" si="15"/>
        <v>#REF!</v>
      </c>
    </row>
    <row r="285" spans="1:13" x14ac:dyDescent="0.2">
      <c r="A285" s="153">
        <v>212013</v>
      </c>
      <c r="B285" s="153" t="s">
        <v>47</v>
      </c>
      <c r="H285" s="153" t="str">
        <f t="shared" si="13"/>
        <v>212</v>
      </c>
      <c r="J285" s="158" t="e">
        <f>+SUMIF(#REF!,'trial  i vjeter'!A285,#REF!)</f>
        <v>#REF!</v>
      </c>
      <c r="K285" s="158" t="e">
        <f t="shared" si="16"/>
        <v>#REF!</v>
      </c>
      <c r="L285" s="158" t="e">
        <f>+SUMIF(#REF!,'trial  i vjeter'!A285,#REF!)</f>
        <v>#REF!</v>
      </c>
      <c r="M285" s="158" t="e">
        <f t="shared" si="15"/>
        <v>#REF!</v>
      </c>
    </row>
    <row r="286" spans="1:13" x14ac:dyDescent="0.2">
      <c r="A286" s="153">
        <v>21311</v>
      </c>
      <c r="B286" s="153" t="s">
        <v>65</v>
      </c>
      <c r="H286" s="153" t="str">
        <f t="shared" si="13"/>
        <v>213</v>
      </c>
      <c r="J286" s="158" t="e">
        <f>+SUMIF(#REF!,'trial  i vjeter'!A286,#REF!)</f>
        <v>#REF!</v>
      </c>
      <c r="K286" s="158" t="e">
        <f t="shared" si="16"/>
        <v>#REF!</v>
      </c>
      <c r="L286" s="158" t="e">
        <f>+SUMIF(#REF!,'trial  i vjeter'!A286,#REF!)</f>
        <v>#REF!</v>
      </c>
      <c r="M286" s="158" t="e">
        <f t="shared" si="15"/>
        <v>#REF!</v>
      </c>
    </row>
    <row r="287" spans="1:13" x14ac:dyDescent="0.2">
      <c r="A287" s="153">
        <v>21313</v>
      </c>
      <c r="B287" s="153" t="s">
        <v>67</v>
      </c>
      <c r="H287" s="153" t="str">
        <f t="shared" si="13"/>
        <v>213</v>
      </c>
      <c r="J287" s="158" t="e">
        <f>+SUMIF(#REF!,'trial  i vjeter'!A287,#REF!)</f>
        <v>#REF!</v>
      </c>
      <c r="K287" s="158" t="e">
        <f t="shared" si="16"/>
        <v>#REF!</v>
      </c>
      <c r="L287" s="158" t="e">
        <f>+SUMIF(#REF!,'trial  i vjeter'!A287,#REF!)</f>
        <v>#REF!</v>
      </c>
      <c r="M287" s="158" t="e">
        <f t="shared" si="15"/>
        <v>#REF!</v>
      </c>
    </row>
    <row r="288" spans="1:13" x14ac:dyDescent="0.2">
      <c r="A288" s="153">
        <v>21314</v>
      </c>
      <c r="B288" s="153" t="s">
        <v>69</v>
      </c>
      <c r="H288" s="153" t="str">
        <f t="shared" si="13"/>
        <v>213</v>
      </c>
      <c r="J288" s="158" t="e">
        <f>+SUMIF(#REF!,'trial  i vjeter'!A288,#REF!)</f>
        <v>#REF!</v>
      </c>
      <c r="K288" s="158" t="e">
        <f t="shared" si="16"/>
        <v>#REF!</v>
      </c>
      <c r="L288" s="158" t="e">
        <f>+SUMIF(#REF!,'trial  i vjeter'!A288,#REF!)</f>
        <v>#REF!</v>
      </c>
      <c r="M288" s="158" t="e">
        <f t="shared" si="15"/>
        <v>#REF!</v>
      </c>
    </row>
    <row r="289" spans="1:13" x14ac:dyDescent="0.2">
      <c r="A289" s="153">
        <v>21317</v>
      </c>
      <c r="B289" s="153" t="s">
        <v>74</v>
      </c>
      <c r="H289" s="153" t="str">
        <f t="shared" si="13"/>
        <v>213</v>
      </c>
      <c r="J289" s="158" t="e">
        <f>+SUMIF(#REF!,'trial  i vjeter'!A289,#REF!)</f>
        <v>#REF!</v>
      </c>
      <c r="K289" s="158" t="e">
        <f t="shared" si="16"/>
        <v>#REF!</v>
      </c>
      <c r="L289" s="158" t="e">
        <f>+SUMIF(#REF!,'trial  i vjeter'!A289,#REF!)</f>
        <v>#REF!</v>
      </c>
      <c r="M289" s="158" t="e">
        <f t="shared" si="15"/>
        <v>#REF!</v>
      </c>
    </row>
    <row r="290" spans="1:13" x14ac:dyDescent="0.2">
      <c r="A290" s="153">
        <v>21318</v>
      </c>
      <c r="B290" s="153" t="s">
        <v>76</v>
      </c>
      <c r="H290" s="153" t="str">
        <f t="shared" si="13"/>
        <v>213</v>
      </c>
      <c r="J290" s="158" t="e">
        <f>+SUMIF(#REF!,'trial  i vjeter'!A290,#REF!)</f>
        <v>#REF!</v>
      </c>
      <c r="K290" s="158" t="e">
        <f t="shared" si="16"/>
        <v>#REF!</v>
      </c>
      <c r="L290" s="158" t="e">
        <f>+SUMIF(#REF!,'trial  i vjeter'!A290,#REF!)</f>
        <v>#REF!</v>
      </c>
      <c r="M290" s="158" t="e">
        <f t="shared" si="15"/>
        <v>#REF!</v>
      </c>
    </row>
    <row r="291" spans="1:13" x14ac:dyDescent="0.2">
      <c r="A291" s="153">
        <v>21320</v>
      </c>
      <c r="B291" s="153" t="s">
        <v>78</v>
      </c>
      <c r="H291" s="153" t="str">
        <f t="shared" si="13"/>
        <v>213</v>
      </c>
      <c r="J291" s="158" t="e">
        <f>+SUMIF(#REF!,'trial  i vjeter'!A291,#REF!)</f>
        <v>#REF!</v>
      </c>
      <c r="K291" s="158" t="e">
        <f t="shared" si="16"/>
        <v>#REF!</v>
      </c>
      <c r="L291" s="158" t="e">
        <f>+SUMIF(#REF!,'trial  i vjeter'!A291,#REF!)</f>
        <v>#REF!</v>
      </c>
      <c r="M291" s="158" t="e">
        <f t="shared" si="15"/>
        <v>#REF!</v>
      </c>
    </row>
    <row r="292" spans="1:13" x14ac:dyDescent="0.2">
      <c r="A292" s="153">
        <v>21321</v>
      </c>
      <c r="B292" s="153" t="s">
        <v>80</v>
      </c>
      <c r="H292" s="153" t="str">
        <f t="shared" si="13"/>
        <v>213</v>
      </c>
      <c r="J292" s="158" t="e">
        <f>+SUMIF(#REF!,'trial  i vjeter'!A292,#REF!)</f>
        <v>#REF!</v>
      </c>
      <c r="K292" s="158" t="e">
        <f t="shared" si="16"/>
        <v>#REF!</v>
      </c>
      <c r="L292" s="158" t="e">
        <f>+SUMIF(#REF!,'trial  i vjeter'!A292,#REF!)</f>
        <v>#REF!</v>
      </c>
      <c r="M292" s="158" t="e">
        <f t="shared" si="15"/>
        <v>#REF!</v>
      </c>
    </row>
    <row r="293" spans="1:13" x14ac:dyDescent="0.2">
      <c r="A293" s="153">
        <v>21322</v>
      </c>
      <c r="B293" s="153" t="s">
        <v>82</v>
      </c>
      <c r="H293" s="153" t="str">
        <f t="shared" si="13"/>
        <v>213</v>
      </c>
      <c r="J293" s="158" t="e">
        <f>+SUMIF(#REF!,'trial  i vjeter'!A293,#REF!)</f>
        <v>#REF!</v>
      </c>
      <c r="K293" s="158" t="e">
        <f t="shared" si="16"/>
        <v>#REF!</v>
      </c>
      <c r="L293" s="158" t="e">
        <f>+SUMIF(#REF!,'trial  i vjeter'!A293,#REF!)</f>
        <v>#REF!</v>
      </c>
      <c r="M293" s="158" t="e">
        <f t="shared" si="15"/>
        <v>#REF!</v>
      </c>
    </row>
    <row r="294" spans="1:13" x14ac:dyDescent="0.2">
      <c r="A294" s="153">
        <v>21323</v>
      </c>
      <c r="B294" s="153" t="s">
        <v>84</v>
      </c>
      <c r="H294" s="153" t="str">
        <f t="shared" si="13"/>
        <v>213</v>
      </c>
      <c r="J294" s="158" t="e">
        <f>+SUMIF(#REF!,'trial  i vjeter'!A294,#REF!)</f>
        <v>#REF!</v>
      </c>
      <c r="K294" s="158" t="e">
        <f t="shared" si="16"/>
        <v>#REF!</v>
      </c>
      <c r="L294" s="158" t="e">
        <f>+SUMIF(#REF!,'trial  i vjeter'!A294,#REF!)</f>
        <v>#REF!</v>
      </c>
      <c r="M294" s="158" t="e">
        <f t="shared" si="15"/>
        <v>#REF!</v>
      </c>
    </row>
    <row r="295" spans="1:13" x14ac:dyDescent="0.2">
      <c r="A295" s="153">
        <v>21324</v>
      </c>
      <c r="B295" s="153" t="s">
        <v>86</v>
      </c>
      <c r="H295" s="153" t="str">
        <f t="shared" si="13"/>
        <v>213</v>
      </c>
      <c r="J295" s="158" t="e">
        <f>+SUMIF(#REF!,'trial  i vjeter'!A295,#REF!)</f>
        <v>#REF!</v>
      </c>
      <c r="K295" s="158" t="e">
        <f t="shared" si="16"/>
        <v>#REF!</v>
      </c>
      <c r="L295" s="158" t="e">
        <f>+SUMIF(#REF!,'trial  i vjeter'!A295,#REF!)</f>
        <v>#REF!</v>
      </c>
      <c r="M295" s="158" t="e">
        <f t="shared" si="15"/>
        <v>#REF!</v>
      </c>
    </row>
    <row r="296" spans="1:13" x14ac:dyDescent="0.2">
      <c r="A296" s="153">
        <v>21325</v>
      </c>
      <c r="B296" s="153" t="s">
        <v>88</v>
      </c>
      <c r="H296" s="153" t="str">
        <f t="shared" si="13"/>
        <v>213</v>
      </c>
      <c r="J296" s="158" t="e">
        <f>+SUMIF(#REF!,'trial  i vjeter'!A296,#REF!)</f>
        <v>#REF!</v>
      </c>
      <c r="K296" s="158" t="e">
        <f t="shared" si="16"/>
        <v>#REF!</v>
      </c>
      <c r="L296" s="158" t="e">
        <f>+SUMIF(#REF!,'trial  i vjeter'!A296,#REF!)</f>
        <v>#REF!</v>
      </c>
      <c r="M296" s="158" t="e">
        <f t="shared" si="15"/>
        <v>#REF!</v>
      </c>
    </row>
    <row r="297" spans="1:13" x14ac:dyDescent="0.2">
      <c r="A297" s="153">
        <v>21327</v>
      </c>
      <c r="B297" s="153" t="s">
        <v>90</v>
      </c>
      <c r="H297" s="153" t="str">
        <f t="shared" si="13"/>
        <v>213</v>
      </c>
      <c r="J297" s="158" t="e">
        <f>+SUMIF(#REF!,'trial  i vjeter'!A297,#REF!)</f>
        <v>#REF!</v>
      </c>
      <c r="K297" s="158" t="e">
        <f t="shared" si="16"/>
        <v>#REF!</v>
      </c>
      <c r="L297" s="158" t="e">
        <f>+SUMIF(#REF!,'trial  i vjeter'!A297,#REF!)</f>
        <v>#REF!</v>
      </c>
      <c r="M297" s="158" t="e">
        <f t="shared" si="15"/>
        <v>#REF!</v>
      </c>
    </row>
    <row r="298" spans="1:13" x14ac:dyDescent="0.2">
      <c r="A298" s="153">
        <v>21328</v>
      </c>
      <c r="B298" s="153" t="s">
        <v>92</v>
      </c>
      <c r="H298" s="153" t="str">
        <f t="shared" si="13"/>
        <v>213</v>
      </c>
      <c r="J298" s="158" t="e">
        <f>+SUMIF(#REF!,'trial  i vjeter'!A298,#REF!)</f>
        <v>#REF!</v>
      </c>
      <c r="K298" s="158" t="e">
        <f t="shared" si="16"/>
        <v>#REF!</v>
      </c>
      <c r="L298" s="158" t="e">
        <f>+SUMIF(#REF!,'trial  i vjeter'!A298,#REF!)</f>
        <v>#REF!</v>
      </c>
      <c r="M298" s="158" t="e">
        <f t="shared" si="15"/>
        <v>#REF!</v>
      </c>
    </row>
    <row r="299" spans="1:13" x14ac:dyDescent="0.2">
      <c r="A299" s="153">
        <v>21501</v>
      </c>
      <c r="B299" s="153" t="s">
        <v>96</v>
      </c>
      <c r="H299" s="153" t="str">
        <f t="shared" si="13"/>
        <v>215</v>
      </c>
      <c r="J299" s="158" t="e">
        <f>+SUMIF(#REF!,'trial  i vjeter'!A299,#REF!)</f>
        <v>#REF!</v>
      </c>
      <c r="K299" s="158" t="e">
        <f t="shared" si="16"/>
        <v>#REF!</v>
      </c>
      <c r="L299" s="158" t="e">
        <f>+SUMIF(#REF!,'trial  i vjeter'!A299,#REF!)</f>
        <v>#REF!</v>
      </c>
      <c r="M299" s="158" t="e">
        <f t="shared" si="15"/>
        <v>#REF!</v>
      </c>
    </row>
    <row r="300" spans="1:13" x14ac:dyDescent="0.2">
      <c r="A300" s="153">
        <v>21502</v>
      </c>
      <c r="B300" s="153" t="s">
        <v>98</v>
      </c>
      <c r="H300" s="153" t="str">
        <f t="shared" si="13"/>
        <v>215</v>
      </c>
      <c r="J300" s="158" t="e">
        <f>+SUMIF(#REF!,'trial  i vjeter'!A300,#REF!)</f>
        <v>#REF!</v>
      </c>
      <c r="K300" s="158" t="e">
        <f t="shared" si="16"/>
        <v>#REF!</v>
      </c>
      <c r="L300" s="158" t="e">
        <f>+SUMIF(#REF!,'trial  i vjeter'!A300,#REF!)</f>
        <v>#REF!</v>
      </c>
      <c r="M300" s="158" t="e">
        <f t="shared" si="15"/>
        <v>#REF!</v>
      </c>
    </row>
    <row r="301" spans="1:13" x14ac:dyDescent="0.2">
      <c r="A301" s="153">
        <v>21503</v>
      </c>
      <c r="B301" s="153" t="s">
        <v>100</v>
      </c>
      <c r="H301" s="153" t="str">
        <f t="shared" si="13"/>
        <v>215</v>
      </c>
      <c r="J301" s="158" t="e">
        <f>+SUMIF(#REF!,'trial  i vjeter'!A301,#REF!)</f>
        <v>#REF!</v>
      </c>
      <c r="K301" s="158" t="e">
        <f t="shared" si="16"/>
        <v>#REF!</v>
      </c>
      <c r="L301" s="158" t="e">
        <f>+SUMIF(#REF!,'trial  i vjeter'!A301,#REF!)</f>
        <v>#REF!</v>
      </c>
      <c r="M301" s="158" t="e">
        <f t="shared" si="15"/>
        <v>#REF!</v>
      </c>
    </row>
    <row r="302" spans="1:13" x14ac:dyDescent="0.2">
      <c r="A302" s="153">
        <v>21504</v>
      </c>
      <c r="B302" s="153" t="s">
        <v>102</v>
      </c>
      <c r="H302" s="153" t="str">
        <f t="shared" si="13"/>
        <v>215</v>
      </c>
      <c r="J302" s="158" t="e">
        <f>+SUMIF(#REF!,'trial  i vjeter'!A302,#REF!)</f>
        <v>#REF!</v>
      </c>
      <c r="K302" s="158" t="e">
        <f t="shared" si="16"/>
        <v>#REF!</v>
      </c>
      <c r="L302" s="158" t="e">
        <f>+SUMIF(#REF!,'trial  i vjeter'!A302,#REF!)</f>
        <v>#REF!</v>
      </c>
      <c r="M302" s="158" t="e">
        <f t="shared" si="15"/>
        <v>#REF!</v>
      </c>
    </row>
    <row r="303" spans="1:13" x14ac:dyDescent="0.2">
      <c r="A303" s="153">
        <v>21505</v>
      </c>
      <c r="B303" s="153" t="s">
        <v>104</v>
      </c>
      <c r="H303" s="153" t="str">
        <f t="shared" si="13"/>
        <v>215</v>
      </c>
      <c r="J303" s="158" t="e">
        <f>+SUMIF(#REF!,'trial  i vjeter'!A303,#REF!)</f>
        <v>#REF!</v>
      </c>
      <c r="K303" s="158" t="e">
        <f t="shared" si="16"/>
        <v>#REF!</v>
      </c>
      <c r="L303" s="158" t="e">
        <f>+SUMIF(#REF!,'trial  i vjeter'!A303,#REF!)</f>
        <v>#REF!</v>
      </c>
      <c r="M303" s="158" t="e">
        <f t="shared" si="15"/>
        <v>#REF!</v>
      </c>
    </row>
    <row r="304" spans="1:13" x14ac:dyDescent="0.2">
      <c r="A304" s="153">
        <v>21507</v>
      </c>
      <c r="B304" s="153" t="s">
        <v>106</v>
      </c>
      <c r="H304" s="153" t="str">
        <f t="shared" si="13"/>
        <v>215</v>
      </c>
      <c r="J304" s="158" t="e">
        <f>+SUMIF(#REF!,'trial  i vjeter'!A304,#REF!)</f>
        <v>#REF!</v>
      </c>
      <c r="K304" s="158" t="e">
        <f t="shared" si="16"/>
        <v>#REF!</v>
      </c>
      <c r="L304" s="158" t="e">
        <f>+SUMIF(#REF!,'trial  i vjeter'!A304,#REF!)</f>
        <v>#REF!</v>
      </c>
      <c r="M304" s="158" t="e">
        <f t="shared" si="15"/>
        <v>#REF!</v>
      </c>
    </row>
    <row r="305" spans="1:13" x14ac:dyDescent="0.2">
      <c r="A305" s="153">
        <v>21508</v>
      </c>
      <c r="B305" s="153" t="s">
        <v>108</v>
      </c>
      <c r="H305" s="153" t="str">
        <f t="shared" si="13"/>
        <v>215</v>
      </c>
      <c r="J305" s="158" t="e">
        <f>+SUMIF(#REF!,'trial  i vjeter'!A305,#REF!)</f>
        <v>#REF!</v>
      </c>
      <c r="K305" s="158" t="e">
        <f t="shared" si="16"/>
        <v>#REF!</v>
      </c>
      <c r="L305" s="158" t="e">
        <f>+SUMIF(#REF!,'trial  i vjeter'!A305,#REF!)</f>
        <v>#REF!</v>
      </c>
      <c r="M305" s="158" t="e">
        <f t="shared" si="15"/>
        <v>#REF!</v>
      </c>
    </row>
    <row r="306" spans="1:13" x14ac:dyDescent="0.2">
      <c r="A306" s="153">
        <v>21509</v>
      </c>
      <c r="B306" s="153" t="s">
        <v>110</v>
      </c>
      <c r="H306" s="153" t="str">
        <f t="shared" si="13"/>
        <v>215</v>
      </c>
      <c r="J306" s="158" t="e">
        <f>+SUMIF(#REF!,'trial  i vjeter'!A306,#REF!)</f>
        <v>#REF!</v>
      </c>
      <c r="K306" s="158" t="e">
        <f t="shared" si="16"/>
        <v>#REF!</v>
      </c>
      <c r="L306" s="158" t="e">
        <f>+SUMIF(#REF!,'trial  i vjeter'!A306,#REF!)</f>
        <v>#REF!</v>
      </c>
      <c r="M306" s="158" t="e">
        <f t="shared" si="15"/>
        <v>#REF!</v>
      </c>
    </row>
    <row r="307" spans="1:13" x14ac:dyDescent="0.2">
      <c r="A307" s="153">
        <v>21512</v>
      </c>
      <c r="B307" s="153" t="s">
        <v>112</v>
      </c>
      <c r="H307" s="153" t="str">
        <f t="shared" si="13"/>
        <v>215</v>
      </c>
      <c r="J307" s="158" t="e">
        <f>+SUMIF(#REF!,'trial  i vjeter'!A307,#REF!)</f>
        <v>#REF!</v>
      </c>
      <c r="K307" s="158" t="e">
        <f t="shared" si="16"/>
        <v>#REF!</v>
      </c>
      <c r="L307" s="158" t="e">
        <f>+SUMIF(#REF!,'trial  i vjeter'!A307,#REF!)</f>
        <v>#REF!</v>
      </c>
      <c r="M307" s="158" t="e">
        <f t="shared" si="15"/>
        <v>#REF!</v>
      </c>
    </row>
    <row r="308" spans="1:13" x14ac:dyDescent="0.2">
      <c r="A308" s="153">
        <v>21515</v>
      </c>
      <c r="B308" s="153" t="s">
        <v>117</v>
      </c>
      <c r="H308" s="153" t="str">
        <f t="shared" si="13"/>
        <v>215</v>
      </c>
      <c r="J308" s="158" t="e">
        <f>+SUMIF(#REF!,'trial  i vjeter'!A308,#REF!)</f>
        <v>#REF!</v>
      </c>
      <c r="K308" s="158" t="e">
        <f t="shared" si="16"/>
        <v>#REF!</v>
      </c>
      <c r="L308" s="158" t="e">
        <f>+SUMIF(#REF!,'trial  i vjeter'!A308,#REF!)</f>
        <v>#REF!</v>
      </c>
      <c r="M308" s="158" t="e">
        <f t="shared" si="15"/>
        <v>#REF!</v>
      </c>
    </row>
    <row r="309" spans="1:13" x14ac:dyDescent="0.2">
      <c r="A309" s="153">
        <v>218108</v>
      </c>
      <c r="B309" s="153" t="s">
        <v>135</v>
      </c>
      <c r="H309" s="153" t="str">
        <f t="shared" si="13"/>
        <v>218</v>
      </c>
      <c r="J309" s="158" t="e">
        <f>+SUMIF(#REF!,'trial  i vjeter'!A309,#REF!)</f>
        <v>#REF!</v>
      </c>
      <c r="K309" s="158" t="e">
        <f t="shared" si="16"/>
        <v>#REF!</v>
      </c>
      <c r="L309" s="158" t="e">
        <f>+SUMIF(#REF!,'trial  i vjeter'!A309,#REF!)</f>
        <v>#REF!</v>
      </c>
      <c r="M309" s="158" t="e">
        <f t="shared" si="15"/>
        <v>#REF!</v>
      </c>
    </row>
    <row r="310" spans="1:13" x14ac:dyDescent="0.2">
      <c r="A310" s="153">
        <v>218112</v>
      </c>
      <c r="B310" s="153" t="s">
        <v>143</v>
      </c>
      <c r="H310" s="153" t="str">
        <f t="shared" si="13"/>
        <v>218</v>
      </c>
      <c r="J310" s="158" t="e">
        <f>+SUMIF(#REF!,'trial  i vjeter'!A310,#REF!)</f>
        <v>#REF!</v>
      </c>
      <c r="K310" s="158" t="e">
        <f t="shared" si="16"/>
        <v>#REF!</v>
      </c>
      <c r="L310" s="158" t="e">
        <f>+SUMIF(#REF!,'trial  i vjeter'!A310,#REF!)</f>
        <v>#REF!</v>
      </c>
      <c r="M310" s="158" t="e">
        <f t="shared" si="15"/>
        <v>#REF!</v>
      </c>
    </row>
    <row r="311" spans="1:13" x14ac:dyDescent="0.2">
      <c r="A311" s="153">
        <v>218113</v>
      </c>
      <c r="B311" s="153" t="s">
        <v>145</v>
      </c>
      <c r="H311" s="153" t="str">
        <f t="shared" si="13"/>
        <v>218</v>
      </c>
      <c r="J311" s="158" t="e">
        <f>+SUMIF(#REF!,'trial  i vjeter'!A311,#REF!)</f>
        <v>#REF!</v>
      </c>
      <c r="K311" s="158" t="e">
        <f t="shared" si="16"/>
        <v>#REF!</v>
      </c>
      <c r="L311" s="158" t="e">
        <f>+SUMIF(#REF!,'trial  i vjeter'!A311,#REF!)</f>
        <v>#REF!</v>
      </c>
      <c r="M311" s="158" t="e">
        <f t="shared" si="15"/>
        <v>#REF!</v>
      </c>
    </row>
    <row r="312" spans="1:13" x14ac:dyDescent="0.2">
      <c r="A312" s="153">
        <v>218114</v>
      </c>
      <c r="B312" s="153" t="s">
        <v>147</v>
      </c>
      <c r="H312" s="153" t="str">
        <f t="shared" si="13"/>
        <v>218</v>
      </c>
      <c r="J312" s="158" t="e">
        <f>+SUMIF(#REF!,'trial  i vjeter'!A312,#REF!)</f>
        <v>#REF!</v>
      </c>
      <c r="K312" s="158" t="e">
        <f t="shared" si="16"/>
        <v>#REF!</v>
      </c>
      <c r="L312" s="158" t="e">
        <f>+SUMIF(#REF!,'trial  i vjeter'!A312,#REF!)</f>
        <v>#REF!</v>
      </c>
      <c r="M312" s="158" t="e">
        <f t="shared" si="15"/>
        <v>#REF!</v>
      </c>
    </row>
    <row r="313" spans="1:13" x14ac:dyDescent="0.2">
      <c r="A313" s="153">
        <v>218210</v>
      </c>
      <c r="B313" s="153" t="s">
        <v>175</v>
      </c>
      <c r="H313" s="153" t="str">
        <f t="shared" si="13"/>
        <v>218</v>
      </c>
      <c r="J313" s="158" t="e">
        <f>+SUMIF(#REF!,'trial  i vjeter'!A313,#REF!)</f>
        <v>#REF!</v>
      </c>
      <c r="K313" s="158" t="e">
        <f t="shared" si="16"/>
        <v>#REF!</v>
      </c>
      <c r="L313" s="158" t="e">
        <f>+SUMIF(#REF!,'trial  i vjeter'!A313,#REF!)</f>
        <v>#REF!</v>
      </c>
      <c r="M313" s="158" t="e">
        <f t="shared" si="15"/>
        <v>#REF!</v>
      </c>
    </row>
    <row r="314" spans="1:13" x14ac:dyDescent="0.2">
      <c r="A314" s="153">
        <v>218211</v>
      </c>
      <c r="B314" s="153" t="s">
        <v>177</v>
      </c>
      <c r="H314" s="153" t="str">
        <f t="shared" si="13"/>
        <v>218</v>
      </c>
      <c r="J314" s="158" t="e">
        <f>+SUMIF(#REF!,'trial  i vjeter'!A314,#REF!)</f>
        <v>#REF!</v>
      </c>
      <c r="K314" s="158" t="e">
        <f t="shared" si="16"/>
        <v>#REF!</v>
      </c>
      <c r="L314" s="158" t="e">
        <f>+SUMIF(#REF!,'trial  i vjeter'!A314,#REF!)</f>
        <v>#REF!</v>
      </c>
      <c r="M314" s="158" t="e">
        <f t="shared" si="15"/>
        <v>#REF!</v>
      </c>
    </row>
    <row r="315" spans="1:13" x14ac:dyDescent="0.2">
      <c r="A315" s="153">
        <v>280501</v>
      </c>
      <c r="B315" s="153" t="s">
        <v>200</v>
      </c>
      <c r="H315" s="153" t="str">
        <f t="shared" si="13"/>
        <v>280</v>
      </c>
      <c r="J315" s="158" t="e">
        <f>+SUMIF(#REF!,'trial  i vjeter'!A315,#REF!)</f>
        <v>#REF!</v>
      </c>
      <c r="K315" s="158" t="e">
        <f t="shared" si="16"/>
        <v>#REF!</v>
      </c>
      <c r="L315" s="158" t="e">
        <f>+SUMIF(#REF!,'trial  i vjeter'!A315,#REF!)</f>
        <v>#REF!</v>
      </c>
      <c r="M315" s="158" t="e">
        <f t="shared" si="15"/>
        <v>#REF!</v>
      </c>
    </row>
    <row r="316" spans="1:13" x14ac:dyDescent="0.2">
      <c r="A316" s="153">
        <v>2808</v>
      </c>
      <c r="B316" s="153" t="s">
        <v>202</v>
      </c>
      <c r="H316" s="153" t="str">
        <f t="shared" si="13"/>
        <v>280</v>
      </c>
      <c r="J316" s="158" t="e">
        <f>+SUMIF(#REF!,'trial  i vjeter'!A316,#REF!)</f>
        <v>#REF!</v>
      </c>
      <c r="K316" s="158" t="e">
        <f t="shared" si="16"/>
        <v>#REF!</v>
      </c>
      <c r="L316" s="158" t="e">
        <f>+SUMIF(#REF!,'trial  i vjeter'!A316,#REF!)</f>
        <v>#REF!</v>
      </c>
      <c r="M316" s="158" t="e">
        <f t="shared" si="15"/>
        <v>#REF!</v>
      </c>
    </row>
    <row r="317" spans="1:13" x14ac:dyDescent="0.2">
      <c r="A317" s="153">
        <v>2812001</v>
      </c>
      <c r="B317" s="153" t="s">
        <v>204</v>
      </c>
      <c r="H317" s="153" t="str">
        <f t="shared" si="13"/>
        <v>281</v>
      </c>
      <c r="J317" s="158" t="e">
        <f>+SUMIF(#REF!,'trial  i vjeter'!A317,#REF!)</f>
        <v>#REF!</v>
      </c>
      <c r="K317" s="158" t="e">
        <f t="shared" si="16"/>
        <v>#REF!</v>
      </c>
      <c r="L317" s="158" t="e">
        <f>+SUMIF(#REF!,'trial  i vjeter'!A317,#REF!)</f>
        <v>#REF!</v>
      </c>
      <c r="M317" s="158" t="e">
        <f t="shared" si="15"/>
        <v>#REF!</v>
      </c>
    </row>
    <row r="318" spans="1:13" x14ac:dyDescent="0.2">
      <c r="A318" s="153">
        <v>2812002</v>
      </c>
      <c r="B318" s="153" t="s">
        <v>206</v>
      </c>
      <c r="H318" s="153" t="str">
        <f t="shared" si="13"/>
        <v>281</v>
      </c>
      <c r="J318" s="158" t="e">
        <f>+SUMIF(#REF!,'trial  i vjeter'!A318,#REF!)</f>
        <v>#REF!</v>
      </c>
      <c r="K318" s="158" t="e">
        <f t="shared" si="16"/>
        <v>#REF!</v>
      </c>
      <c r="L318" s="158" t="e">
        <f>+SUMIF(#REF!,'trial  i vjeter'!A318,#REF!)</f>
        <v>#REF!</v>
      </c>
      <c r="M318" s="158" t="e">
        <f t="shared" si="15"/>
        <v>#REF!</v>
      </c>
    </row>
    <row r="319" spans="1:13" x14ac:dyDescent="0.2">
      <c r="A319" s="153">
        <v>2812003</v>
      </c>
      <c r="B319" s="153" t="s">
        <v>208</v>
      </c>
      <c r="H319" s="153" t="str">
        <f t="shared" si="13"/>
        <v>281</v>
      </c>
      <c r="J319" s="158" t="e">
        <f>+SUMIF(#REF!,'trial  i vjeter'!A319,#REF!)</f>
        <v>#REF!</v>
      </c>
      <c r="K319" s="158" t="e">
        <f t="shared" si="16"/>
        <v>#REF!</v>
      </c>
      <c r="L319" s="158" t="e">
        <f>+SUMIF(#REF!,'trial  i vjeter'!A319,#REF!)</f>
        <v>#REF!</v>
      </c>
      <c r="M319" s="158" t="e">
        <f t="shared" si="15"/>
        <v>#REF!</v>
      </c>
    </row>
    <row r="320" spans="1:13" x14ac:dyDescent="0.2">
      <c r="A320" s="153">
        <v>2812004</v>
      </c>
      <c r="B320" s="153" t="s">
        <v>210</v>
      </c>
      <c r="H320" s="153" t="str">
        <f t="shared" si="13"/>
        <v>281</v>
      </c>
      <c r="J320" s="158" t="e">
        <f>+SUMIF(#REF!,'trial  i vjeter'!A320,#REF!)</f>
        <v>#REF!</v>
      </c>
      <c r="K320" s="158" t="e">
        <f t="shared" si="16"/>
        <v>#REF!</v>
      </c>
      <c r="L320" s="158" t="e">
        <f>+SUMIF(#REF!,'trial  i vjeter'!A320,#REF!)</f>
        <v>#REF!</v>
      </c>
      <c r="M320" s="158" t="e">
        <f t="shared" si="15"/>
        <v>#REF!</v>
      </c>
    </row>
    <row r="321" spans="1:13" x14ac:dyDescent="0.2">
      <c r="A321" s="153">
        <v>2812006</v>
      </c>
      <c r="B321" s="153" t="s">
        <v>212</v>
      </c>
      <c r="H321" s="153" t="str">
        <f t="shared" si="13"/>
        <v>281</v>
      </c>
      <c r="J321" s="158" t="e">
        <f>+SUMIF(#REF!,'trial  i vjeter'!A321,#REF!)</f>
        <v>#REF!</v>
      </c>
      <c r="K321" s="158" t="e">
        <f t="shared" si="16"/>
        <v>#REF!</v>
      </c>
      <c r="L321" s="158" t="e">
        <f>+SUMIF(#REF!,'trial  i vjeter'!A321,#REF!)</f>
        <v>#REF!</v>
      </c>
      <c r="M321" s="158" t="e">
        <f t="shared" si="15"/>
        <v>#REF!</v>
      </c>
    </row>
    <row r="322" spans="1:13" x14ac:dyDescent="0.2">
      <c r="A322" s="153">
        <v>2812007</v>
      </c>
      <c r="B322" s="153" t="s">
        <v>214</v>
      </c>
      <c r="H322" s="153" t="str">
        <f t="shared" si="13"/>
        <v>281</v>
      </c>
      <c r="J322" s="158" t="e">
        <f>+SUMIF(#REF!,'trial  i vjeter'!A322,#REF!)</f>
        <v>#REF!</v>
      </c>
      <c r="K322" s="158" t="e">
        <f t="shared" si="16"/>
        <v>#REF!</v>
      </c>
      <c r="L322" s="158" t="e">
        <f>+SUMIF(#REF!,'trial  i vjeter'!A322,#REF!)</f>
        <v>#REF!</v>
      </c>
      <c r="M322" s="158" t="e">
        <f t="shared" si="15"/>
        <v>#REF!</v>
      </c>
    </row>
    <row r="323" spans="1:13" x14ac:dyDescent="0.2">
      <c r="A323" s="153">
        <v>2812008</v>
      </c>
      <c r="B323" s="153" t="s">
        <v>216</v>
      </c>
      <c r="H323" s="153" t="str">
        <f t="shared" si="13"/>
        <v>281</v>
      </c>
      <c r="J323" s="158" t="e">
        <f>+SUMIF(#REF!,'trial  i vjeter'!A323,#REF!)</f>
        <v>#REF!</v>
      </c>
      <c r="K323" s="158" t="e">
        <f t="shared" si="16"/>
        <v>#REF!</v>
      </c>
      <c r="L323" s="158" t="e">
        <f>+SUMIF(#REF!,'trial  i vjeter'!A323,#REF!)</f>
        <v>#REF!</v>
      </c>
      <c r="M323" s="158" t="e">
        <f t="shared" si="15"/>
        <v>#REF!</v>
      </c>
    </row>
    <row r="324" spans="1:13" x14ac:dyDescent="0.2">
      <c r="A324" s="153">
        <v>2812009</v>
      </c>
      <c r="B324" s="153" t="s">
        <v>218</v>
      </c>
      <c r="H324" s="153" t="str">
        <f t="shared" si="13"/>
        <v>281</v>
      </c>
      <c r="J324" s="158" t="e">
        <f>+SUMIF(#REF!,'trial  i vjeter'!A324,#REF!)</f>
        <v>#REF!</v>
      </c>
      <c r="K324" s="158" t="e">
        <f t="shared" si="16"/>
        <v>#REF!</v>
      </c>
      <c r="L324" s="158" t="e">
        <f>+SUMIF(#REF!,'trial  i vjeter'!A324,#REF!)</f>
        <v>#REF!</v>
      </c>
      <c r="M324" s="158" t="e">
        <f t="shared" si="15"/>
        <v>#REF!</v>
      </c>
    </row>
    <row r="325" spans="1:13" x14ac:dyDescent="0.2">
      <c r="A325" s="153">
        <v>2812010</v>
      </c>
      <c r="B325" s="153" t="s">
        <v>220</v>
      </c>
      <c r="H325" s="153" t="str">
        <f t="shared" ref="H325:H388" si="17">+LEFT(A325,3)</f>
        <v>281</v>
      </c>
      <c r="J325" s="158" t="e">
        <f>+SUMIF(#REF!,'trial  i vjeter'!A325,#REF!)</f>
        <v>#REF!</v>
      </c>
      <c r="K325" s="158" t="e">
        <f t="shared" si="16"/>
        <v>#REF!</v>
      </c>
      <c r="L325" s="158" t="e">
        <f>+SUMIF(#REF!,'trial  i vjeter'!A325,#REF!)</f>
        <v>#REF!</v>
      </c>
      <c r="M325" s="158" t="e">
        <f t="shared" ref="M325:M388" si="18">+K325+L325</f>
        <v>#REF!</v>
      </c>
    </row>
    <row r="326" spans="1:13" x14ac:dyDescent="0.2">
      <c r="A326" s="153">
        <v>2812011</v>
      </c>
      <c r="B326" s="153" t="s">
        <v>222</v>
      </c>
      <c r="H326" s="153" t="str">
        <f t="shared" si="17"/>
        <v>281</v>
      </c>
      <c r="J326" s="158" t="e">
        <f>+SUMIF(#REF!,'trial  i vjeter'!A326,#REF!)</f>
        <v>#REF!</v>
      </c>
      <c r="K326" s="158" t="e">
        <f t="shared" si="16"/>
        <v>#REF!</v>
      </c>
      <c r="L326" s="158" t="e">
        <f>+SUMIF(#REF!,'trial  i vjeter'!A326,#REF!)</f>
        <v>#REF!</v>
      </c>
      <c r="M326" s="158" t="e">
        <f t="shared" si="18"/>
        <v>#REF!</v>
      </c>
    </row>
    <row r="327" spans="1:13" x14ac:dyDescent="0.2">
      <c r="A327" s="153">
        <v>2812012</v>
      </c>
      <c r="B327" s="153" t="s">
        <v>224</v>
      </c>
      <c r="H327" s="153" t="str">
        <f t="shared" si="17"/>
        <v>281</v>
      </c>
      <c r="J327" s="158" t="e">
        <f>+SUMIF(#REF!,'trial  i vjeter'!A327,#REF!)</f>
        <v>#REF!</v>
      </c>
      <c r="K327" s="158" t="e">
        <f t="shared" si="16"/>
        <v>#REF!</v>
      </c>
      <c r="L327" s="158" t="e">
        <f>+SUMIF(#REF!,'trial  i vjeter'!A327,#REF!)</f>
        <v>#REF!</v>
      </c>
      <c r="M327" s="158" t="e">
        <f t="shared" si="18"/>
        <v>#REF!</v>
      </c>
    </row>
    <row r="328" spans="1:13" x14ac:dyDescent="0.2">
      <c r="A328" s="153">
        <v>2812013</v>
      </c>
      <c r="B328" s="153" t="s">
        <v>226</v>
      </c>
      <c r="H328" s="153" t="str">
        <f t="shared" si="17"/>
        <v>281</v>
      </c>
      <c r="J328" s="158" t="e">
        <f>+SUMIF(#REF!,'trial  i vjeter'!A328,#REF!)</f>
        <v>#REF!</v>
      </c>
      <c r="K328" s="158" t="e">
        <f t="shared" si="16"/>
        <v>#REF!</v>
      </c>
      <c r="L328" s="158" t="e">
        <f>+SUMIF(#REF!,'trial  i vjeter'!A328,#REF!)</f>
        <v>#REF!</v>
      </c>
      <c r="M328" s="158" t="e">
        <f t="shared" si="18"/>
        <v>#REF!</v>
      </c>
    </row>
    <row r="329" spans="1:13" x14ac:dyDescent="0.2">
      <c r="A329" s="153">
        <v>281313</v>
      </c>
      <c r="B329" s="153" t="s">
        <v>228</v>
      </c>
      <c r="H329" s="153" t="str">
        <f t="shared" si="17"/>
        <v>281</v>
      </c>
      <c r="J329" s="158" t="e">
        <f>+SUMIF(#REF!,'trial  i vjeter'!A329,#REF!)</f>
        <v>#REF!</v>
      </c>
      <c r="K329" s="158" t="e">
        <f t="shared" si="16"/>
        <v>#REF!</v>
      </c>
      <c r="L329" s="158" t="e">
        <f>+SUMIF(#REF!,'trial  i vjeter'!A329,#REF!)</f>
        <v>#REF!</v>
      </c>
      <c r="M329" s="158" t="e">
        <f t="shared" si="18"/>
        <v>#REF!</v>
      </c>
    </row>
    <row r="330" spans="1:13" x14ac:dyDescent="0.2">
      <c r="A330" s="153">
        <v>281314</v>
      </c>
      <c r="B330" s="153" t="s">
        <v>230</v>
      </c>
      <c r="H330" s="153" t="str">
        <f t="shared" si="17"/>
        <v>281</v>
      </c>
      <c r="J330" s="158" t="e">
        <f>+SUMIF(#REF!,'trial  i vjeter'!A330,#REF!)</f>
        <v>#REF!</v>
      </c>
      <c r="K330" s="158" t="e">
        <f t="shared" si="16"/>
        <v>#REF!</v>
      </c>
      <c r="L330" s="158" t="e">
        <f>+SUMIF(#REF!,'trial  i vjeter'!A330,#REF!)</f>
        <v>#REF!</v>
      </c>
      <c r="M330" s="158" t="e">
        <f t="shared" si="18"/>
        <v>#REF!</v>
      </c>
    </row>
    <row r="331" spans="1:13" x14ac:dyDescent="0.2">
      <c r="A331" s="153">
        <v>281315</v>
      </c>
      <c r="B331" s="153" t="s">
        <v>232</v>
      </c>
      <c r="H331" s="153" t="str">
        <f t="shared" si="17"/>
        <v>281</v>
      </c>
      <c r="J331" s="158" t="e">
        <f>+SUMIF(#REF!,'trial  i vjeter'!A331,#REF!)</f>
        <v>#REF!</v>
      </c>
      <c r="K331" s="158" t="e">
        <f t="shared" si="16"/>
        <v>#REF!</v>
      </c>
      <c r="L331" s="158" t="e">
        <f>+SUMIF(#REF!,'trial  i vjeter'!A331,#REF!)</f>
        <v>#REF!</v>
      </c>
      <c r="M331" s="158" t="e">
        <f t="shared" si="18"/>
        <v>#REF!</v>
      </c>
    </row>
    <row r="332" spans="1:13" x14ac:dyDescent="0.2">
      <c r="A332" s="153">
        <v>281317</v>
      </c>
      <c r="B332" s="153" t="s">
        <v>236</v>
      </c>
      <c r="H332" s="153" t="str">
        <f t="shared" si="17"/>
        <v>281</v>
      </c>
      <c r="J332" s="158" t="e">
        <f>+SUMIF(#REF!,'trial  i vjeter'!A332,#REF!)</f>
        <v>#REF!</v>
      </c>
      <c r="K332" s="158" t="e">
        <f t="shared" si="16"/>
        <v>#REF!</v>
      </c>
      <c r="L332" s="158" t="e">
        <f>+SUMIF(#REF!,'trial  i vjeter'!A332,#REF!)</f>
        <v>#REF!</v>
      </c>
      <c r="M332" s="158" t="e">
        <f t="shared" si="18"/>
        <v>#REF!</v>
      </c>
    </row>
    <row r="333" spans="1:13" x14ac:dyDescent="0.2">
      <c r="A333" s="153">
        <v>281318</v>
      </c>
      <c r="B333" s="153" t="s">
        <v>238</v>
      </c>
      <c r="H333" s="153" t="str">
        <f t="shared" si="17"/>
        <v>281</v>
      </c>
      <c r="J333" s="158" t="e">
        <f>+SUMIF(#REF!,'trial  i vjeter'!A333,#REF!)</f>
        <v>#REF!</v>
      </c>
      <c r="K333" s="158" t="e">
        <f t="shared" si="16"/>
        <v>#REF!</v>
      </c>
      <c r="L333" s="158" t="e">
        <f>+SUMIF(#REF!,'trial  i vjeter'!A333,#REF!)</f>
        <v>#REF!</v>
      </c>
      <c r="M333" s="158" t="e">
        <f t="shared" si="18"/>
        <v>#REF!</v>
      </c>
    </row>
    <row r="334" spans="1:13" x14ac:dyDescent="0.2">
      <c r="A334" s="153">
        <v>281320</v>
      </c>
      <c r="B334" s="153" t="s">
        <v>242</v>
      </c>
      <c r="H334" s="153" t="str">
        <f t="shared" si="17"/>
        <v>281</v>
      </c>
      <c r="J334" s="158" t="e">
        <f>+SUMIF(#REF!,'trial  i vjeter'!A334,#REF!)</f>
        <v>#REF!</v>
      </c>
      <c r="K334" s="158" t="e">
        <f t="shared" si="16"/>
        <v>#REF!</v>
      </c>
      <c r="L334" s="158" t="e">
        <f>+SUMIF(#REF!,'trial  i vjeter'!A334,#REF!)</f>
        <v>#REF!</v>
      </c>
      <c r="M334" s="158" t="e">
        <f t="shared" si="18"/>
        <v>#REF!</v>
      </c>
    </row>
    <row r="335" spans="1:13" x14ac:dyDescent="0.2">
      <c r="A335" s="153">
        <v>281321</v>
      </c>
      <c r="B335" s="153" t="s">
        <v>244</v>
      </c>
      <c r="H335" s="153" t="str">
        <f t="shared" si="17"/>
        <v>281</v>
      </c>
      <c r="J335" s="158" t="e">
        <f>+SUMIF(#REF!,'trial  i vjeter'!A335,#REF!)</f>
        <v>#REF!</v>
      </c>
      <c r="K335" s="158" t="e">
        <f t="shared" si="16"/>
        <v>#REF!</v>
      </c>
      <c r="L335" s="158" t="e">
        <f>+SUMIF(#REF!,'trial  i vjeter'!A335,#REF!)</f>
        <v>#REF!</v>
      </c>
      <c r="M335" s="158" t="e">
        <f t="shared" si="18"/>
        <v>#REF!</v>
      </c>
    </row>
    <row r="336" spans="1:13" x14ac:dyDescent="0.2">
      <c r="A336" s="153">
        <v>281322</v>
      </c>
      <c r="B336" s="153" t="s">
        <v>246</v>
      </c>
      <c r="H336" s="153" t="str">
        <f t="shared" si="17"/>
        <v>281</v>
      </c>
      <c r="J336" s="158" t="e">
        <f>+SUMIF(#REF!,'trial  i vjeter'!A336,#REF!)</f>
        <v>#REF!</v>
      </c>
      <c r="K336" s="158" t="e">
        <f t="shared" si="16"/>
        <v>#REF!</v>
      </c>
      <c r="L336" s="158" t="e">
        <f>+SUMIF(#REF!,'trial  i vjeter'!A336,#REF!)</f>
        <v>#REF!</v>
      </c>
      <c r="M336" s="158" t="e">
        <f t="shared" si="18"/>
        <v>#REF!</v>
      </c>
    </row>
    <row r="337" spans="1:13" x14ac:dyDescent="0.2">
      <c r="A337" s="153">
        <v>281323</v>
      </c>
      <c r="B337" s="153" t="s">
        <v>248</v>
      </c>
      <c r="H337" s="153" t="str">
        <f t="shared" si="17"/>
        <v>281</v>
      </c>
      <c r="J337" s="158" t="e">
        <f>+SUMIF(#REF!,'trial  i vjeter'!A337,#REF!)</f>
        <v>#REF!</v>
      </c>
      <c r="K337" s="158" t="e">
        <f t="shared" ref="K337:K400" si="19">+C337-J337</f>
        <v>#REF!</v>
      </c>
      <c r="L337" s="158" t="e">
        <f>+SUMIF(#REF!,'trial  i vjeter'!A337,#REF!)</f>
        <v>#REF!</v>
      </c>
      <c r="M337" s="158" t="e">
        <f t="shared" si="18"/>
        <v>#REF!</v>
      </c>
    </row>
    <row r="338" spans="1:13" x14ac:dyDescent="0.2">
      <c r="A338" s="153">
        <v>281324</v>
      </c>
      <c r="B338" s="153" t="s">
        <v>250</v>
      </c>
      <c r="H338" s="153" t="str">
        <f t="shared" si="17"/>
        <v>281</v>
      </c>
      <c r="J338" s="158" t="e">
        <f>+SUMIF(#REF!,'trial  i vjeter'!A338,#REF!)</f>
        <v>#REF!</v>
      </c>
      <c r="K338" s="158" t="e">
        <f t="shared" si="19"/>
        <v>#REF!</v>
      </c>
      <c r="L338" s="158" t="e">
        <f>+SUMIF(#REF!,'trial  i vjeter'!A338,#REF!)</f>
        <v>#REF!</v>
      </c>
      <c r="M338" s="158" t="e">
        <f t="shared" si="18"/>
        <v>#REF!</v>
      </c>
    </row>
    <row r="339" spans="1:13" x14ac:dyDescent="0.2">
      <c r="A339" s="153">
        <v>281325</v>
      </c>
      <c r="B339" s="153" t="s">
        <v>252</v>
      </c>
      <c r="H339" s="153" t="str">
        <f t="shared" si="17"/>
        <v>281</v>
      </c>
      <c r="J339" s="158" t="e">
        <f>+SUMIF(#REF!,'trial  i vjeter'!A339,#REF!)</f>
        <v>#REF!</v>
      </c>
      <c r="K339" s="158" t="e">
        <f t="shared" si="19"/>
        <v>#REF!</v>
      </c>
      <c r="L339" s="158" t="e">
        <f>+SUMIF(#REF!,'trial  i vjeter'!A339,#REF!)</f>
        <v>#REF!</v>
      </c>
      <c r="M339" s="158" t="e">
        <f t="shared" si="18"/>
        <v>#REF!</v>
      </c>
    </row>
    <row r="340" spans="1:13" x14ac:dyDescent="0.2">
      <c r="A340" s="153">
        <v>281328</v>
      </c>
      <c r="B340" s="153" t="s">
        <v>256</v>
      </c>
      <c r="H340" s="153" t="str">
        <f t="shared" si="17"/>
        <v>281</v>
      </c>
      <c r="J340" s="158" t="e">
        <f>+SUMIF(#REF!,'trial  i vjeter'!A340,#REF!)</f>
        <v>#REF!</v>
      </c>
      <c r="K340" s="158" t="e">
        <f t="shared" si="19"/>
        <v>#REF!</v>
      </c>
      <c r="L340" s="158" t="e">
        <f>+SUMIF(#REF!,'trial  i vjeter'!A340,#REF!)</f>
        <v>#REF!</v>
      </c>
      <c r="M340" s="158" t="e">
        <f t="shared" si="18"/>
        <v>#REF!</v>
      </c>
    </row>
    <row r="341" spans="1:13" x14ac:dyDescent="0.2">
      <c r="A341" s="153">
        <v>281331</v>
      </c>
      <c r="B341" s="153" t="s">
        <v>260</v>
      </c>
      <c r="H341" s="153" t="str">
        <f t="shared" si="17"/>
        <v>281</v>
      </c>
      <c r="J341" s="158" t="e">
        <f>+SUMIF(#REF!,'trial  i vjeter'!A341,#REF!)</f>
        <v>#REF!</v>
      </c>
      <c r="K341" s="158" t="e">
        <f t="shared" si="19"/>
        <v>#REF!</v>
      </c>
      <c r="L341" s="158" t="e">
        <f>+SUMIF(#REF!,'trial  i vjeter'!A341,#REF!)</f>
        <v>#REF!</v>
      </c>
      <c r="M341" s="158" t="e">
        <f t="shared" si="18"/>
        <v>#REF!</v>
      </c>
    </row>
    <row r="342" spans="1:13" x14ac:dyDescent="0.2">
      <c r="A342" s="153">
        <v>281501</v>
      </c>
      <c r="B342" s="153" t="s">
        <v>262</v>
      </c>
      <c r="H342" s="153" t="str">
        <f t="shared" si="17"/>
        <v>281</v>
      </c>
      <c r="J342" s="158" t="e">
        <f>+SUMIF(#REF!,'trial  i vjeter'!A342,#REF!)</f>
        <v>#REF!</v>
      </c>
      <c r="K342" s="158" t="e">
        <f t="shared" si="19"/>
        <v>#REF!</v>
      </c>
      <c r="L342" s="158" t="e">
        <f>+SUMIF(#REF!,'trial  i vjeter'!A342,#REF!)</f>
        <v>#REF!</v>
      </c>
      <c r="M342" s="158" t="e">
        <f t="shared" si="18"/>
        <v>#REF!</v>
      </c>
    </row>
    <row r="343" spans="1:13" x14ac:dyDescent="0.2">
      <c r="A343" s="153">
        <v>281502</v>
      </c>
      <c r="B343" s="153" t="s">
        <v>264</v>
      </c>
      <c r="H343" s="153" t="str">
        <f t="shared" si="17"/>
        <v>281</v>
      </c>
      <c r="J343" s="158" t="e">
        <f>+SUMIF(#REF!,'trial  i vjeter'!A343,#REF!)</f>
        <v>#REF!</v>
      </c>
      <c r="K343" s="158" t="e">
        <f t="shared" si="19"/>
        <v>#REF!</v>
      </c>
      <c r="L343" s="158" t="e">
        <f>+SUMIF(#REF!,'trial  i vjeter'!A343,#REF!)</f>
        <v>#REF!</v>
      </c>
      <c r="M343" s="158" t="e">
        <f t="shared" si="18"/>
        <v>#REF!</v>
      </c>
    </row>
    <row r="344" spans="1:13" x14ac:dyDescent="0.2">
      <c r="A344" s="153">
        <v>281503</v>
      </c>
      <c r="B344" s="153" t="s">
        <v>266</v>
      </c>
      <c r="H344" s="153" t="str">
        <f t="shared" si="17"/>
        <v>281</v>
      </c>
      <c r="J344" s="158" t="e">
        <f>+SUMIF(#REF!,'trial  i vjeter'!A344,#REF!)</f>
        <v>#REF!</v>
      </c>
      <c r="K344" s="158" t="e">
        <f t="shared" si="19"/>
        <v>#REF!</v>
      </c>
      <c r="L344" s="158" t="e">
        <f>+SUMIF(#REF!,'trial  i vjeter'!A344,#REF!)</f>
        <v>#REF!</v>
      </c>
      <c r="M344" s="158" t="e">
        <f t="shared" si="18"/>
        <v>#REF!</v>
      </c>
    </row>
    <row r="345" spans="1:13" x14ac:dyDescent="0.2">
      <c r="A345" s="153">
        <v>281504</v>
      </c>
      <c r="B345" s="153" t="s">
        <v>268</v>
      </c>
      <c r="H345" s="153" t="str">
        <f t="shared" si="17"/>
        <v>281</v>
      </c>
      <c r="J345" s="158" t="e">
        <f>+SUMIF(#REF!,'trial  i vjeter'!A345,#REF!)</f>
        <v>#REF!</v>
      </c>
      <c r="K345" s="158" t="e">
        <f t="shared" si="19"/>
        <v>#REF!</v>
      </c>
      <c r="L345" s="158" t="e">
        <f>+SUMIF(#REF!,'trial  i vjeter'!A345,#REF!)</f>
        <v>#REF!</v>
      </c>
      <c r="M345" s="158" t="e">
        <f t="shared" si="18"/>
        <v>#REF!</v>
      </c>
    </row>
    <row r="346" spans="1:13" x14ac:dyDescent="0.2">
      <c r="A346" s="153">
        <v>281505</v>
      </c>
      <c r="B346" s="153" t="s">
        <v>270</v>
      </c>
      <c r="H346" s="153" t="str">
        <f t="shared" si="17"/>
        <v>281</v>
      </c>
      <c r="J346" s="158" t="e">
        <f>+SUMIF(#REF!,'trial  i vjeter'!A346,#REF!)</f>
        <v>#REF!</v>
      </c>
      <c r="K346" s="158" t="e">
        <f t="shared" si="19"/>
        <v>#REF!</v>
      </c>
      <c r="L346" s="158" t="e">
        <f>+SUMIF(#REF!,'trial  i vjeter'!A346,#REF!)</f>
        <v>#REF!</v>
      </c>
      <c r="M346" s="158" t="e">
        <f t="shared" si="18"/>
        <v>#REF!</v>
      </c>
    </row>
    <row r="347" spans="1:13" x14ac:dyDescent="0.2">
      <c r="A347" s="153">
        <v>281507</v>
      </c>
      <c r="B347" s="153" t="s">
        <v>272</v>
      </c>
      <c r="H347" s="153" t="str">
        <f t="shared" si="17"/>
        <v>281</v>
      </c>
      <c r="J347" s="158" t="e">
        <f>+SUMIF(#REF!,'trial  i vjeter'!A347,#REF!)</f>
        <v>#REF!</v>
      </c>
      <c r="K347" s="158" t="e">
        <f t="shared" si="19"/>
        <v>#REF!</v>
      </c>
      <c r="L347" s="158" t="e">
        <f>+SUMIF(#REF!,'trial  i vjeter'!A347,#REF!)</f>
        <v>#REF!</v>
      </c>
      <c r="M347" s="158" t="e">
        <f t="shared" si="18"/>
        <v>#REF!</v>
      </c>
    </row>
    <row r="348" spans="1:13" x14ac:dyDescent="0.2">
      <c r="A348" s="153">
        <v>281508</v>
      </c>
      <c r="B348" s="153" t="s">
        <v>274</v>
      </c>
      <c r="H348" s="153" t="str">
        <f t="shared" si="17"/>
        <v>281</v>
      </c>
      <c r="J348" s="158" t="e">
        <f>+SUMIF(#REF!,'trial  i vjeter'!A348,#REF!)</f>
        <v>#REF!</v>
      </c>
      <c r="K348" s="158" t="e">
        <f t="shared" si="19"/>
        <v>#REF!</v>
      </c>
      <c r="L348" s="158" t="e">
        <f>+SUMIF(#REF!,'trial  i vjeter'!A348,#REF!)</f>
        <v>#REF!</v>
      </c>
      <c r="M348" s="158" t="e">
        <f t="shared" si="18"/>
        <v>#REF!</v>
      </c>
    </row>
    <row r="349" spans="1:13" x14ac:dyDescent="0.2">
      <c r="A349" s="153">
        <v>281509</v>
      </c>
      <c r="B349" s="153" t="s">
        <v>276</v>
      </c>
      <c r="H349" s="153" t="str">
        <f t="shared" si="17"/>
        <v>281</v>
      </c>
      <c r="J349" s="158" t="e">
        <f>+SUMIF(#REF!,'trial  i vjeter'!A349,#REF!)</f>
        <v>#REF!</v>
      </c>
      <c r="K349" s="158" t="e">
        <f t="shared" si="19"/>
        <v>#REF!</v>
      </c>
      <c r="L349" s="158" t="e">
        <f>+SUMIF(#REF!,'trial  i vjeter'!A349,#REF!)</f>
        <v>#REF!</v>
      </c>
      <c r="M349" s="158" t="e">
        <f t="shared" si="18"/>
        <v>#REF!</v>
      </c>
    </row>
    <row r="350" spans="1:13" x14ac:dyDescent="0.2">
      <c r="A350" s="153">
        <v>281512</v>
      </c>
      <c r="B350" s="153" t="s">
        <v>278</v>
      </c>
      <c r="H350" s="153" t="str">
        <f t="shared" si="17"/>
        <v>281</v>
      </c>
      <c r="J350" s="158" t="e">
        <f>+SUMIF(#REF!,'trial  i vjeter'!A350,#REF!)</f>
        <v>#REF!</v>
      </c>
      <c r="K350" s="158" t="e">
        <f t="shared" si="19"/>
        <v>#REF!</v>
      </c>
      <c r="L350" s="158" t="e">
        <f>+SUMIF(#REF!,'trial  i vjeter'!A350,#REF!)</f>
        <v>#REF!</v>
      </c>
      <c r="M350" s="158" t="e">
        <f t="shared" si="18"/>
        <v>#REF!</v>
      </c>
    </row>
    <row r="351" spans="1:13" x14ac:dyDescent="0.2">
      <c r="A351" s="153">
        <v>281513</v>
      </c>
      <c r="B351" s="153" t="s">
        <v>280</v>
      </c>
      <c r="H351" s="153" t="str">
        <f t="shared" si="17"/>
        <v>281</v>
      </c>
      <c r="J351" s="158" t="e">
        <f>+SUMIF(#REF!,'trial  i vjeter'!A351,#REF!)</f>
        <v>#REF!</v>
      </c>
      <c r="K351" s="158" t="e">
        <f t="shared" si="19"/>
        <v>#REF!</v>
      </c>
      <c r="L351" s="158" t="e">
        <f>+SUMIF(#REF!,'trial  i vjeter'!A351,#REF!)</f>
        <v>#REF!</v>
      </c>
      <c r="M351" s="158" t="e">
        <f t="shared" si="18"/>
        <v>#REF!</v>
      </c>
    </row>
    <row r="352" spans="1:13" x14ac:dyDescent="0.2">
      <c r="A352" s="153">
        <v>281514</v>
      </c>
      <c r="B352" s="153" t="s">
        <v>282</v>
      </c>
      <c r="H352" s="153" t="str">
        <f t="shared" si="17"/>
        <v>281</v>
      </c>
      <c r="J352" s="158" t="e">
        <f>+SUMIF(#REF!,'trial  i vjeter'!A352,#REF!)</f>
        <v>#REF!</v>
      </c>
      <c r="K352" s="158" t="e">
        <f t="shared" si="19"/>
        <v>#REF!</v>
      </c>
      <c r="L352" s="158" t="e">
        <f>+SUMIF(#REF!,'trial  i vjeter'!A352,#REF!)</f>
        <v>#REF!</v>
      </c>
      <c r="M352" s="158" t="e">
        <f t="shared" si="18"/>
        <v>#REF!</v>
      </c>
    </row>
    <row r="353" spans="1:13" x14ac:dyDescent="0.2">
      <c r="A353" s="153">
        <v>281515</v>
      </c>
      <c r="B353" s="153" t="s">
        <v>284</v>
      </c>
      <c r="H353" s="153" t="str">
        <f t="shared" si="17"/>
        <v>281</v>
      </c>
      <c r="J353" s="158" t="e">
        <f>+SUMIF(#REF!,'trial  i vjeter'!A353,#REF!)</f>
        <v>#REF!</v>
      </c>
      <c r="K353" s="158" t="e">
        <f t="shared" si="19"/>
        <v>#REF!</v>
      </c>
      <c r="L353" s="158" t="e">
        <f>+SUMIF(#REF!,'trial  i vjeter'!A353,#REF!)</f>
        <v>#REF!</v>
      </c>
      <c r="M353" s="158" t="e">
        <f t="shared" si="18"/>
        <v>#REF!</v>
      </c>
    </row>
    <row r="354" spans="1:13" x14ac:dyDescent="0.2">
      <c r="A354" s="153">
        <v>281801</v>
      </c>
      <c r="B354" s="153" t="s">
        <v>290</v>
      </c>
      <c r="H354" s="153" t="str">
        <f t="shared" si="17"/>
        <v>281</v>
      </c>
      <c r="J354" s="158" t="e">
        <f>+SUMIF(#REF!,'trial  i vjeter'!A354,#REF!)</f>
        <v>#REF!</v>
      </c>
      <c r="K354" s="158" t="e">
        <f t="shared" si="19"/>
        <v>#REF!</v>
      </c>
      <c r="L354" s="158" t="e">
        <f>+SUMIF(#REF!,'trial  i vjeter'!A354,#REF!)</f>
        <v>#REF!</v>
      </c>
      <c r="M354" s="158" t="e">
        <f t="shared" si="18"/>
        <v>#REF!</v>
      </c>
    </row>
    <row r="355" spans="1:13" x14ac:dyDescent="0.2">
      <c r="A355" s="153">
        <v>281806</v>
      </c>
      <c r="B355" s="153" t="s">
        <v>294</v>
      </c>
      <c r="H355" s="153" t="str">
        <f t="shared" si="17"/>
        <v>281</v>
      </c>
      <c r="J355" s="158" t="e">
        <f>+SUMIF(#REF!,'trial  i vjeter'!A355,#REF!)</f>
        <v>#REF!</v>
      </c>
      <c r="K355" s="158" t="e">
        <f t="shared" si="19"/>
        <v>#REF!</v>
      </c>
      <c r="L355" s="158" t="e">
        <f>+SUMIF(#REF!,'trial  i vjeter'!A355,#REF!)</f>
        <v>#REF!</v>
      </c>
      <c r="M355" s="158" t="e">
        <f t="shared" si="18"/>
        <v>#REF!</v>
      </c>
    </row>
    <row r="356" spans="1:13" x14ac:dyDescent="0.2">
      <c r="A356" s="153">
        <v>2818101</v>
      </c>
      <c r="B356" s="153" t="s">
        <v>296</v>
      </c>
      <c r="H356" s="153" t="str">
        <f t="shared" si="17"/>
        <v>281</v>
      </c>
      <c r="J356" s="158" t="e">
        <f>+SUMIF(#REF!,'trial  i vjeter'!A356,#REF!)</f>
        <v>#REF!</v>
      </c>
      <c r="K356" s="158" t="e">
        <f t="shared" si="19"/>
        <v>#REF!</v>
      </c>
      <c r="L356" s="158" t="e">
        <f>+SUMIF(#REF!,'trial  i vjeter'!A356,#REF!)</f>
        <v>#REF!</v>
      </c>
      <c r="M356" s="158" t="e">
        <f t="shared" si="18"/>
        <v>#REF!</v>
      </c>
    </row>
    <row r="357" spans="1:13" x14ac:dyDescent="0.2">
      <c r="A357" s="153">
        <v>2818102</v>
      </c>
      <c r="B357" s="153" t="s">
        <v>298</v>
      </c>
      <c r="H357" s="153" t="str">
        <f t="shared" si="17"/>
        <v>281</v>
      </c>
      <c r="J357" s="158" t="e">
        <f>+SUMIF(#REF!,'trial  i vjeter'!A357,#REF!)</f>
        <v>#REF!</v>
      </c>
      <c r="K357" s="158" t="e">
        <f t="shared" si="19"/>
        <v>#REF!</v>
      </c>
      <c r="L357" s="158" t="e">
        <f>+SUMIF(#REF!,'trial  i vjeter'!A357,#REF!)</f>
        <v>#REF!</v>
      </c>
      <c r="M357" s="158" t="e">
        <f t="shared" si="18"/>
        <v>#REF!</v>
      </c>
    </row>
    <row r="358" spans="1:13" x14ac:dyDescent="0.2">
      <c r="A358" s="153">
        <v>2818103</v>
      </c>
      <c r="B358" s="153" t="s">
        <v>300</v>
      </c>
      <c r="H358" s="153" t="str">
        <f t="shared" si="17"/>
        <v>281</v>
      </c>
      <c r="J358" s="158" t="e">
        <f>+SUMIF(#REF!,'trial  i vjeter'!A358,#REF!)</f>
        <v>#REF!</v>
      </c>
      <c r="K358" s="158" t="e">
        <f t="shared" si="19"/>
        <v>#REF!</v>
      </c>
      <c r="L358" s="158" t="e">
        <f>+SUMIF(#REF!,'trial  i vjeter'!A358,#REF!)</f>
        <v>#REF!</v>
      </c>
      <c r="M358" s="158" t="e">
        <f t="shared" si="18"/>
        <v>#REF!</v>
      </c>
    </row>
    <row r="359" spans="1:13" x14ac:dyDescent="0.2">
      <c r="A359" s="153">
        <v>2818104</v>
      </c>
      <c r="B359" s="153" t="s">
        <v>302</v>
      </c>
      <c r="H359" s="153" t="str">
        <f t="shared" si="17"/>
        <v>281</v>
      </c>
      <c r="J359" s="158" t="e">
        <f>+SUMIF(#REF!,'trial  i vjeter'!A359,#REF!)</f>
        <v>#REF!</v>
      </c>
      <c r="K359" s="158" t="e">
        <f t="shared" si="19"/>
        <v>#REF!</v>
      </c>
      <c r="L359" s="158" t="e">
        <f>+SUMIF(#REF!,'trial  i vjeter'!A359,#REF!)</f>
        <v>#REF!</v>
      </c>
      <c r="M359" s="158" t="e">
        <f t="shared" si="18"/>
        <v>#REF!</v>
      </c>
    </row>
    <row r="360" spans="1:13" x14ac:dyDescent="0.2">
      <c r="A360" s="153">
        <v>2818105</v>
      </c>
      <c r="B360" s="153" t="s">
        <v>304</v>
      </c>
      <c r="H360" s="153" t="str">
        <f t="shared" si="17"/>
        <v>281</v>
      </c>
      <c r="J360" s="158" t="e">
        <f>+SUMIF(#REF!,'trial  i vjeter'!A360,#REF!)</f>
        <v>#REF!</v>
      </c>
      <c r="K360" s="158" t="e">
        <f t="shared" si="19"/>
        <v>#REF!</v>
      </c>
      <c r="L360" s="158" t="e">
        <f>+SUMIF(#REF!,'trial  i vjeter'!A360,#REF!)</f>
        <v>#REF!</v>
      </c>
      <c r="M360" s="158" t="e">
        <f t="shared" si="18"/>
        <v>#REF!</v>
      </c>
    </row>
    <row r="361" spans="1:13" x14ac:dyDescent="0.2">
      <c r="A361" s="153">
        <v>2818106</v>
      </c>
      <c r="B361" s="153" t="s">
        <v>306</v>
      </c>
      <c r="H361" s="153" t="str">
        <f t="shared" si="17"/>
        <v>281</v>
      </c>
      <c r="J361" s="158" t="e">
        <f>+SUMIF(#REF!,'trial  i vjeter'!A361,#REF!)</f>
        <v>#REF!</v>
      </c>
      <c r="K361" s="158" t="e">
        <f t="shared" si="19"/>
        <v>#REF!</v>
      </c>
      <c r="L361" s="158" t="e">
        <f>+SUMIF(#REF!,'trial  i vjeter'!A361,#REF!)</f>
        <v>#REF!</v>
      </c>
      <c r="M361" s="158" t="e">
        <f t="shared" si="18"/>
        <v>#REF!</v>
      </c>
    </row>
    <row r="362" spans="1:13" x14ac:dyDescent="0.2">
      <c r="A362" s="153">
        <v>2818107</v>
      </c>
      <c r="B362" s="153" t="s">
        <v>308</v>
      </c>
      <c r="H362" s="153" t="str">
        <f t="shared" si="17"/>
        <v>281</v>
      </c>
      <c r="J362" s="158" t="e">
        <f>+SUMIF(#REF!,'trial  i vjeter'!A362,#REF!)</f>
        <v>#REF!</v>
      </c>
      <c r="K362" s="158" t="e">
        <f t="shared" si="19"/>
        <v>#REF!</v>
      </c>
      <c r="L362" s="158" t="e">
        <f>+SUMIF(#REF!,'trial  i vjeter'!A362,#REF!)</f>
        <v>#REF!</v>
      </c>
      <c r="M362" s="158" t="e">
        <f t="shared" si="18"/>
        <v>#REF!</v>
      </c>
    </row>
    <row r="363" spans="1:13" x14ac:dyDescent="0.2">
      <c r="A363" s="153">
        <v>2818108</v>
      </c>
      <c r="B363" s="153" t="s">
        <v>310</v>
      </c>
      <c r="H363" s="153" t="str">
        <f t="shared" si="17"/>
        <v>281</v>
      </c>
      <c r="J363" s="158" t="e">
        <f>+SUMIF(#REF!,'trial  i vjeter'!A363,#REF!)</f>
        <v>#REF!</v>
      </c>
      <c r="K363" s="158" t="e">
        <f t="shared" si="19"/>
        <v>#REF!</v>
      </c>
      <c r="L363" s="158" t="e">
        <f>+SUMIF(#REF!,'trial  i vjeter'!A363,#REF!)</f>
        <v>#REF!</v>
      </c>
      <c r="M363" s="158" t="e">
        <f t="shared" si="18"/>
        <v>#REF!</v>
      </c>
    </row>
    <row r="364" spans="1:13" x14ac:dyDescent="0.2">
      <c r="A364" s="153">
        <v>2818109</v>
      </c>
      <c r="B364" s="153" t="s">
        <v>312</v>
      </c>
      <c r="H364" s="153" t="str">
        <f t="shared" si="17"/>
        <v>281</v>
      </c>
      <c r="J364" s="158" t="e">
        <f>+SUMIF(#REF!,'trial  i vjeter'!A364,#REF!)</f>
        <v>#REF!</v>
      </c>
      <c r="K364" s="158" t="e">
        <f t="shared" si="19"/>
        <v>#REF!</v>
      </c>
      <c r="L364" s="158" t="e">
        <f>+SUMIF(#REF!,'trial  i vjeter'!A364,#REF!)</f>
        <v>#REF!</v>
      </c>
      <c r="M364" s="158" t="e">
        <f t="shared" si="18"/>
        <v>#REF!</v>
      </c>
    </row>
    <row r="365" spans="1:13" x14ac:dyDescent="0.2">
      <c r="A365" s="153">
        <v>2818110</v>
      </c>
      <c r="B365" s="153" t="s">
        <v>314</v>
      </c>
      <c r="H365" s="153" t="str">
        <f t="shared" si="17"/>
        <v>281</v>
      </c>
      <c r="J365" s="158" t="e">
        <f>+SUMIF(#REF!,'trial  i vjeter'!A365,#REF!)</f>
        <v>#REF!</v>
      </c>
      <c r="K365" s="158" t="e">
        <f t="shared" si="19"/>
        <v>#REF!</v>
      </c>
      <c r="L365" s="158" t="e">
        <f>+SUMIF(#REF!,'trial  i vjeter'!A365,#REF!)</f>
        <v>#REF!</v>
      </c>
      <c r="M365" s="158" t="e">
        <f t="shared" si="18"/>
        <v>#REF!</v>
      </c>
    </row>
    <row r="366" spans="1:13" x14ac:dyDescent="0.2">
      <c r="A366" s="153">
        <v>2818111</v>
      </c>
      <c r="B366" s="153" t="s">
        <v>316</v>
      </c>
      <c r="H366" s="153" t="str">
        <f t="shared" si="17"/>
        <v>281</v>
      </c>
      <c r="J366" s="158" t="e">
        <f>+SUMIF(#REF!,'trial  i vjeter'!A366,#REF!)</f>
        <v>#REF!</v>
      </c>
      <c r="K366" s="158" t="e">
        <f t="shared" si="19"/>
        <v>#REF!</v>
      </c>
      <c r="L366" s="158" t="e">
        <f>+SUMIF(#REF!,'trial  i vjeter'!A366,#REF!)</f>
        <v>#REF!</v>
      </c>
      <c r="M366" s="158" t="e">
        <f t="shared" si="18"/>
        <v>#REF!</v>
      </c>
    </row>
    <row r="367" spans="1:13" x14ac:dyDescent="0.2">
      <c r="A367" s="153">
        <v>2818112</v>
      </c>
      <c r="B367" s="153" t="s">
        <v>318</v>
      </c>
      <c r="H367" s="153" t="str">
        <f t="shared" si="17"/>
        <v>281</v>
      </c>
      <c r="J367" s="158" t="e">
        <f>+SUMIF(#REF!,'trial  i vjeter'!A367,#REF!)</f>
        <v>#REF!</v>
      </c>
      <c r="K367" s="158" t="e">
        <f t="shared" si="19"/>
        <v>#REF!</v>
      </c>
      <c r="L367" s="158" t="e">
        <f>+SUMIF(#REF!,'trial  i vjeter'!A367,#REF!)</f>
        <v>#REF!</v>
      </c>
      <c r="M367" s="158" t="e">
        <f t="shared" si="18"/>
        <v>#REF!</v>
      </c>
    </row>
    <row r="368" spans="1:13" x14ac:dyDescent="0.2">
      <c r="A368" s="153">
        <v>2818113</v>
      </c>
      <c r="B368" s="153" t="s">
        <v>320</v>
      </c>
      <c r="H368" s="153" t="str">
        <f t="shared" si="17"/>
        <v>281</v>
      </c>
      <c r="J368" s="158" t="e">
        <f>+SUMIF(#REF!,'trial  i vjeter'!A368,#REF!)</f>
        <v>#REF!</v>
      </c>
      <c r="K368" s="158" t="e">
        <f t="shared" si="19"/>
        <v>#REF!</v>
      </c>
      <c r="L368" s="158" t="e">
        <f>+SUMIF(#REF!,'trial  i vjeter'!A368,#REF!)</f>
        <v>#REF!</v>
      </c>
      <c r="M368" s="158" t="e">
        <f t="shared" si="18"/>
        <v>#REF!</v>
      </c>
    </row>
    <row r="369" spans="1:13" x14ac:dyDescent="0.2">
      <c r="A369" s="153">
        <v>2818114</v>
      </c>
      <c r="B369" s="153" t="s">
        <v>322</v>
      </c>
      <c r="H369" s="153" t="str">
        <f t="shared" si="17"/>
        <v>281</v>
      </c>
      <c r="J369" s="158" t="e">
        <f>+SUMIF(#REF!,'trial  i vjeter'!A369,#REF!)</f>
        <v>#REF!</v>
      </c>
      <c r="K369" s="158" t="e">
        <f t="shared" si="19"/>
        <v>#REF!</v>
      </c>
      <c r="L369" s="158" t="e">
        <f>+SUMIF(#REF!,'trial  i vjeter'!A369,#REF!)</f>
        <v>#REF!</v>
      </c>
      <c r="M369" s="158" t="e">
        <f t="shared" si="18"/>
        <v>#REF!</v>
      </c>
    </row>
    <row r="370" spans="1:13" x14ac:dyDescent="0.2">
      <c r="A370" s="153">
        <v>2818116</v>
      </c>
      <c r="B370" s="153" t="s">
        <v>324</v>
      </c>
      <c r="H370" s="153" t="str">
        <f t="shared" si="17"/>
        <v>281</v>
      </c>
      <c r="J370" s="158" t="e">
        <f>+SUMIF(#REF!,'trial  i vjeter'!A370,#REF!)</f>
        <v>#REF!</v>
      </c>
      <c r="K370" s="158" t="e">
        <f t="shared" si="19"/>
        <v>#REF!</v>
      </c>
      <c r="L370" s="158" t="e">
        <f>+SUMIF(#REF!,'trial  i vjeter'!A370,#REF!)</f>
        <v>#REF!</v>
      </c>
      <c r="M370" s="158" t="e">
        <f t="shared" si="18"/>
        <v>#REF!</v>
      </c>
    </row>
    <row r="371" spans="1:13" x14ac:dyDescent="0.2">
      <c r="A371" s="153">
        <v>2818119</v>
      </c>
      <c r="B371" s="153" t="s">
        <v>326</v>
      </c>
      <c r="H371" s="153" t="str">
        <f t="shared" si="17"/>
        <v>281</v>
      </c>
      <c r="J371" s="158" t="e">
        <f>+SUMIF(#REF!,'trial  i vjeter'!A371,#REF!)</f>
        <v>#REF!</v>
      </c>
      <c r="K371" s="158" t="e">
        <f t="shared" si="19"/>
        <v>#REF!</v>
      </c>
      <c r="L371" s="158" t="e">
        <f>+SUMIF(#REF!,'trial  i vjeter'!A371,#REF!)</f>
        <v>#REF!</v>
      </c>
      <c r="M371" s="158" t="e">
        <f t="shared" si="18"/>
        <v>#REF!</v>
      </c>
    </row>
    <row r="372" spans="1:13" x14ac:dyDescent="0.2">
      <c r="A372" s="153">
        <v>2818201</v>
      </c>
      <c r="B372" s="153" t="s">
        <v>328</v>
      </c>
      <c r="H372" s="153" t="str">
        <f t="shared" si="17"/>
        <v>281</v>
      </c>
      <c r="J372" s="158" t="e">
        <f>+SUMIF(#REF!,'trial  i vjeter'!A372,#REF!)</f>
        <v>#REF!</v>
      </c>
      <c r="K372" s="158" t="e">
        <f t="shared" si="19"/>
        <v>#REF!</v>
      </c>
      <c r="L372" s="158" t="e">
        <f>+SUMIF(#REF!,'trial  i vjeter'!A372,#REF!)</f>
        <v>#REF!</v>
      </c>
      <c r="M372" s="158" t="e">
        <f t="shared" si="18"/>
        <v>#REF!</v>
      </c>
    </row>
    <row r="373" spans="1:13" x14ac:dyDescent="0.2">
      <c r="A373" s="153">
        <v>2818202</v>
      </c>
      <c r="B373" s="153" t="s">
        <v>330</v>
      </c>
      <c r="H373" s="153" t="str">
        <f t="shared" si="17"/>
        <v>281</v>
      </c>
      <c r="J373" s="158" t="e">
        <f>+SUMIF(#REF!,'trial  i vjeter'!A373,#REF!)</f>
        <v>#REF!</v>
      </c>
      <c r="K373" s="158" t="e">
        <f t="shared" si="19"/>
        <v>#REF!</v>
      </c>
      <c r="L373" s="158" t="e">
        <f>+SUMIF(#REF!,'trial  i vjeter'!A373,#REF!)</f>
        <v>#REF!</v>
      </c>
      <c r="M373" s="158" t="e">
        <f t="shared" si="18"/>
        <v>#REF!</v>
      </c>
    </row>
    <row r="374" spans="1:13" x14ac:dyDescent="0.2">
      <c r="A374" s="153">
        <v>2818203</v>
      </c>
      <c r="B374" s="153" t="s">
        <v>332</v>
      </c>
      <c r="H374" s="153" t="str">
        <f t="shared" si="17"/>
        <v>281</v>
      </c>
      <c r="J374" s="158" t="e">
        <f>+SUMIF(#REF!,'trial  i vjeter'!A374,#REF!)</f>
        <v>#REF!</v>
      </c>
      <c r="K374" s="158" t="e">
        <f t="shared" si="19"/>
        <v>#REF!</v>
      </c>
      <c r="L374" s="158" t="e">
        <f>+SUMIF(#REF!,'trial  i vjeter'!A374,#REF!)</f>
        <v>#REF!</v>
      </c>
      <c r="M374" s="158" t="e">
        <f t="shared" si="18"/>
        <v>#REF!</v>
      </c>
    </row>
    <row r="375" spans="1:13" x14ac:dyDescent="0.2">
      <c r="A375" s="153">
        <v>2818205</v>
      </c>
      <c r="B375" s="153" t="s">
        <v>334</v>
      </c>
      <c r="H375" s="153" t="str">
        <f t="shared" si="17"/>
        <v>281</v>
      </c>
      <c r="J375" s="158" t="e">
        <f>+SUMIF(#REF!,'trial  i vjeter'!A375,#REF!)</f>
        <v>#REF!</v>
      </c>
      <c r="K375" s="158" t="e">
        <f t="shared" si="19"/>
        <v>#REF!</v>
      </c>
      <c r="L375" s="158" t="e">
        <f>+SUMIF(#REF!,'trial  i vjeter'!A375,#REF!)</f>
        <v>#REF!</v>
      </c>
      <c r="M375" s="158" t="e">
        <f t="shared" si="18"/>
        <v>#REF!</v>
      </c>
    </row>
    <row r="376" spans="1:13" x14ac:dyDescent="0.2">
      <c r="A376" s="153">
        <v>2818206</v>
      </c>
      <c r="B376" s="153" t="s">
        <v>336</v>
      </c>
      <c r="H376" s="153" t="str">
        <f t="shared" si="17"/>
        <v>281</v>
      </c>
      <c r="J376" s="158" t="e">
        <f>+SUMIF(#REF!,'trial  i vjeter'!A376,#REF!)</f>
        <v>#REF!</v>
      </c>
      <c r="K376" s="158" t="e">
        <f t="shared" si="19"/>
        <v>#REF!</v>
      </c>
      <c r="L376" s="158" t="e">
        <f>+SUMIF(#REF!,'trial  i vjeter'!A376,#REF!)</f>
        <v>#REF!</v>
      </c>
      <c r="M376" s="158" t="e">
        <f t="shared" si="18"/>
        <v>#REF!</v>
      </c>
    </row>
    <row r="377" spans="1:13" x14ac:dyDescent="0.2">
      <c r="A377" s="153">
        <v>2818207</v>
      </c>
      <c r="B377" s="153" t="s">
        <v>338</v>
      </c>
      <c r="H377" s="153" t="str">
        <f t="shared" si="17"/>
        <v>281</v>
      </c>
      <c r="J377" s="158" t="e">
        <f>+SUMIF(#REF!,'trial  i vjeter'!A377,#REF!)</f>
        <v>#REF!</v>
      </c>
      <c r="K377" s="158" t="e">
        <f t="shared" si="19"/>
        <v>#REF!</v>
      </c>
      <c r="L377" s="158" t="e">
        <f>+SUMIF(#REF!,'trial  i vjeter'!A377,#REF!)</f>
        <v>#REF!</v>
      </c>
      <c r="M377" s="158" t="e">
        <f t="shared" si="18"/>
        <v>#REF!</v>
      </c>
    </row>
    <row r="378" spans="1:13" x14ac:dyDescent="0.2">
      <c r="A378" s="153">
        <v>2818208</v>
      </c>
      <c r="B378" s="153" t="s">
        <v>340</v>
      </c>
      <c r="H378" s="153" t="str">
        <f t="shared" si="17"/>
        <v>281</v>
      </c>
      <c r="J378" s="158" t="e">
        <f>+SUMIF(#REF!,'trial  i vjeter'!A378,#REF!)</f>
        <v>#REF!</v>
      </c>
      <c r="K378" s="158" t="e">
        <f t="shared" si="19"/>
        <v>#REF!</v>
      </c>
      <c r="L378" s="158" t="e">
        <f>+SUMIF(#REF!,'trial  i vjeter'!A378,#REF!)</f>
        <v>#REF!</v>
      </c>
      <c r="M378" s="158" t="e">
        <f t="shared" si="18"/>
        <v>#REF!</v>
      </c>
    </row>
    <row r="379" spans="1:13" x14ac:dyDescent="0.2">
      <c r="A379" s="153">
        <v>2818209</v>
      </c>
      <c r="B379" s="153" t="s">
        <v>342</v>
      </c>
      <c r="H379" s="153" t="str">
        <f t="shared" si="17"/>
        <v>281</v>
      </c>
      <c r="J379" s="158" t="e">
        <f>+SUMIF(#REF!,'trial  i vjeter'!A379,#REF!)</f>
        <v>#REF!</v>
      </c>
      <c r="K379" s="158" t="e">
        <f t="shared" si="19"/>
        <v>#REF!</v>
      </c>
      <c r="L379" s="158" t="e">
        <f>+SUMIF(#REF!,'trial  i vjeter'!A379,#REF!)</f>
        <v>#REF!</v>
      </c>
      <c r="M379" s="158" t="e">
        <f t="shared" si="18"/>
        <v>#REF!</v>
      </c>
    </row>
    <row r="380" spans="1:13" x14ac:dyDescent="0.2">
      <c r="A380" s="153">
        <v>2818210</v>
      </c>
      <c r="B380" s="153" t="s">
        <v>344</v>
      </c>
      <c r="H380" s="153" t="str">
        <f t="shared" si="17"/>
        <v>281</v>
      </c>
      <c r="J380" s="158" t="e">
        <f>+SUMIF(#REF!,'trial  i vjeter'!A380,#REF!)</f>
        <v>#REF!</v>
      </c>
      <c r="K380" s="158" t="e">
        <f t="shared" si="19"/>
        <v>#REF!</v>
      </c>
      <c r="L380" s="158" t="e">
        <f>+SUMIF(#REF!,'trial  i vjeter'!A380,#REF!)</f>
        <v>#REF!</v>
      </c>
      <c r="M380" s="158" t="e">
        <f t="shared" si="18"/>
        <v>#REF!</v>
      </c>
    </row>
    <row r="381" spans="1:13" x14ac:dyDescent="0.2">
      <c r="A381" s="153">
        <v>2818211</v>
      </c>
      <c r="B381" s="153" t="s">
        <v>346</v>
      </c>
      <c r="H381" s="153" t="str">
        <f t="shared" si="17"/>
        <v>281</v>
      </c>
      <c r="J381" s="158" t="e">
        <f>+SUMIF(#REF!,'trial  i vjeter'!A381,#REF!)</f>
        <v>#REF!</v>
      </c>
      <c r="K381" s="158" t="e">
        <f t="shared" si="19"/>
        <v>#REF!</v>
      </c>
      <c r="L381" s="158" t="e">
        <f>+SUMIF(#REF!,'trial  i vjeter'!A381,#REF!)</f>
        <v>#REF!</v>
      </c>
      <c r="M381" s="158" t="e">
        <f t="shared" si="18"/>
        <v>#REF!</v>
      </c>
    </row>
    <row r="382" spans="1:13" x14ac:dyDescent="0.2">
      <c r="A382" s="153">
        <v>2818212</v>
      </c>
      <c r="B382" s="153" t="s">
        <v>348</v>
      </c>
      <c r="H382" s="153" t="str">
        <f t="shared" si="17"/>
        <v>281</v>
      </c>
      <c r="J382" s="158" t="e">
        <f>+SUMIF(#REF!,'trial  i vjeter'!A382,#REF!)</f>
        <v>#REF!</v>
      </c>
      <c r="K382" s="158" t="e">
        <f t="shared" si="19"/>
        <v>#REF!</v>
      </c>
      <c r="L382" s="158" t="e">
        <f>+SUMIF(#REF!,'trial  i vjeter'!A382,#REF!)</f>
        <v>#REF!</v>
      </c>
      <c r="M382" s="158" t="e">
        <f t="shared" si="18"/>
        <v>#REF!</v>
      </c>
    </row>
    <row r="383" spans="1:13" x14ac:dyDescent="0.2">
      <c r="A383" s="153">
        <v>2818213</v>
      </c>
      <c r="B383" s="153" t="s">
        <v>350</v>
      </c>
      <c r="H383" s="153" t="str">
        <f t="shared" si="17"/>
        <v>281</v>
      </c>
      <c r="J383" s="158" t="e">
        <f>+SUMIF(#REF!,'trial  i vjeter'!A383,#REF!)</f>
        <v>#REF!</v>
      </c>
      <c r="K383" s="158" t="e">
        <f t="shared" si="19"/>
        <v>#REF!</v>
      </c>
      <c r="L383" s="158" t="e">
        <f>+SUMIF(#REF!,'trial  i vjeter'!A383,#REF!)</f>
        <v>#REF!</v>
      </c>
      <c r="M383" s="158" t="e">
        <f t="shared" si="18"/>
        <v>#REF!</v>
      </c>
    </row>
    <row r="384" spans="1:13" x14ac:dyDescent="0.2">
      <c r="A384" s="153">
        <v>2818214</v>
      </c>
      <c r="B384" s="153" t="s">
        <v>352</v>
      </c>
      <c r="H384" s="153" t="str">
        <f t="shared" si="17"/>
        <v>281</v>
      </c>
      <c r="J384" s="158" t="e">
        <f>+SUMIF(#REF!,'trial  i vjeter'!A384,#REF!)</f>
        <v>#REF!</v>
      </c>
      <c r="K384" s="158" t="e">
        <f t="shared" si="19"/>
        <v>#REF!</v>
      </c>
      <c r="L384" s="158" t="e">
        <f>+SUMIF(#REF!,'trial  i vjeter'!A384,#REF!)</f>
        <v>#REF!</v>
      </c>
      <c r="M384" s="158" t="e">
        <f t="shared" si="18"/>
        <v>#REF!</v>
      </c>
    </row>
    <row r="385" spans="1:13" x14ac:dyDescent="0.2">
      <c r="A385" s="153">
        <v>2818215</v>
      </c>
      <c r="B385" s="153" t="s">
        <v>354</v>
      </c>
      <c r="H385" s="153" t="str">
        <f t="shared" si="17"/>
        <v>281</v>
      </c>
      <c r="J385" s="158" t="e">
        <f>+SUMIF(#REF!,'trial  i vjeter'!A385,#REF!)</f>
        <v>#REF!</v>
      </c>
      <c r="K385" s="158" t="e">
        <f t="shared" si="19"/>
        <v>#REF!</v>
      </c>
      <c r="L385" s="158" t="e">
        <f>+SUMIF(#REF!,'trial  i vjeter'!A385,#REF!)</f>
        <v>#REF!</v>
      </c>
      <c r="M385" s="158" t="e">
        <f t="shared" si="18"/>
        <v>#REF!</v>
      </c>
    </row>
    <row r="386" spans="1:13" x14ac:dyDescent="0.2">
      <c r="A386" s="153">
        <v>2818219</v>
      </c>
      <c r="B386" s="153" t="s">
        <v>358</v>
      </c>
      <c r="H386" s="153" t="str">
        <f t="shared" si="17"/>
        <v>281</v>
      </c>
      <c r="J386" s="158" t="e">
        <f>+SUMIF(#REF!,'trial  i vjeter'!A386,#REF!)</f>
        <v>#REF!</v>
      </c>
      <c r="K386" s="158" t="e">
        <f t="shared" si="19"/>
        <v>#REF!</v>
      </c>
      <c r="L386" s="158" t="e">
        <f>+SUMIF(#REF!,'trial  i vjeter'!A386,#REF!)</f>
        <v>#REF!</v>
      </c>
      <c r="M386" s="158" t="e">
        <f t="shared" si="18"/>
        <v>#REF!</v>
      </c>
    </row>
    <row r="387" spans="1:13" x14ac:dyDescent="0.2">
      <c r="A387" s="153">
        <v>21516</v>
      </c>
      <c r="B387" s="153" t="s">
        <v>119</v>
      </c>
      <c r="H387" s="153" t="str">
        <f t="shared" si="17"/>
        <v>215</v>
      </c>
      <c r="J387" s="158" t="e">
        <f>+SUMIF(#REF!,'trial  i vjeter'!A387,#REF!)</f>
        <v>#REF!</v>
      </c>
      <c r="K387" s="158" t="e">
        <f t="shared" si="19"/>
        <v>#REF!</v>
      </c>
      <c r="L387" s="158" t="e">
        <f>+SUMIF(#REF!,'trial  i vjeter'!A387,#REF!)</f>
        <v>#REF!</v>
      </c>
      <c r="M387" s="158" t="e">
        <f t="shared" si="18"/>
        <v>#REF!</v>
      </c>
    </row>
    <row r="388" spans="1:13" x14ac:dyDescent="0.2">
      <c r="A388" s="153">
        <v>21518</v>
      </c>
      <c r="B388" s="153" t="s">
        <v>121</v>
      </c>
      <c r="H388" s="153" t="str">
        <f t="shared" si="17"/>
        <v>215</v>
      </c>
      <c r="J388" s="158" t="e">
        <f>+SUMIF(#REF!,'trial  i vjeter'!A388,#REF!)</f>
        <v>#REF!</v>
      </c>
      <c r="K388" s="158" t="e">
        <f t="shared" si="19"/>
        <v>#REF!</v>
      </c>
      <c r="L388" s="158" t="e">
        <f>+SUMIF(#REF!,'trial  i vjeter'!A388,#REF!)</f>
        <v>#REF!</v>
      </c>
      <c r="M388" s="158" t="e">
        <f t="shared" si="18"/>
        <v>#REF!</v>
      </c>
    </row>
    <row r="389" spans="1:13" x14ac:dyDescent="0.2">
      <c r="A389" s="153">
        <v>218121</v>
      </c>
      <c r="B389" s="153" t="s">
        <v>2804</v>
      </c>
      <c r="H389" s="153" t="str">
        <f t="shared" ref="H389:H452" si="20">+LEFT(A389,3)</f>
        <v>218</v>
      </c>
      <c r="J389" s="158" t="e">
        <f>+SUMIF(#REF!,'trial  i vjeter'!A389,#REF!)</f>
        <v>#REF!</v>
      </c>
      <c r="K389" s="158" t="e">
        <f t="shared" si="19"/>
        <v>#REF!</v>
      </c>
      <c r="L389" s="158" t="e">
        <f>+SUMIF(#REF!,'trial  i vjeter'!A389,#REF!)</f>
        <v>#REF!</v>
      </c>
      <c r="M389" s="158" t="e">
        <f t="shared" ref="M389:M452" si="21">+K389+L389</f>
        <v>#REF!</v>
      </c>
    </row>
    <row r="390" spans="1:13" x14ac:dyDescent="0.2">
      <c r="A390" s="153">
        <v>281316</v>
      </c>
      <c r="B390" s="153" t="s">
        <v>234</v>
      </c>
      <c r="H390" s="153" t="str">
        <f t="shared" si="20"/>
        <v>281</v>
      </c>
      <c r="J390" s="158" t="e">
        <f>+SUMIF(#REF!,'trial  i vjeter'!A390,#REF!)</f>
        <v>#REF!</v>
      </c>
      <c r="K390" s="158" t="e">
        <f t="shared" si="19"/>
        <v>#REF!</v>
      </c>
      <c r="L390" s="158" t="e">
        <f>+SUMIF(#REF!,'trial  i vjeter'!A390,#REF!)</f>
        <v>#REF!</v>
      </c>
      <c r="M390" s="158" t="e">
        <f t="shared" si="21"/>
        <v>#REF!</v>
      </c>
    </row>
    <row r="391" spans="1:13" x14ac:dyDescent="0.2">
      <c r="A391" s="153">
        <v>281326</v>
      </c>
      <c r="B391" s="153" t="s">
        <v>254</v>
      </c>
      <c r="H391" s="153" t="str">
        <f t="shared" si="20"/>
        <v>281</v>
      </c>
      <c r="J391" s="158" t="e">
        <f>+SUMIF(#REF!,'trial  i vjeter'!A391,#REF!)</f>
        <v>#REF!</v>
      </c>
      <c r="K391" s="158" t="e">
        <f t="shared" si="19"/>
        <v>#REF!</v>
      </c>
      <c r="L391" s="158" t="e">
        <f>+SUMIF(#REF!,'trial  i vjeter'!A391,#REF!)</f>
        <v>#REF!</v>
      </c>
      <c r="M391" s="158" t="e">
        <f t="shared" si="21"/>
        <v>#REF!</v>
      </c>
    </row>
    <row r="392" spans="1:13" x14ac:dyDescent="0.2">
      <c r="A392" s="153">
        <v>281330</v>
      </c>
      <c r="B392" s="153" t="s">
        <v>258</v>
      </c>
      <c r="H392" s="153" t="str">
        <f t="shared" si="20"/>
        <v>281</v>
      </c>
      <c r="J392" s="158" t="e">
        <f>+SUMIF(#REF!,'trial  i vjeter'!A392,#REF!)</f>
        <v>#REF!</v>
      </c>
      <c r="K392" s="158" t="e">
        <f t="shared" si="19"/>
        <v>#REF!</v>
      </c>
      <c r="L392" s="158" t="e">
        <f>+SUMIF(#REF!,'trial  i vjeter'!A392,#REF!)</f>
        <v>#REF!</v>
      </c>
      <c r="M392" s="158" t="e">
        <f t="shared" si="21"/>
        <v>#REF!</v>
      </c>
    </row>
    <row r="393" spans="1:13" x14ac:dyDescent="0.2">
      <c r="A393" s="153">
        <v>281516</v>
      </c>
      <c r="B393" s="153" t="s">
        <v>286</v>
      </c>
      <c r="H393" s="153" t="str">
        <f t="shared" si="20"/>
        <v>281</v>
      </c>
      <c r="J393" s="158" t="e">
        <f>+SUMIF(#REF!,'trial  i vjeter'!A393,#REF!)</f>
        <v>#REF!</v>
      </c>
      <c r="K393" s="158" t="e">
        <f t="shared" si="19"/>
        <v>#REF!</v>
      </c>
      <c r="L393" s="158" t="e">
        <f>+SUMIF(#REF!,'trial  i vjeter'!A393,#REF!)</f>
        <v>#REF!</v>
      </c>
      <c r="M393" s="158" t="e">
        <f t="shared" si="21"/>
        <v>#REF!</v>
      </c>
    </row>
    <row r="394" spans="1:13" x14ac:dyDescent="0.2">
      <c r="A394" s="153">
        <v>281518</v>
      </c>
      <c r="B394" s="153" t="s">
        <v>3561</v>
      </c>
      <c r="H394" s="153" t="str">
        <f t="shared" si="20"/>
        <v>281</v>
      </c>
      <c r="J394" s="158" t="e">
        <f>+SUMIF(#REF!,'trial  i vjeter'!A394,#REF!)</f>
        <v>#REF!</v>
      </c>
      <c r="K394" s="158" t="e">
        <f t="shared" si="19"/>
        <v>#REF!</v>
      </c>
      <c r="L394" s="158" t="e">
        <f>+SUMIF(#REF!,'trial  i vjeter'!A394,#REF!)</f>
        <v>#REF!</v>
      </c>
      <c r="M394" s="158" t="e">
        <f t="shared" si="21"/>
        <v>#REF!</v>
      </c>
    </row>
    <row r="395" spans="1:13" x14ac:dyDescent="0.2">
      <c r="A395" s="153">
        <v>2818217</v>
      </c>
      <c r="B395" s="153" t="s">
        <v>356</v>
      </c>
      <c r="H395" s="153" t="str">
        <f t="shared" si="20"/>
        <v>281</v>
      </c>
      <c r="J395" s="158" t="e">
        <f>+SUMIF(#REF!,'trial  i vjeter'!A395,#REF!)</f>
        <v>#REF!</v>
      </c>
      <c r="K395" s="158" t="e">
        <f t="shared" si="19"/>
        <v>#REF!</v>
      </c>
      <c r="L395" s="158" t="e">
        <f>+SUMIF(#REF!,'trial  i vjeter'!A395,#REF!)</f>
        <v>#REF!</v>
      </c>
      <c r="M395" s="158" t="e">
        <f t="shared" si="21"/>
        <v>#REF!</v>
      </c>
    </row>
    <row r="396" spans="1:13" x14ac:dyDescent="0.2">
      <c r="A396" s="153">
        <v>4010003</v>
      </c>
      <c r="B396" s="153" t="s">
        <v>373</v>
      </c>
      <c r="G396" s="158" t="s">
        <v>3785</v>
      </c>
      <c r="H396" s="153" t="str">
        <f t="shared" si="20"/>
        <v>401</v>
      </c>
      <c r="J396" s="158" t="e">
        <f>+SUMIF(#REF!,'trial  i vjeter'!A396,#REF!)</f>
        <v>#REF!</v>
      </c>
      <c r="K396" s="164" t="e">
        <f t="shared" si="19"/>
        <v>#REF!</v>
      </c>
      <c r="L396" s="158" t="e">
        <f>+SUMIF(#REF!,'trial  i vjeter'!A396,#REF!)</f>
        <v>#REF!</v>
      </c>
      <c r="M396" s="158" t="e">
        <f t="shared" si="21"/>
        <v>#REF!</v>
      </c>
    </row>
    <row r="397" spans="1:13" x14ac:dyDescent="0.2">
      <c r="A397" s="153">
        <v>4010010</v>
      </c>
      <c r="B397" s="153" t="s">
        <v>377</v>
      </c>
      <c r="G397" s="158" t="s">
        <v>3785</v>
      </c>
      <c r="H397" s="153" t="str">
        <f t="shared" si="20"/>
        <v>401</v>
      </c>
      <c r="J397" s="158" t="e">
        <f>+SUMIF(#REF!,'trial  i vjeter'!A397,#REF!)</f>
        <v>#REF!</v>
      </c>
      <c r="K397" s="164" t="e">
        <f t="shared" si="19"/>
        <v>#REF!</v>
      </c>
      <c r="L397" s="158" t="e">
        <f>+SUMIF(#REF!,'trial  i vjeter'!A397,#REF!)</f>
        <v>#REF!</v>
      </c>
      <c r="M397" s="158" t="e">
        <f t="shared" si="21"/>
        <v>#REF!</v>
      </c>
    </row>
    <row r="398" spans="1:13" x14ac:dyDescent="0.2">
      <c r="A398" s="153">
        <v>4010028</v>
      </c>
      <c r="B398" s="153" t="s">
        <v>384</v>
      </c>
      <c r="G398" s="158" t="s">
        <v>3785</v>
      </c>
      <c r="H398" s="153" t="str">
        <f t="shared" si="20"/>
        <v>401</v>
      </c>
      <c r="J398" s="158" t="e">
        <f>+SUMIF(#REF!,'trial  i vjeter'!A398,#REF!)</f>
        <v>#REF!</v>
      </c>
      <c r="K398" s="164" t="e">
        <f t="shared" si="19"/>
        <v>#REF!</v>
      </c>
      <c r="L398" s="158" t="e">
        <f>+SUMIF(#REF!,'trial  i vjeter'!A398,#REF!)</f>
        <v>#REF!</v>
      </c>
      <c r="M398" s="158" t="e">
        <f t="shared" si="21"/>
        <v>#REF!</v>
      </c>
    </row>
    <row r="399" spans="1:13" x14ac:dyDescent="0.2">
      <c r="A399" s="153">
        <v>4010040</v>
      </c>
      <c r="B399" s="153" t="s">
        <v>387</v>
      </c>
      <c r="G399" s="158" t="s">
        <v>3785</v>
      </c>
      <c r="H399" s="153" t="str">
        <f t="shared" si="20"/>
        <v>401</v>
      </c>
      <c r="J399" s="158" t="e">
        <f>+SUMIF(#REF!,'trial  i vjeter'!A399,#REF!)</f>
        <v>#REF!</v>
      </c>
      <c r="K399" s="164" t="e">
        <f t="shared" si="19"/>
        <v>#REF!</v>
      </c>
      <c r="L399" s="158" t="e">
        <f>+SUMIF(#REF!,'trial  i vjeter'!A399,#REF!)</f>
        <v>#REF!</v>
      </c>
      <c r="M399" s="158" t="e">
        <f t="shared" si="21"/>
        <v>#REF!</v>
      </c>
    </row>
    <row r="400" spans="1:13" x14ac:dyDescent="0.2">
      <c r="A400" s="153">
        <v>4010050</v>
      </c>
      <c r="B400" s="153" t="s">
        <v>389</v>
      </c>
      <c r="G400" s="158" t="s">
        <v>3785</v>
      </c>
      <c r="H400" s="153" t="str">
        <f t="shared" si="20"/>
        <v>401</v>
      </c>
      <c r="J400" s="158" t="e">
        <f>+SUMIF(#REF!,'trial  i vjeter'!A400,#REF!)</f>
        <v>#REF!</v>
      </c>
      <c r="K400" s="164" t="e">
        <f t="shared" si="19"/>
        <v>#REF!</v>
      </c>
      <c r="L400" s="158" t="e">
        <f>+SUMIF(#REF!,'trial  i vjeter'!A400,#REF!)</f>
        <v>#REF!</v>
      </c>
      <c r="M400" s="158" t="e">
        <f t="shared" si="21"/>
        <v>#REF!</v>
      </c>
    </row>
    <row r="401" spans="1:13" x14ac:dyDescent="0.2">
      <c r="A401" s="153">
        <v>4010051</v>
      </c>
      <c r="B401" s="153" t="s">
        <v>391</v>
      </c>
      <c r="G401" s="158" t="s">
        <v>3785</v>
      </c>
      <c r="H401" s="153" t="str">
        <f t="shared" si="20"/>
        <v>401</v>
      </c>
      <c r="J401" s="158" t="e">
        <f>+SUMIF(#REF!,'trial  i vjeter'!A401,#REF!)</f>
        <v>#REF!</v>
      </c>
      <c r="K401" s="164" t="e">
        <f t="shared" ref="K401:K464" si="22">+C401-J401</f>
        <v>#REF!</v>
      </c>
      <c r="L401" s="158" t="e">
        <f>+SUMIF(#REF!,'trial  i vjeter'!A401,#REF!)</f>
        <v>#REF!</v>
      </c>
      <c r="M401" s="158" t="e">
        <f t="shared" si="21"/>
        <v>#REF!</v>
      </c>
    </row>
    <row r="402" spans="1:13" x14ac:dyDescent="0.2">
      <c r="A402" s="153">
        <v>4010068</v>
      </c>
      <c r="B402" s="153" t="s">
        <v>3564</v>
      </c>
      <c r="G402" s="158" t="s">
        <v>3785</v>
      </c>
      <c r="H402" s="153" t="str">
        <f t="shared" si="20"/>
        <v>401</v>
      </c>
      <c r="J402" s="158" t="e">
        <f>+SUMIF(#REF!,'trial  i vjeter'!A402,#REF!)</f>
        <v>#REF!</v>
      </c>
      <c r="K402" s="164" t="e">
        <f t="shared" si="22"/>
        <v>#REF!</v>
      </c>
      <c r="L402" s="158" t="e">
        <f>+SUMIF(#REF!,'trial  i vjeter'!A402,#REF!)</f>
        <v>#REF!</v>
      </c>
      <c r="M402" s="158" t="e">
        <f t="shared" si="21"/>
        <v>#REF!</v>
      </c>
    </row>
    <row r="403" spans="1:13" x14ac:dyDescent="0.2">
      <c r="A403" s="153">
        <v>4010648</v>
      </c>
      <c r="B403" s="153" t="s">
        <v>2812</v>
      </c>
      <c r="G403" s="158" t="s">
        <v>3785</v>
      </c>
      <c r="H403" s="153" t="str">
        <f t="shared" si="20"/>
        <v>401</v>
      </c>
      <c r="J403" s="158" t="e">
        <f>+SUMIF(#REF!,'trial  i vjeter'!A403,#REF!)</f>
        <v>#REF!</v>
      </c>
      <c r="K403" s="164" t="e">
        <f t="shared" si="22"/>
        <v>#REF!</v>
      </c>
      <c r="L403" s="158" t="e">
        <f>+SUMIF(#REF!,'trial  i vjeter'!A403,#REF!)</f>
        <v>#REF!</v>
      </c>
      <c r="M403" s="158" t="e">
        <f t="shared" si="21"/>
        <v>#REF!</v>
      </c>
    </row>
    <row r="404" spans="1:13" x14ac:dyDescent="0.2">
      <c r="A404" s="153">
        <v>4010760</v>
      </c>
      <c r="B404" s="153" t="s">
        <v>2815</v>
      </c>
      <c r="G404" s="158" t="s">
        <v>3785</v>
      </c>
      <c r="H404" s="153" t="str">
        <f t="shared" si="20"/>
        <v>401</v>
      </c>
      <c r="J404" s="158" t="e">
        <f>+SUMIF(#REF!,'trial  i vjeter'!A404,#REF!)</f>
        <v>#REF!</v>
      </c>
      <c r="K404" s="164" t="e">
        <f t="shared" si="22"/>
        <v>#REF!</v>
      </c>
      <c r="L404" s="158" t="e">
        <f>+SUMIF(#REF!,'trial  i vjeter'!A404,#REF!)</f>
        <v>#REF!</v>
      </c>
      <c r="M404" s="158" t="e">
        <f t="shared" si="21"/>
        <v>#REF!</v>
      </c>
    </row>
    <row r="405" spans="1:13" x14ac:dyDescent="0.2">
      <c r="A405" s="153">
        <v>4010071</v>
      </c>
      <c r="B405" s="153" t="s">
        <v>400</v>
      </c>
      <c r="G405" s="158" t="s">
        <v>3785</v>
      </c>
      <c r="H405" s="153" t="str">
        <f t="shared" si="20"/>
        <v>401</v>
      </c>
      <c r="J405" s="158" t="e">
        <f>+SUMIF(#REF!,'trial  i vjeter'!A405,#REF!)</f>
        <v>#REF!</v>
      </c>
      <c r="K405" s="164" t="e">
        <f t="shared" si="22"/>
        <v>#REF!</v>
      </c>
      <c r="L405" s="158" t="e">
        <f>+SUMIF(#REF!,'trial  i vjeter'!A405,#REF!)</f>
        <v>#REF!</v>
      </c>
      <c r="M405" s="158" t="e">
        <f t="shared" si="21"/>
        <v>#REF!</v>
      </c>
    </row>
    <row r="406" spans="1:13" x14ac:dyDescent="0.2">
      <c r="A406" s="153">
        <v>4010072</v>
      </c>
      <c r="B406" s="153" t="s">
        <v>402</v>
      </c>
      <c r="G406" s="158" t="s">
        <v>3785</v>
      </c>
      <c r="H406" s="153" t="str">
        <f t="shared" si="20"/>
        <v>401</v>
      </c>
      <c r="J406" s="158" t="e">
        <f>+SUMIF(#REF!,'trial  i vjeter'!A406,#REF!)</f>
        <v>#REF!</v>
      </c>
      <c r="K406" s="164" t="e">
        <f t="shared" si="22"/>
        <v>#REF!</v>
      </c>
      <c r="L406" s="158" t="e">
        <f>+SUMIF(#REF!,'trial  i vjeter'!A406,#REF!)</f>
        <v>#REF!</v>
      </c>
      <c r="M406" s="158" t="e">
        <f t="shared" si="21"/>
        <v>#REF!</v>
      </c>
    </row>
    <row r="407" spans="1:13" x14ac:dyDescent="0.2">
      <c r="A407" s="153">
        <v>4010087</v>
      </c>
      <c r="B407" s="153" t="s">
        <v>410</v>
      </c>
      <c r="G407" s="158" t="s">
        <v>3785</v>
      </c>
      <c r="H407" s="153" t="str">
        <f t="shared" si="20"/>
        <v>401</v>
      </c>
      <c r="J407" s="158" t="e">
        <f>+SUMIF(#REF!,'trial  i vjeter'!A407,#REF!)</f>
        <v>#REF!</v>
      </c>
      <c r="K407" s="164" t="e">
        <f t="shared" si="22"/>
        <v>#REF!</v>
      </c>
      <c r="L407" s="158" t="e">
        <f>+SUMIF(#REF!,'trial  i vjeter'!A407,#REF!)</f>
        <v>#REF!</v>
      </c>
      <c r="M407" s="158" t="e">
        <f t="shared" si="21"/>
        <v>#REF!</v>
      </c>
    </row>
    <row r="408" spans="1:13" x14ac:dyDescent="0.2">
      <c r="A408" s="153">
        <v>4010094</v>
      </c>
      <c r="B408" s="153" t="s">
        <v>412</v>
      </c>
      <c r="G408" s="158" t="s">
        <v>3785</v>
      </c>
      <c r="H408" s="153" t="str">
        <f t="shared" si="20"/>
        <v>401</v>
      </c>
      <c r="J408" s="158" t="e">
        <f>+SUMIF(#REF!,'trial  i vjeter'!A408,#REF!)</f>
        <v>#REF!</v>
      </c>
      <c r="K408" s="164" t="e">
        <f t="shared" si="22"/>
        <v>#REF!</v>
      </c>
      <c r="L408" s="158" t="e">
        <f>+SUMIF(#REF!,'trial  i vjeter'!A408,#REF!)</f>
        <v>#REF!</v>
      </c>
      <c r="M408" s="158" t="e">
        <f t="shared" si="21"/>
        <v>#REF!</v>
      </c>
    </row>
    <row r="409" spans="1:13" x14ac:dyDescent="0.2">
      <c r="A409" s="153">
        <v>4010122</v>
      </c>
      <c r="B409" s="153" t="s">
        <v>418</v>
      </c>
      <c r="G409" s="158" t="s">
        <v>3785</v>
      </c>
      <c r="H409" s="153" t="str">
        <f t="shared" si="20"/>
        <v>401</v>
      </c>
      <c r="J409" s="158" t="e">
        <f>+SUMIF(#REF!,'trial  i vjeter'!A409,#REF!)</f>
        <v>#REF!</v>
      </c>
      <c r="K409" s="164" t="e">
        <f t="shared" si="22"/>
        <v>#REF!</v>
      </c>
      <c r="L409" s="158" t="e">
        <f>+SUMIF(#REF!,'trial  i vjeter'!A409,#REF!)</f>
        <v>#REF!</v>
      </c>
      <c r="M409" s="158" t="e">
        <f t="shared" si="21"/>
        <v>#REF!</v>
      </c>
    </row>
    <row r="410" spans="1:13" x14ac:dyDescent="0.2">
      <c r="A410" s="153">
        <v>4010190</v>
      </c>
      <c r="B410" s="153" t="s">
        <v>430</v>
      </c>
      <c r="G410" s="158" t="s">
        <v>3785</v>
      </c>
      <c r="H410" s="153" t="str">
        <f t="shared" si="20"/>
        <v>401</v>
      </c>
      <c r="J410" s="158" t="e">
        <f>+SUMIF(#REF!,'trial  i vjeter'!A410,#REF!)</f>
        <v>#REF!</v>
      </c>
      <c r="K410" s="164" t="e">
        <f t="shared" si="22"/>
        <v>#REF!</v>
      </c>
      <c r="L410" s="158" t="e">
        <f>+SUMIF(#REF!,'trial  i vjeter'!A410,#REF!)</f>
        <v>#REF!</v>
      </c>
      <c r="M410" s="158" t="e">
        <f t="shared" si="21"/>
        <v>#REF!</v>
      </c>
    </row>
    <row r="411" spans="1:13" x14ac:dyDescent="0.2">
      <c r="A411" s="153">
        <v>4010243</v>
      </c>
      <c r="B411" s="153" t="s">
        <v>435</v>
      </c>
      <c r="G411" s="158" t="s">
        <v>3785</v>
      </c>
      <c r="H411" s="153" t="str">
        <f t="shared" si="20"/>
        <v>401</v>
      </c>
      <c r="J411" s="158" t="e">
        <f>+SUMIF(#REF!,'trial  i vjeter'!A411,#REF!)</f>
        <v>#REF!</v>
      </c>
      <c r="K411" s="164" t="e">
        <f t="shared" si="22"/>
        <v>#REF!</v>
      </c>
      <c r="L411" s="158" t="e">
        <f>+SUMIF(#REF!,'trial  i vjeter'!A411,#REF!)</f>
        <v>#REF!</v>
      </c>
      <c r="M411" s="158" t="e">
        <f t="shared" si="21"/>
        <v>#REF!</v>
      </c>
    </row>
    <row r="412" spans="1:13" x14ac:dyDescent="0.2">
      <c r="A412" s="153">
        <v>4010247</v>
      </c>
      <c r="B412" s="153" t="s">
        <v>439</v>
      </c>
      <c r="G412" s="158" t="s">
        <v>3785</v>
      </c>
      <c r="H412" s="153" t="str">
        <f t="shared" si="20"/>
        <v>401</v>
      </c>
      <c r="J412" s="158" t="e">
        <f>+SUMIF(#REF!,'trial  i vjeter'!A412,#REF!)</f>
        <v>#REF!</v>
      </c>
      <c r="K412" s="164" t="e">
        <f t="shared" si="22"/>
        <v>#REF!</v>
      </c>
      <c r="L412" s="158" t="e">
        <f>+SUMIF(#REF!,'trial  i vjeter'!A412,#REF!)</f>
        <v>#REF!</v>
      </c>
      <c r="M412" s="158" t="e">
        <f t="shared" si="21"/>
        <v>#REF!</v>
      </c>
    </row>
    <row r="413" spans="1:13" x14ac:dyDescent="0.2">
      <c r="A413" s="153">
        <v>4010249</v>
      </c>
      <c r="B413" s="153" t="s">
        <v>441</v>
      </c>
      <c r="G413" s="158" t="s">
        <v>3785</v>
      </c>
      <c r="H413" s="153" t="str">
        <f t="shared" si="20"/>
        <v>401</v>
      </c>
      <c r="J413" s="158" t="e">
        <f>+SUMIF(#REF!,'trial  i vjeter'!A413,#REF!)</f>
        <v>#REF!</v>
      </c>
      <c r="K413" s="164" t="e">
        <f t="shared" si="22"/>
        <v>#REF!</v>
      </c>
      <c r="L413" s="158" t="e">
        <f>+SUMIF(#REF!,'trial  i vjeter'!A413,#REF!)</f>
        <v>#REF!</v>
      </c>
      <c r="M413" s="158" t="e">
        <f t="shared" si="21"/>
        <v>#REF!</v>
      </c>
    </row>
    <row r="414" spans="1:13" x14ac:dyDescent="0.2">
      <c r="A414" s="153">
        <v>4010261</v>
      </c>
      <c r="B414" s="153" t="s">
        <v>444</v>
      </c>
      <c r="G414" s="158" t="s">
        <v>3785</v>
      </c>
      <c r="H414" s="153" t="str">
        <f t="shared" si="20"/>
        <v>401</v>
      </c>
      <c r="J414" s="158" t="e">
        <f>+SUMIF(#REF!,'trial  i vjeter'!A414,#REF!)</f>
        <v>#REF!</v>
      </c>
      <c r="K414" s="164" t="e">
        <f t="shared" si="22"/>
        <v>#REF!</v>
      </c>
      <c r="L414" s="158" t="e">
        <f>+SUMIF(#REF!,'trial  i vjeter'!A414,#REF!)</f>
        <v>#REF!</v>
      </c>
      <c r="M414" s="158" t="e">
        <f t="shared" si="21"/>
        <v>#REF!</v>
      </c>
    </row>
    <row r="415" spans="1:13" x14ac:dyDescent="0.2">
      <c r="A415" s="153">
        <v>4010262</v>
      </c>
      <c r="B415" s="153" t="s">
        <v>446</v>
      </c>
      <c r="G415" s="158" t="s">
        <v>3785</v>
      </c>
      <c r="H415" s="153" t="str">
        <f t="shared" si="20"/>
        <v>401</v>
      </c>
      <c r="J415" s="158" t="e">
        <f>+SUMIF(#REF!,'trial  i vjeter'!A415,#REF!)</f>
        <v>#REF!</v>
      </c>
      <c r="K415" s="164" t="e">
        <f t="shared" si="22"/>
        <v>#REF!</v>
      </c>
      <c r="L415" s="158" t="e">
        <f>+SUMIF(#REF!,'trial  i vjeter'!A415,#REF!)</f>
        <v>#REF!</v>
      </c>
      <c r="M415" s="158" t="e">
        <f t="shared" si="21"/>
        <v>#REF!</v>
      </c>
    </row>
    <row r="416" spans="1:13" x14ac:dyDescent="0.2">
      <c r="A416" s="153">
        <v>4010279</v>
      </c>
      <c r="B416" s="153" t="s">
        <v>453</v>
      </c>
      <c r="G416" s="158" t="s">
        <v>3785</v>
      </c>
      <c r="H416" s="153" t="str">
        <f t="shared" si="20"/>
        <v>401</v>
      </c>
      <c r="J416" s="158" t="e">
        <f>+SUMIF(#REF!,'trial  i vjeter'!A416,#REF!)</f>
        <v>#REF!</v>
      </c>
      <c r="K416" s="164" t="e">
        <f t="shared" si="22"/>
        <v>#REF!</v>
      </c>
      <c r="L416" s="158" t="e">
        <f>+SUMIF(#REF!,'trial  i vjeter'!A416,#REF!)</f>
        <v>#REF!</v>
      </c>
      <c r="M416" s="158" t="e">
        <f t="shared" si="21"/>
        <v>#REF!</v>
      </c>
    </row>
    <row r="417" spans="1:13" x14ac:dyDescent="0.2">
      <c r="A417" s="153">
        <v>4010283</v>
      </c>
      <c r="B417" s="153" t="s">
        <v>455</v>
      </c>
      <c r="G417" s="158" t="s">
        <v>3785</v>
      </c>
      <c r="H417" s="153" t="str">
        <f t="shared" si="20"/>
        <v>401</v>
      </c>
      <c r="J417" s="158" t="e">
        <f>+SUMIF(#REF!,'trial  i vjeter'!A417,#REF!)</f>
        <v>#REF!</v>
      </c>
      <c r="K417" s="164" t="e">
        <f t="shared" si="22"/>
        <v>#REF!</v>
      </c>
      <c r="L417" s="158" t="e">
        <f>+SUMIF(#REF!,'trial  i vjeter'!A417,#REF!)</f>
        <v>#REF!</v>
      </c>
      <c r="M417" s="158" t="e">
        <f t="shared" si="21"/>
        <v>#REF!</v>
      </c>
    </row>
    <row r="418" spans="1:13" x14ac:dyDescent="0.2">
      <c r="A418" s="153">
        <v>4010287</v>
      </c>
      <c r="B418" s="153" t="s">
        <v>457</v>
      </c>
      <c r="G418" s="158" t="s">
        <v>3785</v>
      </c>
      <c r="H418" s="153" t="str">
        <f t="shared" si="20"/>
        <v>401</v>
      </c>
      <c r="J418" s="158" t="e">
        <f>+SUMIF(#REF!,'trial  i vjeter'!A418,#REF!)</f>
        <v>#REF!</v>
      </c>
      <c r="K418" s="164" t="e">
        <f t="shared" si="22"/>
        <v>#REF!</v>
      </c>
      <c r="L418" s="158" t="e">
        <f>+SUMIF(#REF!,'trial  i vjeter'!A418,#REF!)</f>
        <v>#REF!</v>
      </c>
      <c r="M418" s="158" t="e">
        <f t="shared" si="21"/>
        <v>#REF!</v>
      </c>
    </row>
    <row r="419" spans="1:13" x14ac:dyDescent="0.2">
      <c r="A419" s="153">
        <v>4010291</v>
      </c>
      <c r="B419" s="153" t="s">
        <v>459</v>
      </c>
      <c r="G419" s="158" t="s">
        <v>3785</v>
      </c>
      <c r="H419" s="153" t="str">
        <f t="shared" si="20"/>
        <v>401</v>
      </c>
      <c r="J419" s="158" t="e">
        <f>+SUMIF(#REF!,'trial  i vjeter'!A419,#REF!)</f>
        <v>#REF!</v>
      </c>
      <c r="K419" s="164" t="e">
        <f t="shared" si="22"/>
        <v>#REF!</v>
      </c>
      <c r="L419" s="158" t="e">
        <f>+SUMIF(#REF!,'trial  i vjeter'!A419,#REF!)</f>
        <v>#REF!</v>
      </c>
      <c r="M419" s="158" t="e">
        <f t="shared" si="21"/>
        <v>#REF!</v>
      </c>
    </row>
    <row r="420" spans="1:13" x14ac:dyDescent="0.2">
      <c r="A420" s="153">
        <v>4010303</v>
      </c>
      <c r="B420" s="153" t="s">
        <v>465</v>
      </c>
      <c r="G420" s="158" t="s">
        <v>3785</v>
      </c>
      <c r="H420" s="153" t="str">
        <f t="shared" si="20"/>
        <v>401</v>
      </c>
      <c r="J420" s="158" t="e">
        <f>+SUMIF(#REF!,'trial  i vjeter'!A420,#REF!)</f>
        <v>#REF!</v>
      </c>
      <c r="K420" s="164" t="e">
        <f t="shared" si="22"/>
        <v>#REF!</v>
      </c>
      <c r="L420" s="158" t="e">
        <f>+SUMIF(#REF!,'trial  i vjeter'!A420,#REF!)</f>
        <v>#REF!</v>
      </c>
      <c r="M420" s="158" t="e">
        <f t="shared" si="21"/>
        <v>#REF!</v>
      </c>
    </row>
    <row r="421" spans="1:13" x14ac:dyDescent="0.2">
      <c r="A421" s="153">
        <v>4010304</v>
      </c>
      <c r="B421" s="153" t="s">
        <v>467</v>
      </c>
      <c r="G421" s="158" t="s">
        <v>3785</v>
      </c>
      <c r="H421" s="153" t="str">
        <f t="shared" si="20"/>
        <v>401</v>
      </c>
      <c r="J421" s="158" t="e">
        <f>+SUMIF(#REF!,'trial  i vjeter'!A421,#REF!)</f>
        <v>#REF!</v>
      </c>
      <c r="K421" s="164" t="e">
        <f t="shared" si="22"/>
        <v>#REF!</v>
      </c>
      <c r="L421" s="158" t="e">
        <f>+SUMIF(#REF!,'trial  i vjeter'!A421,#REF!)</f>
        <v>#REF!</v>
      </c>
      <c r="M421" s="158" t="e">
        <f t="shared" si="21"/>
        <v>#REF!</v>
      </c>
    </row>
    <row r="422" spans="1:13" x14ac:dyDescent="0.2">
      <c r="A422" s="153">
        <v>4010325</v>
      </c>
      <c r="B422" s="153" t="s">
        <v>480</v>
      </c>
      <c r="G422" s="158" t="s">
        <v>3785</v>
      </c>
      <c r="H422" s="153" t="str">
        <f t="shared" si="20"/>
        <v>401</v>
      </c>
      <c r="J422" s="158" t="e">
        <f>+SUMIF(#REF!,'trial  i vjeter'!A422,#REF!)</f>
        <v>#REF!</v>
      </c>
      <c r="K422" s="164" t="e">
        <f t="shared" si="22"/>
        <v>#REF!</v>
      </c>
      <c r="L422" s="158" t="e">
        <f>+SUMIF(#REF!,'trial  i vjeter'!A422,#REF!)</f>
        <v>#REF!</v>
      </c>
      <c r="M422" s="158" t="e">
        <f t="shared" si="21"/>
        <v>#REF!</v>
      </c>
    </row>
    <row r="423" spans="1:13" x14ac:dyDescent="0.2">
      <c r="A423" s="153">
        <v>4010343</v>
      </c>
      <c r="B423" s="153" t="s">
        <v>485</v>
      </c>
      <c r="G423" s="158" t="s">
        <v>3785</v>
      </c>
      <c r="H423" s="153" t="str">
        <f t="shared" si="20"/>
        <v>401</v>
      </c>
      <c r="J423" s="158" t="e">
        <f>+SUMIF(#REF!,'trial  i vjeter'!A423,#REF!)</f>
        <v>#REF!</v>
      </c>
      <c r="K423" s="164" t="e">
        <f t="shared" si="22"/>
        <v>#REF!</v>
      </c>
      <c r="L423" s="158" t="e">
        <f>+SUMIF(#REF!,'trial  i vjeter'!A423,#REF!)</f>
        <v>#REF!</v>
      </c>
      <c r="M423" s="158" t="e">
        <f t="shared" si="21"/>
        <v>#REF!</v>
      </c>
    </row>
    <row r="424" spans="1:13" x14ac:dyDescent="0.2">
      <c r="A424" s="153">
        <v>4010344</v>
      </c>
      <c r="B424" s="153" t="s">
        <v>487</v>
      </c>
      <c r="G424" s="158" t="s">
        <v>3785</v>
      </c>
      <c r="H424" s="153" t="str">
        <f t="shared" si="20"/>
        <v>401</v>
      </c>
      <c r="J424" s="158" t="e">
        <f>+SUMIF(#REF!,'trial  i vjeter'!A424,#REF!)</f>
        <v>#REF!</v>
      </c>
      <c r="K424" s="164" t="e">
        <f t="shared" si="22"/>
        <v>#REF!</v>
      </c>
      <c r="L424" s="158" t="e">
        <f>+SUMIF(#REF!,'trial  i vjeter'!A424,#REF!)</f>
        <v>#REF!</v>
      </c>
      <c r="M424" s="158" t="e">
        <f t="shared" si="21"/>
        <v>#REF!</v>
      </c>
    </row>
    <row r="425" spans="1:13" x14ac:dyDescent="0.2">
      <c r="A425" s="153">
        <v>4010348</v>
      </c>
      <c r="B425" s="153" t="s">
        <v>489</v>
      </c>
      <c r="G425" s="158" t="s">
        <v>3785</v>
      </c>
      <c r="H425" s="153" t="str">
        <f t="shared" si="20"/>
        <v>401</v>
      </c>
      <c r="J425" s="158" t="e">
        <f>+SUMIF(#REF!,'trial  i vjeter'!A425,#REF!)</f>
        <v>#REF!</v>
      </c>
      <c r="K425" s="164" t="e">
        <f t="shared" si="22"/>
        <v>#REF!</v>
      </c>
      <c r="L425" s="158" t="e">
        <f>+SUMIF(#REF!,'trial  i vjeter'!A425,#REF!)</f>
        <v>#REF!</v>
      </c>
      <c r="M425" s="158" t="e">
        <f t="shared" si="21"/>
        <v>#REF!</v>
      </c>
    </row>
    <row r="426" spans="1:13" x14ac:dyDescent="0.2">
      <c r="A426" s="153">
        <v>4010351</v>
      </c>
      <c r="B426" s="153" t="s">
        <v>491</v>
      </c>
      <c r="G426" s="158" t="s">
        <v>3785</v>
      </c>
      <c r="H426" s="153" t="str">
        <f t="shared" si="20"/>
        <v>401</v>
      </c>
      <c r="J426" s="158" t="e">
        <f>+SUMIF(#REF!,'trial  i vjeter'!A426,#REF!)</f>
        <v>#REF!</v>
      </c>
      <c r="K426" s="164" t="e">
        <f t="shared" si="22"/>
        <v>#REF!</v>
      </c>
      <c r="L426" s="158" t="e">
        <f>+SUMIF(#REF!,'trial  i vjeter'!A426,#REF!)</f>
        <v>#REF!</v>
      </c>
      <c r="M426" s="158" t="e">
        <f t="shared" si="21"/>
        <v>#REF!</v>
      </c>
    </row>
    <row r="427" spans="1:13" x14ac:dyDescent="0.2">
      <c r="A427" s="153">
        <v>4010387</v>
      </c>
      <c r="B427" s="153" t="s">
        <v>499</v>
      </c>
      <c r="G427" s="158" t="s">
        <v>3785</v>
      </c>
      <c r="H427" s="153" t="str">
        <f t="shared" si="20"/>
        <v>401</v>
      </c>
      <c r="J427" s="158" t="e">
        <f>+SUMIF(#REF!,'trial  i vjeter'!A427,#REF!)</f>
        <v>#REF!</v>
      </c>
      <c r="K427" s="164" t="e">
        <f t="shared" si="22"/>
        <v>#REF!</v>
      </c>
      <c r="L427" s="158" t="e">
        <f>+SUMIF(#REF!,'trial  i vjeter'!A427,#REF!)</f>
        <v>#REF!</v>
      </c>
      <c r="M427" s="158" t="e">
        <f t="shared" si="21"/>
        <v>#REF!</v>
      </c>
    </row>
    <row r="428" spans="1:13" x14ac:dyDescent="0.2">
      <c r="A428" s="153">
        <v>4010399</v>
      </c>
      <c r="B428" s="153" t="s">
        <v>504</v>
      </c>
      <c r="G428" s="158" t="s">
        <v>3785</v>
      </c>
      <c r="H428" s="153" t="str">
        <f t="shared" si="20"/>
        <v>401</v>
      </c>
      <c r="J428" s="158" t="e">
        <f>+SUMIF(#REF!,'trial  i vjeter'!A428,#REF!)</f>
        <v>#REF!</v>
      </c>
      <c r="K428" s="164" t="e">
        <f t="shared" si="22"/>
        <v>#REF!</v>
      </c>
      <c r="L428" s="158" t="e">
        <f>+SUMIF(#REF!,'trial  i vjeter'!A428,#REF!)</f>
        <v>#REF!</v>
      </c>
      <c r="M428" s="158" t="e">
        <f t="shared" si="21"/>
        <v>#REF!</v>
      </c>
    </row>
    <row r="429" spans="1:13" x14ac:dyDescent="0.2">
      <c r="A429" s="153">
        <v>4010415</v>
      </c>
      <c r="B429" s="153" t="s">
        <v>507</v>
      </c>
      <c r="G429" s="158" t="s">
        <v>3785</v>
      </c>
      <c r="H429" s="153" t="str">
        <f t="shared" si="20"/>
        <v>401</v>
      </c>
      <c r="J429" s="158" t="e">
        <f>+SUMIF(#REF!,'trial  i vjeter'!A429,#REF!)</f>
        <v>#REF!</v>
      </c>
      <c r="K429" s="164" t="e">
        <f t="shared" si="22"/>
        <v>#REF!</v>
      </c>
      <c r="L429" s="158" t="e">
        <f>+SUMIF(#REF!,'trial  i vjeter'!A429,#REF!)</f>
        <v>#REF!</v>
      </c>
      <c r="M429" s="158" t="e">
        <f t="shared" si="21"/>
        <v>#REF!</v>
      </c>
    </row>
    <row r="430" spans="1:13" x14ac:dyDescent="0.2">
      <c r="A430" s="153">
        <v>4010419</v>
      </c>
      <c r="B430" s="153" t="s">
        <v>512</v>
      </c>
      <c r="G430" s="158" t="s">
        <v>3785</v>
      </c>
      <c r="H430" s="153" t="str">
        <f t="shared" si="20"/>
        <v>401</v>
      </c>
      <c r="J430" s="158" t="e">
        <f>+SUMIF(#REF!,'trial  i vjeter'!A430,#REF!)</f>
        <v>#REF!</v>
      </c>
      <c r="K430" s="164" t="e">
        <f t="shared" si="22"/>
        <v>#REF!</v>
      </c>
      <c r="L430" s="158" t="e">
        <f>+SUMIF(#REF!,'trial  i vjeter'!A430,#REF!)</f>
        <v>#REF!</v>
      </c>
      <c r="M430" s="158" t="e">
        <f t="shared" si="21"/>
        <v>#REF!</v>
      </c>
    </row>
    <row r="431" spans="1:13" x14ac:dyDescent="0.2">
      <c r="A431" s="153">
        <v>4010425</v>
      </c>
      <c r="B431" s="153" t="s">
        <v>516</v>
      </c>
      <c r="G431" s="158" t="s">
        <v>3785</v>
      </c>
      <c r="H431" s="153" t="str">
        <f t="shared" si="20"/>
        <v>401</v>
      </c>
      <c r="J431" s="158" t="e">
        <f>+SUMIF(#REF!,'trial  i vjeter'!A431,#REF!)</f>
        <v>#REF!</v>
      </c>
      <c r="K431" s="164" t="e">
        <f t="shared" si="22"/>
        <v>#REF!</v>
      </c>
      <c r="L431" s="158" t="e">
        <f>+SUMIF(#REF!,'trial  i vjeter'!A431,#REF!)</f>
        <v>#REF!</v>
      </c>
      <c r="M431" s="158" t="e">
        <f t="shared" si="21"/>
        <v>#REF!</v>
      </c>
    </row>
    <row r="432" spans="1:13" x14ac:dyDescent="0.2">
      <c r="A432" s="153">
        <v>4010437</v>
      </c>
      <c r="B432" s="153" t="s">
        <v>521</v>
      </c>
      <c r="G432" s="158" t="s">
        <v>3785</v>
      </c>
      <c r="H432" s="153" t="str">
        <f t="shared" si="20"/>
        <v>401</v>
      </c>
      <c r="J432" s="158" t="e">
        <f>+SUMIF(#REF!,'trial  i vjeter'!A432,#REF!)</f>
        <v>#REF!</v>
      </c>
      <c r="K432" s="164" t="e">
        <f t="shared" si="22"/>
        <v>#REF!</v>
      </c>
      <c r="L432" s="158" t="e">
        <f>+SUMIF(#REF!,'trial  i vjeter'!A432,#REF!)</f>
        <v>#REF!</v>
      </c>
      <c r="M432" s="158" t="e">
        <f t="shared" si="21"/>
        <v>#REF!</v>
      </c>
    </row>
    <row r="433" spans="1:13" x14ac:dyDescent="0.2">
      <c r="A433" s="153">
        <v>4010466</v>
      </c>
      <c r="B433" s="153" t="s">
        <v>3565</v>
      </c>
      <c r="G433" s="158" t="s">
        <v>3785</v>
      </c>
      <c r="H433" s="153" t="str">
        <f t="shared" si="20"/>
        <v>401</v>
      </c>
      <c r="J433" s="158" t="e">
        <f>+SUMIF(#REF!,'trial  i vjeter'!A433,#REF!)</f>
        <v>#REF!</v>
      </c>
      <c r="K433" s="164" t="e">
        <f t="shared" si="22"/>
        <v>#REF!</v>
      </c>
      <c r="L433" s="158" t="e">
        <f>+SUMIF(#REF!,'trial  i vjeter'!A433,#REF!)</f>
        <v>#REF!</v>
      </c>
      <c r="M433" s="158" t="e">
        <f t="shared" si="21"/>
        <v>#REF!</v>
      </c>
    </row>
    <row r="434" spans="1:13" x14ac:dyDescent="0.2">
      <c r="A434" s="153">
        <v>4010471</v>
      </c>
      <c r="B434" s="153" t="s">
        <v>533</v>
      </c>
      <c r="G434" s="158" t="s">
        <v>3785</v>
      </c>
      <c r="H434" s="153" t="str">
        <f t="shared" si="20"/>
        <v>401</v>
      </c>
      <c r="J434" s="158" t="e">
        <f>+SUMIF(#REF!,'trial  i vjeter'!A434,#REF!)</f>
        <v>#REF!</v>
      </c>
      <c r="K434" s="164" t="e">
        <f t="shared" si="22"/>
        <v>#REF!</v>
      </c>
      <c r="L434" s="158" t="e">
        <f>+SUMIF(#REF!,'trial  i vjeter'!A434,#REF!)</f>
        <v>#REF!</v>
      </c>
      <c r="M434" s="158" t="e">
        <f t="shared" si="21"/>
        <v>#REF!</v>
      </c>
    </row>
    <row r="435" spans="1:13" x14ac:dyDescent="0.2">
      <c r="A435" s="153">
        <v>4010486</v>
      </c>
      <c r="B435" s="153" t="s">
        <v>537</v>
      </c>
      <c r="G435" s="158" t="s">
        <v>3785</v>
      </c>
      <c r="H435" s="153" t="str">
        <f t="shared" si="20"/>
        <v>401</v>
      </c>
      <c r="J435" s="158" t="e">
        <f>+SUMIF(#REF!,'trial  i vjeter'!A435,#REF!)</f>
        <v>#REF!</v>
      </c>
      <c r="K435" s="164" t="e">
        <f t="shared" si="22"/>
        <v>#REF!</v>
      </c>
      <c r="L435" s="158" t="e">
        <f>+SUMIF(#REF!,'trial  i vjeter'!A435,#REF!)</f>
        <v>#REF!</v>
      </c>
      <c r="M435" s="158" t="e">
        <f t="shared" si="21"/>
        <v>#REF!</v>
      </c>
    </row>
    <row r="436" spans="1:13" x14ac:dyDescent="0.2">
      <c r="A436" s="153">
        <v>4010488</v>
      </c>
      <c r="B436" s="153" t="s">
        <v>539</v>
      </c>
      <c r="G436" s="158" t="s">
        <v>3785</v>
      </c>
      <c r="H436" s="153" t="str">
        <f t="shared" si="20"/>
        <v>401</v>
      </c>
      <c r="J436" s="158" t="e">
        <f>+SUMIF(#REF!,'trial  i vjeter'!A436,#REF!)</f>
        <v>#REF!</v>
      </c>
      <c r="K436" s="164" t="e">
        <f t="shared" si="22"/>
        <v>#REF!</v>
      </c>
      <c r="L436" s="158" t="e">
        <f>+SUMIF(#REF!,'trial  i vjeter'!A436,#REF!)</f>
        <v>#REF!</v>
      </c>
      <c r="M436" s="158" t="e">
        <f t="shared" si="21"/>
        <v>#REF!</v>
      </c>
    </row>
    <row r="437" spans="1:13" x14ac:dyDescent="0.2">
      <c r="A437" s="153">
        <v>4010499</v>
      </c>
      <c r="B437" s="153" t="s">
        <v>547</v>
      </c>
      <c r="G437" s="158" t="s">
        <v>3785</v>
      </c>
      <c r="H437" s="153" t="str">
        <f t="shared" si="20"/>
        <v>401</v>
      </c>
      <c r="J437" s="158" t="e">
        <f>+SUMIF(#REF!,'trial  i vjeter'!A437,#REF!)</f>
        <v>#REF!</v>
      </c>
      <c r="K437" s="164" t="e">
        <f t="shared" si="22"/>
        <v>#REF!</v>
      </c>
      <c r="L437" s="158" t="e">
        <f>+SUMIF(#REF!,'trial  i vjeter'!A437,#REF!)</f>
        <v>#REF!</v>
      </c>
      <c r="M437" s="158" t="e">
        <f t="shared" si="21"/>
        <v>#REF!</v>
      </c>
    </row>
    <row r="438" spans="1:13" x14ac:dyDescent="0.2">
      <c r="A438" s="153">
        <v>4010501</v>
      </c>
      <c r="B438" s="153" t="s">
        <v>549</v>
      </c>
      <c r="G438" s="158" t="s">
        <v>3785</v>
      </c>
      <c r="H438" s="153" t="str">
        <f t="shared" si="20"/>
        <v>401</v>
      </c>
      <c r="J438" s="158" t="e">
        <f>+SUMIF(#REF!,'trial  i vjeter'!A438,#REF!)</f>
        <v>#REF!</v>
      </c>
      <c r="K438" s="164" t="e">
        <f t="shared" si="22"/>
        <v>#REF!</v>
      </c>
      <c r="L438" s="158" t="e">
        <f>+SUMIF(#REF!,'trial  i vjeter'!A438,#REF!)</f>
        <v>#REF!</v>
      </c>
      <c r="M438" s="158" t="e">
        <f t="shared" si="21"/>
        <v>#REF!</v>
      </c>
    </row>
    <row r="439" spans="1:13" x14ac:dyDescent="0.2">
      <c r="A439" s="153">
        <v>4010512</v>
      </c>
      <c r="B439" s="153" t="s">
        <v>552</v>
      </c>
      <c r="G439" s="158" t="s">
        <v>3785</v>
      </c>
      <c r="H439" s="153" t="str">
        <f t="shared" si="20"/>
        <v>401</v>
      </c>
      <c r="J439" s="158" t="e">
        <f>+SUMIF(#REF!,'trial  i vjeter'!A439,#REF!)</f>
        <v>#REF!</v>
      </c>
      <c r="K439" s="164" t="e">
        <f t="shared" si="22"/>
        <v>#REF!</v>
      </c>
      <c r="L439" s="158" t="e">
        <f>+SUMIF(#REF!,'trial  i vjeter'!A439,#REF!)</f>
        <v>#REF!</v>
      </c>
      <c r="M439" s="158" t="e">
        <f t="shared" si="21"/>
        <v>#REF!</v>
      </c>
    </row>
    <row r="440" spans="1:13" x14ac:dyDescent="0.2">
      <c r="A440" s="153">
        <v>4010521</v>
      </c>
      <c r="B440" s="153" t="s">
        <v>556</v>
      </c>
      <c r="G440" s="158" t="s">
        <v>3785</v>
      </c>
      <c r="H440" s="153" t="str">
        <f t="shared" si="20"/>
        <v>401</v>
      </c>
      <c r="J440" s="158" t="e">
        <f>+SUMIF(#REF!,'trial  i vjeter'!A440,#REF!)</f>
        <v>#REF!</v>
      </c>
      <c r="K440" s="164" t="e">
        <f t="shared" si="22"/>
        <v>#REF!</v>
      </c>
      <c r="L440" s="158" t="e">
        <f>+SUMIF(#REF!,'trial  i vjeter'!A440,#REF!)</f>
        <v>#REF!</v>
      </c>
      <c r="M440" s="158" t="e">
        <f t="shared" si="21"/>
        <v>#REF!</v>
      </c>
    </row>
    <row r="441" spans="1:13" x14ac:dyDescent="0.2">
      <c r="A441" s="153">
        <v>4010526</v>
      </c>
      <c r="B441" s="153" t="s">
        <v>560</v>
      </c>
      <c r="G441" s="158" t="s">
        <v>3785</v>
      </c>
      <c r="H441" s="153" t="str">
        <f t="shared" si="20"/>
        <v>401</v>
      </c>
      <c r="J441" s="158" t="e">
        <f>+SUMIF(#REF!,'trial  i vjeter'!A441,#REF!)</f>
        <v>#REF!</v>
      </c>
      <c r="K441" s="164" t="e">
        <f t="shared" si="22"/>
        <v>#REF!</v>
      </c>
      <c r="L441" s="158" t="e">
        <f>+SUMIF(#REF!,'trial  i vjeter'!A441,#REF!)</f>
        <v>#REF!</v>
      </c>
      <c r="M441" s="158" t="e">
        <f t="shared" si="21"/>
        <v>#REF!</v>
      </c>
    </row>
    <row r="442" spans="1:13" x14ac:dyDescent="0.2">
      <c r="A442" s="153">
        <v>4010561</v>
      </c>
      <c r="B442" s="153" t="s">
        <v>563</v>
      </c>
      <c r="G442" s="158" t="s">
        <v>3785</v>
      </c>
      <c r="H442" s="153" t="str">
        <f t="shared" si="20"/>
        <v>401</v>
      </c>
      <c r="J442" s="158" t="e">
        <f>+SUMIF(#REF!,'trial  i vjeter'!A442,#REF!)</f>
        <v>#REF!</v>
      </c>
      <c r="K442" s="164" t="e">
        <f t="shared" si="22"/>
        <v>#REF!</v>
      </c>
      <c r="L442" s="158" t="e">
        <f>+SUMIF(#REF!,'trial  i vjeter'!A442,#REF!)</f>
        <v>#REF!</v>
      </c>
      <c r="M442" s="158" t="e">
        <f t="shared" si="21"/>
        <v>#REF!</v>
      </c>
    </row>
    <row r="443" spans="1:13" x14ac:dyDescent="0.2">
      <c r="A443" s="153">
        <v>4010563</v>
      </c>
      <c r="B443" s="153" t="s">
        <v>567</v>
      </c>
      <c r="G443" s="158" t="s">
        <v>3785</v>
      </c>
      <c r="H443" s="153" t="str">
        <f t="shared" si="20"/>
        <v>401</v>
      </c>
      <c r="J443" s="158" t="e">
        <f>+SUMIF(#REF!,'trial  i vjeter'!A443,#REF!)</f>
        <v>#REF!</v>
      </c>
      <c r="K443" s="164" t="e">
        <f t="shared" si="22"/>
        <v>#REF!</v>
      </c>
      <c r="L443" s="158" t="e">
        <f>+SUMIF(#REF!,'trial  i vjeter'!A443,#REF!)</f>
        <v>#REF!</v>
      </c>
      <c r="M443" s="158" t="e">
        <f t="shared" si="21"/>
        <v>#REF!</v>
      </c>
    </row>
    <row r="444" spans="1:13" x14ac:dyDescent="0.2">
      <c r="A444" s="153">
        <v>4010564</v>
      </c>
      <c r="B444" s="153" t="s">
        <v>569</v>
      </c>
      <c r="G444" s="158" t="s">
        <v>3785</v>
      </c>
      <c r="H444" s="153" t="str">
        <f t="shared" si="20"/>
        <v>401</v>
      </c>
      <c r="J444" s="158" t="e">
        <f>+SUMIF(#REF!,'trial  i vjeter'!A444,#REF!)</f>
        <v>#REF!</v>
      </c>
      <c r="K444" s="164" t="e">
        <f t="shared" si="22"/>
        <v>#REF!</v>
      </c>
      <c r="L444" s="158" t="e">
        <f>+SUMIF(#REF!,'trial  i vjeter'!A444,#REF!)</f>
        <v>#REF!</v>
      </c>
      <c r="M444" s="158" t="e">
        <f t="shared" si="21"/>
        <v>#REF!</v>
      </c>
    </row>
    <row r="445" spans="1:13" x14ac:dyDescent="0.2">
      <c r="A445" s="153">
        <v>4010565</v>
      </c>
      <c r="B445" s="153" t="s">
        <v>571</v>
      </c>
      <c r="G445" s="158" t="s">
        <v>3785</v>
      </c>
      <c r="H445" s="153" t="str">
        <f t="shared" si="20"/>
        <v>401</v>
      </c>
      <c r="J445" s="158" t="e">
        <f>+SUMIF(#REF!,'trial  i vjeter'!A445,#REF!)</f>
        <v>#REF!</v>
      </c>
      <c r="K445" s="164" t="e">
        <f t="shared" si="22"/>
        <v>#REF!</v>
      </c>
      <c r="L445" s="158" t="e">
        <f>+SUMIF(#REF!,'trial  i vjeter'!A445,#REF!)</f>
        <v>#REF!</v>
      </c>
      <c r="M445" s="158" t="e">
        <f t="shared" si="21"/>
        <v>#REF!</v>
      </c>
    </row>
    <row r="446" spans="1:13" x14ac:dyDescent="0.2">
      <c r="A446" s="153">
        <v>4010579</v>
      </c>
      <c r="B446" s="153" t="s">
        <v>576</v>
      </c>
      <c r="G446" s="158" t="s">
        <v>3785</v>
      </c>
      <c r="H446" s="153" t="str">
        <f t="shared" si="20"/>
        <v>401</v>
      </c>
      <c r="J446" s="158" t="e">
        <f>+SUMIF(#REF!,'trial  i vjeter'!A446,#REF!)</f>
        <v>#REF!</v>
      </c>
      <c r="K446" s="164" t="e">
        <f t="shared" si="22"/>
        <v>#REF!</v>
      </c>
      <c r="L446" s="158" t="e">
        <f>+SUMIF(#REF!,'trial  i vjeter'!A446,#REF!)</f>
        <v>#REF!</v>
      </c>
      <c r="M446" s="158" t="e">
        <f t="shared" si="21"/>
        <v>#REF!</v>
      </c>
    </row>
    <row r="447" spans="1:13" x14ac:dyDescent="0.2">
      <c r="A447" s="153">
        <v>4010580</v>
      </c>
      <c r="B447" s="153" t="s">
        <v>578</v>
      </c>
      <c r="G447" s="158" t="s">
        <v>3785</v>
      </c>
      <c r="H447" s="153" t="str">
        <f t="shared" si="20"/>
        <v>401</v>
      </c>
      <c r="J447" s="158" t="e">
        <f>+SUMIF(#REF!,'trial  i vjeter'!A447,#REF!)</f>
        <v>#REF!</v>
      </c>
      <c r="K447" s="164" t="e">
        <f t="shared" si="22"/>
        <v>#REF!</v>
      </c>
      <c r="L447" s="158" t="e">
        <f>+SUMIF(#REF!,'trial  i vjeter'!A447,#REF!)</f>
        <v>#REF!</v>
      </c>
      <c r="M447" s="158" t="e">
        <f t="shared" si="21"/>
        <v>#REF!</v>
      </c>
    </row>
    <row r="448" spans="1:13" x14ac:dyDescent="0.2">
      <c r="A448" s="153">
        <v>4010592</v>
      </c>
      <c r="B448" s="153" t="s">
        <v>585</v>
      </c>
      <c r="G448" s="158" t="s">
        <v>3785</v>
      </c>
      <c r="H448" s="153" t="str">
        <f t="shared" si="20"/>
        <v>401</v>
      </c>
      <c r="J448" s="158" t="e">
        <f>+SUMIF(#REF!,'trial  i vjeter'!A448,#REF!)</f>
        <v>#REF!</v>
      </c>
      <c r="K448" s="164" t="e">
        <f t="shared" si="22"/>
        <v>#REF!</v>
      </c>
      <c r="L448" s="158" t="e">
        <f>+SUMIF(#REF!,'trial  i vjeter'!A448,#REF!)</f>
        <v>#REF!</v>
      </c>
      <c r="M448" s="158" t="e">
        <f t="shared" si="21"/>
        <v>#REF!</v>
      </c>
    </row>
    <row r="449" spans="1:13" x14ac:dyDescent="0.2">
      <c r="A449" s="153">
        <v>4010607</v>
      </c>
      <c r="B449" s="153" t="s">
        <v>598</v>
      </c>
      <c r="G449" s="158" t="s">
        <v>3785</v>
      </c>
      <c r="H449" s="153" t="str">
        <f t="shared" si="20"/>
        <v>401</v>
      </c>
      <c r="J449" s="158" t="e">
        <f>+SUMIF(#REF!,'trial  i vjeter'!A449,#REF!)</f>
        <v>#REF!</v>
      </c>
      <c r="K449" s="164" t="e">
        <f t="shared" si="22"/>
        <v>#REF!</v>
      </c>
      <c r="L449" s="158" t="e">
        <f>+SUMIF(#REF!,'trial  i vjeter'!A449,#REF!)</f>
        <v>#REF!</v>
      </c>
      <c r="M449" s="158" t="e">
        <f t="shared" si="21"/>
        <v>#REF!</v>
      </c>
    </row>
    <row r="450" spans="1:13" x14ac:dyDescent="0.2">
      <c r="A450" s="153">
        <v>4010608</v>
      </c>
      <c r="B450" s="153" t="s">
        <v>600</v>
      </c>
      <c r="G450" s="158" t="s">
        <v>3785</v>
      </c>
      <c r="H450" s="153" t="str">
        <f t="shared" si="20"/>
        <v>401</v>
      </c>
      <c r="J450" s="158" t="e">
        <f>+SUMIF(#REF!,'trial  i vjeter'!A450,#REF!)</f>
        <v>#REF!</v>
      </c>
      <c r="K450" s="164" t="e">
        <f t="shared" si="22"/>
        <v>#REF!</v>
      </c>
      <c r="L450" s="158" t="e">
        <f>+SUMIF(#REF!,'trial  i vjeter'!A450,#REF!)</f>
        <v>#REF!</v>
      </c>
      <c r="M450" s="158" t="e">
        <f t="shared" si="21"/>
        <v>#REF!</v>
      </c>
    </row>
    <row r="451" spans="1:13" x14ac:dyDescent="0.2">
      <c r="A451" s="153">
        <v>4010629</v>
      </c>
      <c r="B451" s="153" t="s">
        <v>613</v>
      </c>
      <c r="G451" s="158" t="s">
        <v>3785</v>
      </c>
      <c r="H451" s="153" t="str">
        <f t="shared" si="20"/>
        <v>401</v>
      </c>
      <c r="J451" s="158" t="e">
        <f>+SUMIF(#REF!,'trial  i vjeter'!A451,#REF!)</f>
        <v>#REF!</v>
      </c>
      <c r="K451" s="164" t="e">
        <f t="shared" si="22"/>
        <v>#REF!</v>
      </c>
      <c r="L451" s="158" t="e">
        <f>+SUMIF(#REF!,'trial  i vjeter'!A451,#REF!)</f>
        <v>#REF!</v>
      </c>
      <c r="M451" s="158" t="e">
        <f t="shared" si="21"/>
        <v>#REF!</v>
      </c>
    </row>
    <row r="452" spans="1:13" x14ac:dyDescent="0.2">
      <c r="A452" s="153">
        <v>4010640</v>
      </c>
      <c r="B452" s="153" t="s">
        <v>619</v>
      </c>
      <c r="G452" s="158" t="s">
        <v>3785</v>
      </c>
      <c r="H452" s="153" t="str">
        <f t="shared" si="20"/>
        <v>401</v>
      </c>
      <c r="J452" s="158" t="e">
        <f>+SUMIF(#REF!,'trial  i vjeter'!A452,#REF!)</f>
        <v>#REF!</v>
      </c>
      <c r="K452" s="164" t="e">
        <f t="shared" si="22"/>
        <v>#REF!</v>
      </c>
      <c r="L452" s="158" t="e">
        <f>+SUMIF(#REF!,'trial  i vjeter'!A452,#REF!)</f>
        <v>#REF!</v>
      </c>
      <c r="M452" s="158" t="e">
        <f t="shared" si="21"/>
        <v>#REF!</v>
      </c>
    </row>
    <row r="453" spans="1:13" x14ac:dyDescent="0.2">
      <c r="A453" s="153">
        <v>4010643</v>
      </c>
      <c r="B453" s="153" t="s">
        <v>621</v>
      </c>
      <c r="G453" s="158" t="s">
        <v>3785</v>
      </c>
      <c r="H453" s="153" t="str">
        <f t="shared" ref="H453:H516" si="23">+LEFT(A453,3)</f>
        <v>401</v>
      </c>
      <c r="J453" s="158" t="e">
        <f>+SUMIF(#REF!,'trial  i vjeter'!A453,#REF!)</f>
        <v>#REF!</v>
      </c>
      <c r="K453" s="164" t="e">
        <f t="shared" si="22"/>
        <v>#REF!</v>
      </c>
      <c r="L453" s="158" t="e">
        <f>+SUMIF(#REF!,'trial  i vjeter'!A453,#REF!)</f>
        <v>#REF!</v>
      </c>
      <c r="M453" s="158" t="e">
        <f t="shared" ref="M453:M516" si="24">+K453+L453</f>
        <v>#REF!</v>
      </c>
    </row>
    <row r="454" spans="1:13" x14ac:dyDescent="0.2">
      <c r="A454" s="153">
        <v>4010649</v>
      </c>
      <c r="B454" s="153" t="s">
        <v>623</v>
      </c>
      <c r="G454" s="158" t="s">
        <v>3785</v>
      </c>
      <c r="H454" s="153" t="str">
        <f t="shared" si="23"/>
        <v>401</v>
      </c>
      <c r="J454" s="158" t="e">
        <f>+SUMIF(#REF!,'trial  i vjeter'!A454,#REF!)</f>
        <v>#REF!</v>
      </c>
      <c r="K454" s="164" t="e">
        <f t="shared" si="22"/>
        <v>#REF!</v>
      </c>
      <c r="L454" s="158" t="e">
        <f>+SUMIF(#REF!,'trial  i vjeter'!A454,#REF!)</f>
        <v>#REF!</v>
      </c>
      <c r="M454" s="158" t="e">
        <f t="shared" si="24"/>
        <v>#REF!</v>
      </c>
    </row>
    <row r="455" spans="1:13" x14ac:dyDescent="0.2">
      <c r="A455" s="153">
        <v>4010674</v>
      </c>
      <c r="B455" s="153" t="s">
        <v>637</v>
      </c>
      <c r="G455" s="158" t="s">
        <v>3785</v>
      </c>
      <c r="H455" s="153" t="str">
        <f t="shared" si="23"/>
        <v>401</v>
      </c>
      <c r="J455" s="158" t="e">
        <f>+SUMIF(#REF!,'trial  i vjeter'!A455,#REF!)</f>
        <v>#REF!</v>
      </c>
      <c r="K455" s="164" t="e">
        <f t="shared" si="22"/>
        <v>#REF!</v>
      </c>
      <c r="L455" s="158" t="e">
        <f>+SUMIF(#REF!,'trial  i vjeter'!A455,#REF!)</f>
        <v>#REF!</v>
      </c>
      <c r="M455" s="158" t="e">
        <f t="shared" si="24"/>
        <v>#REF!</v>
      </c>
    </row>
    <row r="456" spans="1:13" x14ac:dyDescent="0.2">
      <c r="A456" s="153">
        <v>4010691</v>
      </c>
      <c r="B456" s="153" t="s">
        <v>644</v>
      </c>
      <c r="G456" s="158" t="s">
        <v>3785</v>
      </c>
      <c r="H456" s="153" t="str">
        <f t="shared" si="23"/>
        <v>401</v>
      </c>
      <c r="J456" s="158" t="e">
        <f>+SUMIF(#REF!,'trial  i vjeter'!A456,#REF!)</f>
        <v>#REF!</v>
      </c>
      <c r="K456" s="164" t="e">
        <f t="shared" si="22"/>
        <v>#REF!</v>
      </c>
      <c r="L456" s="158" t="e">
        <f>+SUMIF(#REF!,'trial  i vjeter'!A456,#REF!)</f>
        <v>#REF!</v>
      </c>
      <c r="M456" s="158" t="e">
        <f t="shared" si="24"/>
        <v>#REF!</v>
      </c>
    </row>
    <row r="457" spans="1:13" x14ac:dyDescent="0.2">
      <c r="A457" s="153">
        <v>4010694</v>
      </c>
      <c r="B457" s="153" t="s">
        <v>646</v>
      </c>
      <c r="G457" s="158" t="s">
        <v>3785</v>
      </c>
      <c r="H457" s="153" t="str">
        <f t="shared" si="23"/>
        <v>401</v>
      </c>
      <c r="J457" s="158" t="e">
        <f>+SUMIF(#REF!,'trial  i vjeter'!A457,#REF!)</f>
        <v>#REF!</v>
      </c>
      <c r="K457" s="164" t="e">
        <f t="shared" si="22"/>
        <v>#REF!</v>
      </c>
      <c r="L457" s="158" t="e">
        <f>+SUMIF(#REF!,'trial  i vjeter'!A457,#REF!)</f>
        <v>#REF!</v>
      </c>
      <c r="M457" s="158" t="e">
        <f t="shared" si="24"/>
        <v>#REF!</v>
      </c>
    </row>
    <row r="458" spans="1:13" x14ac:dyDescent="0.2">
      <c r="A458" s="153">
        <v>4010706</v>
      </c>
      <c r="B458" s="153" t="s">
        <v>652</v>
      </c>
      <c r="G458" s="158" t="s">
        <v>3785</v>
      </c>
      <c r="H458" s="153" t="str">
        <f t="shared" si="23"/>
        <v>401</v>
      </c>
      <c r="J458" s="158" t="e">
        <f>+SUMIF(#REF!,'trial  i vjeter'!A458,#REF!)</f>
        <v>#REF!</v>
      </c>
      <c r="K458" s="164" t="e">
        <f t="shared" si="22"/>
        <v>#REF!</v>
      </c>
      <c r="L458" s="158" t="e">
        <f>+SUMIF(#REF!,'trial  i vjeter'!A458,#REF!)</f>
        <v>#REF!</v>
      </c>
      <c r="M458" s="158" t="e">
        <f t="shared" si="24"/>
        <v>#REF!</v>
      </c>
    </row>
    <row r="459" spans="1:13" x14ac:dyDescent="0.2">
      <c r="A459" s="153">
        <v>4010733</v>
      </c>
      <c r="B459" s="153" t="s">
        <v>663</v>
      </c>
      <c r="G459" s="158" t="s">
        <v>3785</v>
      </c>
      <c r="H459" s="153" t="str">
        <f t="shared" si="23"/>
        <v>401</v>
      </c>
      <c r="J459" s="158" t="e">
        <f>+SUMIF(#REF!,'trial  i vjeter'!A459,#REF!)</f>
        <v>#REF!</v>
      </c>
      <c r="K459" s="164" t="e">
        <f t="shared" si="22"/>
        <v>#REF!</v>
      </c>
      <c r="L459" s="158" t="e">
        <f>+SUMIF(#REF!,'trial  i vjeter'!A459,#REF!)</f>
        <v>#REF!</v>
      </c>
      <c r="M459" s="158" t="e">
        <f t="shared" si="24"/>
        <v>#REF!</v>
      </c>
    </row>
    <row r="460" spans="1:13" x14ac:dyDescent="0.2">
      <c r="A460" s="153">
        <v>4010734</v>
      </c>
      <c r="B460" s="153" t="s">
        <v>665</v>
      </c>
      <c r="G460" s="158" t="s">
        <v>3785</v>
      </c>
      <c r="H460" s="153" t="str">
        <f t="shared" si="23"/>
        <v>401</v>
      </c>
      <c r="J460" s="158" t="e">
        <f>+SUMIF(#REF!,'trial  i vjeter'!A460,#REF!)</f>
        <v>#REF!</v>
      </c>
      <c r="K460" s="164" t="e">
        <f t="shared" si="22"/>
        <v>#REF!</v>
      </c>
      <c r="L460" s="158" t="e">
        <f>+SUMIF(#REF!,'trial  i vjeter'!A460,#REF!)</f>
        <v>#REF!</v>
      </c>
      <c r="M460" s="158" t="e">
        <f t="shared" si="24"/>
        <v>#REF!</v>
      </c>
    </row>
    <row r="461" spans="1:13" x14ac:dyDescent="0.2">
      <c r="A461" s="153">
        <v>4010735</v>
      </c>
      <c r="B461" s="153" t="s">
        <v>667</v>
      </c>
      <c r="G461" s="158" t="s">
        <v>3785</v>
      </c>
      <c r="H461" s="153" t="str">
        <f t="shared" si="23"/>
        <v>401</v>
      </c>
      <c r="J461" s="158" t="e">
        <f>+SUMIF(#REF!,'trial  i vjeter'!A461,#REF!)</f>
        <v>#REF!</v>
      </c>
      <c r="K461" s="164" t="e">
        <f t="shared" si="22"/>
        <v>#REF!</v>
      </c>
      <c r="L461" s="158" t="e">
        <f>+SUMIF(#REF!,'trial  i vjeter'!A461,#REF!)</f>
        <v>#REF!</v>
      </c>
      <c r="M461" s="158" t="e">
        <f t="shared" si="24"/>
        <v>#REF!</v>
      </c>
    </row>
    <row r="462" spans="1:13" x14ac:dyDescent="0.2">
      <c r="A462" s="153">
        <v>4010737</v>
      </c>
      <c r="B462" s="153" t="s">
        <v>669</v>
      </c>
      <c r="G462" s="158" t="s">
        <v>3785</v>
      </c>
      <c r="H462" s="153" t="str">
        <f t="shared" si="23"/>
        <v>401</v>
      </c>
      <c r="J462" s="158" t="e">
        <f>+SUMIF(#REF!,'trial  i vjeter'!A462,#REF!)</f>
        <v>#REF!</v>
      </c>
      <c r="K462" s="164" t="e">
        <f t="shared" si="22"/>
        <v>#REF!</v>
      </c>
      <c r="L462" s="158" t="e">
        <f>+SUMIF(#REF!,'trial  i vjeter'!A462,#REF!)</f>
        <v>#REF!</v>
      </c>
      <c r="M462" s="158" t="e">
        <f t="shared" si="24"/>
        <v>#REF!</v>
      </c>
    </row>
    <row r="463" spans="1:13" x14ac:dyDescent="0.2">
      <c r="A463" s="153">
        <v>4010744</v>
      </c>
      <c r="B463" s="153" t="s">
        <v>671</v>
      </c>
      <c r="G463" s="158" t="s">
        <v>3785</v>
      </c>
      <c r="H463" s="153" t="str">
        <f t="shared" si="23"/>
        <v>401</v>
      </c>
      <c r="J463" s="158" t="e">
        <f>+SUMIF(#REF!,'trial  i vjeter'!A463,#REF!)</f>
        <v>#REF!</v>
      </c>
      <c r="K463" s="164" t="e">
        <f t="shared" si="22"/>
        <v>#REF!</v>
      </c>
      <c r="L463" s="158" t="e">
        <f>+SUMIF(#REF!,'trial  i vjeter'!A463,#REF!)</f>
        <v>#REF!</v>
      </c>
      <c r="M463" s="158" t="e">
        <f t="shared" si="24"/>
        <v>#REF!</v>
      </c>
    </row>
    <row r="464" spans="1:13" x14ac:dyDescent="0.2">
      <c r="A464" s="153">
        <v>4010745</v>
      </c>
      <c r="B464" s="153" t="s">
        <v>673</v>
      </c>
      <c r="G464" s="158" t="s">
        <v>3785</v>
      </c>
      <c r="H464" s="153" t="str">
        <f t="shared" si="23"/>
        <v>401</v>
      </c>
      <c r="J464" s="158" t="e">
        <f>+SUMIF(#REF!,'trial  i vjeter'!A464,#REF!)</f>
        <v>#REF!</v>
      </c>
      <c r="K464" s="164" t="e">
        <f t="shared" si="22"/>
        <v>#REF!</v>
      </c>
      <c r="L464" s="158" t="e">
        <f>+SUMIF(#REF!,'trial  i vjeter'!A464,#REF!)</f>
        <v>#REF!</v>
      </c>
      <c r="M464" s="158" t="e">
        <f t="shared" si="24"/>
        <v>#REF!</v>
      </c>
    </row>
    <row r="465" spans="1:13" x14ac:dyDescent="0.2">
      <c r="A465" s="153">
        <v>4010757</v>
      </c>
      <c r="B465" s="153" t="s">
        <v>679</v>
      </c>
      <c r="G465" s="158" t="s">
        <v>3785</v>
      </c>
      <c r="H465" s="153" t="str">
        <f t="shared" si="23"/>
        <v>401</v>
      </c>
      <c r="J465" s="158" t="e">
        <f>+SUMIF(#REF!,'trial  i vjeter'!A465,#REF!)</f>
        <v>#REF!</v>
      </c>
      <c r="K465" s="164" t="e">
        <f t="shared" ref="K465:K528" si="25">+C465-J465</f>
        <v>#REF!</v>
      </c>
      <c r="L465" s="158" t="e">
        <f>+SUMIF(#REF!,'trial  i vjeter'!A465,#REF!)</f>
        <v>#REF!</v>
      </c>
      <c r="M465" s="158" t="e">
        <f t="shared" si="24"/>
        <v>#REF!</v>
      </c>
    </row>
    <row r="466" spans="1:13" x14ac:dyDescent="0.2">
      <c r="A466" s="153">
        <v>4010759</v>
      </c>
      <c r="B466" s="153" t="s">
        <v>681</v>
      </c>
      <c r="G466" s="158" t="s">
        <v>3785</v>
      </c>
      <c r="H466" s="153" t="str">
        <f t="shared" si="23"/>
        <v>401</v>
      </c>
      <c r="J466" s="158" t="e">
        <f>+SUMIF(#REF!,'trial  i vjeter'!A466,#REF!)</f>
        <v>#REF!</v>
      </c>
      <c r="K466" s="164" t="e">
        <f t="shared" si="25"/>
        <v>#REF!</v>
      </c>
      <c r="L466" s="158" t="e">
        <f>+SUMIF(#REF!,'trial  i vjeter'!A466,#REF!)</f>
        <v>#REF!</v>
      </c>
      <c r="M466" s="158" t="e">
        <f t="shared" si="24"/>
        <v>#REF!</v>
      </c>
    </row>
    <row r="467" spans="1:13" x14ac:dyDescent="0.2">
      <c r="A467" s="153">
        <v>4010768</v>
      </c>
      <c r="B467" s="153" t="s">
        <v>685</v>
      </c>
      <c r="G467" s="158" t="s">
        <v>3785</v>
      </c>
      <c r="H467" s="153" t="str">
        <f t="shared" si="23"/>
        <v>401</v>
      </c>
      <c r="J467" s="158" t="e">
        <f>+SUMIF(#REF!,'trial  i vjeter'!A467,#REF!)</f>
        <v>#REF!</v>
      </c>
      <c r="K467" s="164" t="e">
        <f t="shared" si="25"/>
        <v>#REF!</v>
      </c>
      <c r="L467" s="158" t="e">
        <f>+SUMIF(#REF!,'trial  i vjeter'!A467,#REF!)</f>
        <v>#REF!</v>
      </c>
      <c r="M467" s="158" t="e">
        <f t="shared" si="24"/>
        <v>#REF!</v>
      </c>
    </row>
    <row r="468" spans="1:13" x14ac:dyDescent="0.2">
      <c r="A468" s="153">
        <v>4010769</v>
      </c>
      <c r="B468" s="153" t="s">
        <v>687</v>
      </c>
      <c r="G468" s="158" t="s">
        <v>3785</v>
      </c>
      <c r="H468" s="153" t="str">
        <f t="shared" si="23"/>
        <v>401</v>
      </c>
      <c r="J468" s="158" t="e">
        <f>+SUMIF(#REF!,'trial  i vjeter'!A468,#REF!)</f>
        <v>#REF!</v>
      </c>
      <c r="K468" s="164" t="e">
        <f t="shared" si="25"/>
        <v>#REF!</v>
      </c>
      <c r="L468" s="158" t="e">
        <f>+SUMIF(#REF!,'trial  i vjeter'!A468,#REF!)</f>
        <v>#REF!</v>
      </c>
      <c r="M468" s="158" t="e">
        <f t="shared" si="24"/>
        <v>#REF!</v>
      </c>
    </row>
    <row r="469" spans="1:13" x14ac:dyDescent="0.2">
      <c r="A469" s="153">
        <v>4010783</v>
      </c>
      <c r="B469" s="153" t="s">
        <v>696</v>
      </c>
      <c r="G469" s="158" t="s">
        <v>3785</v>
      </c>
      <c r="H469" s="153" t="str">
        <f t="shared" si="23"/>
        <v>401</v>
      </c>
      <c r="J469" s="158" t="e">
        <f>+SUMIF(#REF!,'trial  i vjeter'!A469,#REF!)</f>
        <v>#REF!</v>
      </c>
      <c r="K469" s="164" t="e">
        <f t="shared" si="25"/>
        <v>#REF!</v>
      </c>
      <c r="L469" s="158" t="e">
        <f>+SUMIF(#REF!,'trial  i vjeter'!A469,#REF!)</f>
        <v>#REF!</v>
      </c>
      <c r="M469" s="158" t="e">
        <f t="shared" si="24"/>
        <v>#REF!</v>
      </c>
    </row>
    <row r="470" spans="1:13" x14ac:dyDescent="0.2">
      <c r="A470" s="153">
        <v>4010784</v>
      </c>
      <c r="B470" s="153" t="s">
        <v>698</v>
      </c>
      <c r="G470" s="158" t="s">
        <v>3785</v>
      </c>
      <c r="H470" s="153" t="str">
        <f t="shared" si="23"/>
        <v>401</v>
      </c>
      <c r="J470" s="158" t="e">
        <f>+SUMIF(#REF!,'trial  i vjeter'!A470,#REF!)</f>
        <v>#REF!</v>
      </c>
      <c r="K470" s="164" t="e">
        <f t="shared" si="25"/>
        <v>#REF!</v>
      </c>
      <c r="L470" s="158" t="e">
        <f>+SUMIF(#REF!,'trial  i vjeter'!A470,#REF!)</f>
        <v>#REF!</v>
      </c>
      <c r="M470" s="158" t="e">
        <f t="shared" si="24"/>
        <v>#REF!</v>
      </c>
    </row>
    <row r="471" spans="1:13" x14ac:dyDescent="0.2">
      <c r="A471" s="153">
        <v>4010791</v>
      </c>
      <c r="B471" s="153" t="s">
        <v>700</v>
      </c>
      <c r="G471" s="158" t="s">
        <v>3785</v>
      </c>
      <c r="H471" s="153" t="str">
        <f t="shared" si="23"/>
        <v>401</v>
      </c>
      <c r="J471" s="158" t="e">
        <f>+SUMIF(#REF!,'trial  i vjeter'!A471,#REF!)</f>
        <v>#REF!</v>
      </c>
      <c r="K471" s="164" t="e">
        <f t="shared" si="25"/>
        <v>#REF!</v>
      </c>
      <c r="L471" s="158" t="e">
        <f>+SUMIF(#REF!,'trial  i vjeter'!A471,#REF!)</f>
        <v>#REF!</v>
      </c>
      <c r="M471" s="158" t="e">
        <f t="shared" si="24"/>
        <v>#REF!</v>
      </c>
    </row>
    <row r="472" spans="1:13" x14ac:dyDescent="0.2">
      <c r="A472" s="153">
        <v>4010792</v>
      </c>
      <c r="B472" s="153" t="s">
        <v>702</v>
      </c>
      <c r="G472" s="158" t="s">
        <v>3785</v>
      </c>
      <c r="H472" s="153" t="str">
        <f t="shared" si="23"/>
        <v>401</v>
      </c>
      <c r="J472" s="158" t="e">
        <f>+SUMIF(#REF!,'trial  i vjeter'!A472,#REF!)</f>
        <v>#REF!</v>
      </c>
      <c r="K472" s="164" t="e">
        <f t="shared" si="25"/>
        <v>#REF!</v>
      </c>
      <c r="L472" s="158" t="e">
        <f>+SUMIF(#REF!,'trial  i vjeter'!A472,#REF!)</f>
        <v>#REF!</v>
      </c>
      <c r="M472" s="158" t="e">
        <f t="shared" si="24"/>
        <v>#REF!</v>
      </c>
    </row>
    <row r="473" spans="1:13" x14ac:dyDescent="0.2">
      <c r="A473" s="153">
        <v>4010940</v>
      </c>
      <c r="B473" s="153" t="s">
        <v>718</v>
      </c>
      <c r="G473" s="158" t="s">
        <v>3785</v>
      </c>
      <c r="H473" s="153" t="str">
        <f t="shared" si="23"/>
        <v>401</v>
      </c>
      <c r="J473" s="158" t="e">
        <f>+SUMIF(#REF!,'trial  i vjeter'!A473,#REF!)</f>
        <v>#REF!</v>
      </c>
      <c r="K473" s="164" t="e">
        <f t="shared" si="25"/>
        <v>#REF!</v>
      </c>
      <c r="L473" s="158" t="e">
        <f>+SUMIF(#REF!,'trial  i vjeter'!A473,#REF!)</f>
        <v>#REF!</v>
      </c>
      <c r="M473" s="158" t="e">
        <f t="shared" si="24"/>
        <v>#REF!</v>
      </c>
    </row>
    <row r="474" spans="1:13" x14ac:dyDescent="0.2">
      <c r="A474" s="153">
        <v>4010954</v>
      </c>
      <c r="B474" s="153" t="s">
        <v>729</v>
      </c>
      <c r="G474" s="158" t="s">
        <v>3785</v>
      </c>
      <c r="H474" s="153" t="str">
        <f t="shared" si="23"/>
        <v>401</v>
      </c>
      <c r="J474" s="158" t="e">
        <f>+SUMIF(#REF!,'trial  i vjeter'!A474,#REF!)</f>
        <v>#REF!</v>
      </c>
      <c r="K474" s="164" t="e">
        <f t="shared" si="25"/>
        <v>#REF!</v>
      </c>
      <c r="L474" s="158" t="e">
        <f>+SUMIF(#REF!,'trial  i vjeter'!A474,#REF!)</f>
        <v>#REF!</v>
      </c>
      <c r="M474" s="158" t="e">
        <f t="shared" si="24"/>
        <v>#REF!</v>
      </c>
    </row>
    <row r="475" spans="1:13" x14ac:dyDescent="0.2">
      <c r="A475" s="153">
        <v>4010961</v>
      </c>
      <c r="B475" s="153" t="s">
        <v>733</v>
      </c>
      <c r="G475" s="158" t="s">
        <v>3785</v>
      </c>
      <c r="H475" s="153" t="str">
        <f t="shared" si="23"/>
        <v>401</v>
      </c>
      <c r="J475" s="158" t="e">
        <f>+SUMIF(#REF!,'trial  i vjeter'!A475,#REF!)</f>
        <v>#REF!</v>
      </c>
      <c r="K475" s="164" t="e">
        <f t="shared" si="25"/>
        <v>#REF!</v>
      </c>
      <c r="L475" s="158" t="e">
        <f>+SUMIF(#REF!,'trial  i vjeter'!A475,#REF!)</f>
        <v>#REF!</v>
      </c>
      <c r="M475" s="158" t="e">
        <f t="shared" si="24"/>
        <v>#REF!</v>
      </c>
    </row>
    <row r="476" spans="1:13" x14ac:dyDescent="0.2">
      <c r="A476" s="153">
        <v>4010962</v>
      </c>
      <c r="B476" s="153" t="s">
        <v>735</v>
      </c>
      <c r="G476" s="158" t="s">
        <v>3785</v>
      </c>
      <c r="H476" s="153" t="str">
        <f t="shared" si="23"/>
        <v>401</v>
      </c>
      <c r="J476" s="158" t="e">
        <f>+SUMIF(#REF!,'trial  i vjeter'!A476,#REF!)</f>
        <v>#REF!</v>
      </c>
      <c r="K476" s="164" t="e">
        <f t="shared" si="25"/>
        <v>#REF!</v>
      </c>
      <c r="L476" s="158" t="e">
        <f>+SUMIF(#REF!,'trial  i vjeter'!A476,#REF!)</f>
        <v>#REF!</v>
      </c>
      <c r="M476" s="158" t="e">
        <f t="shared" si="24"/>
        <v>#REF!</v>
      </c>
    </row>
    <row r="477" spans="1:13" x14ac:dyDescent="0.2">
      <c r="A477" s="153">
        <v>4010971</v>
      </c>
      <c r="B477" s="153" t="s">
        <v>738</v>
      </c>
      <c r="G477" s="158" t="s">
        <v>3785</v>
      </c>
      <c r="H477" s="153" t="str">
        <f t="shared" si="23"/>
        <v>401</v>
      </c>
      <c r="J477" s="158" t="e">
        <f>+SUMIF(#REF!,'trial  i vjeter'!A477,#REF!)</f>
        <v>#REF!</v>
      </c>
      <c r="K477" s="164" t="e">
        <f t="shared" si="25"/>
        <v>#REF!</v>
      </c>
      <c r="L477" s="158" t="e">
        <f>+SUMIF(#REF!,'trial  i vjeter'!A477,#REF!)</f>
        <v>#REF!</v>
      </c>
      <c r="M477" s="158" t="e">
        <f t="shared" si="24"/>
        <v>#REF!</v>
      </c>
    </row>
    <row r="478" spans="1:13" x14ac:dyDescent="0.2">
      <c r="A478" s="153">
        <v>4011006</v>
      </c>
      <c r="B478" s="153" t="s">
        <v>749</v>
      </c>
      <c r="G478" s="158" t="s">
        <v>3785</v>
      </c>
      <c r="H478" s="153" t="str">
        <f t="shared" si="23"/>
        <v>401</v>
      </c>
      <c r="J478" s="158" t="e">
        <f>+SUMIF(#REF!,'trial  i vjeter'!A478,#REF!)</f>
        <v>#REF!</v>
      </c>
      <c r="K478" s="164" t="e">
        <f t="shared" si="25"/>
        <v>#REF!</v>
      </c>
      <c r="L478" s="158" t="e">
        <f>+SUMIF(#REF!,'trial  i vjeter'!A478,#REF!)</f>
        <v>#REF!</v>
      </c>
      <c r="M478" s="158" t="e">
        <f t="shared" si="24"/>
        <v>#REF!</v>
      </c>
    </row>
    <row r="479" spans="1:13" x14ac:dyDescent="0.2">
      <c r="A479" s="153">
        <v>4011013</v>
      </c>
      <c r="B479" s="153" t="s">
        <v>755</v>
      </c>
      <c r="G479" s="158" t="s">
        <v>3785</v>
      </c>
      <c r="H479" s="153" t="str">
        <f t="shared" si="23"/>
        <v>401</v>
      </c>
      <c r="J479" s="158" t="e">
        <f>+SUMIF(#REF!,'trial  i vjeter'!A479,#REF!)</f>
        <v>#REF!</v>
      </c>
      <c r="K479" s="164" t="e">
        <f t="shared" si="25"/>
        <v>#REF!</v>
      </c>
      <c r="L479" s="158" t="e">
        <f>+SUMIF(#REF!,'trial  i vjeter'!A479,#REF!)</f>
        <v>#REF!</v>
      </c>
      <c r="M479" s="158" t="e">
        <f t="shared" si="24"/>
        <v>#REF!</v>
      </c>
    </row>
    <row r="480" spans="1:13" x14ac:dyDescent="0.2">
      <c r="A480" s="153">
        <v>4011018</v>
      </c>
      <c r="B480" s="153" t="s">
        <v>759</v>
      </c>
      <c r="G480" s="158" t="s">
        <v>3785</v>
      </c>
      <c r="H480" s="153" t="str">
        <f t="shared" si="23"/>
        <v>401</v>
      </c>
      <c r="J480" s="158" t="e">
        <f>+SUMIF(#REF!,'trial  i vjeter'!A480,#REF!)</f>
        <v>#REF!</v>
      </c>
      <c r="K480" s="164" t="e">
        <f t="shared" si="25"/>
        <v>#REF!</v>
      </c>
      <c r="L480" s="158" t="e">
        <f>+SUMIF(#REF!,'trial  i vjeter'!A480,#REF!)</f>
        <v>#REF!</v>
      </c>
      <c r="M480" s="158" t="e">
        <f t="shared" si="24"/>
        <v>#REF!</v>
      </c>
    </row>
    <row r="481" spans="1:13" x14ac:dyDescent="0.2">
      <c r="A481" s="153">
        <v>4011021</v>
      </c>
      <c r="B481" s="153" t="s">
        <v>764</v>
      </c>
      <c r="G481" s="158" t="s">
        <v>3785</v>
      </c>
      <c r="H481" s="153" t="str">
        <f t="shared" si="23"/>
        <v>401</v>
      </c>
      <c r="J481" s="158" t="e">
        <f>+SUMIF(#REF!,'trial  i vjeter'!A481,#REF!)</f>
        <v>#REF!</v>
      </c>
      <c r="K481" s="164" t="e">
        <f t="shared" si="25"/>
        <v>#REF!</v>
      </c>
      <c r="L481" s="158" t="e">
        <f>+SUMIF(#REF!,'trial  i vjeter'!A481,#REF!)</f>
        <v>#REF!</v>
      </c>
      <c r="M481" s="158" t="e">
        <f t="shared" si="24"/>
        <v>#REF!</v>
      </c>
    </row>
    <row r="482" spans="1:13" x14ac:dyDescent="0.2">
      <c r="A482" s="153">
        <v>4011022</v>
      </c>
      <c r="B482" s="153" t="s">
        <v>766</v>
      </c>
      <c r="G482" s="158" t="s">
        <v>3785</v>
      </c>
      <c r="H482" s="153" t="str">
        <f t="shared" si="23"/>
        <v>401</v>
      </c>
      <c r="J482" s="158" t="e">
        <f>+SUMIF(#REF!,'trial  i vjeter'!A482,#REF!)</f>
        <v>#REF!</v>
      </c>
      <c r="K482" s="164" t="e">
        <f t="shared" si="25"/>
        <v>#REF!</v>
      </c>
      <c r="L482" s="158" t="e">
        <f>+SUMIF(#REF!,'trial  i vjeter'!A482,#REF!)</f>
        <v>#REF!</v>
      </c>
      <c r="M482" s="158" t="e">
        <f t="shared" si="24"/>
        <v>#REF!</v>
      </c>
    </row>
    <row r="483" spans="1:13" x14ac:dyDescent="0.2">
      <c r="A483" s="153">
        <v>4011029</v>
      </c>
      <c r="B483" s="153" t="s">
        <v>770</v>
      </c>
      <c r="G483" s="158" t="s">
        <v>3785</v>
      </c>
      <c r="H483" s="153" t="str">
        <f t="shared" si="23"/>
        <v>401</v>
      </c>
      <c r="J483" s="158" t="e">
        <f>+SUMIF(#REF!,'trial  i vjeter'!A483,#REF!)</f>
        <v>#REF!</v>
      </c>
      <c r="K483" s="164" t="e">
        <f t="shared" si="25"/>
        <v>#REF!</v>
      </c>
      <c r="L483" s="158" t="e">
        <f>+SUMIF(#REF!,'trial  i vjeter'!A483,#REF!)</f>
        <v>#REF!</v>
      </c>
      <c r="M483" s="158" t="e">
        <f t="shared" si="24"/>
        <v>#REF!</v>
      </c>
    </row>
    <row r="484" spans="1:13" x14ac:dyDescent="0.2">
      <c r="A484" s="153">
        <v>4011048</v>
      </c>
      <c r="B484" s="153" t="s">
        <v>778</v>
      </c>
      <c r="G484" s="158" t="s">
        <v>3785</v>
      </c>
      <c r="H484" s="153" t="str">
        <f t="shared" si="23"/>
        <v>401</v>
      </c>
      <c r="J484" s="158" t="e">
        <f>+SUMIF(#REF!,'trial  i vjeter'!A484,#REF!)</f>
        <v>#REF!</v>
      </c>
      <c r="K484" s="164" t="e">
        <f t="shared" si="25"/>
        <v>#REF!</v>
      </c>
      <c r="L484" s="158" t="e">
        <f>+SUMIF(#REF!,'trial  i vjeter'!A484,#REF!)</f>
        <v>#REF!</v>
      </c>
      <c r="M484" s="158" t="e">
        <f t="shared" si="24"/>
        <v>#REF!</v>
      </c>
    </row>
    <row r="485" spans="1:13" x14ac:dyDescent="0.2">
      <c r="A485" s="153">
        <v>4011049</v>
      </c>
      <c r="B485" s="153" t="s">
        <v>780</v>
      </c>
      <c r="G485" s="158" t="s">
        <v>3785</v>
      </c>
      <c r="H485" s="153" t="str">
        <f t="shared" si="23"/>
        <v>401</v>
      </c>
      <c r="J485" s="158" t="e">
        <f>+SUMIF(#REF!,'trial  i vjeter'!A485,#REF!)</f>
        <v>#REF!</v>
      </c>
      <c r="K485" s="164" t="e">
        <f t="shared" si="25"/>
        <v>#REF!</v>
      </c>
      <c r="L485" s="158" t="e">
        <f>+SUMIF(#REF!,'trial  i vjeter'!A485,#REF!)</f>
        <v>#REF!</v>
      </c>
      <c r="M485" s="158" t="e">
        <f t="shared" si="24"/>
        <v>#REF!</v>
      </c>
    </row>
    <row r="486" spans="1:13" x14ac:dyDescent="0.2">
      <c r="A486" s="153">
        <v>4011050</v>
      </c>
      <c r="B486" s="153" t="s">
        <v>782</v>
      </c>
      <c r="G486" s="158" t="s">
        <v>3785</v>
      </c>
      <c r="H486" s="153" t="str">
        <f t="shared" si="23"/>
        <v>401</v>
      </c>
      <c r="J486" s="158" t="e">
        <f>+SUMIF(#REF!,'trial  i vjeter'!A486,#REF!)</f>
        <v>#REF!</v>
      </c>
      <c r="K486" s="164" t="e">
        <f t="shared" si="25"/>
        <v>#REF!</v>
      </c>
      <c r="L486" s="158" t="e">
        <f>+SUMIF(#REF!,'trial  i vjeter'!A486,#REF!)</f>
        <v>#REF!</v>
      </c>
      <c r="M486" s="158" t="e">
        <f t="shared" si="24"/>
        <v>#REF!</v>
      </c>
    </row>
    <row r="487" spans="1:13" x14ac:dyDescent="0.2">
      <c r="A487" s="153">
        <v>4011051</v>
      </c>
      <c r="B487" s="153" t="s">
        <v>784</v>
      </c>
      <c r="G487" s="158" t="s">
        <v>3785</v>
      </c>
      <c r="H487" s="153" t="str">
        <f t="shared" si="23"/>
        <v>401</v>
      </c>
      <c r="J487" s="158" t="e">
        <f>+SUMIF(#REF!,'trial  i vjeter'!A487,#REF!)</f>
        <v>#REF!</v>
      </c>
      <c r="K487" s="164" t="e">
        <f t="shared" si="25"/>
        <v>#REF!</v>
      </c>
      <c r="L487" s="158" t="e">
        <f>+SUMIF(#REF!,'trial  i vjeter'!A487,#REF!)</f>
        <v>#REF!</v>
      </c>
      <c r="M487" s="158" t="e">
        <f t="shared" si="24"/>
        <v>#REF!</v>
      </c>
    </row>
    <row r="488" spans="1:13" x14ac:dyDescent="0.2">
      <c r="A488" s="153">
        <v>4011052</v>
      </c>
      <c r="B488" s="153" t="s">
        <v>786</v>
      </c>
      <c r="G488" s="158" t="s">
        <v>3785</v>
      </c>
      <c r="H488" s="153" t="str">
        <f t="shared" si="23"/>
        <v>401</v>
      </c>
      <c r="J488" s="158" t="e">
        <f>+SUMIF(#REF!,'trial  i vjeter'!A488,#REF!)</f>
        <v>#REF!</v>
      </c>
      <c r="K488" s="164" t="e">
        <f t="shared" si="25"/>
        <v>#REF!</v>
      </c>
      <c r="L488" s="158" t="e">
        <f>+SUMIF(#REF!,'trial  i vjeter'!A488,#REF!)</f>
        <v>#REF!</v>
      </c>
      <c r="M488" s="158" t="e">
        <f t="shared" si="24"/>
        <v>#REF!</v>
      </c>
    </row>
    <row r="489" spans="1:13" x14ac:dyDescent="0.2">
      <c r="A489" s="153">
        <v>4011053</v>
      </c>
      <c r="B489" s="153" t="s">
        <v>788</v>
      </c>
      <c r="G489" s="158" t="s">
        <v>3785</v>
      </c>
      <c r="H489" s="153" t="str">
        <f t="shared" si="23"/>
        <v>401</v>
      </c>
      <c r="J489" s="158" t="e">
        <f>+SUMIF(#REF!,'trial  i vjeter'!A489,#REF!)</f>
        <v>#REF!</v>
      </c>
      <c r="K489" s="164" t="e">
        <f t="shared" si="25"/>
        <v>#REF!</v>
      </c>
      <c r="L489" s="158" t="e">
        <f>+SUMIF(#REF!,'trial  i vjeter'!A489,#REF!)</f>
        <v>#REF!</v>
      </c>
      <c r="M489" s="158" t="e">
        <f t="shared" si="24"/>
        <v>#REF!</v>
      </c>
    </row>
    <row r="490" spans="1:13" x14ac:dyDescent="0.2">
      <c r="A490" s="153">
        <v>4011054</v>
      </c>
      <c r="B490" s="153" t="s">
        <v>790</v>
      </c>
      <c r="G490" s="158" t="s">
        <v>3785</v>
      </c>
      <c r="H490" s="153" t="str">
        <f t="shared" si="23"/>
        <v>401</v>
      </c>
      <c r="J490" s="158" t="e">
        <f>+SUMIF(#REF!,'trial  i vjeter'!A490,#REF!)</f>
        <v>#REF!</v>
      </c>
      <c r="K490" s="164" t="e">
        <f t="shared" si="25"/>
        <v>#REF!</v>
      </c>
      <c r="L490" s="158" t="e">
        <f>+SUMIF(#REF!,'trial  i vjeter'!A490,#REF!)</f>
        <v>#REF!</v>
      </c>
      <c r="M490" s="158" t="e">
        <f t="shared" si="24"/>
        <v>#REF!</v>
      </c>
    </row>
    <row r="491" spans="1:13" x14ac:dyDescent="0.2">
      <c r="A491" s="153">
        <v>4011055</v>
      </c>
      <c r="B491" s="153" t="s">
        <v>792</v>
      </c>
      <c r="G491" s="158" t="s">
        <v>3785</v>
      </c>
      <c r="H491" s="153" t="str">
        <f t="shared" si="23"/>
        <v>401</v>
      </c>
      <c r="J491" s="158" t="e">
        <f>+SUMIF(#REF!,'trial  i vjeter'!A491,#REF!)</f>
        <v>#REF!</v>
      </c>
      <c r="K491" s="164" t="e">
        <f t="shared" si="25"/>
        <v>#REF!</v>
      </c>
      <c r="L491" s="158" t="e">
        <f>+SUMIF(#REF!,'trial  i vjeter'!A491,#REF!)</f>
        <v>#REF!</v>
      </c>
      <c r="M491" s="158" t="e">
        <f t="shared" si="24"/>
        <v>#REF!</v>
      </c>
    </row>
    <row r="492" spans="1:13" x14ac:dyDescent="0.2">
      <c r="A492" s="153">
        <v>4011056</v>
      </c>
      <c r="B492" s="153" t="s">
        <v>794</v>
      </c>
      <c r="G492" s="158" t="s">
        <v>3785</v>
      </c>
      <c r="H492" s="153" t="str">
        <f t="shared" si="23"/>
        <v>401</v>
      </c>
      <c r="J492" s="158" t="e">
        <f>+SUMIF(#REF!,'trial  i vjeter'!A492,#REF!)</f>
        <v>#REF!</v>
      </c>
      <c r="K492" s="164" t="e">
        <f t="shared" si="25"/>
        <v>#REF!</v>
      </c>
      <c r="L492" s="158" t="e">
        <f>+SUMIF(#REF!,'trial  i vjeter'!A492,#REF!)</f>
        <v>#REF!</v>
      </c>
      <c r="M492" s="158" t="e">
        <f t="shared" si="24"/>
        <v>#REF!</v>
      </c>
    </row>
    <row r="493" spans="1:13" x14ac:dyDescent="0.2">
      <c r="A493" s="153">
        <v>4011060</v>
      </c>
      <c r="B493" s="153" t="s">
        <v>796</v>
      </c>
      <c r="G493" s="158" t="s">
        <v>3785</v>
      </c>
      <c r="H493" s="153" t="str">
        <f t="shared" si="23"/>
        <v>401</v>
      </c>
      <c r="J493" s="158" t="e">
        <f>+SUMIF(#REF!,'trial  i vjeter'!A493,#REF!)</f>
        <v>#REF!</v>
      </c>
      <c r="K493" s="164" t="e">
        <f t="shared" si="25"/>
        <v>#REF!</v>
      </c>
      <c r="L493" s="158" t="e">
        <f>+SUMIF(#REF!,'trial  i vjeter'!A493,#REF!)</f>
        <v>#REF!</v>
      </c>
      <c r="M493" s="158" t="e">
        <f t="shared" si="24"/>
        <v>#REF!</v>
      </c>
    </row>
    <row r="494" spans="1:13" x14ac:dyDescent="0.2">
      <c r="A494" s="153">
        <v>4011063</v>
      </c>
      <c r="B494" s="153" t="s">
        <v>802</v>
      </c>
      <c r="G494" s="158" t="s">
        <v>3785</v>
      </c>
      <c r="H494" s="153" t="str">
        <f t="shared" si="23"/>
        <v>401</v>
      </c>
      <c r="J494" s="158" t="e">
        <f>+SUMIF(#REF!,'trial  i vjeter'!A494,#REF!)</f>
        <v>#REF!</v>
      </c>
      <c r="K494" s="164" t="e">
        <f t="shared" si="25"/>
        <v>#REF!</v>
      </c>
      <c r="L494" s="158" t="e">
        <f>+SUMIF(#REF!,'trial  i vjeter'!A494,#REF!)</f>
        <v>#REF!</v>
      </c>
      <c r="M494" s="158" t="e">
        <f t="shared" si="24"/>
        <v>#REF!</v>
      </c>
    </row>
    <row r="495" spans="1:13" x14ac:dyDescent="0.2">
      <c r="A495" s="153">
        <v>4011064</v>
      </c>
      <c r="B495" s="153" t="s">
        <v>804</v>
      </c>
      <c r="G495" s="158" t="s">
        <v>3785</v>
      </c>
      <c r="H495" s="153" t="str">
        <f t="shared" si="23"/>
        <v>401</v>
      </c>
      <c r="J495" s="158" t="e">
        <f>+SUMIF(#REF!,'trial  i vjeter'!A495,#REF!)</f>
        <v>#REF!</v>
      </c>
      <c r="K495" s="164" t="e">
        <f t="shared" si="25"/>
        <v>#REF!</v>
      </c>
      <c r="L495" s="158" t="e">
        <f>+SUMIF(#REF!,'trial  i vjeter'!A495,#REF!)</f>
        <v>#REF!</v>
      </c>
      <c r="M495" s="158" t="e">
        <f t="shared" si="24"/>
        <v>#REF!</v>
      </c>
    </row>
    <row r="496" spans="1:13" x14ac:dyDescent="0.2">
      <c r="A496" s="153">
        <v>4011065</v>
      </c>
      <c r="B496" s="153" t="s">
        <v>806</v>
      </c>
      <c r="G496" s="158" t="s">
        <v>3785</v>
      </c>
      <c r="H496" s="153" t="str">
        <f t="shared" si="23"/>
        <v>401</v>
      </c>
      <c r="J496" s="158" t="e">
        <f>+SUMIF(#REF!,'trial  i vjeter'!A496,#REF!)</f>
        <v>#REF!</v>
      </c>
      <c r="K496" s="164" t="e">
        <f t="shared" si="25"/>
        <v>#REF!</v>
      </c>
      <c r="L496" s="158" t="e">
        <f>+SUMIF(#REF!,'trial  i vjeter'!A496,#REF!)</f>
        <v>#REF!</v>
      </c>
      <c r="M496" s="158" t="e">
        <f t="shared" si="24"/>
        <v>#REF!</v>
      </c>
    </row>
    <row r="497" spans="1:13" x14ac:dyDescent="0.2">
      <c r="A497" s="153">
        <v>4011068</v>
      </c>
      <c r="B497" s="153" t="s">
        <v>808</v>
      </c>
      <c r="G497" s="158" t="s">
        <v>3785</v>
      </c>
      <c r="H497" s="153" t="str">
        <f t="shared" si="23"/>
        <v>401</v>
      </c>
      <c r="J497" s="158" t="e">
        <f>+SUMIF(#REF!,'trial  i vjeter'!A497,#REF!)</f>
        <v>#REF!</v>
      </c>
      <c r="K497" s="164" t="e">
        <f t="shared" si="25"/>
        <v>#REF!</v>
      </c>
      <c r="L497" s="158" t="e">
        <f>+SUMIF(#REF!,'trial  i vjeter'!A497,#REF!)</f>
        <v>#REF!</v>
      </c>
      <c r="M497" s="158" t="e">
        <f t="shared" si="24"/>
        <v>#REF!</v>
      </c>
    </row>
    <row r="498" spans="1:13" x14ac:dyDescent="0.2">
      <c r="A498" s="153">
        <v>4011111174</v>
      </c>
      <c r="B498" s="153" t="s">
        <v>914</v>
      </c>
      <c r="G498" s="158" t="s">
        <v>3785</v>
      </c>
      <c r="H498" s="153" t="str">
        <f t="shared" si="23"/>
        <v>401</v>
      </c>
      <c r="J498" s="158" t="e">
        <f>+SUMIF(#REF!,'trial  i vjeter'!A498,#REF!)</f>
        <v>#REF!</v>
      </c>
      <c r="K498" s="164" t="e">
        <f t="shared" si="25"/>
        <v>#REF!</v>
      </c>
      <c r="L498" s="158" t="e">
        <f>+SUMIF(#REF!,'trial  i vjeter'!A498,#REF!)</f>
        <v>#REF!</v>
      </c>
      <c r="M498" s="158" t="e">
        <f t="shared" si="24"/>
        <v>#REF!</v>
      </c>
    </row>
    <row r="499" spans="1:13" x14ac:dyDescent="0.2">
      <c r="A499" s="153">
        <v>4011111175</v>
      </c>
      <c r="B499" s="153" t="s">
        <v>916</v>
      </c>
      <c r="G499" s="158" t="s">
        <v>3785</v>
      </c>
      <c r="H499" s="153" t="str">
        <f t="shared" si="23"/>
        <v>401</v>
      </c>
      <c r="J499" s="158" t="e">
        <f>+SUMIF(#REF!,'trial  i vjeter'!A499,#REF!)</f>
        <v>#REF!</v>
      </c>
      <c r="K499" s="164" t="e">
        <f t="shared" si="25"/>
        <v>#REF!</v>
      </c>
      <c r="L499" s="158" t="e">
        <f>+SUMIF(#REF!,'trial  i vjeter'!A499,#REF!)</f>
        <v>#REF!</v>
      </c>
      <c r="M499" s="158" t="e">
        <f t="shared" si="24"/>
        <v>#REF!</v>
      </c>
    </row>
    <row r="500" spans="1:13" x14ac:dyDescent="0.2">
      <c r="A500" s="153">
        <v>4011111176</v>
      </c>
      <c r="B500" s="153" t="s">
        <v>918</v>
      </c>
      <c r="G500" s="158" t="s">
        <v>3785</v>
      </c>
      <c r="H500" s="153" t="str">
        <f t="shared" si="23"/>
        <v>401</v>
      </c>
      <c r="J500" s="158" t="e">
        <f>+SUMIF(#REF!,'trial  i vjeter'!A500,#REF!)</f>
        <v>#REF!</v>
      </c>
      <c r="K500" s="164" t="e">
        <f t="shared" si="25"/>
        <v>#REF!</v>
      </c>
      <c r="L500" s="158" t="e">
        <f>+SUMIF(#REF!,'trial  i vjeter'!A500,#REF!)</f>
        <v>#REF!</v>
      </c>
      <c r="M500" s="158" t="e">
        <f t="shared" si="24"/>
        <v>#REF!</v>
      </c>
    </row>
    <row r="501" spans="1:13" x14ac:dyDescent="0.2">
      <c r="A501" s="153">
        <v>401111177</v>
      </c>
      <c r="B501" s="153" t="s">
        <v>924</v>
      </c>
      <c r="G501" s="158" t="s">
        <v>3785</v>
      </c>
      <c r="H501" s="153" t="str">
        <f t="shared" si="23"/>
        <v>401</v>
      </c>
      <c r="J501" s="158" t="e">
        <f>+SUMIF(#REF!,'trial  i vjeter'!A501,#REF!)</f>
        <v>#REF!</v>
      </c>
      <c r="K501" s="164" t="e">
        <f t="shared" si="25"/>
        <v>#REF!</v>
      </c>
      <c r="L501" s="158" t="e">
        <f>+SUMIF(#REF!,'trial  i vjeter'!A501,#REF!)</f>
        <v>#REF!</v>
      </c>
      <c r="M501" s="158" t="e">
        <f t="shared" si="24"/>
        <v>#REF!</v>
      </c>
    </row>
    <row r="502" spans="1:13" x14ac:dyDescent="0.2">
      <c r="A502" s="153">
        <v>401111206</v>
      </c>
      <c r="B502" s="153" t="s">
        <v>2873</v>
      </c>
      <c r="G502" s="158" t="s">
        <v>3785</v>
      </c>
      <c r="H502" s="153" t="str">
        <f t="shared" si="23"/>
        <v>401</v>
      </c>
      <c r="J502" s="158" t="e">
        <f>+SUMIF(#REF!,'trial  i vjeter'!A502,#REF!)</f>
        <v>#REF!</v>
      </c>
      <c r="K502" s="164" t="e">
        <f t="shared" si="25"/>
        <v>#REF!</v>
      </c>
      <c r="L502" s="158" t="e">
        <f>+SUMIF(#REF!,'trial  i vjeter'!A502,#REF!)</f>
        <v>#REF!</v>
      </c>
      <c r="M502" s="158" t="e">
        <f t="shared" si="24"/>
        <v>#REF!</v>
      </c>
    </row>
    <row r="503" spans="1:13" x14ac:dyDescent="0.2">
      <c r="A503" s="153">
        <v>401111208</v>
      </c>
      <c r="B503" s="153" t="s">
        <v>2877</v>
      </c>
      <c r="G503" s="158" t="s">
        <v>3785</v>
      </c>
      <c r="H503" s="153" t="str">
        <f t="shared" si="23"/>
        <v>401</v>
      </c>
      <c r="J503" s="158" t="e">
        <f>+SUMIF(#REF!,'trial  i vjeter'!A503,#REF!)</f>
        <v>#REF!</v>
      </c>
      <c r="K503" s="164" t="e">
        <f t="shared" si="25"/>
        <v>#REF!</v>
      </c>
      <c r="L503" s="158" t="e">
        <f>+SUMIF(#REF!,'trial  i vjeter'!A503,#REF!)</f>
        <v>#REF!</v>
      </c>
      <c r="M503" s="158" t="e">
        <f t="shared" si="24"/>
        <v>#REF!</v>
      </c>
    </row>
    <row r="504" spans="1:13" x14ac:dyDescent="0.2">
      <c r="A504" s="153">
        <v>40115</v>
      </c>
      <c r="B504" s="153" t="s">
        <v>926</v>
      </c>
      <c r="G504" s="158" t="s">
        <v>3785</v>
      </c>
      <c r="H504" s="153" t="str">
        <f t="shared" si="23"/>
        <v>401</v>
      </c>
      <c r="J504" s="158" t="e">
        <f>+SUMIF(#REF!,'trial  i vjeter'!A504,#REF!)</f>
        <v>#REF!</v>
      </c>
      <c r="K504" s="164" t="e">
        <f t="shared" si="25"/>
        <v>#REF!</v>
      </c>
      <c r="L504" s="158" t="e">
        <f>+SUMIF(#REF!,'trial  i vjeter'!A504,#REF!)</f>
        <v>#REF!</v>
      </c>
      <c r="M504" s="158" t="e">
        <f t="shared" si="24"/>
        <v>#REF!</v>
      </c>
    </row>
    <row r="505" spans="1:13" x14ac:dyDescent="0.2">
      <c r="A505" s="153">
        <v>401583</v>
      </c>
      <c r="B505" s="153" t="s">
        <v>933</v>
      </c>
      <c r="G505" s="158" t="s">
        <v>3785</v>
      </c>
      <c r="H505" s="153" t="str">
        <f t="shared" si="23"/>
        <v>401</v>
      </c>
      <c r="J505" s="158" t="e">
        <f>+SUMIF(#REF!,'trial  i vjeter'!A505,#REF!)</f>
        <v>#REF!</v>
      </c>
      <c r="K505" s="164" t="e">
        <f t="shared" si="25"/>
        <v>#REF!</v>
      </c>
      <c r="L505" s="158" t="e">
        <f>+SUMIF(#REF!,'trial  i vjeter'!A505,#REF!)</f>
        <v>#REF!</v>
      </c>
      <c r="M505" s="158" t="e">
        <f t="shared" si="24"/>
        <v>#REF!</v>
      </c>
    </row>
    <row r="506" spans="1:13" x14ac:dyDescent="0.2">
      <c r="A506" s="153">
        <v>401729</v>
      </c>
      <c r="B506" s="153" t="s">
        <v>940</v>
      </c>
      <c r="G506" s="158" t="s">
        <v>3785</v>
      </c>
      <c r="H506" s="153" t="str">
        <f t="shared" si="23"/>
        <v>401</v>
      </c>
      <c r="J506" s="158" t="e">
        <f>+SUMIF(#REF!,'trial  i vjeter'!A506,#REF!)</f>
        <v>#REF!</v>
      </c>
      <c r="K506" s="164" t="e">
        <f t="shared" si="25"/>
        <v>#REF!</v>
      </c>
      <c r="L506" s="158" t="e">
        <f>+SUMIF(#REF!,'trial  i vjeter'!A506,#REF!)</f>
        <v>#REF!</v>
      </c>
      <c r="M506" s="158" t="e">
        <f t="shared" si="24"/>
        <v>#REF!</v>
      </c>
    </row>
    <row r="507" spans="1:13" x14ac:dyDescent="0.2">
      <c r="A507" s="153">
        <v>401744</v>
      </c>
      <c r="B507" s="153" t="s">
        <v>942</v>
      </c>
      <c r="G507" s="158" t="s">
        <v>3785</v>
      </c>
      <c r="H507" s="153" t="str">
        <f t="shared" si="23"/>
        <v>401</v>
      </c>
      <c r="J507" s="158" t="e">
        <f>+SUMIF(#REF!,'trial  i vjeter'!A507,#REF!)</f>
        <v>#REF!</v>
      </c>
      <c r="K507" s="164" t="e">
        <f t="shared" si="25"/>
        <v>#REF!</v>
      </c>
      <c r="L507" s="158" t="e">
        <f>+SUMIF(#REF!,'trial  i vjeter'!A507,#REF!)</f>
        <v>#REF!</v>
      </c>
      <c r="M507" s="158" t="e">
        <f t="shared" si="24"/>
        <v>#REF!</v>
      </c>
    </row>
    <row r="508" spans="1:13" x14ac:dyDescent="0.2">
      <c r="A508" s="153">
        <v>411882</v>
      </c>
      <c r="B508" s="153" t="s">
        <v>3364</v>
      </c>
      <c r="G508" s="153" t="s">
        <v>3784</v>
      </c>
      <c r="H508" s="153" t="str">
        <f t="shared" si="23"/>
        <v>411</v>
      </c>
      <c r="J508" s="158" t="e">
        <f>+SUMIF(#REF!,'trial  i vjeter'!A508,#REF!)</f>
        <v>#REF!</v>
      </c>
      <c r="K508" s="164" t="e">
        <f t="shared" si="25"/>
        <v>#REF!</v>
      </c>
      <c r="L508" s="158" t="e">
        <f>+SUMIF(#REF!,'trial  i vjeter'!A508,#REF!)</f>
        <v>#REF!</v>
      </c>
      <c r="M508" s="158" t="e">
        <f t="shared" si="24"/>
        <v>#REF!</v>
      </c>
    </row>
    <row r="509" spans="1:13" x14ac:dyDescent="0.2">
      <c r="A509" s="153">
        <v>411883</v>
      </c>
      <c r="B509" s="153" t="s">
        <v>3366</v>
      </c>
      <c r="G509" s="153" t="s">
        <v>3784</v>
      </c>
      <c r="H509" s="153" t="str">
        <f t="shared" si="23"/>
        <v>411</v>
      </c>
      <c r="J509" s="158" t="e">
        <f>+SUMIF(#REF!,'trial  i vjeter'!A509,#REF!)</f>
        <v>#REF!</v>
      </c>
      <c r="K509" s="164" t="e">
        <f t="shared" si="25"/>
        <v>#REF!</v>
      </c>
      <c r="L509" s="158" t="e">
        <f>+SUMIF(#REF!,'trial  i vjeter'!A509,#REF!)</f>
        <v>#REF!</v>
      </c>
      <c r="M509" s="158" t="e">
        <f t="shared" si="24"/>
        <v>#REF!</v>
      </c>
    </row>
    <row r="510" spans="1:13" x14ac:dyDescent="0.2">
      <c r="A510" s="153">
        <v>411885</v>
      </c>
      <c r="B510" s="153" t="s">
        <v>936</v>
      </c>
      <c r="G510" s="153" t="s">
        <v>3784</v>
      </c>
      <c r="H510" s="153" t="str">
        <f t="shared" si="23"/>
        <v>411</v>
      </c>
      <c r="J510" s="158" t="e">
        <f>+SUMIF(#REF!,'trial  i vjeter'!A510,#REF!)</f>
        <v>#REF!</v>
      </c>
      <c r="K510" s="164" t="e">
        <f t="shared" si="25"/>
        <v>#REF!</v>
      </c>
      <c r="L510" s="158" t="e">
        <f>+SUMIF(#REF!,'trial  i vjeter'!A510,#REF!)</f>
        <v>#REF!</v>
      </c>
      <c r="M510" s="158" t="e">
        <f t="shared" si="24"/>
        <v>#REF!</v>
      </c>
    </row>
    <row r="511" spans="1:13" x14ac:dyDescent="0.2">
      <c r="A511" s="153">
        <v>411732</v>
      </c>
      <c r="B511" s="153" t="s">
        <v>2065</v>
      </c>
      <c r="G511" s="153" t="s">
        <v>3784</v>
      </c>
      <c r="H511" s="153" t="str">
        <f t="shared" si="23"/>
        <v>411</v>
      </c>
      <c r="J511" s="158" t="e">
        <f>+SUMIF(#REF!,'trial  i vjeter'!A511,#REF!)</f>
        <v>#REF!</v>
      </c>
      <c r="K511" s="164" t="e">
        <f t="shared" si="25"/>
        <v>#REF!</v>
      </c>
      <c r="L511" s="158" t="e">
        <f>+SUMIF(#REF!,'trial  i vjeter'!A511,#REF!)</f>
        <v>#REF!</v>
      </c>
      <c r="M511" s="158" t="e">
        <f t="shared" si="24"/>
        <v>#REF!</v>
      </c>
    </row>
    <row r="512" spans="1:13" x14ac:dyDescent="0.2">
      <c r="A512" s="153">
        <v>4110001</v>
      </c>
      <c r="B512" s="153" t="s">
        <v>967</v>
      </c>
      <c r="G512" s="153" t="s">
        <v>3784</v>
      </c>
      <c r="H512" s="153" t="str">
        <f t="shared" si="23"/>
        <v>411</v>
      </c>
      <c r="J512" s="158" t="e">
        <f>+SUMIF(#REF!,'trial  i vjeter'!A512,#REF!)</f>
        <v>#REF!</v>
      </c>
      <c r="K512" s="164" t="e">
        <f t="shared" si="25"/>
        <v>#REF!</v>
      </c>
      <c r="L512" s="158" t="e">
        <f>+SUMIF(#REF!,'trial  i vjeter'!A512,#REF!)</f>
        <v>#REF!</v>
      </c>
      <c r="M512" s="158" t="e">
        <f t="shared" si="24"/>
        <v>#REF!</v>
      </c>
    </row>
    <row r="513" spans="1:13" x14ac:dyDescent="0.2">
      <c r="A513" s="153">
        <v>4110003</v>
      </c>
      <c r="B513" s="153" t="s">
        <v>969</v>
      </c>
      <c r="G513" s="153" t="s">
        <v>3784</v>
      </c>
      <c r="H513" s="153" t="str">
        <f t="shared" si="23"/>
        <v>411</v>
      </c>
      <c r="J513" s="158" t="e">
        <f>+SUMIF(#REF!,'trial  i vjeter'!A513,#REF!)</f>
        <v>#REF!</v>
      </c>
      <c r="K513" s="164" t="e">
        <f t="shared" si="25"/>
        <v>#REF!</v>
      </c>
      <c r="L513" s="158" t="e">
        <f>+SUMIF(#REF!,'trial  i vjeter'!A513,#REF!)</f>
        <v>#REF!</v>
      </c>
      <c r="M513" s="158" t="e">
        <f t="shared" si="24"/>
        <v>#REF!</v>
      </c>
    </row>
    <row r="514" spans="1:13" x14ac:dyDescent="0.2">
      <c r="A514" s="153">
        <v>4110008</v>
      </c>
      <c r="B514" s="153" t="s">
        <v>849</v>
      </c>
      <c r="G514" s="153" t="s">
        <v>3784</v>
      </c>
      <c r="H514" s="153" t="str">
        <f t="shared" si="23"/>
        <v>411</v>
      </c>
      <c r="J514" s="158" t="e">
        <f>+SUMIF(#REF!,'trial  i vjeter'!A514,#REF!)</f>
        <v>#REF!</v>
      </c>
      <c r="K514" s="164" t="e">
        <f t="shared" si="25"/>
        <v>#REF!</v>
      </c>
      <c r="L514" s="158" t="e">
        <f>+SUMIF(#REF!,'trial  i vjeter'!A514,#REF!)</f>
        <v>#REF!</v>
      </c>
      <c r="M514" s="158" t="e">
        <f t="shared" si="24"/>
        <v>#REF!</v>
      </c>
    </row>
    <row r="515" spans="1:13" x14ac:dyDescent="0.2">
      <c r="A515" s="153">
        <v>4110017</v>
      </c>
      <c r="B515" s="153" t="s">
        <v>980</v>
      </c>
      <c r="G515" s="153" t="s">
        <v>3784</v>
      </c>
      <c r="H515" s="153" t="str">
        <f t="shared" si="23"/>
        <v>411</v>
      </c>
      <c r="J515" s="158" t="e">
        <f>+SUMIF(#REF!,'trial  i vjeter'!A515,#REF!)</f>
        <v>#REF!</v>
      </c>
      <c r="K515" s="164" t="e">
        <f t="shared" si="25"/>
        <v>#REF!</v>
      </c>
      <c r="L515" s="158" t="e">
        <f>+SUMIF(#REF!,'trial  i vjeter'!A515,#REF!)</f>
        <v>#REF!</v>
      </c>
      <c r="M515" s="158" t="e">
        <f t="shared" si="24"/>
        <v>#REF!</v>
      </c>
    </row>
    <row r="516" spans="1:13" x14ac:dyDescent="0.2">
      <c r="A516" s="153">
        <v>4110019</v>
      </c>
      <c r="B516" s="153" t="s">
        <v>982</v>
      </c>
      <c r="G516" s="153" t="s">
        <v>3784</v>
      </c>
      <c r="H516" s="153" t="str">
        <f t="shared" si="23"/>
        <v>411</v>
      </c>
      <c r="J516" s="158" t="e">
        <f>+SUMIF(#REF!,'trial  i vjeter'!A516,#REF!)</f>
        <v>#REF!</v>
      </c>
      <c r="K516" s="164" t="e">
        <f t="shared" si="25"/>
        <v>#REF!</v>
      </c>
      <c r="L516" s="158" t="e">
        <f>+SUMIF(#REF!,'trial  i vjeter'!A516,#REF!)</f>
        <v>#REF!</v>
      </c>
      <c r="M516" s="158" t="e">
        <f t="shared" si="24"/>
        <v>#REF!</v>
      </c>
    </row>
    <row r="517" spans="1:13" x14ac:dyDescent="0.2">
      <c r="A517" s="153">
        <v>4110022</v>
      </c>
      <c r="B517" s="153" t="s">
        <v>984</v>
      </c>
      <c r="G517" s="153" t="s">
        <v>3784</v>
      </c>
      <c r="H517" s="153" t="str">
        <f t="shared" ref="H517:H580" si="26">+LEFT(A517,3)</f>
        <v>411</v>
      </c>
      <c r="J517" s="158" t="e">
        <f>+SUMIF(#REF!,'trial  i vjeter'!A517,#REF!)</f>
        <v>#REF!</v>
      </c>
      <c r="K517" s="164" t="e">
        <f t="shared" si="25"/>
        <v>#REF!</v>
      </c>
      <c r="L517" s="158" t="e">
        <f>+SUMIF(#REF!,'trial  i vjeter'!A517,#REF!)</f>
        <v>#REF!</v>
      </c>
      <c r="M517" s="158" t="e">
        <f t="shared" ref="M517:M580" si="27">+K517+L517</f>
        <v>#REF!</v>
      </c>
    </row>
    <row r="518" spans="1:13" x14ac:dyDescent="0.2">
      <c r="A518" s="153">
        <v>4110025</v>
      </c>
      <c r="B518" s="153" t="s">
        <v>986</v>
      </c>
      <c r="G518" s="153" t="s">
        <v>3784</v>
      </c>
      <c r="H518" s="153" t="str">
        <f t="shared" si="26"/>
        <v>411</v>
      </c>
      <c r="J518" s="158" t="e">
        <f>+SUMIF(#REF!,'trial  i vjeter'!A518,#REF!)</f>
        <v>#REF!</v>
      </c>
      <c r="K518" s="164" t="e">
        <f t="shared" si="25"/>
        <v>#REF!</v>
      </c>
      <c r="L518" s="158" t="e">
        <f>+SUMIF(#REF!,'trial  i vjeter'!A518,#REF!)</f>
        <v>#REF!</v>
      </c>
      <c r="M518" s="158" t="e">
        <f t="shared" si="27"/>
        <v>#REF!</v>
      </c>
    </row>
    <row r="519" spans="1:13" x14ac:dyDescent="0.2">
      <c r="A519" s="153">
        <v>4110029</v>
      </c>
      <c r="B519" s="153" t="s">
        <v>992</v>
      </c>
      <c r="G519" s="153" t="s">
        <v>3784</v>
      </c>
      <c r="H519" s="153" t="str">
        <f t="shared" si="26"/>
        <v>411</v>
      </c>
      <c r="J519" s="158" t="e">
        <f>+SUMIF(#REF!,'trial  i vjeter'!A519,#REF!)</f>
        <v>#REF!</v>
      </c>
      <c r="K519" s="164" t="e">
        <f t="shared" si="25"/>
        <v>#REF!</v>
      </c>
      <c r="L519" s="158" t="e">
        <f>+SUMIF(#REF!,'trial  i vjeter'!A519,#REF!)</f>
        <v>#REF!</v>
      </c>
      <c r="M519" s="158" t="e">
        <f t="shared" si="27"/>
        <v>#REF!</v>
      </c>
    </row>
    <row r="520" spans="1:13" x14ac:dyDescent="0.2">
      <c r="A520" s="153">
        <v>4110034</v>
      </c>
      <c r="B520" s="153" t="s">
        <v>402</v>
      </c>
      <c r="G520" s="153" t="s">
        <v>3784</v>
      </c>
      <c r="H520" s="153" t="str">
        <f t="shared" si="26"/>
        <v>411</v>
      </c>
      <c r="J520" s="158" t="e">
        <f>+SUMIF(#REF!,'trial  i vjeter'!A520,#REF!)</f>
        <v>#REF!</v>
      </c>
      <c r="K520" s="164" t="e">
        <f t="shared" si="25"/>
        <v>#REF!</v>
      </c>
      <c r="L520" s="158" t="e">
        <f>+SUMIF(#REF!,'trial  i vjeter'!A520,#REF!)</f>
        <v>#REF!</v>
      </c>
      <c r="M520" s="158" t="e">
        <f t="shared" si="27"/>
        <v>#REF!</v>
      </c>
    </row>
    <row r="521" spans="1:13" x14ac:dyDescent="0.2">
      <c r="A521" s="153">
        <v>4110055</v>
      </c>
      <c r="B521" s="153" t="s">
        <v>1000</v>
      </c>
      <c r="G521" s="153" t="s">
        <v>3784</v>
      </c>
      <c r="H521" s="153" t="str">
        <f t="shared" si="26"/>
        <v>411</v>
      </c>
      <c r="J521" s="158" t="e">
        <f>+SUMIF(#REF!,'trial  i vjeter'!A521,#REF!)</f>
        <v>#REF!</v>
      </c>
      <c r="K521" s="164" t="e">
        <f t="shared" si="25"/>
        <v>#REF!</v>
      </c>
      <c r="L521" s="158" t="e">
        <f>+SUMIF(#REF!,'trial  i vjeter'!A521,#REF!)</f>
        <v>#REF!</v>
      </c>
      <c r="M521" s="158" t="e">
        <f t="shared" si="27"/>
        <v>#REF!</v>
      </c>
    </row>
    <row r="522" spans="1:13" x14ac:dyDescent="0.2">
      <c r="A522" s="153">
        <v>4110083</v>
      </c>
      <c r="B522" s="153" t="s">
        <v>1010</v>
      </c>
      <c r="G522" s="153" t="s">
        <v>3784</v>
      </c>
      <c r="H522" s="153" t="str">
        <f t="shared" si="26"/>
        <v>411</v>
      </c>
      <c r="J522" s="158" t="e">
        <f>+SUMIF(#REF!,'trial  i vjeter'!A522,#REF!)</f>
        <v>#REF!</v>
      </c>
      <c r="K522" s="164" t="e">
        <f t="shared" si="25"/>
        <v>#REF!</v>
      </c>
      <c r="L522" s="158" t="e">
        <f>+SUMIF(#REF!,'trial  i vjeter'!A522,#REF!)</f>
        <v>#REF!</v>
      </c>
      <c r="M522" s="158" t="e">
        <f t="shared" si="27"/>
        <v>#REF!</v>
      </c>
    </row>
    <row r="523" spans="1:13" x14ac:dyDescent="0.2">
      <c r="A523" s="153">
        <v>4110103</v>
      </c>
      <c r="B523" s="153" t="s">
        <v>1017</v>
      </c>
      <c r="G523" s="153" t="s">
        <v>3784</v>
      </c>
      <c r="H523" s="153" t="str">
        <f t="shared" si="26"/>
        <v>411</v>
      </c>
      <c r="J523" s="158" t="e">
        <f>+SUMIF(#REF!,'trial  i vjeter'!A523,#REF!)</f>
        <v>#REF!</v>
      </c>
      <c r="K523" s="164" t="e">
        <f t="shared" si="25"/>
        <v>#REF!</v>
      </c>
      <c r="L523" s="158" t="e">
        <f>+SUMIF(#REF!,'trial  i vjeter'!A523,#REF!)</f>
        <v>#REF!</v>
      </c>
      <c r="M523" s="158" t="e">
        <f t="shared" si="27"/>
        <v>#REF!</v>
      </c>
    </row>
    <row r="524" spans="1:13" x14ac:dyDescent="0.2">
      <c r="A524" s="153">
        <v>4110112</v>
      </c>
      <c r="B524" s="153" t="s">
        <v>1021</v>
      </c>
      <c r="G524" s="153" t="s">
        <v>3784</v>
      </c>
      <c r="H524" s="153" t="str">
        <f t="shared" si="26"/>
        <v>411</v>
      </c>
      <c r="J524" s="158" t="e">
        <f>+SUMIF(#REF!,'trial  i vjeter'!A524,#REF!)</f>
        <v>#REF!</v>
      </c>
      <c r="K524" s="164" t="e">
        <f t="shared" si="25"/>
        <v>#REF!</v>
      </c>
      <c r="L524" s="158" t="e">
        <f>+SUMIF(#REF!,'trial  i vjeter'!A524,#REF!)</f>
        <v>#REF!</v>
      </c>
      <c r="M524" s="158" t="e">
        <f t="shared" si="27"/>
        <v>#REF!</v>
      </c>
    </row>
    <row r="525" spans="1:13" x14ac:dyDescent="0.2">
      <c r="A525" s="153">
        <v>4110114</v>
      </c>
      <c r="B525" s="153" t="s">
        <v>1023</v>
      </c>
      <c r="G525" s="153" t="s">
        <v>3784</v>
      </c>
      <c r="H525" s="153" t="str">
        <f t="shared" si="26"/>
        <v>411</v>
      </c>
      <c r="J525" s="158" t="e">
        <f>+SUMIF(#REF!,'trial  i vjeter'!A525,#REF!)</f>
        <v>#REF!</v>
      </c>
      <c r="K525" s="164" t="e">
        <f t="shared" si="25"/>
        <v>#REF!</v>
      </c>
      <c r="L525" s="158" t="e">
        <f>+SUMIF(#REF!,'trial  i vjeter'!A525,#REF!)</f>
        <v>#REF!</v>
      </c>
      <c r="M525" s="158" t="e">
        <f t="shared" si="27"/>
        <v>#REF!</v>
      </c>
    </row>
    <row r="526" spans="1:13" x14ac:dyDescent="0.2">
      <c r="A526" s="153">
        <v>4110116</v>
      </c>
      <c r="B526" s="153" t="s">
        <v>1025</v>
      </c>
      <c r="G526" s="153" t="s">
        <v>3784</v>
      </c>
      <c r="H526" s="153" t="str">
        <f t="shared" si="26"/>
        <v>411</v>
      </c>
      <c r="J526" s="158" t="e">
        <f>+SUMIF(#REF!,'trial  i vjeter'!A526,#REF!)</f>
        <v>#REF!</v>
      </c>
      <c r="K526" s="164" t="e">
        <f t="shared" si="25"/>
        <v>#REF!</v>
      </c>
      <c r="L526" s="158" t="e">
        <f>+SUMIF(#REF!,'trial  i vjeter'!A526,#REF!)</f>
        <v>#REF!</v>
      </c>
      <c r="M526" s="158" t="e">
        <f t="shared" si="27"/>
        <v>#REF!</v>
      </c>
    </row>
    <row r="527" spans="1:13" x14ac:dyDescent="0.2">
      <c r="A527" s="153">
        <v>4110160</v>
      </c>
      <c r="B527" s="153" t="s">
        <v>567</v>
      </c>
      <c r="G527" s="153" t="s">
        <v>3784</v>
      </c>
      <c r="H527" s="153" t="str">
        <f t="shared" si="26"/>
        <v>411</v>
      </c>
      <c r="J527" s="158" t="e">
        <f>+SUMIF(#REF!,'trial  i vjeter'!A527,#REF!)</f>
        <v>#REF!</v>
      </c>
      <c r="K527" s="164" t="e">
        <f t="shared" si="25"/>
        <v>#REF!</v>
      </c>
      <c r="L527" s="158" t="e">
        <f>+SUMIF(#REF!,'trial  i vjeter'!A527,#REF!)</f>
        <v>#REF!</v>
      </c>
      <c r="M527" s="158" t="e">
        <f t="shared" si="27"/>
        <v>#REF!</v>
      </c>
    </row>
    <row r="528" spans="1:13" x14ac:dyDescent="0.2">
      <c r="A528" s="153">
        <v>4110180</v>
      </c>
      <c r="B528" s="153" t="s">
        <v>483</v>
      </c>
      <c r="G528" s="153" t="s">
        <v>3784</v>
      </c>
      <c r="H528" s="153" t="str">
        <f t="shared" si="26"/>
        <v>411</v>
      </c>
      <c r="J528" s="158" t="e">
        <f>+SUMIF(#REF!,'trial  i vjeter'!A528,#REF!)</f>
        <v>#REF!</v>
      </c>
      <c r="K528" s="164" t="e">
        <f t="shared" si="25"/>
        <v>#REF!</v>
      </c>
      <c r="L528" s="158" t="e">
        <f>+SUMIF(#REF!,'trial  i vjeter'!A528,#REF!)</f>
        <v>#REF!</v>
      </c>
      <c r="M528" s="158" t="e">
        <f t="shared" si="27"/>
        <v>#REF!</v>
      </c>
    </row>
    <row r="529" spans="1:13" x14ac:dyDescent="0.2">
      <c r="A529" s="153">
        <v>4110187</v>
      </c>
      <c r="B529" s="153" t="s">
        <v>1050</v>
      </c>
      <c r="G529" s="153" t="s">
        <v>3784</v>
      </c>
      <c r="H529" s="153" t="str">
        <f t="shared" si="26"/>
        <v>411</v>
      </c>
      <c r="J529" s="158" t="e">
        <f>+SUMIF(#REF!,'trial  i vjeter'!A529,#REF!)</f>
        <v>#REF!</v>
      </c>
      <c r="K529" s="164" t="e">
        <f t="shared" ref="K529:K591" si="28">+C529-J529</f>
        <v>#REF!</v>
      </c>
      <c r="L529" s="158" t="e">
        <f>+SUMIF(#REF!,'trial  i vjeter'!A529,#REF!)</f>
        <v>#REF!</v>
      </c>
      <c r="M529" s="158" t="e">
        <f t="shared" si="27"/>
        <v>#REF!</v>
      </c>
    </row>
    <row r="530" spans="1:13" x14ac:dyDescent="0.2">
      <c r="A530" s="153">
        <v>4110188</v>
      </c>
      <c r="B530" s="153" t="s">
        <v>1052</v>
      </c>
      <c r="G530" s="153" t="s">
        <v>3784</v>
      </c>
      <c r="H530" s="153" t="str">
        <f t="shared" si="26"/>
        <v>411</v>
      </c>
      <c r="J530" s="158" t="e">
        <f>+SUMIF(#REF!,'trial  i vjeter'!A530,#REF!)</f>
        <v>#REF!</v>
      </c>
      <c r="K530" s="164" t="e">
        <f t="shared" si="28"/>
        <v>#REF!</v>
      </c>
      <c r="L530" s="158" t="e">
        <f>+SUMIF(#REF!,'trial  i vjeter'!A530,#REF!)</f>
        <v>#REF!</v>
      </c>
      <c r="M530" s="158" t="e">
        <f t="shared" si="27"/>
        <v>#REF!</v>
      </c>
    </row>
    <row r="531" spans="1:13" x14ac:dyDescent="0.2">
      <c r="A531" s="153">
        <v>4110195</v>
      </c>
      <c r="B531" s="153" t="s">
        <v>1054</v>
      </c>
      <c r="G531" s="153" t="s">
        <v>3784</v>
      </c>
      <c r="H531" s="153" t="str">
        <f t="shared" si="26"/>
        <v>411</v>
      </c>
      <c r="J531" s="158" t="e">
        <f>+SUMIF(#REF!,'trial  i vjeter'!A531,#REF!)</f>
        <v>#REF!</v>
      </c>
      <c r="K531" s="164" t="e">
        <f t="shared" si="28"/>
        <v>#REF!</v>
      </c>
      <c r="L531" s="158" t="e">
        <f>+SUMIF(#REF!,'trial  i vjeter'!A531,#REF!)</f>
        <v>#REF!</v>
      </c>
      <c r="M531" s="158" t="e">
        <f t="shared" si="27"/>
        <v>#REF!</v>
      </c>
    </row>
    <row r="532" spans="1:13" x14ac:dyDescent="0.2">
      <c r="A532" s="153">
        <v>4110202</v>
      </c>
      <c r="B532" s="153" t="s">
        <v>1056</v>
      </c>
      <c r="G532" s="153" t="s">
        <v>3784</v>
      </c>
      <c r="H532" s="153" t="str">
        <f t="shared" si="26"/>
        <v>411</v>
      </c>
      <c r="J532" s="158" t="e">
        <f>+SUMIF(#REF!,'trial  i vjeter'!A532,#REF!)</f>
        <v>#REF!</v>
      </c>
      <c r="K532" s="164" t="e">
        <f t="shared" si="28"/>
        <v>#REF!</v>
      </c>
      <c r="L532" s="158" t="e">
        <f>+SUMIF(#REF!,'trial  i vjeter'!A532,#REF!)</f>
        <v>#REF!</v>
      </c>
      <c r="M532" s="158" t="e">
        <f t="shared" si="27"/>
        <v>#REF!</v>
      </c>
    </row>
    <row r="533" spans="1:13" x14ac:dyDescent="0.2">
      <c r="A533" s="153">
        <v>4110254</v>
      </c>
      <c r="B533" s="153" t="s">
        <v>1077</v>
      </c>
      <c r="G533" s="153" t="s">
        <v>3784</v>
      </c>
      <c r="H533" s="153" t="str">
        <f t="shared" si="26"/>
        <v>411</v>
      </c>
      <c r="J533" s="158" t="e">
        <f>+SUMIF(#REF!,'trial  i vjeter'!A533,#REF!)</f>
        <v>#REF!</v>
      </c>
      <c r="K533" s="164" t="e">
        <f t="shared" si="28"/>
        <v>#REF!</v>
      </c>
      <c r="L533" s="158" t="e">
        <f>+SUMIF(#REF!,'trial  i vjeter'!A533,#REF!)</f>
        <v>#REF!</v>
      </c>
      <c r="M533" s="158" t="e">
        <f t="shared" si="27"/>
        <v>#REF!</v>
      </c>
    </row>
    <row r="534" spans="1:13" x14ac:dyDescent="0.2">
      <c r="A534" s="153">
        <v>4110258</v>
      </c>
      <c r="B534" s="153" t="s">
        <v>770</v>
      </c>
      <c r="G534" s="153" t="s">
        <v>3784</v>
      </c>
      <c r="H534" s="153" t="str">
        <f t="shared" si="26"/>
        <v>411</v>
      </c>
      <c r="J534" s="158" t="e">
        <f>+SUMIF(#REF!,'trial  i vjeter'!A534,#REF!)</f>
        <v>#REF!</v>
      </c>
      <c r="K534" s="164" t="e">
        <f t="shared" si="28"/>
        <v>#REF!</v>
      </c>
      <c r="L534" s="158" t="e">
        <f>+SUMIF(#REF!,'trial  i vjeter'!A534,#REF!)</f>
        <v>#REF!</v>
      </c>
      <c r="M534" s="158" t="e">
        <f t="shared" si="27"/>
        <v>#REF!</v>
      </c>
    </row>
    <row r="535" spans="1:13" x14ac:dyDescent="0.2">
      <c r="A535" s="153">
        <v>4110358</v>
      </c>
      <c r="B535" s="153" t="s">
        <v>509</v>
      </c>
      <c r="G535" s="153" t="s">
        <v>3784</v>
      </c>
      <c r="H535" s="153" t="str">
        <f t="shared" si="26"/>
        <v>411</v>
      </c>
      <c r="J535" s="158" t="e">
        <f>+SUMIF(#REF!,'trial  i vjeter'!A535,#REF!)</f>
        <v>#REF!</v>
      </c>
      <c r="K535" s="164" t="e">
        <f t="shared" si="28"/>
        <v>#REF!</v>
      </c>
      <c r="L535" s="158" t="e">
        <f>+SUMIF(#REF!,'trial  i vjeter'!A535,#REF!)</f>
        <v>#REF!</v>
      </c>
      <c r="M535" s="158" t="e">
        <f t="shared" si="27"/>
        <v>#REF!</v>
      </c>
    </row>
    <row r="536" spans="1:13" x14ac:dyDescent="0.2">
      <c r="A536" s="153">
        <v>4110728</v>
      </c>
      <c r="B536" s="153" t="s">
        <v>585</v>
      </c>
      <c r="G536" s="153" t="s">
        <v>3784</v>
      </c>
      <c r="H536" s="153" t="str">
        <f t="shared" si="26"/>
        <v>411</v>
      </c>
      <c r="J536" s="158" t="e">
        <f>+SUMIF(#REF!,'trial  i vjeter'!A536,#REF!)</f>
        <v>#REF!</v>
      </c>
      <c r="K536" s="164" t="e">
        <f t="shared" si="28"/>
        <v>#REF!</v>
      </c>
      <c r="L536" s="158" t="e">
        <f>+SUMIF(#REF!,'trial  i vjeter'!A536,#REF!)</f>
        <v>#REF!</v>
      </c>
      <c r="M536" s="158" t="e">
        <f t="shared" si="27"/>
        <v>#REF!</v>
      </c>
    </row>
    <row r="537" spans="1:13" x14ac:dyDescent="0.2">
      <c r="A537" s="153">
        <v>4110730</v>
      </c>
      <c r="B537" s="153" t="s">
        <v>1186</v>
      </c>
      <c r="G537" s="153" t="s">
        <v>3784</v>
      </c>
      <c r="H537" s="153" t="str">
        <f t="shared" si="26"/>
        <v>411</v>
      </c>
      <c r="J537" s="158" t="e">
        <f>+SUMIF(#REF!,'trial  i vjeter'!A537,#REF!)</f>
        <v>#REF!</v>
      </c>
      <c r="K537" s="164" t="e">
        <f t="shared" si="28"/>
        <v>#REF!</v>
      </c>
      <c r="L537" s="158" t="e">
        <f>+SUMIF(#REF!,'trial  i vjeter'!A537,#REF!)</f>
        <v>#REF!</v>
      </c>
      <c r="M537" s="158" t="e">
        <f t="shared" si="27"/>
        <v>#REF!</v>
      </c>
    </row>
    <row r="538" spans="1:13" x14ac:dyDescent="0.2">
      <c r="A538" s="153">
        <v>4110938</v>
      </c>
      <c r="B538" s="153" t="s">
        <v>1226</v>
      </c>
      <c r="G538" s="153" t="s">
        <v>3784</v>
      </c>
      <c r="H538" s="153" t="str">
        <f t="shared" si="26"/>
        <v>411</v>
      </c>
      <c r="J538" s="158" t="e">
        <f>+SUMIF(#REF!,'trial  i vjeter'!A538,#REF!)</f>
        <v>#REF!</v>
      </c>
      <c r="K538" s="164" t="e">
        <f t="shared" si="28"/>
        <v>#REF!</v>
      </c>
      <c r="L538" s="158" t="e">
        <f>+SUMIF(#REF!,'trial  i vjeter'!A538,#REF!)</f>
        <v>#REF!</v>
      </c>
      <c r="M538" s="158" t="e">
        <f t="shared" si="27"/>
        <v>#REF!</v>
      </c>
    </row>
    <row r="539" spans="1:13" x14ac:dyDescent="0.2">
      <c r="A539" s="153">
        <v>4111472</v>
      </c>
      <c r="B539" s="153" t="s">
        <v>1374</v>
      </c>
      <c r="G539" s="153" t="s">
        <v>3784</v>
      </c>
      <c r="H539" s="153" t="str">
        <f t="shared" si="26"/>
        <v>411</v>
      </c>
      <c r="J539" s="158" t="e">
        <f>+SUMIF(#REF!,'trial  i vjeter'!A539,#REF!)</f>
        <v>#REF!</v>
      </c>
      <c r="K539" s="164" t="e">
        <f t="shared" si="28"/>
        <v>#REF!</v>
      </c>
      <c r="L539" s="158" t="e">
        <f>+SUMIF(#REF!,'trial  i vjeter'!A539,#REF!)</f>
        <v>#REF!</v>
      </c>
      <c r="M539" s="158" t="e">
        <f t="shared" si="27"/>
        <v>#REF!</v>
      </c>
    </row>
    <row r="540" spans="1:13" x14ac:dyDescent="0.2">
      <c r="A540" s="153">
        <v>4111478</v>
      </c>
      <c r="B540" s="153" t="s">
        <v>1377</v>
      </c>
      <c r="G540" s="153" t="s">
        <v>3784</v>
      </c>
      <c r="H540" s="153" t="str">
        <f t="shared" si="26"/>
        <v>411</v>
      </c>
      <c r="J540" s="158" t="e">
        <f>+SUMIF(#REF!,'trial  i vjeter'!A540,#REF!)</f>
        <v>#REF!</v>
      </c>
      <c r="K540" s="164" t="e">
        <f t="shared" si="28"/>
        <v>#REF!</v>
      </c>
      <c r="L540" s="158" t="e">
        <f>+SUMIF(#REF!,'trial  i vjeter'!A540,#REF!)</f>
        <v>#REF!</v>
      </c>
      <c r="M540" s="158" t="e">
        <f t="shared" si="27"/>
        <v>#REF!</v>
      </c>
    </row>
    <row r="541" spans="1:13" x14ac:dyDescent="0.2">
      <c r="A541" s="153">
        <v>4111508</v>
      </c>
      <c r="B541" s="153" t="s">
        <v>718</v>
      </c>
      <c r="G541" s="153" t="s">
        <v>3784</v>
      </c>
      <c r="H541" s="153" t="str">
        <f t="shared" si="26"/>
        <v>411</v>
      </c>
      <c r="J541" s="158" t="e">
        <f>+SUMIF(#REF!,'trial  i vjeter'!A541,#REF!)</f>
        <v>#REF!</v>
      </c>
      <c r="K541" s="164" t="e">
        <f t="shared" si="28"/>
        <v>#REF!</v>
      </c>
      <c r="L541" s="158" t="e">
        <f>+SUMIF(#REF!,'trial  i vjeter'!A541,#REF!)</f>
        <v>#REF!</v>
      </c>
      <c r="M541" s="158" t="e">
        <f t="shared" si="27"/>
        <v>#REF!</v>
      </c>
    </row>
    <row r="542" spans="1:13" x14ac:dyDescent="0.2">
      <c r="A542" s="153">
        <v>4111560</v>
      </c>
      <c r="B542" s="153" t="s">
        <v>1398</v>
      </c>
      <c r="G542" s="153" t="s">
        <v>3784</v>
      </c>
      <c r="H542" s="153" t="str">
        <f t="shared" si="26"/>
        <v>411</v>
      </c>
      <c r="J542" s="158" t="e">
        <f>+SUMIF(#REF!,'trial  i vjeter'!A542,#REF!)</f>
        <v>#REF!</v>
      </c>
      <c r="K542" s="164" t="e">
        <f t="shared" si="28"/>
        <v>#REF!</v>
      </c>
      <c r="L542" s="158" t="e">
        <f>+SUMIF(#REF!,'trial  i vjeter'!A542,#REF!)</f>
        <v>#REF!</v>
      </c>
      <c r="M542" s="158" t="e">
        <f t="shared" si="27"/>
        <v>#REF!</v>
      </c>
    </row>
    <row r="543" spans="1:13" x14ac:dyDescent="0.2">
      <c r="A543" s="153">
        <v>4111659</v>
      </c>
      <c r="B543" s="153" t="s">
        <v>1424</v>
      </c>
      <c r="G543" s="153" t="s">
        <v>3784</v>
      </c>
      <c r="H543" s="153" t="str">
        <f t="shared" si="26"/>
        <v>411</v>
      </c>
      <c r="J543" s="158" t="e">
        <f>+SUMIF(#REF!,'trial  i vjeter'!A543,#REF!)</f>
        <v>#REF!</v>
      </c>
      <c r="K543" s="164" t="e">
        <f t="shared" si="28"/>
        <v>#REF!</v>
      </c>
      <c r="L543" s="158" t="e">
        <f>+SUMIF(#REF!,'trial  i vjeter'!A543,#REF!)</f>
        <v>#REF!</v>
      </c>
      <c r="M543" s="158" t="e">
        <f t="shared" si="27"/>
        <v>#REF!</v>
      </c>
    </row>
    <row r="544" spans="1:13" x14ac:dyDescent="0.2">
      <c r="A544" s="153">
        <v>4111873</v>
      </c>
      <c r="B544" s="153" t="s">
        <v>1488</v>
      </c>
      <c r="G544" s="153" t="s">
        <v>3784</v>
      </c>
      <c r="H544" s="153" t="str">
        <f t="shared" si="26"/>
        <v>411</v>
      </c>
      <c r="J544" s="158" t="e">
        <f>+SUMIF(#REF!,'trial  i vjeter'!A544,#REF!)</f>
        <v>#REF!</v>
      </c>
      <c r="K544" s="164" t="e">
        <f t="shared" si="28"/>
        <v>#REF!</v>
      </c>
      <c r="L544" s="158" t="e">
        <f>+SUMIF(#REF!,'trial  i vjeter'!A544,#REF!)</f>
        <v>#REF!</v>
      </c>
      <c r="M544" s="158" t="e">
        <f t="shared" si="27"/>
        <v>#REF!</v>
      </c>
    </row>
    <row r="545" spans="1:14" x14ac:dyDescent="0.2">
      <c r="A545" s="153">
        <v>4111879</v>
      </c>
      <c r="B545" s="153" t="s">
        <v>698</v>
      </c>
      <c r="G545" s="153" t="s">
        <v>3784</v>
      </c>
      <c r="H545" s="153" t="str">
        <f t="shared" si="26"/>
        <v>411</v>
      </c>
      <c r="J545" s="158" t="e">
        <f>+SUMIF(#REF!,'trial  i vjeter'!A545,#REF!)</f>
        <v>#REF!</v>
      </c>
      <c r="K545" s="164" t="e">
        <f t="shared" si="28"/>
        <v>#REF!</v>
      </c>
      <c r="L545" s="158" t="e">
        <f>+SUMIF(#REF!,'trial  i vjeter'!A545,#REF!)</f>
        <v>#REF!</v>
      </c>
      <c r="M545" s="158" t="e">
        <f t="shared" si="27"/>
        <v>#REF!</v>
      </c>
    </row>
    <row r="546" spans="1:14" x14ac:dyDescent="0.2">
      <c r="A546" s="153">
        <v>4111902</v>
      </c>
      <c r="B546" s="153" t="s">
        <v>707</v>
      </c>
      <c r="G546" s="153" t="s">
        <v>3784</v>
      </c>
      <c r="H546" s="153" t="str">
        <f t="shared" si="26"/>
        <v>411</v>
      </c>
      <c r="J546" s="158" t="e">
        <f>+SUMIF(#REF!,'trial  i vjeter'!A546,#REF!)</f>
        <v>#REF!</v>
      </c>
      <c r="K546" s="164" t="e">
        <f t="shared" si="28"/>
        <v>#REF!</v>
      </c>
      <c r="L546" s="158" t="e">
        <f>+SUMIF(#REF!,'trial  i vjeter'!A546,#REF!)</f>
        <v>#REF!</v>
      </c>
      <c r="M546" s="158" t="e">
        <f t="shared" si="27"/>
        <v>#REF!</v>
      </c>
    </row>
    <row r="547" spans="1:14" x14ac:dyDescent="0.2">
      <c r="A547" s="153">
        <v>4111946</v>
      </c>
      <c r="B547" s="153" t="s">
        <v>1512</v>
      </c>
      <c r="G547" s="153" t="s">
        <v>3784</v>
      </c>
      <c r="H547" s="153" t="str">
        <f t="shared" si="26"/>
        <v>411</v>
      </c>
      <c r="J547" s="158" t="e">
        <f>+SUMIF(#REF!,'trial  i vjeter'!A547,#REF!)</f>
        <v>#REF!</v>
      </c>
      <c r="K547" s="164" t="e">
        <f t="shared" si="28"/>
        <v>#REF!</v>
      </c>
      <c r="L547" s="158" t="e">
        <f>+SUMIF(#REF!,'trial  i vjeter'!A547,#REF!)</f>
        <v>#REF!</v>
      </c>
      <c r="M547" s="158" t="e">
        <f t="shared" si="27"/>
        <v>#REF!</v>
      </c>
    </row>
    <row r="548" spans="1:14" x14ac:dyDescent="0.2">
      <c r="A548" s="153">
        <v>4111983</v>
      </c>
      <c r="B548" s="153" t="s">
        <v>1521</v>
      </c>
      <c r="G548" s="153" t="s">
        <v>3784</v>
      </c>
      <c r="H548" s="153" t="str">
        <f t="shared" si="26"/>
        <v>411</v>
      </c>
      <c r="J548" s="158" t="e">
        <f>+SUMIF(#REF!,'trial  i vjeter'!A548,#REF!)</f>
        <v>#REF!</v>
      </c>
      <c r="K548" s="164" t="e">
        <f t="shared" si="28"/>
        <v>#REF!</v>
      </c>
      <c r="L548" s="158" t="e">
        <f>+SUMIF(#REF!,'trial  i vjeter'!A548,#REF!)</f>
        <v>#REF!</v>
      </c>
      <c r="M548" s="158" t="e">
        <f t="shared" si="27"/>
        <v>#REF!</v>
      </c>
    </row>
    <row r="549" spans="1:14" x14ac:dyDescent="0.2">
      <c r="A549" s="153">
        <v>4112069</v>
      </c>
      <c r="B549" s="153" t="s">
        <v>1560</v>
      </c>
      <c r="G549" s="153" t="s">
        <v>3784</v>
      </c>
      <c r="H549" s="153" t="str">
        <f t="shared" si="26"/>
        <v>411</v>
      </c>
      <c r="J549" s="158" t="e">
        <f>+SUMIF(#REF!,'trial  i vjeter'!A549,#REF!)</f>
        <v>#REF!</v>
      </c>
      <c r="K549" s="164" t="e">
        <f t="shared" si="28"/>
        <v>#REF!</v>
      </c>
      <c r="L549" s="158" t="e">
        <f>+SUMIF(#REF!,'trial  i vjeter'!A549,#REF!)</f>
        <v>#REF!</v>
      </c>
      <c r="M549" s="158" t="e">
        <f t="shared" si="27"/>
        <v>#REF!</v>
      </c>
    </row>
    <row r="550" spans="1:14" x14ac:dyDescent="0.2">
      <c r="A550" s="153">
        <v>4112081</v>
      </c>
      <c r="B550" s="153" t="s">
        <v>1568</v>
      </c>
      <c r="G550" s="153" t="s">
        <v>3784</v>
      </c>
      <c r="H550" s="153" t="str">
        <f t="shared" si="26"/>
        <v>411</v>
      </c>
      <c r="J550" s="158" t="e">
        <f>+SUMIF(#REF!,'trial  i vjeter'!A550,#REF!)</f>
        <v>#REF!</v>
      </c>
      <c r="K550" s="164" t="e">
        <f t="shared" si="28"/>
        <v>#REF!</v>
      </c>
      <c r="L550" s="158" t="e">
        <f>+SUMIF(#REF!,'trial  i vjeter'!A550,#REF!)</f>
        <v>#REF!</v>
      </c>
      <c r="M550" s="158" t="e">
        <f t="shared" si="27"/>
        <v>#REF!</v>
      </c>
    </row>
    <row r="551" spans="1:14" x14ac:dyDescent="0.2">
      <c r="A551" s="153" t="s">
        <v>3574</v>
      </c>
      <c r="B551" s="153" t="s">
        <v>3575</v>
      </c>
      <c r="H551" s="153" t="str">
        <f t="shared" si="26"/>
        <v>4x</v>
      </c>
      <c r="J551" s="158" t="e">
        <f>+SUMIF(#REF!,'trial  i vjeter'!A551,#REF!)</f>
        <v>#REF!</v>
      </c>
      <c r="K551" s="158" t="e">
        <f t="shared" si="28"/>
        <v>#REF!</v>
      </c>
      <c r="L551" s="158" t="e">
        <f>+SUMIF(#REF!,'trial  i vjeter'!A551,#REF!)</f>
        <v>#REF!</v>
      </c>
      <c r="M551" s="158" t="e">
        <f t="shared" si="27"/>
        <v>#REF!</v>
      </c>
      <c r="N551" s="158" t="s">
        <v>3787</v>
      </c>
    </row>
    <row r="552" spans="1:14" x14ac:dyDescent="0.2">
      <c r="A552" s="153" t="s">
        <v>3577</v>
      </c>
      <c r="B552" s="153" t="s">
        <v>3578</v>
      </c>
      <c r="H552" s="153" t="str">
        <f t="shared" si="26"/>
        <v>491</v>
      </c>
      <c r="J552" s="158" t="e">
        <f>+SUMIF(#REF!,'trial  i vjeter'!A552,#REF!)</f>
        <v>#REF!</v>
      </c>
      <c r="K552" s="158" t="e">
        <f t="shared" si="28"/>
        <v>#REF!</v>
      </c>
      <c r="L552" s="158" t="e">
        <f>+SUMIF(#REF!,'trial  i vjeter'!A552,#REF!)</f>
        <v>#REF!</v>
      </c>
      <c r="M552" s="158" t="e">
        <f t="shared" si="27"/>
        <v>#REF!</v>
      </c>
      <c r="N552" s="158" t="s">
        <v>3787</v>
      </c>
    </row>
    <row r="553" spans="1:14" x14ac:dyDescent="0.2">
      <c r="A553" s="153">
        <v>4010342</v>
      </c>
      <c r="B553" s="153" t="s">
        <v>483</v>
      </c>
      <c r="G553" s="158" t="s">
        <v>3785</v>
      </c>
      <c r="H553" s="153" t="str">
        <f t="shared" si="26"/>
        <v>401</v>
      </c>
      <c r="J553" s="158" t="e">
        <f>+SUMIF(#REF!,'trial  i vjeter'!A553,#REF!)</f>
        <v>#REF!</v>
      </c>
      <c r="K553" s="164" t="e">
        <f t="shared" si="28"/>
        <v>#REF!</v>
      </c>
      <c r="L553" s="158" t="e">
        <f>+SUMIF(#REF!,'trial  i vjeter'!A553,#REF!)</f>
        <v>#REF!</v>
      </c>
      <c r="M553" s="158" t="e">
        <f t="shared" si="27"/>
        <v>#REF!</v>
      </c>
    </row>
    <row r="554" spans="1:14" x14ac:dyDescent="0.2">
      <c r="A554" s="153">
        <v>4010824</v>
      </c>
      <c r="B554" s="153" t="s">
        <v>715</v>
      </c>
      <c r="G554" s="158" t="s">
        <v>3785</v>
      </c>
      <c r="H554" s="153" t="str">
        <f t="shared" si="26"/>
        <v>401</v>
      </c>
      <c r="J554" s="158" t="e">
        <f>+SUMIF(#REF!,'trial  i vjeter'!A554,#REF!)</f>
        <v>#REF!</v>
      </c>
      <c r="K554" s="164" t="e">
        <f t="shared" si="28"/>
        <v>#REF!</v>
      </c>
      <c r="L554" s="158" t="e">
        <f>+SUMIF(#REF!,'trial  i vjeter'!A554,#REF!)</f>
        <v>#REF!</v>
      </c>
      <c r="M554" s="158" t="e">
        <f t="shared" si="27"/>
        <v>#REF!</v>
      </c>
    </row>
    <row r="555" spans="1:14" x14ac:dyDescent="0.2">
      <c r="A555" s="153">
        <v>40111078</v>
      </c>
      <c r="B555" s="153" t="s">
        <v>812</v>
      </c>
      <c r="G555" s="158" t="s">
        <v>3785</v>
      </c>
      <c r="H555" s="153" t="str">
        <f t="shared" si="26"/>
        <v>401</v>
      </c>
      <c r="J555" s="158" t="e">
        <f>+SUMIF(#REF!,'trial  i vjeter'!A555,#REF!)</f>
        <v>#REF!</v>
      </c>
      <c r="K555" s="164" t="e">
        <f t="shared" si="28"/>
        <v>#REF!</v>
      </c>
      <c r="L555" s="158" t="e">
        <f>+SUMIF(#REF!,'trial  i vjeter'!A555,#REF!)</f>
        <v>#REF!</v>
      </c>
      <c r="M555" s="158" t="e">
        <f t="shared" si="27"/>
        <v>#REF!</v>
      </c>
    </row>
    <row r="556" spans="1:14" x14ac:dyDescent="0.2">
      <c r="A556" s="153">
        <v>40111081</v>
      </c>
      <c r="B556" s="153" t="s">
        <v>816</v>
      </c>
      <c r="G556" s="158" t="s">
        <v>3785</v>
      </c>
      <c r="H556" s="153" t="str">
        <f t="shared" si="26"/>
        <v>401</v>
      </c>
      <c r="J556" s="158" t="e">
        <f>+SUMIF(#REF!,'trial  i vjeter'!A556,#REF!)</f>
        <v>#REF!</v>
      </c>
      <c r="K556" s="164" t="e">
        <f t="shared" si="28"/>
        <v>#REF!</v>
      </c>
      <c r="L556" s="158" t="e">
        <f>+SUMIF(#REF!,'trial  i vjeter'!A556,#REF!)</f>
        <v>#REF!</v>
      </c>
      <c r="M556" s="158" t="e">
        <f t="shared" si="27"/>
        <v>#REF!</v>
      </c>
    </row>
    <row r="557" spans="1:14" x14ac:dyDescent="0.2">
      <c r="A557" s="153">
        <v>4010077</v>
      </c>
      <c r="B557" s="153" t="s">
        <v>406</v>
      </c>
      <c r="G557" s="158" t="s">
        <v>3785</v>
      </c>
      <c r="H557" s="153" t="str">
        <f t="shared" si="26"/>
        <v>401</v>
      </c>
      <c r="J557" s="158" t="e">
        <f>+SUMIF(#REF!,'trial  i vjeter'!A557,#REF!)</f>
        <v>#REF!</v>
      </c>
      <c r="K557" s="164" t="e">
        <f t="shared" si="28"/>
        <v>#REF!</v>
      </c>
      <c r="L557" s="158" t="e">
        <f>+SUMIF(#REF!,'trial  i vjeter'!A557,#REF!)</f>
        <v>#REF!</v>
      </c>
      <c r="M557" s="158" t="e">
        <f t="shared" si="27"/>
        <v>#REF!</v>
      </c>
    </row>
    <row r="558" spans="1:14" x14ac:dyDescent="0.2">
      <c r="A558" s="153">
        <v>40111090</v>
      </c>
      <c r="B558" s="153" t="s">
        <v>820</v>
      </c>
      <c r="G558" s="158" t="s">
        <v>3785</v>
      </c>
      <c r="H558" s="153" t="str">
        <f t="shared" si="26"/>
        <v>401</v>
      </c>
      <c r="J558" s="158" t="e">
        <f>+SUMIF(#REF!,'trial  i vjeter'!A558,#REF!)</f>
        <v>#REF!</v>
      </c>
      <c r="K558" s="164" t="e">
        <f t="shared" si="28"/>
        <v>#REF!</v>
      </c>
      <c r="L558" s="158" t="e">
        <f>+SUMIF(#REF!,'trial  i vjeter'!A558,#REF!)</f>
        <v>#REF!</v>
      </c>
      <c r="M558" s="158" t="e">
        <f t="shared" si="27"/>
        <v>#REF!</v>
      </c>
    </row>
    <row r="559" spans="1:14" x14ac:dyDescent="0.2">
      <c r="A559" s="153">
        <v>401111092</v>
      </c>
      <c r="B559" s="153" t="s">
        <v>822</v>
      </c>
      <c r="G559" s="158" t="s">
        <v>3785</v>
      </c>
      <c r="H559" s="153" t="str">
        <f t="shared" si="26"/>
        <v>401</v>
      </c>
      <c r="J559" s="158" t="e">
        <f>+SUMIF(#REF!,'trial  i vjeter'!A559,#REF!)</f>
        <v>#REF!</v>
      </c>
      <c r="K559" s="164" t="e">
        <f t="shared" si="28"/>
        <v>#REF!</v>
      </c>
      <c r="L559" s="158" t="e">
        <f>+SUMIF(#REF!,'trial  i vjeter'!A559,#REF!)</f>
        <v>#REF!</v>
      </c>
      <c r="M559" s="158" t="e">
        <f t="shared" si="27"/>
        <v>#REF!</v>
      </c>
    </row>
    <row r="560" spans="1:14" x14ac:dyDescent="0.2">
      <c r="A560" s="153">
        <v>401111094</v>
      </c>
      <c r="B560" s="153" t="s">
        <v>825</v>
      </c>
      <c r="G560" s="158" t="s">
        <v>3785</v>
      </c>
      <c r="H560" s="153" t="str">
        <f t="shared" si="26"/>
        <v>401</v>
      </c>
      <c r="J560" s="158" t="e">
        <f>+SUMIF(#REF!,'trial  i vjeter'!A560,#REF!)</f>
        <v>#REF!</v>
      </c>
      <c r="K560" s="164" t="e">
        <f t="shared" si="28"/>
        <v>#REF!</v>
      </c>
      <c r="L560" s="158" t="e">
        <f>+SUMIF(#REF!,'trial  i vjeter'!A560,#REF!)</f>
        <v>#REF!</v>
      </c>
      <c r="M560" s="158" t="e">
        <f t="shared" si="27"/>
        <v>#REF!</v>
      </c>
    </row>
    <row r="561" spans="1:13" x14ac:dyDescent="0.2">
      <c r="A561" s="153">
        <v>401111095</v>
      </c>
      <c r="B561" s="153" t="s">
        <v>827</v>
      </c>
      <c r="G561" s="158" t="s">
        <v>3785</v>
      </c>
      <c r="H561" s="153" t="str">
        <f t="shared" si="26"/>
        <v>401</v>
      </c>
      <c r="J561" s="158" t="e">
        <f>+SUMIF(#REF!,'trial  i vjeter'!A561,#REF!)</f>
        <v>#REF!</v>
      </c>
      <c r="K561" s="164" t="e">
        <f t="shared" si="28"/>
        <v>#REF!</v>
      </c>
      <c r="L561" s="158" t="e">
        <f>+SUMIF(#REF!,'trial  i vjeter'!A561,#REF!)</f>
        <v>#REF!</v>
      </c>
      <c r="M561" s="158" t="e">
        <f t="shared" si="27"/>
        <v>#REF!</v>
      </c>
    </row>
    <row r="562" spans="1:13" x14ac:dyDescent="0.2">
      <c r="A562" s="153">
        <v>4011111102</v>
      </c>
      <c r="B562" s="153" t="s">
        <v>829</v>
      </c>
      <c r="G562" s="158" t="s">
        <v>3785</v>
      </c>
      <c r="H562" s="153" t="str">
        <f t="shared" si="26"/>
        <v>401</v>
      </c>
      <c r="J562" s="158" t="e">
        <f>+SUMIF(#REF!,'trial  i vjeter'!A562,#REF!)</f>
        <v>#REF!</v>
      </c>
      <c r="K562" s="164" t="e">
        <f t="shared" si="28"/>
        <v>#REF!</v>
      </c>
      <c r="L562" s="158" t="e">
        <f>+SUMIF(#REF!,'trial  i vjeter'!A562,#REF!)</f>
        <v>#REF!</v>
      </c>
      <c r="M562" s="158" t="e">
        <f t="shared" si="27"/>
        <v>#REF!</v>
      </c>
    </row>
    <row r="563" spans="1:13" x14ac:dyDescent="0.2">
      <c r="A563" s="153">
        <v>4011111108</v>
      </c>
      <c r="B563" s="153" t="s">
        <v>2817</v>
      </c>
      <c r="G563" s="158" t="s">
        <v>3785</v>
      </c>
      <c r="H563" s="153" t="str">
        <f t="shared" si="26"/>
        <v>401</v>
      </c>
      <c r="J563" s="158" t="e">
        <f>+SUMIF(#REF!,'trial  i vjeter'!A563,#REF!)</f>
        <v>#REF!</v>
      </c>
      <c r="K563" s="164" t="e">
        <f t="shared" si="28"/>
        <v>#REF!</v>
      </c>
      <c r="L563" s="158" t="e">
        <f>+SUMIF(#REF!,'trial  i vjeter'!A563,#REF!)</f>
        <v>#REF!</v>
      </c>
      <c r="M563" s="158" t="e">
        <f t="shared" si="27"/>
        <v>#REF!</v>
      </c>
    </row>
    <row r="564" spans="1:13" x14ac:dyDescent="0.2">
      <c r="A564" s="153">
        <v>4011111110</v>
      </c>
      <c r="B564" s="153" t="s">
        <v>835</v>
      </c>
      <c r="G564" s="158" t="s">
        <v>3785</v>
      </c>
      <c r="H564" s="153" t="str">
        <f t="shared" si="26"/>
        <v>401</v>
      </c>
      <c r="J564" s="158" t="e">
        <f>+SUMIF(#REF!,'trial  i vjeter'!A564,#REF!)</f>
        <v>#REF!</v>
      </c>
      <c r="K564" s="164" t="e">
        <f t="shared" si="28"/>
        <v>#REF!</v>
      </c>
      <c r="L564" s="158" t="e">
        <f>+SUMIF(#REF!,'trial  i vjeter'!A564,#REF!)</f>
        <v>#REF!</v>
      </c>
      <c r="M564" s="158" t="e">
        <f t="shared" si="27"/>
        <v>#REF!</v>
      </c>
    </row>
    <row r="565" spans="1:13" x14ac:dyDescent="0.2">
      <c r="A565" s="153">
        <v>40111111118</v>
      </c>
      <c r="B565" s="153" t="s">
        <v>838</v>
      </c>
      <c r="G565" s="158" t="s">
        <v>3785</v>
      </c>
      <c r="H565" s="153" t="str">
        <f t="shared" si="26"/>
        <v>401</v>
      </c>
      <c r="J565" s="158" t="e">
        <f>+SUMIF(#REF!,'trial  i vjeter'!A565,#REF!)</f>
        <v>#REF!</v>
      </c>
      <c r="K565" s="164" t="e">
        <f t="shared" si="28"/>
        <v>#REF!</v>
      </c>
      <c r="L565" s="158" t="e">
        <f>+SUMIF(#REF!,'trial  i vjeter'!A565,#REF!)</f>
        <v>#REF!</v>
      </c>
      <c r="M565" s="158" t="e">
        <f t="shared" si="27"/>
        <v>#REF!</v>
      </c>
    </row>
    <row r="566" spans="1:13" x14ac:dyDescent="0.2">
      <c r="A566" s="153">
        <v>40111111124</v>
      </c>
      <c r="B566" s="153" t="s">
        <v>844</v>
      </c>
      <c r="G566" s="158" t="s">
        <v>3785</v>
      </c>
      <c r="H566" s="153" t="str">
        <f t="shared" si="26"/>
        <v>401</v>
      </c>
      <c r="J566" s="158" t="e">
        <f>+SUMIF(#REF!,'trial  i vjeter'!A566,#REF!)</f>
        <v>#REF!</v>
      </c>
      <c r="K566" s="164" t="e">
        <f t="shared" si="28"/>
        <v>#REF!</v>
      </c>
      <c r="L566" s="158" t="e">
        <f>+SUMIF(#REF!,'trial  i vjeter'!A566,#REF!)</f>
        <v>#REF!</v>
      </c>
      <c r="M566" s="158" t="e">
        <f t="shared" si="27"/>
        <v>#REF!</v>
      </c>
    </row>
    <row r="567" spans="1:13" x14ac:dyDescent="0.2">
      <c r="A567" s="153">
        <v>411363</v>
      </c>
      <c r="B567" s="153" t="s">
        <v>1684</v>
      </c>
      <c r="G567" s="153" t="s">
        <v>3784</v>
      </c>
      <c r="H567" s="153" t="str">
        <f t="shared" si="26"/>
        <v>411</v>
      </c>
      <c r="J567" s="158" t="e">
        <f>+SUMIF(#REF!,'trial  i vjeter'!A567,#REF!)</f>
        <v>#REF!</v>
      </c>
      <c r="K567" s="164" t="e">
        <f t="shared" si="28"/>
        <v>#REF!</v>
      </c>
      <c r="L567" s="158" t="e">
        <f>+SUMIF(#REF!,'trial  i vjeter'!A567,#REF!)</f>
        <v>#REF!</v>
      </c>
      <c r="M567" s="158" t="e">
        <f t="shared" si="27"/>
        <v>#REF!</v>
      </c>
    </row>
    <row r="568" spans="1:13" x14ac:dyDescent="0.2">
      <c r="A568" s="153">
        <v>4110236</v>
      </c>
      <c r="B568" s="153" t="s">
        <v>1068</v>
      </c>
      <c r="G568" s="153" t="s">
        <v>3784</v>
      </c>
      <c r="H568" s="153" t="str">
        <f t="shared" si="26"/>
        <v>411</v>
      </c>
      <c r="J568" s="158" t="e">
        <f>+SUMIF(#REF!,'trial  i vjeter'!A568,#REF!)</f>
        <v>#REF!</v>
      </c>
      <c r="K568" s="164" t="e">
        <f t="shared" si="28"/>
        <v>#REF!</v>
      </c>
      <c r="L568" s="158" t="e">
        <f>+SUMIF(#REF!,'trial  i vjeter'!A568,#REF!)</f>
        <v>#REF!</v>
      </c>
      <c r="M568" s="158" t="e">
        <f t="shared" si="27"/>
        <v>#REF!</v>
      </c>
    </row>
    <row r="569" spans="1:13" x14ac:dyDescent="0.2">
      <c r="A569" s="153">
        <v>4113158</v>
      </c>
      <c r="B569" s="153" t="s">
        <v>942</v>
      </c>
      <c r="G569" s="153" t="s">
        <v>3784</v>
      </c>
      <c r="H569" s="153" t="str">
        <f t="shared" si="26"/>
        <v>411</v>
      </c>
      <c r="J569" s="158" t="e">
        <f>+SUMIF(#REF!,'trial  i vjeter'!A569,#REF!)</f>
        <v>#REF!</v>
      </c>
      <c r="K569" s="164" t="e">
        <f t="shared" si="28"/>
        <v>#REF!</v>
      </c>
      <c r="L569" s="158" t="e">
        <f>+SUMIF(#REF!,'trial  i vjeter'!A569,#REF!)</f>
        <v>#REF!</v>
      </c>
      <c r="M569" s="158" t="e">
        <f t="shared" si="27"/>
        <v>#REF!</v>
      </c>
    </row>
    <row r="570" spans="1:13" x14ac:dyDescent="0.2">
      <c r="A570" s="153">
        <v>40111111137</v>
      </c>
      <c r="B570" s="153" t="s">
        <v>856</v>
      </c>
      <c r="G570" s="158" t="s">
        <v>3785</v>
      </c>
      <c r="H570" s="153" t="str">
        <f t="shared" si="26"/>
        <v>401</v>
      </c>
      <c r="J570" s="158" t="e">
        <f>+SUMIF(#REF!,'trial  i vjeter'!A570,#REF!)</f>
        <v>#REF!</v>
      </c>
      <c r="K570" s="164" t="e">
        <f t="shared" si="28"/>
        <v>#REF!</v>
      </c>
      <c r="L570" s="158" t="e">
        <f>+SUMIF(#REF!,'trial  i vjeter'!A570,#REF!)</f>
        <v>#REF!</v>
      </c>
      <c r="M570" s="158" t="e">
        <f t="shared" si="27"/>
        <v>#REF!</v>
      </c>
    </row>
    <row r="571" spans="1:13" x14ac:dyDescent="0.2">
      <c r="A571" s="153">
        <v>40111111140</v>
      </c>
      <c r="B571" s="153" t="s">
        <v>860</v>
      </c>
      <c r="G571" s="158" t="s">
        <v>3785</v>
      </c>
      <c r="H571" s="153" t="str">
        <f t="shared" si="26"/>
        <v>401</v>
      </c>
      <c r="J571" s="158" t="e">
        <f>+SUMIF(#REF!,'trial  i vjeter'!A571,#REF!)</f>
        <v>#REF!</v>
      </c>
      <c r="K571" s="164" t="e">
        <f t="shared" si="28"/>
        <v>#REF!</v>
      </c>
      <c r="L571" s="158" t="e">
        <f>+SUMIF(#REF!,'trial  i vjeter'!A571,#REF!)</f>
        <v>#REF!</v>
      </c>
      <c r="M571" s="158" t="e">
        <f t="shared" si="27"/>
        <v>#REF!</v>
      </c>
    </row>
    <row r="572" spans="1:13" x14ac:dyDescent="0.2">
      <c r="A572" s="153">
        <v>4011111143</v>
      </c>
      <c r="B572" s="153" t="s">
        <v>866</v>
      </c>
      <c r="G572" s="158" t="s">
        <v>3785</v>
      </c>
      <c r="H572" s="153" t="str">
        <f t="shared" si="26"/>
        <v>401</v>
      </c>
      <c r="J572" s="158" t="e">
        <f>+SUMIF(#REF!,'trial  i vjeter'!A572,#REF!)</f>
        <v>#REF!</v>
      </c>
      <c r="K572" s="164" t="e">
        <f t="shared" si="28"/>
        <v>#REF!</v>
      </c>
      <c r="L572" s="158" t="e">
        <f>+SUMIF(#REF!,'trial  i vjeter'!A572,#REF!)</f>
        <v>#REF!</v>
      </c>
      <c r="M572" s="158" t="e">
        <f t="shared" si="27"/>
        <v>#REF!</v>
      </c>
    </row>
    <row r="573" spans="1:13" x14ac:dyDescent="0.2">
      <c r="A573" s="153">
        <v>4011111150</v>
      </c>
      <c r="B573" s="153" t="s">
        <v>877</v>
      </c>
      <c r="G573" s="158" t="s">
        <v>3785</v>
      </c>
      <c r="H573" s="153" t="str">
        <f t="shared" si="26"/>
        <v>401</v>
      </c>
      <c r="J573" s="158" t="e">
        <f>+SUMIF(#REF!,'trial  i vjeter'!A573,#REF!)</f>
        <v>#REF!</v>
      </c>
      <c r="K573" s="164" t="e">
        <f t="shared" si="28"/>
        <v>#REF!</v>
      </c>
      <c r="L573" s="158" t="e">
        <f>+SUMIF(#REF!,'trial  i vjeter'!A573,#REF!)</f>
        <v>#REF!</v>
      </c>
      <c r="M573" s="158" t="e">
        <f t="shared" si="27"/>
        <v>#REF!</v>
      </c>
    </row>
    <row r="574" spans="1:13" x14ac:dyDescent="0.2">
      <c r="A574" s="153">
        <v>4011111160</v>
      </c>
      <c r="B574" s="153" t="s">
        <v>890</v>
      </c>
      <c r="G574" s="158" t="s">
        <v>3785</v>
      </c>
      <c r="H574" s="153" t="str">
        <f t="shared" si="26"/>
        <v>401</v>
      </c>
      <c r="J574" s="158" t="e">
        <f>+SUMIF(#REF!,'trial  i vjeter'!A574,#REF!)</f>
        <v>#REF!</v>
      </c>
      <c r="K574" s="164" t="e">
        <f t="shared" si="28"/>
        <v>#REF!</v>
      </c>
      <c r="L574" s="158" t="e">
        <f>+SUMIF(#REF!,'trial  i vjeter'!A574,#REF!)</f>
        <v>#REF!</v>
      </c>
      <c r="M574" s="158" t="e">
        <f t="shared" si="27"/>
        <v>#REF!</v>
      </c>
    </row>
    <row r="575" spans="1:13" x14ac:dyDescent="0.2">
      <c r="A575" s="153">
        <v>4011111162</v>
      </c>
      <c r="B575" s="153" t="s">
        <v>893</v>
      </c>
      <c r="G575" s="158" t="s">
        <v>3785</v>
      </c>
      <c r="H575" s="153" t="str">
        <f t="shared" si="26"/>
        <v>401</v>
      </c>
      <c r="J575" s="158" t="e">
        <f>+SUMIF(#REF!,'trial  i vjeter'!A575,#REF!)</f>
        <v>#REF!</v>
      </c>
      <c r="K575" s="164" t="e">
        <f t="shared" si="28"/>
        <v>#REF!</v>
      </c>
      <c r="L575" s="158" t="e">
        <f>+SUMIF(#REF!,'trial  i vjeter'!A575,#REF!)</f>
        <v>#REF!</v>
      </c>
      <c r="M575" s="158" t="e">
        <f t="shared" si="27"/>
        <v>#REF!</v>
      </c>
    </row>
    <row r="576" spans="1:13" x14ac:dyDescent="0.2">
      <c r="A576" s="153">
        <v>4011111163</v>
      </c>
      <c r="B576" s="153" t="s">
        <v>895</v>
      </c>
      <c r="G576" s="158" t="s">
        <v>3785</v>
      </c>
      <c r="H576" s="153" t="str">
        <f t="shared" si="26"/>
        <v>401</v>
      </c>
      <c r="J576" s="158" t="e">
        <f>+SUMIF(#REF!,'trial  i vjeter'!A576,#REF!)</f>
        <v>#REF!</v>
      </c>
      <c r="K576" s="164" t="e">
        <f t="shared" si="28"/>
        <v>#REF!</v>
      </c>
      <c r="L576" s="158" t="e">
        <f>+SUMIF(#REF!,'trial  i vjeter'!A576,#REF!)</f>
        <v>#REF!</v>
      </c>
      <c r="M576" s="158" t="e">
        <f t="shared" si="27"/>
        <v>#REF!</v>
      </c>
    </row>
    <row r="577" spans="1:13" x14ac:dyDescent="0.2">
      <c r="A577" s="153">
        <v>4011111164</v>
      </c>
      <c r="B577" s="153" t="s">
        <v>897</v>
      </c>
      <c r="G577" s="158" t="s">
        <v>3785</v>
      </c>
      <c r="H577" s="153" t="str">
        <f t="shared" si="26"/>
        <v>401</v>
      </c>
      <c r="J577" s="158" t="e">
        <f>+SUMIF(#REF!,'trial  i vjeter'!A577,#REF!)</f>
        <v>#REF!</v>
      </c>
      <c r="K577" s="164" t="e">
        <f t="shared" si="28"/>
        <v>#REF!</v>
      </c>
      <c r="L577" s="158" t="e">
        <f>+SUMIF(#REF!,'trial  i vjeter'!A577,#REF!)</f>
        <v>#REF!</v>
      </c>
      <c r="M577" s="158" t="e">
        <f t="shared" si="27"/>
        <v>#REF!</v>
      </c>
    </row>
    <row r="578" spans="1:13" x14ac:dyDescent="0.2">
      <c r="A578" s="153">
        <v>4011111165</v>
      </c>
      <c r="B578" s="153" t="s">
        <v>899</v>
      </c>
      <c r="G578" s="158" t="s">
        <v>3785</v>
      </c>
      <c r="H578" s="153" t="str">
        <f t="shared" si="26"/>
        <v>401</v>
      </c>
      <c r="J578" s="158" t="e">
        <f>+SUMIF(#REF!,'trial  i vjeter'!A578,#REF!)</f>
        <v>#REF!</v>
      </c>
      <c r="K578" s="164" t="e">
        <f t="shared" si="28"/>
        <v>#REF!</v>
      </c>
      <c r="L578" s="158" t="e">
        <f>+SUMIF(#REF!,'trial  i vjeter'!A578,#REF!)</f>
        <v>#REF!</v>
      </c>
      <c r="M578" s="158" t="e">
        <f t="shared" si="27"/>
        <v>#REF!</v>
      </c>
    </row>
    <row r="579" spans="1:13" x14ac:dyDescent="0.2">
      <c r="A579" s="153">
        <v>4011111170</v>
      </c>
      <c r="B579" s="153" t="s">
        <v>907</v>
      </c>
      <c r="G579" s="158" t="s">
        <v>3785</v>
      </c>
      <c r="H579" s="153" t="str">
        <f t="shared" si="26"/>
        <v>401</v>
      </c>
      <c r="J579" s="158" t="e">
        <f>+SUMIF(#REF!,'trial  i vjeter'!A579,#REF!)</f>
        <v>#REF!</v>
      </c>
      <c r="K579" s="164" t="e">
        <f t="shared" si="28"/>
        <v>#REF!</v>
      </c>
      <c r="L579" s="158" t="e">
        <f>+SUMIF(#REF!,'trial  i vjeter'!A579,#REF!)</f>
        <v>#REF!</v>
      </c>
      <c r="M579" s="158" t="e">
        <f t="shared" si="27"/>
        <v>#REF!</v>
      </c>
    </row>
    <row r="580" spans="1:13" x14ac:dyDescent="0.2">
      <c r="A580" s="153">
        <v>401111180</v>
      </c>
      <c r="B580" s="153" t="s">
        <v>2824</v>
      </c>
      <c r="G580" s="158" t="s">
        <v>3785</v>
      </c>
      <c r="H580" s="153" t="str">
        <f t="shared" si="26"/>
        <v>401</v>
      </c>
      <c r="J580" s="158" t="e">
        <f>+SUMIF(#REF!,'trial  i vjeter'!A580,#REF!)</f>
        <v>#REF!</v>
      </c>
      <c r="K580" s="164" t="e">
        <f t="shared" si="28"/>
        <v>#REF!</v>
      </c>
      <c r="L580" s="158" t="e">
        <f>+SUMIF(#REF!,'trial  i vjeter'!A580,#REF!)</f>
        <v>#REF!</v>
      </c>
      <c r="M580" s="158" t="e">
        <f t="shared" si="27"/>
        <v>#REF!</v>
      </c>
    </row>
    <row r="581" spans="1:13" x14ac:dyDescent="0.2">
      <c r="A581" s="153">
        <v>401111183</v>
      </c>
      <c r="B581" s="153" t="s">
        <v>2830</v>
      </c>
      <c r="G581" s="158" t="s">
        <v>3785</v>
      </c>
      <c r="H581" s="153" t="str">
        <f t="shared" ref="H581:H603" si="29">+LEFT(A581,3)</f>
        <v>401</v>
      </c>
      <c r="J581" s="158" t="e">
        <f>+SUMIF(#REF!,'trial  i vjeter'!A581,#REF!)</f>
        <v>#REF!</v>
      </c>
      <c r="K581" s="164" t="e">
        <f t="shared" si="28"/>
        <v>#REF!</v>
      </c>
      <c r="L581" s="158" t="e">
        <f>+SUMIF(#REF!,'trial  i vjeter'!A581,#REF!)</f>
        <v>#REF!</v>
      </c>
      <c r="M581" s="158" t="e">
        <f t="shared" ref="M581:M603" si="30">+K581+L581</f>
        <v>#REF!</v>
      </c>
    </row>
    <row r="582" spans="1:13" x14ac:dyDescent="0.2">
      <c r="A582" s="153">
        <v>401111186</v>
      </c>
      <c r="B582" s="153" t="s">
        <v>2836</v>
      </c>
      <c r="G582" s="158" t="s">
        <v>3785</v>
      </c>
      <c r="H582" s="153" t="str">
        <f t="shared" si="29"/>
        <v>401</v>
      </c>
      <c r="J582" s="158" t="e">
        <f>+SUMIF(#REF!,'trial  i vjeter'!A582,#REF!)</f>
        <v>#REF!</v>
      </c>
      <c r="K582" s="164" t="e">
        <f t="shared" si="28"/>
        <v>#REF!</v>
      </c>
      <c r="L582" s="158" t="e">
        <f>+SUMIF(#REF!,'trial  i vjeter'!A582,#REF!)</f>
        <v>#REF!</v>
      </c>
      <c r="M582" s="158" t="e">
        <f t="shared" si="30"/>
        <v>#REF!</v>
      </c>
    </row>
    <row r="583" spans="1:13" x14ac:dyDescent="0.2">
      <c r="A583" s="153">
        <v>401111193</v>
      </c>
      <c r="B583" s="153" t="s">
        <v>1607</v>
      </c>
      <c r="G583" s="158" t="s">
        <v>3785</v>
      </c>
      <c r="H583" s="153" t="str">
        <f t="shared" si="29"/>
        <v>401</v>
      </c>
      <c r="J583" s="158" t="e">
        <f>+SUMIF(#REF!,'trial  i vjeter'!A583,#REF!)</f>
        <v>#REF!</v>
      </c>
      <c r="K583" s="164" t="e">
        <f t="shared" si="28"/>
        <v>#REF!</v>
      </c>
      <c r="L583" s="158" t="e">
        <f>+SUMIF(#REF!,'trial  i vjeter'!A583,#REF!)</f>
        <v>#REF!</v>
      </c>
      <c r="M583" s="158" t="e">
        <f t="shared" si="30"/>
        <v>#REF!</v>
      </c>
    </row>
    <row r="584" spans="1:13" x14ac:dyDescent="0.2">
      <c r="A584" s="153">
        <v>401111200</v>
      </c>
      <c r="B584" s="153" t="s">
        <v>2861</v>
      </c>
      <c r="G584" s="158" t="s">
        <v>3785</v>
      </c>
      <c r="H584" s="153" t="str">
        <f t="shared" si="29"/>
        <v>401</v>
      </c>
      <c r="J584" s="158" t="e">
        <f>+SUMIF(#REF!,'trial  i vjeter'!A584,#REF!)</f>
        <v>#REF!</v>
      </c>
      <c r="K584" s="164" t="e">
        <f t="shared" si="28"/>
        <v>#REF!</v>
      </c>
      <c r="L584" s="158" t="e">
        <f>+SUMIF(#REF!,'trial  i vjeter'!A584,#REF!)</f>
        <v>#REF!</v>
      </c>
      <c r="M584" s="158" t="e">
        <f t="shared" si="30"/>
        <v>#REF!</v>
      </c>
    </row>
    <row r="585" spans="1:13" x14ac:dyDescent="0.2">
      <c r="A585" s="153">
        <v>401111202</v>
      </c>
      <c r="B585" s="153" t="s">
        <v>2865</v>
      </c>
      <c r="G585" s="158" t="s">
        <v>3785</v>
      </c>
      <c r="H585" s="153" t="str">
        <f t="shared" si="29"/>
        <v>401</v>
      </c>
      <c r="J585" s="158" t="e">
        <f>+SUMIF(#REF!,'trial  i vjeter'!A585,#REF!)</f>
        <v>#REF!</v>
      </c>
      <c r="K585" s="164" t="e">
        <f t="shared" si="28"/>
        <v>#REF!</v>
      </c>
      <c r="L585" s="158" t="e">
        <f>+SUMIF(#REF!,'trial  i vjeter'!A585,#REF!)</f>
        <v>#REF!</v>
      </c>
      <c r="M585" s="158" t="e">
        <f t="shared" si="30"/>
        <v>#REF!</v>
      </c>
    </row>
    <row r="586" spans="1:13" x14ac:dyDescent="0.2">
      <c r="A586" s="153">
        <v>401111179</v>
      </c>
      <c r="B586" s="153" t="s">
        <v>2822</v>
      </c>
      <c r="G586" s="158" t="s">
        <v>3785</v>
      </c>
      <c r="H586" s="153" t="str">
        <f t="shared" si="29"/>
        <v>401</v>
      </c>
      <c r="J586" s="158" t="e">
        <f>+SUMIF(#REF!,'trial  i vjeter'!A586,#REF!)</f>
        <v>#REF!</v>
      </c>
      <c r="K586" s="164" t="e">
        <f t="shared" si="28"/>
        <v>#REF!</v>
      </c>
      <c r="L586" s="158" t="e">
        <f>+SUMIF(#REF!,'trial  i vjeter'!A586,#REF!)</f>
        <v>#REF!</v>
      </c>
      <c r="M586" s="158" t="e">
        <f t="shared" si="30"/>
        <v>#REF!</v>
      </c>
    </row>
    <row r="587" spans="1:13" x14ac:dyDescent="0.2">
      <c r="A587" s="153">
        <v>4110186</v>
      </c>
      <c r="B587" s="153" t="s">
        <v>1048</v>
      </c>
      <c r="G587" s="153" t="s">
        <v>3784</v>
      </c>
      <c r="H587" s="153" t="str">
        <f t="shared" si="29"/>
        <v>411</v>
      </c>
      <c r="J587" s="158" t="e">
        <f>+SUMIF(#REF!,'trial  i vjeter'!A587,#REF!)</f>
        <v>#REF!</v>
      </c>
      <c r="K587" s="164" t="e">
        <f t="shared" si="28"/>
        <v>#REF!</v>
      </c>
      <c r="L587" s="158" t="e">
        <f>+SUMIF(#REF!,'trial  i vjeter'!A587,#REF!)</f>
        <v>#REF!</v>
      </c>
      <c r="M587" s="158" t="e">
        <f t="shared" si="30"/>
        <v>#REF!</v>
      </c>
    </row>
    <row r="588" spans="1:13" x14ac:dyDescent="0.2">
      <c r="A588" s="153">
        <v>4110453</v>
      </c>
      <c r="B588" s="153" t="s">
        <v>3582</v>
      </c>
      <c r="G588" s="153" t="s">
        <v>3784</v>
      </c>
      <c r="H588" s="153" t="str">
        <f t="shared" si="29"/>
        <v>411</v>
      </c>
      <c r="J588" s="158" t="e">
        <f>+SUMIF(#REF!,'trial  i vjeter'!A588,#REF!)</f>
        <v>#REF!</v>
      </c>
      <c r="K588" s="164" t="e">
        <f t="shared" si="28"/>
        <v>#REF!</v>
      </c>
      <c r="L588" s="158" t="e">
        <f>+SUMIF(#REF!,'trial  i vjeter'!A588,#REF!)</f>
        <v>#REF!</v>
      </c>
      <c r="M588" s="158" t="e">
        <f t="shared" si="30"/>
        <v>#REF!</v>
      </c>
    </row>
    <row r="589" spans="1:13" x14ac:dyDescent="0.2">
      <c r="A589" s="153">
        <v>411636</v>
      </c>
      <c r="B589" s="153" t="s">
        <v>1938</v>
      </c>
      <c r="G589" s="153" t="s">
        <v>3784</v>
      </c>
      <c r="H589" s="153" t="str">
        <f t="shared" si="29"/>
        <v>411</v>
      </c>
      <c r="J589" s="158" t="e">
        <f>+SUMIF(#REF!,'trial  i vjeter'!A589,#REF!)</f>
        <v>#REF!</v>
      </c>
      <c r="K589" s="164" t="e">
        <f t="shared" si="28"/>
        <v>#REF!</v>
      </c>
      <c r="L589" s="158" t="e">
        <f>+SUMIF(#REF!,'trial  i vjeter'!A589,#REF!)</f>
        <v>#REF!</v>
      </c>
      <c r="M589" s="158" t="e">
        <f t="shared" si="30"/>
        <v>#REF!</v>
      </c>
    </row>
    <row r="590" spans="1:13" x14ac:dyDescent="0.2">
      <c r="A590" s="153">
        <v>48701</v>
      </c>
      <c r="B590" s="153" t="s">
        <v>2184</v>
      </c>
      <c r="H590" s="153" t="str">
        <f t="shared" si="29"/>
        <v>487</v>
      </c>
      <c r="J590" s="158" t="e">
        <f>+SUMIF(#REF!,'trial  i vjeter'!A590,#REF!)</f>
        <v>#REF!</v>
      </c>
      <c r="K590" s="158" t="e">
        <f t="shared" si="28"/>
        <v>#REF!</v>
      </c>
      <c r="L590" s="158" t="e">
        <f>+SUMIF(#REF!,'trial  i vjeter'!A590,#REF!)</f>
        <v>#REF!</v>
      </c>
      <c r="M590" s="158" t="e">
        <f t="shared" si="30"/>
        <v>#REF!</v>
      </c>
    </row>
    <row r="591" spans="1:13" x14ac:dyDescent="0.2">
      <c r="A591" s="153">
        <v>60534</v>
      </c>
      <c r="B591" s="153" t="s">
        <v>2439</v>
      </c>
      <c r="G591" s="153" t="s">
        <v>3781</v>
      </c>
      <c r="H591" s="153" t="str">
        <f t="shared" si="29"/>
        <v>605</v>
      </c>
      <c r="J591" s="158" t="e">
        <f>+SUMIF(#REF!,'trial  i vjeter'!A591,#REF!)</f>
        <v>#REF!</v>
      </c>
      <c r="K591" s="158" t="e">
        <f t="shared" si="28"/>
        <v>#REF!</v>
      </c>
      <c r="L591" s="158" t="e">
        <f>+SUMIF(#REF!,'trial  i vjeter'!A591,#REF!)</f>
        <v>#REF!</v>
      </c>
      <c r="M591" s="158" t="e">
        <f t="shared" si="30"/>
        <v>#REF!</v>
      </c>
    </row>
    <row r="592" spans="1:13" x14ac:dyDescent="0.2">
      <c r="A592" s="153">
        <v>615246</v>
      </c>
      <c r="B592" s="153" t="s">
        <v>3502</v>
      </c>
      <c r="G592" s="153" t="s">
        <v>3781</v>
      </c>
      <c r="H592" s="153" t="str">
        <f t="shared" si="29"/>
        <v>615</v>
      </c>
      <c r="J592" s="158" t="e">
        <f>+SUMIF(#REF!,'trial  i vjeter'!A592,#REF!)</f>
        <v>#REF!</v>
      </c>
      <c r="K592" s="158" t="e">
        <f t="shared" ref="K592:K603" si="31">+C592-J592</f>
        <v>#REF!</v>
      </c>
      <c r="L592" s="158" t="e">
        <f>+SUMIF(#REF!,'trial  i vjeter'!A592,#REF!)</f>
        <v>#REF!</v>
      </c>
      <c r="M592" s="158" t="e">
        <f t="shared" si="30"/>
        <v>#REF!</v>
      </c>
    </row>
    <row r="593" spans="1:13" x14ac:dyDescent="0.2">
      <c r="A593" s="153">
        <v>6164</v>
      </c>
      <c r="B593" s="153" t="s">
        <v>2495</v>
      </c>
      <c r="G593" s="153" t="s">
        <v>3781</v>
      </c>
      <c r="H593" s="153" t="str">
        <f t="shared" si="29"/>
        <v>616</v>
      </c>
      <c r="J593" s="158" t="e">
        <f>+SUMIF(#REF!,'trial  i vjeter'!A593,#REF!)</f>
        <v>#REF!</v>
      </c>
      <c r="K593" s="158" t="e">
        <f t="shared" si="31"/>
        <v>#REF!</v>
      </c>
      <c r="L593" s="158" t="e">
        <f>+SUMIF(#REF!,'trial  i vjeter'!A593,#REF!)</f>
        <v>#REF!</v>
      </c>
      <c r="M593" s="158" t="e">
        <f t="shared" si="30"/>
        <v>#REF!</v>
      </c>
    </row>
    <row r="594" spans="1:13" x14ac:dyDescent="0.2">
      <c r="A594" s="153">
        <v>6272</v>
      </c>
      <c r="B594" s="153" t="s">
        <v>3504</v>
      </c>
      <c r="G594" s="153" t="s">
        <v>3781</v>
      </c>
      <c r="H594" s="153" t="str">
        <f t="shared" si="29"/>
        <v>627</v>
      </c>
      <c r="J594" s="158" t="e">
        <f>+SUMIF(#REF!,'trial  i vjeter'!A594,#REF!)</f>
        <v>#REF!</v>
      </c>
      <c r="K594" s="158" t="e">
        <f t="shared" si="31"/>
        <v>#REF!</v>
      </c>
      <c r="L594" s="158" t="e">
        <f>+SUMIF(#REF!,'trial  i vjeter'!A594,#REF!)</f>
        <v>#REF!</v>
      </c>
      <c r="M594" s="158" t="e">
        <f t="shared" si="30"/>
        <v>#REF!</v>
      </c>
    </row>
    <row r="595" spans="1:13" x14ac:dyDescent="0.2">
      <c r="A595" s="153">
        <v>6674</v>
      </c>
      <c r="B595" s="153" t="s">
        <v>2637</v>
      </c>
      <c r="G595" s="153" t="s">
        <v>3781</v>
      </c>
      <c r="H595" s="153" t="str">
        <f t="shared" si="29"/>
        <v>667</v>
      </c>
      <c r="J595" s="158" t="e">
        <f>+SUMIF(#REF!,'trial  i vjeter'!A595,#REF!)</f>
        <v>#REF!</v>
      </c>
      <c r="K595" s="158" t="e">
        <f t="shared" si="31"/>
        <v>#REF!</v>
      </c>
      <c r="L595" s="158" t="e">
        <f>+SUMIF(#REF!,'trial  i vjeter'!A595,#REF!)</f>
        <v>#REF!</v>
      </c>
      <c r="M595" s="158" t="e">
        <f t="shared" si="30"/>
        <v>#REF!</v>
      </c>
    </row>
    <row r="596" spans="1:13" x14ac:dyDescent="0.2">
      <c r="A596" s="153">
        <v>672</v>
      </c>
      <c r="B596" s="153" t="s">
        <v>2568</v>
      </c>
      <c r="G596" s="153" t="s">
        <v>3781</v>
      </c>
      <c r="H596" s="153" t="str">
        <f t="shared" si="29"/>
        <v>672</v>
      </c>
      <c r="J596" s="158" t="e">
        <f>+SUMIF(#REF!,'trial  i vjeter'!A596,#REF!)</f>
        <v>#REF!</v>
      </c>
      <c r="K596" s="158" t="e">
        <f t="shared" si="31"/>
        <v>#REF!</v>
      </c>
      <c r="L596" s="158" t="e">
        <f>+SUMIF(#REF!,'trial  i vjeter'!A596,#REF!)</f>
        <v>#REF!</v>
      </c>
      <c r="M596" s="158" t="e">
        <f t="shared" si="30"/>
        <v>#REF!</v>
      </c>
    </row>
    <row r="597" spans="1:13" x14ac:dyDescent="0.2">
      <c r="A597" s="153">
        <v>680</v>
      </c>
      <c r="B597" s="153" t="s">
        <v>2570</v>
      </c>
      <c r="G597" s="153" t="s">
        <v>3781</v>
      </c>
      <c r="H597" s="153" t="str">
        <f t="shared" si="29"/>
        <v>680</v>
      </c>
      <c r="J597" s="158" t="e">
        <f>+SUMIF(#REF!,'trial  i vjeter'!A597,#REF!)</f>
        <v>#REF!</v>
      </c>
      <c r="K597" s="158" t="e">
        <f t="shared" si="31"/>
        <v>#REF!</v>
      </c>
      <c r="L597" s="158" t="e">
        <f>+SUMIF(#REF!,'trial  i vjeter'!A597,#REF!)</f>
        <v>#REF!</v>
      </c>
      <c r="M597" s="158" t="e">
        <f t="shared" si="30"/>
        <v>#REF!</v>
      </c>
    </row>
    <row r="598" spans="1:13" x14ac:dyDescent="0.2">
      <c r="A598" s="153">
        <v>681</v>
      </c>
      <c r="B598" s="153" t="s">
        <v>2572</v>
      </c>
      <c r="G598" s="153" t="s">
        <v>3781</v>
      </c>
      <c r="H598" s="153" t="str">
        <f t="shared" si="29"/>
        <v>681</v>
      </c>
      <c r="J598" s="158" t="e">
        <f>+SUMIF(#REF!,'trial  i vjeter'!A598,#REF!)</f>
        <v>#REF!</v>
      </c>
      <c r="K598" s="158" t="e">
        <f t="shared" si="31"/>
        <v>#REF!</v>
      </c>
      <c r="L598" s="158" t="e">
        <f>+SUMIF(#REF!,'trial  i vjeter'!A598,#REF!)</f>
        <v>#REF!</v>
      </c>
      <c r="M598" s="158" t="e">
        <f t="shared" si="30"/>
        <v>#REF!</v>
      </c>
    </row>
    <row r="599" spans="1:13" x14ac:dyDescent="0.2">
      <c r="A599" s="153">
        <v>686</v>
      </c>
      <c r="B599" s="153" t="s">
        <v>2640</v>
      </c>
      <c r="G599" s="153" t="s">
        <v>3781</v>
      </c>
      <c r="H599" s="153" t="str">
        <f t="shared" si="29"/>
        <v>686</v>
      </c>
      <c r="J599" s="158" t="e">
        <f>+SUMIF(#REF!,'trial  i vjeter'!A599,#REF!)</f>
        <v>#REF!</v>
      </c>
      <c r="K599" s="158" t="e">
        <f t="shared" si="31"/>
        <v>#REF!</v>
      </c>
      <c r="L599" s="158" t="e">
        <f>+SUMIF(#REF!,'trial  i vjeter'!A599,#REF!)</f>
        <v>#REF!</v>
      </c>
      <c r="M599" s="158" t="e">
        <f t="shared" si="30"/>
        <v>#REF!</v>
      </c>
    </row>
    <row r="600" spans="1:13" x14ac:dyDescent="0.2">
      <c r="A600" s="153">
        <v>6134</v>
      </c>
      <c r="B600" s="153" t="s">
        <v>2455</v>
      </c>
      <c r="G600" s="153" t="s">
        <v>3781</v>
      </c>
      <c r="H600" s="153" t="str">
        <f t="shared" si="29"/>
        <v>613</v>
      </c>
      <c r="J600" s="158" t="e">
        <f>+SUMIF(#REF!,'trial  i vjeter'!A600,#REF!)</f>
        <v>#REF!</v>
      </c>
      <c r="K600" s="158" t="e">
        <f t="shared" si="31"/>
        <v>#REF!</v>
      </c>
      <c r="L600" s="158" t="e">
        <f>+SUMIF(#REF!,'trial  i vjeter'!A600,#REF!)</f>
        <v>#REF!</v>
      </c>
      <c r="M600" s="158" t="e">
        <f t="shared" si="30"/>
        <v>#REF!</v>
      </c>
    </row>
    <row r="601" spans="1:13" x14ac:dyDescent="0.2">
      <c r="A601" s="153">
        <v>6812</v>
      </c>
      <c r="B601" s="153" t="s">
        <v>2574</v>
      </c>
      <c r="G601" s="153" t="s">
        <v>3781</v>
      </c>
      <c r="H601" s="153" t="str">
        <f t="shared" si="29"/>
        <v>681</v>
      </c>
      <c r="J601" s="158" t="e">
        <f>+SUMIF(#REF!,'trial  i vjeter'!A601,#REF!)</f>
        <v>#REF!</v>
      </c>
      <c r="K601" s="158" t="e">
        <f t="shared" si="31"/>
        <v>#REF!</v>
      </c>
      <c r="L601" s="158" t="e">
        <f>+SUMIF(#REF!,'trial  i vjeter'!A601,#REF!)</f>
        <v>#REF!</v>
      </c>
      <c r="M601" s="158" t="e">
        <f t="shared" si="30"/>
        <v>#REF!</v>
      </c>
    </row>
    <row r="602" spans="1:13" x14ac:dyDescent="0.2">
      <c r="A602" s="153" t="s">
        <v>2644</v>
      </c>
      <c r="B602" s="153" t="s">
        <v>2645</v>
      </c>
      <c r="G602" s="153" t="s">
        <v>3781</v>
      </c>
      <c r="H602" s="153" t="str">
        <f t="shared" si="29"/>
        <v>694</v>
      </c>
      <c r="J602" s="158" t="e">
        <f>+SUMIF(#REF!,'trial  i vjeter'!A602,#REF!)</f>
        <v>#REF!</v>
      </c>
      <c r="K602" s="158" t="e">
        <f t="shared" si="31"/>
        <v>#REF!</v>
      </c>
      <c r="L602" s="158" t="e">
        <f>+SUMIF(#REF!,'trial  i vjeter'!A602,#REF!)</f>
        <v>#REF!</v>
      </c>
      <c r="M602" s="158" t="e">
        <f t="shared" si="30"/>
        <v>#REF!</v>
      </c>
    </row>
    <row r="603" spans="1:13" x14ac:dyDescent="0.2">
      <c r="A603" s="153">
        <v>772</v>
      </c>
      <c r="B603" s="153" t="s">
        <v>2610</v>
      </c>
      <c r="G603" s="153" t="s">
        <v>3781</v>
      </c>
      <c r="H603" s="153" t="str">
        <f t="shared" si="29"/>
        <v>772</v>
      </c>
      <c r="J603" s="158" t="e">
        <f>+SUMIF(#REF!,'trial  i vjeter'!A603,#REF!)</f>
        <v>#REF!</v>
      </c>
      <c r="K603" s="158" t="e">
        <f t="shared" si="31"/>
        <v>#REF!</v>
      </c>
      <c r="L603" s="158" t="e">
        <f>+SUMIF(#REF!,'trial  i vjeter'!A603,#REF!)</f>
        <v>#REF!</v>
      </c>
      <c r="M603" s="158" t="e">
        <f t="shared" si="30"/>
        <v>#REF!</v>
      </c>
    </row>
  </sheetData>
  <autoFilter ref="A3:XFD603" xr:uid="{381D34F0-A807-45DD-86C9-32360C89ECFD}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981EE-455C-40F6-B37D-0FE9A4647E99}">
  <sheetPr>
    <tabColor rgb="FF002060"/>
  </sheetPr>
  <dimension ref="A1:AN1350"/>
  <sheetViews>
    <sheetView showGridLines="0" zoomScale="80" zoomScaleNormal="80" workbookViewId="0">
      <pane ySplit="4" topLeftCell="A6" activePane="bottomLeft" state="frozen"/>
      <selection activeCell="J16" sqref="J16"/>
      <selection pane="bottomLeft" activeCell="I4" sqref="I4"/>
    </sheetView>
  </sheetViews>
  <sheetFormatPr defaultColWidth="9.140625" defaultRowHeight="15" outlineLevelCol="1" x14ac:dyDescent="0.25"/>
  <cols>
    <col min="1" max="1" width="8.42578125" bestFit="1" customWidth="1"/>
    <col min="2" max="2" width="12.85546875" bestFit="1" customWidth="1"/>
    <col min="3" max="3" width="11.5703125" bestFit="1" customWidth="1"/>
    <col min="4" max="4" width="13.42578125" bestFit="1" customWidth="1"/>
    <col min="5" max="5" width="13" bestFit="1" customWidth="1"/>
    <col min="6" max="6" width="12" customWidth="1"/>
    <col min="7" max="7" width="48.7109375" bestFit="1" customWidth="1"/>
    <col min="8" max="8" width="9.42578125" customWidth="1"/>
    <col min="9" max="9" width="16.85546875" bestFit="1" customWidth="1"/>
    <col min="10" max="10" width="21.42578125" customWidth="1"/>
    <col min="11" max="11" width="20.7109375" bestFit="1" customWidth="1"/>
    <col min="12" max="12" width="21.140625" bestFit="1" customWidth="1"/>
    <col min="13" max="13" width="14.5703125" bestFit="1" customWidth="1"/>
    <col min="14" max="14" width="23.7109375" bestFit="1" customWidth="1"/>
    <col min="15" max="15" width="23.5703125" customWidth="1" outlineLevel="1"/>
    <col min="16" max="16" width="16.42578125" customWidth="1" outlineLevel="1"/>
    <col min="17" max="17" width="26.5703125" bestFit="1" customWidth="1"/>
    <col min="18" max="18" width="28.28515625" bestFit="1" customWidth="1"/>
    <col min="19" max="19" width="15.85546875" bestFit="1" customWidth="1" outlineLevel="1"/>
    <col min="20" max="20" width="15.42578125" bestFit="1" customWidth="1" outlineLevel="1"/>
    <col min="21" max="21" width="12.140625" bestFit="1" customWidth="1" outlineLevel="1"/>
    <col min="22" max="22" width="22.42578125" customWidth="1" outlineLevel="1"/>
    <col min="23" max="23" width="12.140625" bestFit="1" customWidth="1" outlineLevel="1"/>
    <col min="24" max="24" width="12.85546875" bestFit="1" customWidth="1" outlineLevel="1"/>
    <col min="30" max="32" width="15.5703125" customWidth="1"/>
    <col min="33" max="34" width="23.140625" customWidth="1"/>
    <col min="35" max="39" width="15.5703125" customWidth="1"/>
  </cols>
  <sheetData>
    <row r="1" spans="1:40" s="23" customFormat="1" ht="12.75" x14ac:dyDescent="0.2">
      <c r="B1" s="61"/>
      <c r="C1" s="61"/>
      <c r="D1" s="61"/>
      <c r="E1" s="61"/>
      <c r="F1" s="96"/>
      <c r="G1" s="61"/>
      <c r="H1" s="97" t="s">
        <v>3513</v>
      </c>
      <c r="I1" s="61"/>
      <c r="J1" s="61"/>
      <c r="K1" s="61"/>
      <c r="L1" s="61"/>
      <c r="N1" s="67"/>
      <c r="O1" s="98"/>
      <c r="P1" s="98"/>
      <c r="Q1" s="98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</row>
    <row r="2" spans="1:40" s="23" customFormat="1" ht="12.75" x14ac:dyDescent="0.2">
      <c r="B2" s="61"/>
      <c r="C2" s="61"/>
      <c r="D2" s="61"/>
      <c r="E2" s="61"/>
      <c r="F2" s="96"/>
      <c r="G2" s="61"/>
      <c r="H2" s="61"/>
      <c r="I2" s="61"/>
      <c r="J2" s="61"/>
      <c r="K2" s="61"/>
      <c r="L2" s="61"/>
      <c r="M2" s="61"/>
      <c r="N2" s="67"/>
      <c r="O2" s="98"/>
      <c r="P2" s="98"/>
      <c r="Q2" s="98"/>
      <c r="R2" s="61"/>
      <c r="S2" s="161"/>
      <c r="T2" s="161"/>
      <c r="U2" s="161"/>
      <c r="V2" s="161"/>
      <c r="W2" s="161"/>
      <c r="X2" s="161"/>
      <c r="Y2" s="61"/>
      <c r="Z2" s="61"/>
      <c r="AA2" s="61"/>
      <c r="AB2" s="61"/>
      <c r="AC2" s="61"/>
      <c r="AD2" s="188" t="s">
        <v>3514</v>
      </c>
      <c r="AE2" s="188"/>
      <c r="AF2" s="188"/>
      <c r="AG2" s="188"/>
      <c r="AH2" s="188"/>
      <c r="AI2" s="188"/>
      <c r="AJ2" s="188"/>
      <c r="AK2" s="188"/>
      <c r="AL2" s="188"/>
      <c r="AM2" s="188"/>
      <c r="AN2" s="61"/>
    </row>
    <row r="3" spans="1:40" s="23" customFormat="1" ht="25.5" x14ac:dyDescent="0.2">
      <c r="B3" s="142">
        <v>2020</v>
      </c>
      <c r="C3" s="142">
        <v>2019</v>
      </c>
      <c r="D3" s="142">
        <v>2020</v>
      </c>
      <c r="E3" s="142">
        <v>2019</v>
      </c>
      <c r="F3" s="100"/>
      <c r="G3" s="101"/>
      <c r="H3" s="101"/>
      <c r="I3" s="102" t="s">
        <v>3779</v>
      </c>
      <c r="J3" s="102"/>
      <c r="K3" s="102"/>
      <c r="L3" s="102" t="s">
        <v>3735</v>
      </c>
      <c r="M3" s="102"/>
      <c r="N3" s="102" t="s">
        <v>3735</v>
      </c>
      <c r="O3" s="99" t="s">
        <v>3778</v>
      </c>
      <c r="P3" s="103"/>
      <c r="Q3" s="99" t="s">
        <v>3778</v>
      </c>
      <c r="R3" s="61"/>
      <c r="S3" s="62"/>
      <c r="T3" s="62"/>
      <c r="U3" s="62"/>
      <c r="V3" s="62"/>
      <c r="W3" s="62"/>
      <c r="X3" s="62"/>
      <c r="Y3" s="61"/>
      <c r="Z3" s="61"/>
      <c r="AA3" s="61"/>
      <c r="AB3" s="61"/>
      <c r="AC3" s="61"/>
      <c r="AD3" s="70" t="s">
        <v>3515</v>
      </c>
      <c r="AE3" s="70" t="s">
        <v>3516</v>
      </c>
      <c r="AF3" s="70" t="s">
        <v>3517</v>
      </c>
      <c r="AG3" s="68" t="s">
        <v>3518</v>
      </c>
      <c r="AH3" s="68" t="s">
        <v>3519</v>
      </c>
      <c r="AI3" s="70" t="s">
        <v>3520</v>
      </c>
      <c r="AJ3" s="70" t="s">
        <v>3521</v>
      </c>
      <c r="AK3" s="70" t="s">
        <v>3522</v>
      </c>
      <c r="AL3" s="70" t="s">
        <v>3523</v>
      </c>
      <c r="AM3" s="70" t="s">
        <v>3524</v>
      </c>
      <c r="AN3" s="61"/>
    </row>
    <row r="4" spans="1:40" s="23" customFormat="1" ht="12.75" x14ac:dyDescent="0.2">
      <c r="A4" s="104" t="s">
        <v>3525</v>
      </c>
      <c r="B4" s="104" t="s">
        <v>3526</v>
      </c>
      <c r="C4" s="104" t="s">
        <v>3527</v>
      </c>
      <c r="D4" s="104" t="s">
        <v>3528</v>
      </c>
      <c r="E4" s="104" t="s">
        <v>3529</v>
      </c>
      <c r="F4" s="105" t="s">
        <v>3530</v>
      </c>
      <c r="G4" s="104" t="s">
        <v>3531</v>
      </c>
      <c r="H4" s="104" t="s">
        <v>3532</v>
      </c>
      <c r="I4" s="104" t="s">
        <v>3533</v>
      </c>
      <c r="J4" s="104" t="s">
        <v>3534</v>
      </c>
      <c r="K4" s="104" t="s">
        <v>3535</v>
      </c>
      <c r="L4" s="104" t="s">
        <v>3536</v>
      </c>
      <c r="M4" s="104" t="s">
        <v>3537</v>
      </c>
      <c r="N4" s="104" t="s">
        <v>3538</v>
      </c>
      <c r="O4" s="106" t="s">
        <v>3539</v>
      </c>
      <c r="P4" s="107" t="s">
        <v>3540</v>
      </c>
      <c r="Q4" s="106" t="s">
        <v>3541</v>
      </c>
      <c r="R4" s="61"/>
      <c r="S4" s="63" t="s">
        <v>3542</v>
      </c>
      <c r="T4" s="63" t="s">
        <v>3543</v>
      </c>
      <c r="U4" s="63" t="s">
        <v>3544</v>
      </c>
      <c r="V4" s="63" t="s">
        <v>3522</v>
      </c>
      <c r="W4" s="63" t="s">
        <v>3545</v>
      </c>
      <c r="X4" s="63"/>
      <c r="Y4" s="61"/>
      <c r="Z4" s="61"/>
      <c r="AA4" s="61"/>
      <c r="AB4" s="61"/>
      <c r="AC4" s="61"/>
      <c r="AD4" s="63" t="s">
        <v>3546</v>
      </c>
      <c r="AE4" s="63" t="s">
        <v>3547</v>
      </c>
      <c r="AF4" s="63" t="s">
        <v>3548</v>
      </c>
      <c r="AG4" s="63" t="s">
        <v>3549</v>
      </c>
      <c r="AH4" s="63" t="s">
        <v>3550</v>
      </c>
      <c r="AI4" s="63" t="s">
        <v>3551</v>
      </c>
      <c r="AJ4" s="63"/>
      <c r="AK4" s="63"/>
      <c r="AL4" s="63"/>
      <c r="AM4" s="63" t="s">
        <v>3552</v>
      </c>
      <c r="AN4" s="61"/>
    </row>
    <row r="5" spans="1:40" s="23" customFormat="1" ht="12.75" x14ac:dyDescent="0.2">
      <c r="A5" s="23" t="s">
        <v>3553</v>
      </c>
      <c r="B5" s="138">
        <v>5003</v>
      </c>
      <c r="C5" s="138">
        <v>5003</v>
      </c>
      <c r="D5" s="138">
        <v>500303</v>
      </c>
      <c r="E5" s="138">
        <v>500303</v>
      </c>
      <c r="F5" s="108" t="s">
        <v>3554</v>
      </c>
      <c r="G5" s="27" t="s">
        <v>2613</v>
      </c>
      <c r="H5" s="27" t="e">
        <v>#N/A</v>
      </c>
      <c r="I5" s="27"/>
      <c r="J5" s="27"/>
      <c r="K5" s="27"/>
      <c r="L5" s="27">
        <f>+I5+J5-K5</f>
        <v>0</v>
      </c>
      <c r="M5" s="27"/>
      <c r="N5" s="95">
        <f>+ROUND(SUM(L5:M5),0)</f>
        <v>0</v>
      </c>
      <c r="O5" s="59">
        <v>0</v>
      </c>
      <c r="P5" s="59">
        <f>+ROUND(SUM(AD5:AM5),0)</f>
        <v>20061474</v>
      </c>
      <c r="Q5" s="60">
        <f>ROUND(+O5+P5,0)</f>
        <v>20061474</v>
      </c>
      <c r="R5" s="61"/>
      <c r="S5" s="61"/>
      <c r="T5" s="61"/>
      <c r="U5" s="61"/>
      <c r="V5" s="61">
        <v>19160551</v>
      </c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>
        <f>121139258-101248110+170326</f>
        <v>20061474</v>
      </c>
      <c r="AK5" s="61"/>
      <c r="AL5" s="61"/>
      <c r="AM5" s="61"/>
      <c r="AN5" s="61"/>
    </row>
    <row r="6" spans="1:40" s="23" customFormat="1" ht="12.75" x14ac:dyDescent="0.2">
      <c r="A6" s="23" t="s">
        <v>3555</v>
      </c>
      <c r="B6" s="138">
        <v>3001</v>
      </c>
      <c r="C6" s="138">
        <v>3001</v>
      </c>
      <c r="D6" s="138">
        <v>0</v>
      </c>
      <c r="E6" s="138">
        <v>0</v>
      </c>
      <c r="F6" s="108" t="s">
        <v>3</v>
      </c>
      <c r="G6" s="27" t="s">
        <v>4</v>
      </c>
      <c r="H6" s="27" t="s">
        <v>5</v>
      </c>
      <c r="I6" s="27" t="e">
        <f>+SUMIF('[16]New PBC 31.03.2021'!A:A, 'Trial Balance (2)'!F6, '[16]New PBC 31.03.2021'!D:D)</f>
        <v>#VALUE!</v>
      </c>
      <c r="J6" s="27" t="e">
        <f>+SUMIF('[16]New PBC 31.03.2021'!A:A, 'Trial Balance (2)'!F6, '[16]New PBC 31.03.2021'!G:G)</f>
        <v>#VALUE!</v>
      </c>
      <c r="K6" s="27" t="e">
        <f>+SUMIF('[16]New PBC 31.03.2021'!A:A, 'Trial Balance (2)'!F6, '[16]New PBC 31.03.2021'!J:J)</f>
        <v>#VALUE!</v>
      </c>
      <c r="L6" s="27" t="e">
        <f t="shared" ref="L6:L69" si="0">+I6+J6-K6</f>
        <v>#VALUE!</v>
      </c>
      <c r="M6" s="27"/>
      <c r="N6" s="95" t="e">
        <f t="shared" ref="N6:N69" si="1">+ROUND(SUM(L6:M6),0)</f>
        <v>#VALUE!</v>
      </c>
      <c r="O6" s="59">
        <v>-17875620</v>
      </c>
      <c r="P6" s="59">
        <f t="shared" ref="P6:P55" si="2">+ROUND(SUM(AD6:AM6),0)</f>
        <v>-2</v>
      </c>
      <c r="Q6" s="60">
        <f t="shared" ref="Q6:Q69" si="3">ROUND(+O6+P6,0)</f>
        <v>-17875622</v>
      </c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>
        <v>-2</v>
      </c>
      <c r="AN6" s="61"/>
    </row>
    <row r="7" spans="1:40" s="23" customFormat="1" ht="12.75" x14ac:dyDescent="0.2">
      <c r="A7" s="23" t="s">
        <v>3555</v>
      </c>
      <c r="B7" s="138">
        <v>3001</v>
      </c>
      <c r="C7" s="138">
        <v>3001</v>
      </c>
      <c r="D7" s="138">
        <v>0</v>
      </c>
      <c r="E7" s="138">
        <v>0</v>
      </c>
      <c r="F7" s="108" t="s">
        <v>6</v>
      </c>
      <c r="G7" s="27" t="s">
        <v>7</v>
      </c>
      <c r="H7" s="27" t="s">
        <v>5</v>
      </c>
      <c r="I7" s="27" t="e">
        <f>+SUMIF('[16]New PBC 31.03.2021'!A:A, 'Trial Balance (2)'!F7, '[16]New PBC 31.03.2021'!D:D)</f>
        <v>#VALUE!</v>
      </c>
      <c r="J7" s="27" t="e">
        <f>+SUMIF('[16]New PBC 31.03.2021'!A:A, 'Trial Balance (2)'!F7, '[16]New PBC 31.03.2021'!G:G)</f>
        <v>#VALUE!</v>
      </c>
      <c r="K7" s="27" t="e">
        <f>+SUMIF('[16]New PBC 31.03.2021'!A:A, 'Trial Balance (2)'!F7, '[16]New PBC 31.03.2021'!J:J)</f>
        <v>#VALUE!</v>
      </c>
      <c r="L7" s="27" t="e">
        <f t="shared" si="0"/>
        <v>#VALUE!</v>
      </c>
      <c r="M7" s="27"/>
      <c r="N7" s="95" t="e">
        <f t="shared" si="1"/>
        <v>#VALUE!</v>
      </c>
      <c r="O7" s="59">
        <v>-131087878</v>
      </c>
      <c r="P7" s="59">
        <f t="shared" si="2"/>
        <v>0</v>
      </c>
      <c r="Q7" s="60">
        <f t="shared" si="3"/>
        <v>-131087878</v>
      </c>
      <c r="R7" s="61"/>
      <c r="S7" s="61">
        <v>-2</v>
      </c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</row>
    <row r="8" spans="1:40" s="23" customFormat="1" ht="12.75" x14ac:dyDescent="0.2">
      <c r="A8" s="23" t="s">
        <v>3555</v>
      </c>
      <c r="B8" s="138">
        <v>3004</v>
      </c>
      <c r="C8" s="138">
        <v>3004</v>
      </c>
      <c r="D8" s="138">
        <v>0</v>
      </c>
      <c r="E8" s="138">
        <v>0</v>
      </c>
      <c r="F8" s="108" t="s">
        <v>8</v>
      </c>
      <c r="G8" s="27" t="s">
        <v>9</v>
      </c>
      <c r="H8" s="27" t="s">
        <v>5</v>
      </c>
      <c r="I8" s="27" t="e">
        <f>+SUMIF('[16]New PBC 31.03.2021'!A:A, 'Trial Balance (2)'!F8, '[16]New PBC 31.03.2021'!D:D)</f>
        <v>#VALUE!</v>
      </c>
      <c r="J8" s="27" t="e">
        <f>+SUMIF('[16]New PBC 31.03.2021'!A:A, 'Trial Balance (2)'!F8, '[16]New PBC 31.03.2021'!G:G)</f>
        <v>#VALUE!</v>
      </c>
      <c r="K8" s="27" t="e">
        <f>+SUMIF('[16]New PBC 31.03.2021'!A:A, 'Trial Balance (2)'!F8, '[16]New PBC 31.03.2021'!J:J)</f>
        <v>#VALUE!</v>
      </c>
      <c r="L8" s="27" t="e">
        <f t="shared" si="0"/>
        <v>#VALUE!</v>
      </c>
      <c r="M8" s="27"/>
      <c r="N8" s="95" t="e">
        <f t="shared" si="1"/>
        <v>#VALUE!</v>
      </c>
      <c r="O8" s="59">
        <v>-7306672</v>
      </c>
      <c r="P8" s="59">
        <f t="shared" si="2"/>
        <v>0</v>
      </c>
      <c r="Q8" s="60">
        <f t="shared" si="3"/>
        <v>-7306672</v>
      </c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</row>
    <row r="9" spans="1:40" s="23" customFormat="1" ht="12.75" x14ac:dyDescent="0.2">
      <c r="A9" s="23" t="s">
        <v>3555</v>
      </c>
      <c r="B9" s="138">
        <v>3004</v>
      </c>
      <c r="C9" s="138"/>
      <c r="D9" s="138"/>
      <c r="E9" s="138"/>
      <c r="F9" s="108" t="s">
        <v>3511</v>
      </c>
      <c r="G9" s="27" t="s">
        <v>3512</v>
      </c>
      <c r="H9" s="27" t="s">
        <v>5</v>
      </c>
      <c r="I9" s="27" t="e">
        <f>+SUMIF('[16]New PBC 31.03.2021'!A:A, 'Trial Balance (2)'!F9, '[16]New PBC 31.03.2021'!D:D)</f>
        <v>#VALUE!</v>
      </c>
      <c r="J9" s="27" t="e">
        <f>+SUMIF('[16]New PBC 31.03.2021'!A:A, 'Trial Balance (2)'!F9, '[16]New PBC 31.03.2021'!G:G)</f>
        <v>#VALUE!</v>
      </c>
      <c r="K9" s="27" t="e">
        <f>+SUMIF('[16]New PBC 31.03.2021'!A:A, 'Trial Balance (2)'!F9, '[16]New PBC 31.03.2021'!J:J)</f>
        <v>#VALUE!</v>
      </c>
      <c r="L9" s="27" t="e">
        <f t="shared" si="0"/>
        <v>#VALUE!</v>
      </c>
      <c r="M9" s="27"/>
      <c r="N9" s="95" t="e">
        <f t="shared" si="1"/>
        <v>#VALUE!</v>
      </c>
      <c r="O9" s="59"/>
      <c r="P9" s="59"/>
      <c r="Q9" s="60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</row>
    <row r="10" spans="1:40" s="23" customFormat="1" ht="12.75" x14ac:dyDescent="0.2">
      <c r="A10" s="23" t="s">
        <v>3555</v>
      </c>
      <c r="B10" s="138">
        <v>3005</v>
      </c>
      <c r="C10" s="138">
        <v>3005</v>
      </c>
      <c r="D10" s="138">
        <v>0</v>
      </c>
      <c r="E10" s="138">
        <v>0</v>
      </c>
      <c r="F10" s="108" t="s">
        <v>10</v>
      </c>
      <c r="G10" s="27" t="s">
        <v>11</v>
      </c>
      <c r="H10" s="27" t="s">
        <v>5</v>
      </c>
      <c r="I10" s="27" t="e">
        <f>+SUMIF('[16]New PBC 31.03.2021'!A:A, 'Trial Balance (2)'!F10, '[16]New PBC 31.03.2021'!D:D)</f>
        <v>#VALUE!</v>
      </c>
      <c r="J10" s="27" t="e">
        <f>+SUMIF('[16]New PBC 31.03.2021'!A:A, 'Trial Balance (2)'!F10, '[16]New PBC 31.03.2021'!G:G)</f>
        <v>#VALUE!</v>
      </c>
      <c r="K10" s="27" t="e">
        <f>+SUMIF('[16]New PBC 31.03.2021'!A:A, 'Trial Balance (2)'!F10, '[16]New PBC 31.03.2021'!J:J)</f>
        <v>#VALUE!</v>
      </c>
      <c r="L10" s="27" t="e">
        <f t="shared" si="0"/>
        <v>#VALUE!</v>
      </c>
      <c r="M10" s="27"/>
      <c r="N10" s="95" t="e">
        <f t="shared" si="1"/>
        <v>#VALUE!</v>
      </c>
      <c r="O10" s="59">
        <v>-95742676.459999993</v>
      </c>
      <c r="P10" s="59">
        <f t="shared" si="2"/>
        <v>95742676</v>
      </c>
      <c r="Q10" s="60">
        <f t="shared" si="3"/>
        <v>0</v>
      </c>
      <c r="R10" s="61"/>
      <c r="S10" s="61">
        <v>1</v>
      </c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>
        <f>(82302241+21765887)*(1-0.08)</f>
        <v>95742677.760000005</v>
      </c>
      <c r="AH10" s="61"/>
      <c r="AI10" s="61"/>
      <c r="AJ10" s="61"/>
      <c r="AK10" s="61"/>
      <c r="AL10" s="61"/>
      <c r="AM10" s="61">
        <v>-2</v>
      </c>
      <c r="AN10" s="61"/>
    </row>
    <row r="11" spans="1:40" s="23" customFormat="1" ht="12.75" x14ac:dyDescent="0.2">
      <c r="A11" s="23" t="s">
        <v>3555</v>
      </c>
      <c r="B11" s="138">
        <v>3005</v>
      </c>
      <c r="C11" s="138">
        <v>3005</v>
      </c>
      <c r="D11" s="138">
        <v>0</v>
      </c>
      <c r="E11" s="138">
        <v>0</v>
      </c>
      <c r="F11" s="108" t="s">
        <v>12</v>
      </c>
      <c r="G11" s="27" t="s">
        <v>13</v>
      </c>
      <c r="H11" s="27" t="s">
        <v>5</v>
      </c>
      <c r="I11" s="27" t="e">
        <f>+SUMIF('[16]New PBC 31.03.2021'!A:A, 'Trial Balance (2)'!F11, '[16]New PBC 31.03.2021'!D:D)</f>
        <v>#VALUE!</v>
      </c>
      <c r="J11" s="27" t="e">
        <f>+SUMIF('[16]New PBC 31.03.2021'!A:A, 'Trial Balance (2)'!F11, '[16]New PBC 31.03.2021'!G:G)</f>
        <v>#VALUE!</v>
      </c>
      <c r="K11" s="27" t="e">
        <f>+SUMIF('[16]New PBC 31.03.2021'!A:A, 'Trial Balance (2)'!F11, '[16]New PBC 31.03.2021'!J:J)</f>
        <v>#VALUE!</v>
      </c>
      <c r="L11" s="27" t="e">
        <f t="shared" si="0"/>
        <v>#VALUE!</v>
      </c>
      <c r="M11" s="27"/>
      <c r="N11" s="95" t="e">
        <f t="shared" si="1"/>
        <v>#VALUE!</v>
      </c>
      <c r="O11" s="59">
        <v>-3.19366455078125E-4</v>
      </c>
      <c r="P11" s="59">
        <f t="shared" si="2"/>
        <v>0</v>
      </c>
      <c r="Q11" s="60">
        <f t="shared" si="3"/>
        <v>0</v>
      </c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</row>
    <row r="12" spans="1:40" s="23" customFormat="1" ht="12.75" x14ac:dyDescent="0.2">
      <c r="A12" s="23" t="s">
        <v>3556</v>
      </c>
      <c r="B12" s="138">
        <v>1011</v>
      </c>
      <c r="C12" s="138">
        <v>1011</v>
      </c>
      <c r="D12" s="138">
        <v>0</v>
      </c>
      <c r="E12" s="138">
        <v>0</v>
      </c>
      <c r="F12" s="108" t="s">
        <v>16</v>
      </c>
      <c r="G12" s="27" t="s">
        <v>17</v>
      </c>
      <c r="H12" s="27" t="s">
        <v>5</v>
      </c>
      <c r="I12" s="27" t="e">
        <f>+SUMIF('[16]New PBC 31.03.2021'!A:A, 'Trial Balance (2)'!F12, '[16]New PBC 31.03.2021'!D:D)</f>
        <v>#VALUE!</v>
      </c>
      <c r="J12" s="27" t="e">
        <f>+SUMIF('[16]New PBC 31.03.2021'!A:A, 'Trial Balance (2)'!F12, '[16]New PBC 31.03.2021'!G:G)</f>
        <v>#VALUE!</v>
      </c>
      <c r="K12" s="27" t="e">
        <f>+SUMIF('[16]New PBC 31.03.2021'!A:A, 'Trial Balance (2)'!F12, '[16]New PBC 31.03.2021'!J:J)</f>
        <v>#VALUE!</v>
      </c>
      <c r="L12" s="27" t="e">
        <f t="shared" si="0"/>
        <v>#VALUE!</v>
      </c>
      <c r="M12" s="27"/>
      <c r="N12" s="95" t="e">
        <f t="shared" si="1"/>
        <v>#VALUE!</v>
      </c>
      <c r="O12" s="59">
        <v>15257755.220000001</v>
      </c>
      <c r="P12" s="59">
        <f t="shared" si="2"/>
        <v>0</v>
      </c>
      <c r="Q12" s="60">
        <f t="shared" si="3"/>
        <v>15257755</v>
      </c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</row>
    <row r="13" spans="1:40" s="23" customFormat="1" ht="12.75" x14ac:dyDescent="0.2">
      <c r="A13" s="23" t="s">
        <v>3556</v>
      </c>
      <c r="B13" s="138">
        <v>1011</v>
      </c>
      <c r="C13" s="138">
        <v>1011</v>
      </c>
      <c r="D13" s="138">
        <v>0</v>
      </c>
      <c r="E13" s="138">
        <v>0</v>
      </c>
      <c r="F13" s="108" t="s">
        <v>20</v>
      </c>
      <c r="G13" s="27" t="s">
        <v>21</v>
      </c>
      <c r="H13" s="27" t="s">
        <v>5</v>
      </c>
      <c r="I13" s="27" t="e">
        <f>+SUMIF('[16]New PBC 31.03.2021'!A:A, 'Trial Balance (2)'!F13, '[16]New PBC 31.03.2021'!D:D)</f>
        <v>#VALUE!</v>
      </c>
      <c r="J13" s="27" t="e">
        <f>+SUMIF('[16]New PBC 31.03.2021'!A:A, 'Trial Balance (2)'!F13, '[16]New PBC 31.03.2021'!G:G)</f>
        <v>#VALUE!</v>
      </c>
      <c r="K13" s="27" t="e">
        <f>+SUMIF('[16]New PBC 31.03.2021'!A:A, 'Trial Balance (2)'!F13, '[16]New PBC 31.03.2021'!J:J)</f>
        <v>#VALUE!</v>
      </c>
      <c r="L13" s="27" t="e">
        <f t="shared" si="0"/>
        <v>#VALUE!</v>
      </c>
      <c r="M13" s="27"/>
      <c r="N13" s="95" t="e">
        <f t="shared" si="1"/>
        <v>#VALUE!</v>
      </c>
      <c r="O13" s="59">
        <v>116818721</v>
      </c>
      <c r="P13" s="59">
        <f>+ROUND(SUM(AD13:AM13),0)</f>
        <v>0</v>
      </c>
      <c r="Q13" s="60">
        <f t="shared" si="3"/>
        <v>116818721</v>
      </c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</row>
    <row r="14" spans="1:40" s="23" customFormat="1" ht="12.75" x14ac:dyDescent="0.2">
      <c r="A14" s="23" t="s">
        <v>3556</v>
      </c>
      <c r="B14" s="138">
        <v>1010</v>
      </c>
      <c r="C14" s="138">
        <v>1010</v>
      </c>
      <c r="D14" s="138">
        <v>0</v>
      </c>
      <c r="E14" s="138">
        <v>0</v>
      </c>
      <c r="F14" s="108" t="s">
        <v>3557</v>
      </c>
      <c r="G14" s="27" t="s">
        <v>3558</v>
      </c>
      <c r="H14" s="27" t="s">
        <v>5</v>
      </c>
      <c r="I14" s="27" t="e">
        <f>+SUMIF('[16]New PBC 31.03.2021'!A:A, 'Trial Balance (2)'!F14, '[16]New PBC 31.03.2021'!D:D)</f>
        <v>#VALUE!</v>
      </c>
      <c r="J14" s="27" t="e">
        <f>+SUMIF('[16]New PBC 31.03.2021'!A:A, 'Trial Balance (2)'!F14, '[16]New PBC 31.03.2021'!G:G)</f>
        <v>#VALUE!</v>
      </c>
      <c r="K14" s="27" t="e">
        <f>+SUMIF('[16]New PBC 31.03.2021'!A:A, 'Trial Balance (2)'!F14, '[16]New PBC 31.03.2021'!J:J)</f>
        <v>#VALUE!</v>
      </c>
      <c r="L14" s="27" t="e">
        <f t="shared" si="0"/>
        <v>#VALUE!</v>
      </c>
      <c r="M14" s="27"/>
      <c r="N14" s="95" t="e">
        <f t="shared" si="1"/>
        <v>#VALUE!</v>
      </c>
      <c r="O14" s="59"/>
      <c r="P14" s="59"/>
      <c r="Q14" s="60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</row>
    <row r="15" spans="1:40" s="23" customFormat="1" ht="12.75" x14ac:dyDescent="0.2">
      <c r="A15" s="23" t="s">
        <v>3556</v>
      </c>
      <c r="B15" s="138">
        <v>1014</v>
      </c>
      <c r="C15" s="138">
        <v>1014</v>
      </c>
      <c r="D15" s="138">
        <v>0</v>
      </c>
      <c r="E15" s="138">
        <v>0</v>
      </c>
      <c r="F15" s="108" t="s">
        <v>24</v>
      </c>
      <c r="G15" s="27" t="s">
        <v>25</v>
      </c>
      <c r="H15" s="27" t="s">
        <v>5</v>
      </c>
      <c r="I15" s="27" t="e">
        <f>+SUMIF('[16]New PBC 31.03.2021'!A:A, 'Trial Balance (2)'!F15, '[16]New PBC 31.03.2021'!D:D)</f>
        <v>#VALUE!</v>
      </c>
      <c r="J15" s="27" t="e">
        <f>+SUMIF('[16]New PBC 31.03.2021'!A:A, 'Trial Balance (2)'!F15, '[16]New PBC 31.03.2021'!G:G)</f>
        <v>#VALUE!</v>
      </c>
      <c r="K15" s="27" t="e">
        <f>+SUMIF('[16]New PBC 31.03.2021'!A:A, 'Trial Balance (2)'!F15, '[16]New PBC 31.03.2021'!J:J)</f>
        <v>#VALUE!</v>
      </c>
      <c r="L15" s="27" t="e">
        <f t="shared" si="0"/>
        <v>#VALUE!</v>
      </c>
      <c r="M15" s="27"/>
      <c r="N15" s="95" t="e">
        <f t="shared" si="1"/>
        <v>#VALUE!</v>
      </c>
      <c r="O15" s="59">
        <v>87974516.519999996</v>
      </c>
      <c r="P15" s="59">
        <f t="shared" si="2"/>
        <v>1069209</v>
      </c>
      <c r="Q15" s="60">
        <f t="shared" si="3"/>
        <v>89043726</v>
      </c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>
        <v>1069208.5199999958</v>
      </c>
      <c r="AM15" s="61"/>
      <c r="AN15" s="61"/>
    </row>
    <row r="16" spans="1:40" s="23" customFormat="1" ht="12.75" x14ac:dyDescent="0.2">
      <c r="A16" s="23" t="s">
        <v>3556</v>
      </c>
      <c r="B16" s="138">
        <v>1014</v>
      </c>
      <c r="C16" s="138">
        <v>1014</v>
      </c>
      <c r="D16" s="138">
        <v>0</v>
      </c>
      <c r="E16" s="138">
        <v>0</v>
      </c>
      <c r="F16" s="108" t="s">
        <v>26</v>
      </c>
      <c r="G16" s="27" t="s">
        <v>27</v>
      </c>
      <c r="H16" s="27" t="s">
        <v>5</v>
      </c>
      <c r="I16" s="27" t="e">
        <f>+SUMIF('[16]New PBC 31.03.2021'!A:A, 'Trial Balance (2)'!F16, '[16]New PBC 31.03.2021'!D:D)</f>
        <v>#VALUE!</v>
      </c>
      <c r="J16" s="27" t="e">
        <f>+SUMIF('[16]New PBC 31.03.2021'!A:A, 'Trial Balance (2)'!F16, '[16]New PBC 31.03.2021'!G:G)</f>
        <v>#VALUE!</v>
      </c>
      <c r="K16" s="27" t="e">
        <f>+SUMIF('[16]New PBC 31.03.2021'!A:A, 'Trial Balance (2)'!F16, '[16]New PBC 31.03.2021'!J:J)</f>
        <v>#VALUE!</v>
      </c>
      <c r="L16" s="27" t="e">
        <f t="shared" si="0"/>
        <v>#VALUE!</v>
      </c>
      <c r="M16" s="27"/>
      <c r="N16" s="95" t="e">
        <f t="shared" si="1"/>
        <v>#VALUE!</v>
      </c>
      <c r="O16" s="59">
        <v>57244664.399999999</v>
      </c>
      <c r="P16" s="59">
        <f t="shared" si="2"/>
        <v>0</v>
      </c>
      <c r="Q16" s="60">
        <f t="shared" si="3"/>
        <v>57244664</v>
      </c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</row>
    <row r="17" spans="1:40" s="23" customFormat="1" ht="12.75" x14ac:dyDescent="0.2">
      <c r="A17" s="23" t="s">
        <v>3556</v>
      </c>
      <c r="B17" s="138">
        <v>1014</v>
      </c>
      <c r="C17" s="138">
        <v>1014</v>
      </c>
      <c r="D17" s="138">
        <v>0</v>
      </c>
      <c r="E17" s="138">
        <v>0</v>
      </c>
      <c r="F17" s="108" t="s">
        <v>28</v>
      </c>
      <c r="G17" s="27" t="s">
        <v>29</v>
      </c>
      <c r="H17" s="27" t="s">
        <v>5</v>
      </c>
      <c r="I17" s="27" t="e">
        <f>+SUMIF('[16]New PBC 31.03.2021'!A:A, 'Trial Balance (2)'!F17, '[16]New PBC 31.03.2021'!D:D)</f>
        <v>#VALUE!</v>
      </c>
      <c r="J17" s="27" t="e">
        <f>+SUMIF('[16]New PBC 31.03.2021'!A:A, 'Trial Balance (2)'!F17, '[16]New PBC 31.03.2021'!G:G)</f>
        <v>#VALUE!</v>
      </c>
      <c r="K17" s="27" t="e">
        <f>+SUMIF('[16]New PBC 31.03.2021'!A:A, 'Trial Balance (2)'!F17, '[16]New PBC 31.03.2021'!J:J)</f>
        <v>#VALUE!</v>
      </c>
      <c r="L17" s="27" t="e">
        <f t="shared" si="0"/>
        <v>#VALUE!</v>
      </c>
      <c r="M17" s="27"/>
      <c r="N17" s="95" t="e">
        <f t="shared" si="1"/>
        <v>#VALUE!</v>
      </c>
      <c r="O17" s="59">
        <v>72149480.700000003</v>
      </c>
      <c r="P17" s="59">
        <f t="shared" si="2"/>
        <v>0</v>
      </c>
      <c r="Q17" s="60">
        <f t="shared" si="3"/>
        <v>72149481</v>
      </c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</row>
    <row r="18" spans="1:40" s="23" customFormat="1" ht="12.75" x14ac:dyDescent="0.2">
      <c r="A18" s="23" t="s">
        <v>3556</v>
      </c>
      <c r="B18" s="138">
        <v>1014</v>
      </c>
      <c r="C18" s="138">
        <v>1014</v>
      </c>
      <c r="D18" s="138">
        <v>0</v>
      </c>
      <c r="E18" s="138">
        <v>0</v>
      </c>
      <c r="F18" s="108" t="s">
        <v>30</v>
      </c>
      <c r="G18" s="27" t="s">
        <v>31</v>
      </c>
      <c r="H18" s="27" t="s">
        <v>5</v>
      </c>
      <c r="I18" s="27" t="e">
        <f>+SUMIF('[16]New PBC 31.03.2021'!A:A, 'Trial Balance (2)'!F18, '[16]New PBC 31.03.2021'!D:D)</f>
        <v>#VALUE!</v>
      </c>
      <c r="J18" s="27" t="e">
        <f>+SUMIF('[16]New PBC 31.03.2021'!A:A, 'Trial Balance (2)'!F18, '[16]New PBC 31.03.2021'!G:G)</f>
        <v>#VALUE!</v>
      </c>
      <c r="K18" s="27" t="e">
        <f>+SUMIF('[16]New PBC 31.03.2021'!A:A, 'Trial Balance (2)'!F18, '[16]New PBC 31.03.2021'!J:J)</f>
        <v>#VALUE!</v>
      </c>
      <c r="L18" s="27" t="e">
        <f t="shared" si="0"/>
        <v>#VALUE!</v>
      </c>
      <c r="M18" s="27"/>
      <c r="N18" s="95" t="e">
        <f t="shared" si="1"/>
        <v>#VALUE!</v>
      </c>
      <c r="O18" s="59">
        <v>7884193.0199999996</v>
      </c>
      <c r="P18" s="59">
        <f t="shared" si="2"/>
        <v>0</v>
      </c>
      <c r="Q18" s="60">
        <f t="shared" si="3"/>
        <v>7884193</v>
      </c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</row>
    <row r="19" spans="1:40" s="23" customFormat="1" ht="12.75" x14ac:dyDescent="0.2">
      <c r="A19" s="23" t="s">
        <v>3556</v>
      </c>
      <c r="B19" s="138">
        <v>1014</v>
      </c>
      <c r="C19" s="138">
        <v>1014</v>
      </c>
      <c r="D19" s="138">
        <v>0</v>
      </c>
      <c r="E19" s="138">
        <v>0</v>
      </c>
      <c r="F19" s="108" t="s">
        <v>32</v>
      </c>
      <c r="G19" s="27" t="s">
        <v>33</v>
      </c>
      <c r="H19" s="27" t="s">
        <v>5</v>
      </c>
      <c r="I19" s="27" t="e">
        <f>+SUMIF('[16]New PBC 31.03.2021'!A:A, 'Trial Balance (2)'!F19, '[16]New PBC 31.03.2021'!D:D)</f>
        <v>#VALUE!</v>
      </c>
      <c r="J19" s="27" t="e">
        <f>+SUMIF('[16]New PBC 31.03.2021'!A:A, 'Trial Balance (2)'!F19, '[16]New PBC 31.03.2021'!G:G)</f>
        <v>#VALUE!</v>
      </c>
      <c r="K19" s="27" t="e">
        <f>+SUMIF('[16]New PBC 31.03.2021'!A:A, 'Trial Balance (2)'!F19, '[16]New PBC 31.03.2021'!J:J)</f>
        <v>#VALUE!</v>
      </c>
      <c r="L19" s="27" t="e">
        <f t="shared" si="0"/>
        <v>#VALUE!</v>
      </c>
      <c r="M19" s="27"/>
      <c r="N19" s="95" t="e">
        <f t="shared" si="1"/>
        <v>#VALUE!</v>
      </c>
      <c r="O19" s="59">
        <v>33711309.060000002</v>
      </c>
      <c r="P19" s="59">
        <f t="shared" si="2"/>
        <v>0</v>
      </c>
      <c r="Q19" s="60">
        <f t="shared" si="3"/>
        <v>33711309</v>
      </c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</row>
    <row r="20" spans="1:40" s="23" customFormat="1" ht="12.75" x14ac:dyDescent="0.2">
      <c r="A20" s="23" t="s">
        <v>3556</v>
      </c>
      <c r="B20" s="138">
        <v>1014</v>
      </c>
      <c r="C20" s="138">
        <v>1014</v>
      </c>
      <c r="D20" s="138">
        <v>0</v>
      </c>
      <c r="E20" s="138">
        <v>0</v>
      </c>
      <c r="F20" s="108" t="s">
        <v>34</v>
      </c>
      <c r="G20" s="27" t="s">
        <v>35</v>
      </c>
      <c r="H20" s="27" t="s">
        <v>5</v>
      </c>
      <c r="I20" s="27" t="e">
        <f>+SUMIF('[16]New PBC 31.03.2021'!A:A, 'Trial Balance (2)'!F20, '[16]New PBC 31.03.2021'!D:D)</f>
        <v>#VALUE!</v>
      </c>
      <c r="J20" s="27" t="e">
        <f>+SUMIF('[16]New PBC 31.03.2021'!A:A, 'Trial Balance (2)'!F20, '[16]New PBC 31.03.2021'!G:G)</f>
        <v>#VALUE!</v>
      </c>
      <c r="K20" s="27" t="e">
        <f>+SUMIF('[16]New PBC 31.03.2021'!A:A, 'Trial Balance (2)'!F20, '[16]New PBC 31.03.2021'!J:J)</f>
        <v>#VALUE!</v>
      </c>
      <c r="L20" s="27" t="e">
        <f t="shared" si="0"/>
        <v>#VALUE!</v>
      </c>
      <c r="M20" s="27"/>
      <c r="N20" s="95" t="e">
        <f t="shared" si="1"/>
        <v>#VALUE!</v>
      </c>
      <c r="O20" s="59">
        <v>18544595.52</v>
      </c>
      <c r="P20" s="59">
        <f t="shared" si="2"/>
        <v>0</v>
      </c>
      <c r="Q20" s="60">
        <f t="shared" si="3"/>
        <v>18544596</v>
      </c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</row>
    <row r="21" spans="1:40" s="23" customFormat="1" ht="12.75" x14ac:dyDescent="0.2">
      <c r="A21" s="23" t="s">
        <v>3556</v>
      </c>
      <c r="B21" s="138">
        <v>1014</v>
      </c>
      <c r="C21" s="138">
        <v>1014</v>
      </c>
      <c r="D21" s="138">
        <v>0</v>
      </c>
      <c r="E21" s="138">
        <v>0</v>
      </c>
      <c r="F21" s="108" t="s">
        <v>36</v>
      </c>
      <c r="G21" s="27" t="s">
        <v>37</v>
      </c>
      <c r="H21" s="27" t="s">
        <v>5</v>
      </c>
      <c r="I21" s="27" t="e">
        <f>+SUMIF('[16]New PBC 31.03.2021'!A:A, 'Trial Balance (2)'!F21, '[16]New PBC 31.03.2021'!D:D)</f>
        <v>#VALUE!</v>
      </c>
      <c r="J21" s="27" t="e">
        <f>+SUMIF('[16]New PBC 31.03.2021'!A:A, 'Trial Balance (2)'!F21, '[16]New PBC 31.03.2021'!G:G)</f>
        <v>#VALUE!</v>
      </c>
      <c r="K21" s="27" t="e">
        <f>+SUMIF('[16]New PBC 31.03.2021'!A:A, 'Trial Balance (2)'!F21, '[16]New PBC 31.03.2021'!J:J)</f>
        <v>#VALUE!</v>
      </c>
      <c r="L21" s="27" t="e">
        <f t="shared" si="0"/>
        <v>#VALUE!</v>
      </c>
      <c r="M21" s="27"/>
      <c r="N21" s="95" t="e">
        <f t="shared" si="1"/>
        <v>#VALUE!</v>
      </c>
      <c r="O21" s="59">
        <v>55910901</v>
      </c>
      <c r="P21" s="59">
        <f t="shared" si="2"/>
        <v>0</v>
      </c>
      <c r="Q21" s="60">
        <f t="shared" si="3"/>
        <v>55910901</v>
      </c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</row>
    <row r="22" spans="1:40" s="23" customFormat="1" ht="12.75" x14ac:dyDescent="0.2">
      <c r="A22" s="23" t="s">
        <v>3556</v>
      </c>
      <c r="B22" s="138">
        <v>1014</v>
      </c>
      <c r="C22" s="138">
        <v>1014</v>
      </c>
      <c r="D22" s="138">
        <v>0</v>
      </c>
      <c r="E22" s="138">
        <v>0</v>
      </c>
      <c r="F22" s="108" t="s">
        <v>38</v>
      </c>
      <c r="G22" s="27" t="s">
        <v>39</v>
      </c>
      <c r="H22" s="27" t="s">
        <v>5</v>
      </c>
      <c r="I22" s="27" t="e">
        <f>+SUMIF('[16]New PBC 31.03.2021'!A:A, 'Trial Balance (2)'!F22, '[16]New PBC 31.03.2021'!D:D)</f>
        <v>#VALUE!</v>
      </c>
      <c r="J22" s="27" t="e">
        <f>+SUMIF('[16]New PBC 31.03.2021'!A:A, 'Trial Balance (2)'!F22, '[16]New PBC 31.03.2021'!G:G)</f>
        <v>#VALUE!</v>
      </c>
      <c r="K22" s="27" t="e">
        <f>+SUMIF('[16]New PBC 31.03.2021'!A:A, 'Trial Balance (2)'!F22, '[16]New PBC 31.03.2021'!J:J)</f>
        <v>#VALUE!</v>
      </c>
      <c r="L22" s="27" t="e">
        <f t="shared" si="0"/>
        <v>#VALUE!</v>
      </c>
      <c r="M22" s="27"/>
      <c r="N22" s="95" t="e">
        <f t="shared" si="1"/>
        <v>#VALUE!</v>
      </c>
      <c r="O22" s="59">
        <v>49797007.920000002</v>
      </c>
      <c r="P22" s="59">
        <f t="shared" si="2"/>
        <v>0</v>
      </c>
      <c r="Q22" s="60">
        <f t="shared" si="3"/>
        <v>49797008</v>
      </c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</row>
    <row r="23" spans="1:40" s="23" customFormat="1" ht="12.75" x14ac:dyDescent="0.2">
      <c r="A23" s="23" t="s">
        <v>3556</v>
      </c>
      <c r="B23" s="138">
        <v>1014</v>
      </c>
      <c r="C23" s="138">
        <v>1014</v>
      </c>
      <c r="D23" s="138">
        <v>0</v>
      </c>
      <c r="E23" s="138">
        <v>0</v>
      </c>
      <c r="F23" s="108" t="s">
        <v>40</v>
      </c>
      <c r="G23" s="27" t="s">
        <v>41</v>
      </c>
      <c r="H23" s="27" t="s">
        <v>5</v>
      </c>
      <c r="I23" s="27" t="e">
        <f>+SUMIF('[16]New PBC 31.03.2021'!A:A, 'Trial Balance (2)'!F23, '[16]New PBC 31.03.2021'!D:D)</f>
        <v>#VALUE!</v>
      </c>
      <c r="J23" s="27" t="e">
        <f>+SUMIF('[16]New PBC 31.03.2021'!A:A, 'Trial Balance (2)'!F23, '[16]New PBC 31.03.2021'!G:G)</f>
        <v>#VALUE!</v>
      </c>
      <c r="K23" s="27" t="e">
        <f>+SUMIF('[16]New PBC 31.03.2021'!A:A, 'Trial Balance (2)'!F23, '[16]New PBC 31.03.2021'!J:J)</f>
        <v>#VALUE!</v>
      </c>
      <c r="L23" s="27" t="e">
        <f t="shared" si="0"/>
        <v>#VALUE!</v>
      </c>
      <c r="M23" s="27"/>
      <c r="N23" s="95" t="e">
        <f t="shared" si="1"/>
        <v>#VALUE!</v>
      </c>
      <c r="O23" s="59">
        <v>6366867.54</v>
      </c>
      <c r="P23" s="59">
        <f t="shared" si="2"/>
        <v>0</v>
      </c>
      <c r="Q23" s="60">
        <f t="shared" si="3"/>
        <v>6366868</v>
      </c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</row>
    <row r="24" spans="1:40" s="23" customFormat="1" ht="12.75" x14ac:dyDescent="0.2">
      <c r="A24" s="23" t="s">
        <v>3556</v>
      </c>
      <c r="B24" s="138">
        <v>1014</v>
      </c>
      <c r="C24" s="138">
        <v>1014</v>
      </c>
      <c r="D24" s="138">
        <v>0</v>
      </c>
      <c r="E24" s="138">
        <v>0</v>
      </c>
      <c r="F24" s="108" t="s">
        <v>42</v>
      </c>
      <c r="G24" s="27" t="s">
        <v>43</v>
      </c>
      <c r="H24" s="27" t="s">
        <v>5</v>
      </c>
      <c r="I24" s="27" t="e">
        <f>+SUMIF('[16]New PBC 31.03.2021'!A:A, 'Trial Balance (2)'!F24, '[16]New PBC 31.03.2021'!D:D)</f>
        <v>#VALUE!</v>
      </c>
      <c r="J24" s="27" t="e">
        <f>+SUMIF('[16]New PBC 31.03.2021'!A:A, 'Trial Balance (2)'!F24, '[16]New PBC 31.03.2021'!G:G)</f>
        <v>#VALUE!</v>
      </c>
      <c r="K24" s="27" t="e">
        <f>+SUMIF('[16]New PBC 31.03.2021'!A:A, 'Trial Balance (2)'!F24, '[16]New PBC 31.03.2021'!J:J)</f>
        <v>#VALUE!</v>
      </c>
      <c r="L24" s="27" t="e">
        <f t="shared" si="0"/>
        <v>#VALUE!</v>
      </c>
      <c r="M24" s="27"/>
      <c r="N24" s="95" t="e">
        <f t="shared" si="1"/>
        <v>#VALUE!</v>
      </c>
      <c r="O24" s="59">
        <v>7190696.04</v>
      </c>
      <c r="P24" s="59">
        <f t="shared" si="2"/>
        <v>0</v>
      </c>
      <c r="Q24" s="60">
        <f t="shared" si="3"/>
        <v>7190696</v>
      </c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</row>
    <row r="25" spans="1:40" s="23" customFormat="1" ht="12.75" x14ac:dyDescent="0.2">
      <c r="A25" s="23" t="s">
        <v>3556</v>
      </c>
      <c r="B25" s="138">
        <v>1014</v>
      </c>
      <c r="C25" s="138">
        <v>1014</v>
      </c>
      <c r="D25" s="138">
        <v>0</v>
      </c>
      <c r="E25" s="138">
        <v>0</v>
      </c>
      <c r="F25" s="108" t="s">
        <v>44</v>
      </c>
      <c r="G25" s="27" t="s">
        <v>45</v>
      </c>
      <c r="H25" s="27" t="s">
        <v>5</v>
      </c>
      <c r="I25" s="27" t="e">
        <f>+SUMIF('[16]New PBC 31.03.2021'!A:A, 'Trial Balance (2)'!F25, '[16]New PBC 31.03.2021'!D:D)</f>
        <v>#VALUE!</v>
      </c>
      <c r="J25" s="27" t="e">
        <f>+SUMIF('[16]New PBC 31.03.2021'!A:A, 'Trial Balance (2)'!F25, '[16]New PBC 31.03.2021'!G:G)</f>
        <v>#VALUE!</v>
      </c>
      <c r="K25" s="27" t="e">
        <f>+SUMIF('[16]New PBC 31.03.2021'!A:A, 'Trial Balance (2)'!F25, '[16]New PBC 31.03.2021'!J:J)</f>
        <v>#VALUE!</v>
      </c>
      <c r="L25" s="27" t="e">
        <f t="shared" si="0"/>
        <v>#VALUE!</v>
      </c>
      <c r="M25" s="27"/>
      <c r="N25" s="95" t="e">
        <f t="shared" si="1"/>
        <v>#VALUE!</v>
      </c>
      <c r="O25" s="59">
        <v>87346886.280000001</v>
      </c>
      <c r="P25" s="59">
        <f t="shared" si="2"/>
        <v>0</v>
      </c>
      <c r="Q25" s="60">
        <f t="shared" si="3"/>
        <v>87346886</v>
      </c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</row>
    <row r="26" spans="1:40" s="23" customFormat="1" ht="12.75" x14ac:dyDescent="0.2">
      <c r="A26" s="23" t="s">
        <v>3556</v>
      </c>
      <c r="B26" s="138">
        <v>1015</v>
      </c>
      <c r="C26" s="138">
        <v>1015</v>
      </c>
      <c r="D26" s="138">
        <v>0</v>
      </c>
      <c r="E26" s="138">
        <v>0</v>
      </c>
      <c r="F26" s="108" t="s">
        <v>46</v>
      </c>
      <c r="G26" s="27" t="s">
        <v>47</v>
      </c>
      <c r="H26" s="27" t="s">
        <v>5</v>
      </c>
      <c r="I26" s="27" t="e">
        <f>+SUMIF('[16]New PBC 31.03.2021'!A:A, 'Trial Balance (2)'!F26, '[16]New PBC 31.03.2021'!D:D)</f>
        <v>#VALUE!</v>
      </c>
      <c r="J26" s="27" t="e">
        <f>+SUMIF('[16]New PBC 31.03.2021'!A:A, 'Trial Balance (2)'!F26, '[16]New PBC 31.03.2021'!G:G)</f>
        <v>#VALUE!</v>
      </c>
      <c r="K26" s="27" t="e">
        <f>+SUMIF('[16]New PBC 31.03.2021'!A:A, 'Trial Balance (2)'!F26, '[16]New PBC 31.03.2021'!J:J)</f>
        <v>#VALUE!</v>
      </c>
      <c r="L26" s="27" t="e">
        <f t="shared" si="0"/>
        <v>#VALUE!</v>
      </c>
      <c r="M26" s="27"/>
      <c r="N26" s="95" t="e">
        <f t="shared" si="1"/>
        <v>#VALUE!</v>
      </c>
      <c r="O26" s="59">
        <v>28520524.2762</v>
      </c>
      <c r="P26" s="59">
        <f t="shared" si="2"/>
        <v>0</v>
      </c>
      <c r="Q26" s="60">
        <f t="shared" si="3"/>
        <v>28520524</v>
      </c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</row>
    <row r="27" spans="1:40" s="23" customFormat="1" ht="12.75" x14ac:dyDescent="0.2">
      <c r="A27" s="23" t="s">
        <v>3559</v>
      </c>
      <c r="B27" s="138">
        <v>1012</v>
      </c>
      <c r="C27" s="138">
        <v>1012</v>
      </c>
      <c r="D27" s="138">
        <v>101201</v>
      </c>
      <c r="E27" s="138">
        <v>101201</v>
      </c>
      <c r="F27" s="108" t="s">
        <v>64</v>
      </c>
      <c r="G27" s="27" t="s">
        <v>65</v>
      </c>
      <c r="H27" s="27" t="s">
        <v>5</v>
      </c>
      <c r="I27" s="27" t="e">
        <f>+SUMIF('[16]New PBC 31.03.2021'!A:A, 'Trial Balance (2)'!F27, '[16]New PBC 31.03.2021'!D:D)</f>
        <v>#VALUE!</v>
      </c>
      <c r="J27" s="27" t="e">
        <f>+SUMIF('[16]New PBC 31.03.2021'!A:A, 'Trial Balance (2)'!F27, '[16]New PBC 31.03.2021'!G:G)</f>
        <v>#VALUE!</v>
      </c>
      <c r="K27" s="27" t="e">
        <f>+SUMIF('[16]New PBC 31.03.2021'!A:A, 'Trial Balance (2)'!F27, '[16]New PBC 31.03.2021'!J:J)</f>
        <v>#VALUE!</v>
      </c>
      <c r="L27" s="27" t="e">
        <f t="shared" si="0"/>
        <v>#VALUE!</v>
      </c>
      <c r="M27" s="27"/>
      <c r="N27" s="95" t="e">
        <f t="shared" si="1"/>
        <v>#VALUE!</v>
      </c>
      <c r="O27" s="59">
        <v>10632454.874900002</v>
      </c>
      <c r="P27" s="59">
        <f t="shared" si="2"/>
        <v>0</v>
      </c>
      <c r="Q27" s="60">
        <f t="shared" si="3"/>
        <v>10632455</v>
      </c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</row>
    <row r="28" spans="1:40" s="23" customFormat="1" ht="12.75" x14ac:dyDescent="0.2">
      <c r="A28" s="23" t="s">
        <v>3559</v>
      </c>
      <c r="B28" s="138">
        <v>1012</v>
      </c>
      <c r="C28" s="138">
        <v>1012</v>
      </c>
      <c r="D28" s="138">
        <v>101201</v>
      </c>
      <c r="E28" s="138">
        <v>101201</v>
      </c>
      <c r="F28" s="108" t="s">
        <v>66</v>
      </c>
      <c r="G28" s="27" t="s">
        <v>67</v>
      </c>
      <c r="H28" s="27" t="s">
        <v>5</v>
      </c>
      <c r="I28" s="27" t="e">
        <f>+SUMIF('[16]New PBC 31.03.2021'!A:A, 'Trial Balance (2)'!F28, '[16]New PBC 31.03.2021'!D:D)</f>
        <v>#VALUE!</v>
      </c>
      <c r="J28" s="27" t="e">
        <f>+SUMIF('[16]New PBC 31.03.2021'!A:A, 'Trial Balance (2)'!F28, '[16]New PBC 31.03.2021'!G:G)</f>
        <v>#VALUE!</v>
      </c>
      <c r="K28" s="27" t="e">
        <f>+SUMIF('[16]New PBC 31.03.2021'!A:A, 'Trial Balance (2)'!F28, '[16]New PBC 31.03.2021'!J:J)</f>
        <v>#VALUE!</v>
      </c>
      <c r="L28" s="27" t="e">
        <f t="shared" si="0"/>
        <v>#VALUE!</v>
      </c>
      <c r="M28" s="27"/>
      <c r="N28" s="95" t="e">
        <f t="shared" si="1"/>
        <v>#VALUE!</v>
      </c>
      <c r="O28" s="59">
        <v>10913767.991700001</v>
      </c>
      <c r="P28" s="59">
        <f t="shared" si="2"/>
        <v>0</v>
      </c>
      <c r="Q28" s="60">
        <f t="shared" si="3"/>
        <v>10913768</v>
      </c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</row>
    <row r="29" spans="1:40" s="23" customFormat="1" ht="12.75" x14ac:dyDescent="0.2">
      <c r="A29" s="23" t="s">
        <v>3559</v>
      </c>
      <c r="B29" s="138">
        <v>1012</v>
      </c>
      <c r="C29" s="138">
        <v>1012</v>
      </c>
      <c r="D29" s="138">
        <v>101201</v>
      </c>
      <c r="E29" s="138">
        <v>101201</v>
      </c>
      <c r="F29" s="108" t="s">
        <v>68</v>
      </c>
      <c r="G29" s="27" t="s">
        <v>69</v>
      </c>
      <c r="H29" s="27" t="s">
        <v>5</v>
      </c>
      <c r="I29" s="27" t="e">
        <f>+SUMIF('[16]New PBC 31.03.2021'!A:A, 'Trial Balance (2)'!F29, '[16]New PBC 31.03.2021'!D:D)</f>
        <v>#VALUE!</v>
      </c>
      <c r="J29" s="27" t="e">
        <f>+SUMIF('[16]New PBC 31.03.2021'!A:A, 'Trial Balance (2)'!F29, '[16]New PBC 31.03.2021'!G:G)</f>
        <v>#VALUE!</v>
      </c>
      <c r="K29" s="27" t="e">
        <f>+SUMIF('[16]New PBC 31.03.2021'!A:A, 'Trial Balance (2)'!F29, '[16]New PBC 31.03.2021'!J:J)</f>
        <v>#VALUE!</v>
      </c>
      <c r="L29" s="27" t="e">
        <f t="shared" si="0"/>
        <v>#VALUE!</v>
      </c>
      <c r="M29" s="27"/>
      <c r="N29" s="95" t="e">
        <f t="shared" si="1"/>
        <v>#VALUE!</v>
      </c>
      <c r="O29" s="59">
        <v>12971448.300000001</v>
      </c>
      <c r="P29" s="59">
        <f t="shared" si="2"/>
        <v>0</v>
      </c>
      <c r="Q29" s="60">
        <f t="shared" si="3"/>
        <v>12971448</v>
      </c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</row>
    <row r="30" spans="1:40" s="23" customFormat="1" ht="12.75" x14ac:dyDescent="0.2">
      <c r="A30" s="23" t="s">
        <v>3559</v>
      </c>
      <c r="B30" s="138">
        <v>1012</v>
      </c>
      <c r="C30" s="138">
        <v>1012</v>
      </c>
      <c r="D30" s="138">
        <v>101201</v>
      </c>
      <c r="E30" s="138">
        <v>101201</v>
      </c>
      <c r="F30" s="108" t="s">
        <v>70</v>
      </c>
      <c r="G30" s="27" t="s">
        <v>71</v>
      </c>
      <c r="H30" s="27" t="s">
        <v>5</v>
      </c>
      <c r="I30" s="27" t="e">
        <f>+SUMIF('[16]New PBC 31.03.2021'!A:A, 'Trial Balance (2)'!F30, '[16]New PBC 31.03.2021'!D:D)</f>
        <v>#VALUE!</v>
      </c>
      <c r="J30" s="27" t="e">
        <f>+SUMIF('[16]New PBC 31.03.2021'!A:A, 'Trial Balance (2)'!F30, '[16]New PBC 31.03.2021'!G:G)</f>
        <v>#VALUE!</v>
      </c>
      <c r="K30" s="27" t="e">
        <f>+SUMIF('[16]New PBC 31.03.2021'!A:A, 'Trial Balance (2)'!F30, '[16]New PBC 31.03.2021'!J:J)</f>
        <v>#VALUE!</v>
      </c>
      <c r="L30" s="27" t="e">
        <f t="shared" si="0"/>
        <v>#VALUE!</v>
      </c>
      <c r="M30" s="27"/>
      <c r="N30" s="95" t="e">
        <f t="shared" si="1"/>
        <v>#VALUE!</v>
      </c>
      <c r="O30" s="59">
        <v>5799189.5</v>
      </c>
      <c r="P30" s="59">
        <f t="shared" si="2"/>
        <v>0</v>
      </c>
      <c r="Q30" s="60">
        <f t="shared" si="3"/>
        <v>5799190</v>
      </c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</row>
    <row r="31" spans="1:40" s="23" customFormat="1" ht="12.75" x14ac:dyDescent="0.2">
      <c r="A31" s="23" t="s">
        <v>3559</v>
      </c>
      <c r="B31" s="138">
        <v>1012</v>
      </c>
      <c r="C31" s="138">
        <v>1012</v>
      </c>
      <c r="D31" s="138">
        <v>101201</v>
      </c>
      <c r="E31" s="138">
        <v>101201</v>
      </c>
      <c r="F31" s="108" t="s">
        <v>73</v>
      </c>
      <c r="G31" s="27" t="s">
        <v>74</v>
      </c>
      <c r="H31" s="27" t="s">
        <v>5</v>
      </c>
      <c r="I31" s="27" t="e">
        <f>+SUMIF('[16]New PBC 31.03.2021'!A:A, 'Trial Balance (2)'!F31, '[16]New PBC 31.03.2021'!D:D)</f>
        <v>#VALUE!</v>
      </c>
      <c r="J31" s="27" t="e">
        <f>+SUMIF('[16]New PBC 31.03.2021'!A:A, 'Trial Balance (2)'!F31, '[16]New PBC 31.03.2021'!G:G)</f>
        <v>#VALUE!</v>
      </c>
      <c r="K31" s="27" t="e">
        <f>+SUMIF('[16]New PBC 31.03.2021'!A:A, 'Trial Balance (2)'!F31, '[16]New PBC 31.03.2021'!J:J)</f>
        <v>#VALUE!</v>
      </c>
      <c r="L31" s="27" t="e">
        <f t="shared" si="0"/>
        <v>#VALUE!</v>
      </c>
      <c r="M31" s="27"/>
      <c r="N31" s="95" t="e">
        <f t="shared" si="1"/>
        <v>#VALUE!</v>
      </c>
      <c r="O31" s="59">
        <v>23478476</v>
      </c>
      <c r="P31" s="59">
        <f t="shared" si="2"/>
        <v>0</v>
      </c>
      <c r="Q31" s="60">
        <f t="shared" si="3"/>
        <v>23478476</v>
      </c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</row>
    <row r="32" spans="1:40" s="23" customFormat="1" ht="12.75" x14ac:dyDescent="0.2">
      <c r="A32" s="23" t="s">
        <v>3559</v>
      </c>
      <c r="B32" s="138">
        <v>1012</v>
      </c>
      <c r="C32" s="138">
        <v>1012</v>
      </c>
      <c r="D32" s="138">
        <v>101201</v>
      </c>
      <c r="E32" s="138">
        <v>101201</v>
      </c>
      <c r="F32" s="108" t="s">
        <v>75</v>
      </c>
      <c r="G32" s="27" t="s">
        <v>76</v>
      </c>
      <c r="H32" s="27" t="s">
        <v>5</v>
      </c>
      <c r="I32" s="27" t="e">
        <f>+SUMIF('[16]New PBC 31.03.2021'!A:A, 'Trial Balance (2)'!F32, '[16]New PBC 31.03.2021'!D:D)</f>
        <v>#VALUE!</v>
      </c>
      <c r="J32" s="27" t="e">
        <f>+SUMIF('[16]New PBC 31.03.2021'!A:A, 'Trial Balance (2)'!F32, '[16]New PBC 31.03.2021'!G:G)</f>
        <v>#VALUE!</v>
      </c>
      <c r="K32" s="27" t="e">
        <f>+SUMIF('[16]New PBC 31.03.2021'!A:A, 'Trial Balance (2)'!F32, '[16]New PBC 31.03.2021'!J:J)</f>
        <v>#VALUE!</v>
      </c>
      <c r="L32" s="27" t="e">
        <f t="shared" si="0"/>
        <v>#VALUE!</v>
      </c>
      <c r="M32" s="27"/>
      <c r="N32" s="95" t="e">
        <f t="shared" si="1"/>
        <v>#VALUE!</v>
      </c>
      <c r="O32" s="59">
        <v>13098304.579399996</v>
      </c>
      <c r="P32" s="59">
        <f t="shared" si="2"/>
        <v>0</v>
      </c>
      <c r="Q32" s="60">
        <f t="shared" si="3"/>
        <v>13098305</v>
      </c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</row>
    <row r="33" spans="1:40" s="23" customFormat="1" ht="12.75" x14ac:dyDescent="0.2">
      <c r="A33" s="23" t="s">
        <v>3559</v>
      </c>
      <c r="B33" s="138">
        <v>1012</v>
      </c>
      <c r="C33" s="138">
        <v>1012</v>
      </c>
      <c r="D33" s="138">
        <v>101201</v>
      </c>
      <c r="E33" s="138">
        <v>101201</v>
      </c>
      <c r="F33" s="108" t="s">
        <v>77</v>
      </c>
      <c r="G33" s="27" t="s">
        <v>78</v>
      </c>
      <c r="H33" s="27" t="s">
        <v>5</v>
      </c>
      <c r="I33" s="27" t="e">
        <f>+SUMIF('[16]New PBC 31.03.2021'!A:A, 'Trial Balance (2)'!F33, '[16]New PBC 31.03.2021'!D:D)</f>
        <v>#VALUE!</v>
      </c>
      <c r="J33" s="27" t="e">
        <f>+SUMIF('[16]New PBC 31.03.2021'!A:A, 'Trial Balance (2)'!F33, '[16]New PBC 31.03.2021'!G:G)</f>
        <v>#VALUE!</v>
      </c>
      <c r="K33" s="27" t="e">
        <f>+SUMIF('[16]New PBC 31.03.2021'!A:A, 'Trial Balance (2)'!F33, '[16]New PBC 31.03.2021'!J:J)</f>
        <v>#VALUE!</v>
      </c>
      <c r="L33" s="27" t="e">
        <f t="shared" si="0"/>
        <v>#VALUE!</v>
      </c>
      <c r="M33" s="27"/>
      <c r="N33" s="95" t="e">
        <f t="shared" si="1"/>
        <v>#VALUE!</v>
      </c>
      <c r="O33" s="59">
        <v>12888607.5</v>
      </c>
      <c r="P33" s="59">
        <f t="shared" si="2"/>
        <v>0</v>
      </c>
      <c r="Q33" s="60">
        <f t="shared" si="3"/>
        <v>12888608</v>
      </c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</row>
    <row r="34" spans="1:40" s="23" customFormat="1" ht="12.75" x14ac:dyDescent="0.2">
      <c r="A34" s="23" t="s">
        <v>3559</v>
      </c>
      <c r="B34" s="138">
        <v>1012</v>
      </c>
      <c r="C34" s="138">
        <v>1012</v>
      </c>
      <c r="D34" s="138">
        <v>101201</v>
      </c>
      <c r="E34" s="138">
        <v>101201</v>
      </c>
      <c r="F34" s="108" t="s">
        <v>79</v>
      </c>
      <c r="G34" s="27" t="s">
        <v>80</v>
      </c>
      <c r="H34" s="27" t="s">
        <v>5</v>
      </c>
      <c r="I34" s="27" t="e">
        <f>+SUMIF('[16]New PBC 31.03.2021'!A:A, 'Trial Balance (2)'!F34, '[16]New PBC 31.03.2021'!D:D)</f>
        <v>#VALUE!</v>
      </c>
      <c r="J34" s="27" t="e">
        <f>+SUMIF('[16]New PBC 31.03.2021'!A:A, 'Trial Balance (2)'!F34, '[16]New PBC 31.03.2021'!G:G)</f>
        <v>#VALUE!</v>
      </c>
      <c r="K34" s="27" t="e">
        <f>+SUMIF('[16]New PBC 31.03.2021'!A:A, 'Trial Balance (2)'!F34, '[16]New PBC 31.03.2021'!J:J)</f>
        <v>#VALUE!</v>
      </c>
      <c r="L34" s="27" t="e">
        <f t="shared" si="0"/>
        <v>#VALUE!</v>
      </c>
      <c r="M34" s="27"/>
      <c r="N34" s="95" t="e">
        <f t="shared" si="1"/>
        <v>#VALUE!</v>
      </c>
      <c r="O34" s="59">
        <v>10947356.001599999</v>
      </c>
      <c r="P34" s="59">
        <f t="shared" si="2"/>
        <v>0</v>
      </c>
      <c r="Q34" s="60">
        <f t="shared" si="3"/>
        <v>10947356</v>
      </c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</row>
    <row r="35" spans="1:40" s="23" customFormat="1" ht="12.75" x14ac:dyDescent="0.2">
      <c r="A35" s="23" t="s">
        <v>3559</v>
      </c>
      <c r="B35" s="138">
        <v>1012</v>
      </c>
      <c r="C35" s="138">
        <v>1012</v>
      </c>
      <c r="D35" s="138">
        <v>101201</v>
      </c>
      <c r="E35" s="138">
        <v>101201</v>
      </c>
      <c r="F35" s="108" t="s">
        <v>81</v>
      </c>
      <c r="G35" s="27" t="s">
        <v>82</v>
      </c>
      <c r="H35" s="27" t="s">
        <v>5</v>
      </c>
      <c r="I35" s="27" t="e">
        <f>+SUMIF('[16]New PBC 31.03.2021'!A:A, 'Trial Balance (2)'!F35, '[16]New PBC 31.03.2021'!D:D)</f>
        <v>#VALUE!</v>
      </c>
      <c r="J35" s="27" t="e">
        <f>+SUMIF('[16]New PBC 31.03.2021'!A:A, 'Trial Balance (2)'!F35, '[16]New PBC 31.03.2021'!G:G)</f>
        <v>#VALUE!</v>
      </c>
      <c r="K35" s="27" t="e">
        <f>+SUMIF('[16]New PBC 31.03.2021'!A:A, 'Trial Balance (2)'!F35, '[16]New PBC 31.03.2021'!J:J)</f>
        <v>#VALUE!</v>
      </c>
      <c r="L35" s="27" t="e">
        <f t="shared" si="0"/>
        <v>#VALUE!</v>
      </c>
      <c r="M35" s="27"/>
      <c r="N35" s="95" t="e">
        <f t="shared" si="1"/>
        <v>#VALUE!</v>
      </c>
      <c r="O35" s="59">
        <v>18175407.348000001</v>
      </c>
      <c r="P35" s="59">
        <f t="shared" si="2"/>
        <v>0</v>
      </c>
      <c r="Q35" s="60">
        <f t="shared" si="3"/>
        <v>18175407</v>
      </c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</row>
    <row r="36" spans="1:40" s="23" customFormat="1" ht="12.75" x14ac:dyDescent="0.2">
      <c r="A36" s="23" t="s">
        <v>3559</v>
      </c>
      <c r="B36" s="138">
        <v>1012</v>
      </c>
      <c r="C36" s="138">
        <v>1012</v>
      </c>
      <c r="D36" s="138">
        <v>101201</v>
      </c>
      <c r="E36" s="138">
        <v>101201</v>
      </c>
      <c r="F36" s="108" t="s">
        <v>83</v>
      </c>
      <c r="G36" s="27" t="s">
        <v>84</v>
      </c>
      <c r="H36" s="27" t="s">
        <v>5</v>
      </c>
      <c r="I36" s="27" t="e">
        <f>+SUMIF('[16]New PBC 31.03.2021'!A:A, 'Trial Balance (2)'!F36, '[16]New PBC 31.03.2021'!D:D)</f>
        <v>#VALUE!</v>
      </c>
      <c r="J36" s="27" t="e">
        <f>+SUMIF('[16]New PBC 31.03.2021'!A:A, 'Trial Balance (2)'!F36, '[16]New PBC 31.03.2021'!G:G)</f>
        <v>#VALUE!</v>
      </c>
      <c r="K36" s="27" t="e">
        <f>+SUMIF('[16]New PBC 31.03.2021'!A:A, 'Trial Balance (2)'!F36, '[16]New PBC 31.03.2021'!J:J)</f>
        <v>#VALUE!</v>
      </c>
      <c r="L36" s="27" t="e">
        <f t="shared" si="0"/>
        <v>#VALUE!</v>
      </c>
      <c r="M36" s="27"/>
      <c r="N36" s="95" t="e">
        <f t="shared" si="1"/>
        <v>#VALUE!</v>
      </c>
      <c r="O36" s="59">
        <v>6157956</v>
      </c>
      <c r="P36" s="59">
        <f t="shared" si="2"/>
        <v>0</v>
      </c>
      <c r="Q36" s="60">
        <f t="shared" si="3"/>
        <v>6157956</v>
      </c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</row>
    <row r="37" spans="1:40" s="23" customFormat="1" ht="12.75" x14ac:dyDescent="0.2">
      <c r="A37" s="23" t="s">
        <v>3559</v>
      </c>
      <c r="B37" s="138">
        <v>1012</v>
      </c>
      <c r="C37" s="138">
        <v>1012</v>
      </c>
      <c r="D37" s="138">
        <v>101201</v>
      </c>
      <c r="E37" s="138">
        <v>101201</v>
      </c>
      <c r="F37" s="108" t="s">
        <v>85</v>
      </c>
      <c r="G37" s="27" t="s">
        <v>86</v>
      </c>
      <c r="H37" s="27" t="s">
        <v>5</v>
      </c>
      <c r="I37" s="27" t="e">
        <f>+SUMIF('[16]New PBC 31.03.2021'!A:A, 'Trial Balance (2)'!F37, '[16]New PBC 31.03.2021'!D:D)</f>
        <v>#VALUE!</v>
      </c>
      <c r="J37" s="27" t="e">
        <f>+SUMIF('[16]New PBC 31.03.2021'!A:A, 'Trial Balance (2)'!F37, '[16]New PBC 31.03.2021'!G:G)</f>
        <v>#VALUE!</v>
      </c>
      <c r="K37" s="27" t="e">
        <f>+SUMIF('[16]New PBC 31.03.2021'!A:A, 'Trial Balance (2)'!F37, '[16]New PBC 31.03.2021'!J:J)</f>
        <v>#VALUE!</v>
      </c>
      <c r="L37" s="27" t="e">
        <f t="shared" si="0"/>
        <v>#VALUE!</v>
      </c>
      <c r="M37" s="27"/>
      <c r="N37" s="95" t="e">
        <f t="shared" si="1"/>
        <v>#VALUE!</v>
      </c>
      <c r="O37" s="59">
        <v>2343415</v>
      </c>
      <c r="P37" s="59">
        <f t="shared" si="2"/>
        <v>0</v>
      </c>
      <c r="Q37" s="60">
        <f t="shared" si="3"/>
        <v>2343415</v>
      </c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</row>
    <row r="38" spans="1:40" s="23" customFormat="1" ht="12.75" x14ac:dyDescent="0.2">
      <c r="A38" s="23" t="s">
        <v>3559</v>
      </c>
      <c r="B38" s="138">
        <v>1012</v>
      </c>
      <c r="C38" s="138">
        <v>1012</v>
      </c>
      <c r="D38" s="138">
        <v>101201</v>
      </c>
      <c r="E38" s="138">
        <v>101201</v>
      </c>
      <c r="F38" s="108" t="s">
        <v>87</v>
      </c>
      <c r="G38" s="27" t="s">
        <v>88</v>
      </c>
      <c r="H38" s="27" t="s">
        <v>5</v>
      </c>
      <c r="I38" s="27" t="e">
        <f>+SUMIF('[16]New PBC 31.03.2021'!A:A, 'Trial Balance (2)'!F38, '[16]New PBC 31.03.2021'!D:D)</f>
        <v>#VALUE!</v>
      </c>
      <c r="J38" s="27" t="e">
        <f>+SUMIF('[16]New PBC 31.03.2021'!A:A, 'Trial Balance (2)'!F38, '[16]New PBC 31.03.2021'!G:G)</f>
        <v>#VALUE!</v>
      </c>
      <c r="K38" s="27" t="e">
        <f>+SUMIF('[16]New PBC 31.03.2021'!A:A, 'Trial Balance (2)'!F38, '[16]New PBC 31.03.2021'!J:J)</f>
        <v>#VALUE!</v>
      </c>
      <c r="L38" s="27" t="e">
        <f t="shared" si="0"/>
        <v>#VALUE!</v>
      </c>
      <c r="M38" s="27"/>
      <c r="N38" s="95" t="e">
        <f t="shared" si="1"/>
        <v>#VALUE!</v>
      </c>
      <c r="O38" s="59">
        <v>19695285.670000002</v>
      </c>
      <c r="P38" s="59">
        <f t="shared" si="2"/>
        <v>0</v>
      </c>
      <c r="Q38" s="60">
        <f t="shared" si="3"/>
        <v>19695286</v>
      </c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</row>
    <row r="39" spans="1:40" s="23" customFormat="1" ht="12.75" x14ac:dyDescent="0.2">
      <c r="A39" s="23" t="s">
        <v>3559</v>
      </c>
      <c r="B39" s="138">
        <v>1012</v>
      </c>
      <c r="C39" s="138">
        <v>1012</v>
      </c>
      <c r="D39" s="138">
        <v>101201</v>
      </c>
      <c r="E39" s="138">
        <v>101201</v>
      </c>
      <c r="F39" s="108" t="s">
        <v>89</v>
      </c>
      <c r="G39" s="27" t="s">
        <v>90</v>
      </c>
      <c r="H39" s="27" t="s">
        <v>5</v>
      </c>
      <c r="I39" s="27" t="e">
        <f>+SUMIF('[16]New PBC 31.03.2021'!A:A, 'Trial Balance (2)'!F39, '[16]New PBC 31.03.2021'!D:D)</f>
        <v>#VALUE!</v>
      </c>
      <c r="J39" s="27" t="e">
        <f>+SUMIF('[16]New PBC 31.03.2021'!A:A, 'Trial Balance (2)'!F39, '[16]New PBC 31.03.2021'!G:G)</f>
        <v>#VALUE!</v>
      </c>
      <c r="K39" s="27" t="e">
        <f>+SUMIF('[16]New PBC 31.03.2021'!A:A, 'Trial Balance (2)'!F39, '[16]New PBC 31.03.2021'!J:J)</f>
        <v>#VALUE!</v>
      </c>
      <c r="L39" s="27" t="e">
        <f t="shared" si="0"/>
        <v>#VALUE!</v>
      </c>
      <c r="M39" s="27"/>
      <c r="N39" s="95" t="e">
        <f t="shared" si="1"/>
        <v>#VALUE!</v>
      </c>
      <c r="O39" s="59">
        <v>14069899</v>
      </c>
      <c r="P39" s="59">
        <f t="shared" si="2"/>
        <v>0</v>
      </c>
      <c r="Q39" s="60">
        <f t="shared" si="3"/>
        <v>14069899</v>
      </c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</row>
    <row r="40" spans="1:40" s="23" customFormat="1" ht="12.75" x14ac:dyDescent="0.2">
      <c r="A40" s="23" t="s">
        <v>3559</v>
      </c>
      <c r="B40" s="138">
        <v>1012</v>
      </c>
      <c r="C40" s="138">
        <v>1012</v>
      </c>
      <c r="D40" s="138">
        <v>101201</v>
      </c>
      <c r="E40" s="138">
        <v>101201</v>
      </c>
      <c r="F40" s="108" t="s">
        <v>91</v>
      </c>
      <c r="G40" s="27" t="s">
        <v>92</v>
      </c>
      <c r="H40" s="27" t="s">
        <v>5</v>
      </c>
      <c r="I40" s="27" t="e">
        <f>+SUMIF('[16]New PBC 31.03.2021'!A:A, 'Trial Balance (2)'!F40, '[16]New PBC 31.03.2021'!D:D)</f>
        <v>#VALUE!</v>
      </c>
      <c r="J40" s="27" t="e">
        <f>+SUMIF('[16]New PBC 31.03.2021'!A:A, 'Trial Balance (2)'!F40, '[16]New PBC 31.03.2021'!G:G)</f>
        <v>#VALUE!</v>
      </c>
      <c r="K40" s="27" t="e">
        <f>+SUMIF('[16]New PBC 31.03.2021'!A:A, 'Trial Balance (2)'!F40, '[16]New PBC 31.03.2021'!J:J)</f>
        <v>#VALUE!</v>
      </c>
      <c r="L40" s="27" t="e">
        <f t="shared" si="0"/>
        <v>#VALUE!</v>
      </c>
      <c r="M40" s="27"/>
      <c r="N40" s="95" t="e">
        <f t="shared" si="1"/>
        <v>#VALUE!</v>
      </c>
      <c r="O40" s="59">
        <v>12166280.189999999</v>
      </c>
      <c r="P40" s="59">
        <f t="shared" si="2"/>
        <v>0</v>
      </c>
      <c r="Q40" s="60">
        <f t="shared" si="3"/>
        <v>12166280</v>
      </c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</row>
    <row r="41" spans="1:40" s="23" customFormat="1" ht="12.75" x14ac:dyDescent="0.2">
      <c r="A41" s="23" t="s">
        <v>3559</v>
      </c>
      <c r="B41" s="138">
        <v>1012</v>
      </c>
      <c r="C41" s="138">
        <v>1012</v>
      </c>
      <c r="D41" s="138">
        <v>101201</v>
      </c>
      <c r="E41" s="138">
        <v>101201</v>
      </c>
      <c r="F41" s="108" t="s">
        <v>93</v>
      </c>
      <c r="G41" s="27" t="s">
        <v>94</v>
      </c>
      <c r="H41" s="27" t="s">
        <v>5</v>
      </c>
      <c r="I41" s="27" t="e">
        <f>+SUMIF('[16]New PBC 31.03.2021'!A:A, 'Trial Balance (2)'!F41, '[16]New PBC 31.03.2021'!D:D)</f>
        <v>#VALUE!</v>
      </c>
      <c r="J41" s="27" t="e">
        <f>+SUMIF('[16]New PBC 31.03.2021'!A:A, 'Trial Balance (2)'!F41, '[16]New PBC 31.03.2021'!G:G)</f>
        <v>#VALUE!</v>
      </c>
      <c r="K41" s="27" t="e">
        <f>+SUMIF('[16]New PBC 31.03.2021'!A:A, 'Trial Balance (2)'!F41, '[16]New PBC 31.03.2021'!J:J)</f>
        <v>#VALUE!</v>
      </c>
      <c r="L41" s="27" t="e">
        <f t="shared" si="0"/>
        <v>#VALUE!</v>
      </c>
      <c r="M41" s="27"/>
      <c r="N41" s="95" t="e">
        <f t="shared" si="1"/>
        <v>#VALUE!</v>
      </c>
      <c r="O41" s="59">
        <v>7021890.5536000002</v>
      </c>
      <c r="P41" s="59">
        <f t="shared" si="2"/>
        <v>0</v>
      </c>
      <c r="Q41" s="60">
        <f t="shared" si="3"/>
        <v>7021891</v>
      </c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</row>
    <row r="42" spans="1:40" s="23" customFormat="1" ht="12.75" x14ac:dyDescent="0.2">
      <c r="A42" s="23" t="s">
        <v>3556</v>
      </c>
      <c r="B42" s="138">
        <v>1010</v>
      </c>
      <c r="C42" s="138">
        <v>1010</v>
      </c>
      <c r="D42" s="138">
        <v>0</v>
      </c>
      <c r="E42" s="138">
        <v>0</v>
      </c>
      <c r="F42" s="108" t="s">
        <v>95</v>
      </c>
      <c r="G42" s="27" t="s">
        <v>96</v>
      </c>
      <c r="H42" s="27" t="s">
        <v>5</v>
      </c>
      <c r="I42" s="27" t="e">
        <f>+SUMIF('[16]New PBC 31.03.2021'!A:A, 'Trial Balance (2)'!F42, '[16]New PBC 31.03.2021'!D:D)</f>
        <v>#VALUE!</v>
      </c>
      <c r="J42" s="27" t="e">
        <f>+SUMIF('[16]New PBC 31.03.2021'!A:A, 'Trial Balance (2)'!F42, '[16]New PBC 31.03.2021'!G:G)</f>
        <v>#VALUE!</v>
      </c>
      <c r="K42" s="27" t="e">
        <f>+SUMIF('[16]New PBC 31.03.2021'!A:A, 'Trial Balance (2)'!F42, '[16]New PBC 31.03.2021'!J:J)</f>
        <v>#VALUE!</v>
      </c>
      <c r="L42" s="27" t="e">
        <f t="shared" si="0"/>
        <v>#VALUE!</v>
      </c>
      <c r="M42" s="27"/>
      <c r="N42" s="95" t="e">
        <f t="shared" si="1"/>
        <v>#VALUE!</v>
      </c>
      <c r="O42" s="59">
        <v>9223689.3499999996</v>
      </c>
      <c r="P42" s="59">
        <f t="shared" si="2"/>
        <v>0</v>
      </c>
      <c r="Q42" s="60">
        <f t="shared" si="3"/>
        <v>9223689</v>
      </c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</row>
    <row r="43" spans="1:40" s="23" customFormat="1" ht="12.75" x14ac:dyDescent="0.2">
      <c r="A43" s="23" t="s">
        <v>3556</v>
      </c>
      <c r="B43" s="138">
        <v>1010</v>
      </c>
      <c r="C43" s="138">
        <v>1010</v>
      </c>
      <c r="D43" s="138">
        <v>0</v>
      </c>
      <c r="E43" s="138">
        <v>0</v>
      </c>
      <c r="F43" s="108" t="s">
        <v>97</v>
      </c>
      <c r="G43" s="27" t="s">
        <v>98</v>
      </c>
      <c r="H43" s="27" t="s">
        <v>5</v>
      </c>
      <c r="I43" s="27" t="e">
        <f>+SUMIF('[16]New PBC 31.03.2021'!A:A, 'Trial Balance (2)'!F43, '[16]New PBC 31.03.2021'!D:D)</f>
        <v>#VALUE!</v>
      </c>
      <c r="J43" s="27" t="e">
        <f>+SUMIF('[16]New PBC 31.03.2021'!A:A, 'Trial Balance (2)'!F43, '[16]New PBC 31.03.2021'!G:G)</f>
        <v>#VALUE!</v>
      </c>
      <c r="K43" s="27" t="e">
        <f>+SUMIF('[16]New PBC 31.03.2021'!A:A, 'Trial Balance (2)'!F43, '[16]New PBC 31.03.2021'!J:J)</f>
        <v>#VALUE!</v>
      </c>
      <c r="L43" s="27" t="e">
        <f t="shared" si="0"/>
        <v>#VALUE!</v>
      </c>
      <c r="M43" s="27"/>
      <c r="N43" s="95" t="e">
        <f t="shared" si="1"/>
        <v>#VALUE!</v>
      </c>
      <c r="O43" s="59">
        <v>2390551</v>
      </c>
      <c r="P43" s="59">
        <f t="shared" si="2"/>
        <v>0</v>
      </c>
      <c r="Q43" s="60">
        <f t="shared" si="3"/>
        <v>2390551</v>
      </c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</row>
    <row r="44" spans="1:40" s="23" customFormat="1" ht="12.75" x14ac:dyDescent="0.2">
      <c r="A44" s="23" t="s">
        <v>3556</v>
      </c>
      <c r="B44" s="138">
        <v>1010</v>
      </c>
      <c r="C44" s="138">
        <v>1010</v>
      </c>
      <c r="D44" s="138">
        <v>0</v>
      </c>
      <c r="E44" s="138">
        <v>0</v>
      </c>
      <c r="F44" s="108" t="s">
        <v>99</v>
      </c>
      <c r="G44" s="27" t="s">
        <v>100</v>
      </c>
      <c r="H44" s="27" t="s">
        <v>5</v>
      </c>
      <c r="I44" s="27" t="e">
        <f>+SUMIF('[16]New PBC 31.03.2021'!A:A, 'Trial Balance (2)'!F44, '[16]New PBC 31.03.2021'!D:D)</f>
        <v>#VALUE!</v>
      </c>
      <c r="J44" s="27" t="e">
        <f>+SUMIF('[16]New PBC 31.03.2021'!A:A, 'Trial Balance (2)'!F44, '[16]New PBC 31.03.2021'!G:G)</f>
        <v>#VALUE!</v>
      </c>
      <c r="K44" s="27" t="e">
        <f>+SUMIF('[16]New PBC 31.03.2021'!A:A, 'Trial Balance (2)'!F44, '[16]New PBC 31.03.2021'!J:J)</f>
        <v>#VALUE!</v>
      </c>
      <c r="L44" s="27" t="e">
        <f t="shared" si="0"/>
        <v>#VALUE!</v>
      </c>
      <c r="M44" s="27"/>
      <c r="N44" s="95" t="e">
        <f t="shared" si="1"/>
        <v>#VALUE!</v>
      </c>
      <c r="O44" s="59">
        <v>608042.68000000005</v>
      </c>
      <c r="P44" s="59">
        <f t="shared" si="2"/>
        <v>0</v>
      </c>
      <c r="Q44" s="60">
        <f t="shared" si="3"/>
        <v>608043</v>
      </c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</row>
    <row r="45" spans="1:40" s="23" customFormat="1" ht="12.75" x14ac:dyDescent="0.2">
      <c r="A45" s="23" t="s">
        <v>3556</v>
      </c>
      <c r="B45" s="138">
        <v>1010</v>
      </c>
      <c r="C45" s="138">
        <v>1010</v>
      </c>
      <c r="D45" s="138">
        <v>0</v>
      </c>
      <c r="E45" s="138">
        <v>0</v>
      </c>
      <c r="F45" s="108" t="s">
        <v>101</v>
      </c>
      <c r="G45" s="27" t="s">
        <v>102</v>
      </c>
      <c r="H45" s="27" t="s">
        <v>5</v>
      </c>
      <c r="I45" s="27" t="e">
        <f>+SUMIF('[16]New PBC 31.03.2021'!A:A, 'Trial Balance (2)'!F45, '[16]New PBC 31.03.2021'!D:D)</f>
        <v>#VALUE!</v>
      </c>
      <c r="J45" s="27" t="e">
        <f>+SUMIF('[16]New PBC 31.03.2021'!A:A, 'Trial Balance (2)'!F45, '[16]New PBC 31.03.2021'!G:G)</f>
        <v>#VALUE!</v>
      </c>
      <c r="K45" s="27" t="e">
        <f>+SUMIF('[16]New PBC 31.03.2021'!A:A, 'Trial Balance (2)'!F45, '[16]New PBC 31.03.2021'!J:J)</f>
        <v>#VALUE!</v>
      </c>
      <c r="L45" s="27" t="e">
        <f t="shared" si="0"/>
        <v>#VALUE!</v>
      </c>
      <c r="M45" s="27"/>
      <c r="N45" s="95" t="e">
        <f t="shared" si="1"/>
        <v>#VALUE!</v>
      </c>
      <c r="O45" s="59">
        <v>1131862</v>
      </c>
      <c r="P45" s="59">
        <f t="shared" si="2"/>
        <v>0</v>
      </c>
      <c r="Q45" s="60">
        <f t="shared" si="3"/>
        <v>1131862</v>
      </c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</row>
    <row r="46" spans="1:40" s="23" customFormat="1" ht="12.75" x14ac:dyDescent="0.2">
      <c r="A46" s="23" t="s">
        <v>3556</v>
      </c>
      <c r="B46" s="138">
        <v>1010</v>
      </c>
      <c r="C46" s="138">
        <v>1010</v>
      </c>
      <c r="D46" s="138">
        <v>0</v>
      </c>
      <c r="E46" s="138">
        <v>0</v>
      </c>
      <c r="F46" s="108" t="s">
        <v>103</v>
      </c>
      <c r="G46" s="27" t="s">
        <v>104</v>
      </c>
      <c r="H46" s="27" t="s">
        <v>5</v>
      </c>
      <c r="I46" s="27" t="e">
        <f>+SUMIF('[16]New PBC 31.03.2021'!A:A, 'Trial Balance (2)'!F46, '[16]New PBC 31.03.2021'!D:D)</f>
        <v>#VALUE!</v>
      </c>
      <c r="J46" s="27" t="e">
        <f>+SUMIF('[16]New PBC 31.03.2021'!A:A, 'Trial Balance (2)'!F46, '[16]New PBC 31.03.2021'!G:G)</f>
        <v>#VALUE!</v>
      </c>
      <c r="K46" s="27" t="e">
        <f>+SUMIF('[16]New PBC 31.03.2021'!A:A, 'Trial Balance (2)'!F46, '[16]New PBC 31.03.2021'!J:J)</f>
        <v>#VALUE!</v>
      </c>
      <c r="L46" s="27" t="e">
        <f t="shared" si="0"/>
        <v>#VALUE!</v>
      </c>
      <c r="M46" s="27"/>
      <c r="N46" s="95" t="e">
        <f t="shared" si="1"/>
        <v>#VALUE!</v>
      </c>
      <c r="O46" s="59">
        <v>90555</v>
      </c>
      <c r="P46" s="59">
        <f t="shared" si="2"/>
        <v>0</v>
      </c>
      <c r="Q46" s="60">
        <f t="shared" si="3"/>
        <v>90555</v>
      </c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</row>
    <row r="47" spans="1:40" s="23" customFormat="1" ht="12.75" x14ac:dyDescent="0.2">
      <c r="A47" s="23" t="s">
        <v>3556</v>
      </c>
      <c r="B47" s="138">
        <v>1010</v>
      </c>
      <c r="C47" s="138">
        <v>1010</v>
      </c>
      <c r="D47" s="138">
        <v>0</v>
      </c>
      <c r="E47" s="138">
        <v>0</v>
      </c>
      <c r="F47" s="108" t="s">
        <v>105</v>
      </c>
      <c r="G47" s="27" t="s">
        <v>106</v>
      </c>
      <c r="H47" s="27" t="s">
        <v>5</v>
      </c>
      <c r="I47" s="27" t="e">
        <f>+SUMIF('[16]New PBC 31.03.2021'!A:A, 'Trial Balance (2)'!F47, '[16]New PBC 31.03.2021'!D:D)</f>
        <v>#VALUE!</v>
      </c>
      <c r="J47" s="27" t="e">
        <f>+SUMIF('[16]New PBC 31.03.2021'!A:A, 'Trial Balance (2)'!F47, '[16]New PBC 31.03.2021'!G:G)</f>
        <v>#VALUE!</v>
      </c>
      <c r="K47" s="27" t="e">
        <f>+SUMIF('[16]New PBC 31.03.2021'!A:A, 'Trial Balance (2)'!F47, '[16]New PBC 31.03.2021'!J:J)</f>
        <v>#VALUE!</v>
      </c>
      <c r="L47" s="27" t="e">
        <f t="shared" si="0"/>
        <v>#VALUE!</v>
      </c>
      <c r="M47" s="27"/>
      <c r="N47" s="95" t="e">
        <f t="shared" si="1"/>
        <v>#VALUE!</v>
      </c>
      <c r="O47" s="59">
        <v>157736</v>
      </c>
      <c r="P47" s="59">
        <f t="shared" si="2"/>
        <v>0</v>
      </c>
      <c r="Q47" s="60">
        <f t="shared" si="3"/>
        <v>157736</v>
      </c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</row>
    <row r="48" spans="1:40" s="23" customFormat="1" ht="12.75" x14ac:dyDescent="0.2">
      <c r="A48" s="23" t="s">
        <v>3556</v>
      </c>
      <c r="B48" s="138">
        <v>1010</v>
      </c>
      <c r="C48" s="138">
        <v>1010</v>
      </c>
      <c r="D48" s="138">
        <v>0</v>
      </c>
      <c r="E48" s="138">
        <v>0</v>
      </c>
      <c r="F48" s="108" t="s">
        <v>107</v>
      </c>
      <c r="G48" s="27" t="s">
        <v>108</v>
      </c>
      <c r="H48" s="27" t="s">
        <v>5</v>
      </c>
      <c r="I48" s="27" t="e">
        <f>+SUMIF('[16]New PBC 31.03.2021'!A:A, 'Trial Balance (2)'!F48, '[16]New PBC 31.03.2021'!D:D)</f>
        <v>#VALUE!</v>
      </c>
      <c r="J48" s="27" t="e">
        <f>+SUMIF('[16]New PBC 31.03.2021'!A:A, 'Trial Balance (2)'!F48, '[16]New PBC 31.03.2021'!G:G)</f>
        <v>#VALUE!</v>
      </c>
      <c r="K48" s="27" t="e">
        <f>+SUMIF('[16]New PBC 31.03.2021'!A:A, 'Trial Balance (2)'!F48, '[16]New PBC 31.03.2021'!J:J)</f>
        <v>#VALUE!</v>
      </c>
      <c r="L48" s="27" t="e">
        <f t="shared" si="0"/>
        <v>#VALUE!</v>
      </c>
      <c r="M48" s="27"/>
      <c r="N48" s="95" t="e">
        <f t="shared" si="1"/>
        <v>#VALUE!</v>
      </c>
      <c r="O48" s="59">
        <v>347150</v>
      </c>
      <c r="P48" s="59">
        <f t="shared" si="2"/>
        <v>0</v>
      </c>
      <c r="Q48" s="60">
        <f t="shared" si="3"/>
        <v>347150</v>
      </c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</row>
    <row r="49" spans="1:40" s="23" customFormat="1" ht="12.75" x14ac:dyDescent="0.2">
      <c r="A49" s="23" t="s">
        <v>3556</v>
      </c>
      <c r="B49" s="138">
        <v>1010</v>
      </c>
      <c r="C49" s="138">
        <v>1010</v>
      </c>
      <c r="D49" s="138">
        <v>0</v>
      </c>
      <c r="E49" s="138">
        <v>0</v>
      </c>
      <c r="F49" s="108" t="s">
        <v>109</v>
      </c>
      <c r="G49" s="27" t="s">
        <v>110</v>
      </c>
      <c r="H49" s="27" t="s">
        <v>5</v>
      </c>
      <c r="I49" s="27" t="e">
        <f>+SUMIF('[16]New PBC 31.03.2021'!A:A, 'Trial Balance (2)'!F49, '[16]New PBC 31.03.2021'!D:D)</f>
        <v>#VALUE!</v>
      </c>
      <c r="J49" s="27" t="e">
        <f>+SUMIF('[16]New PBC 31.03.2021'!A:A, 'Trial Balance (2)'!F49, '[16]New PBC 31.03.2021'!G:G)</f>
        <v>#VALUE!</v>
      </c>
      <c r="K49" s="27" t="e">
        <f>+SUMIF('[16]New PBC 31.03.2021'!A:A, 'Trial Balance (2)'!F49, '[16]New PBC 31.03.2021'!J:J)</f>
        <v>#VALUE!</v>
      </c>
      <c r="L49" s="27" t="e">
        <f t="shared" si="0"/>
        <v>#VALUE!</v>
      </c>
      <c r="M49" s="27"/>
      <c r="N49" s="95" t="e">
        <f t="shared" si="1"/>
        <v>#VALUE!</v>
      </c>
      <c r="O49" s="59">
        <v>1951028</v>
      </c>
      <c r="P49" s="59">
        <f t="shared" si="2"/>
        <v>0</v>
      </c>
      <c r="Q49" s="60">
        <f t="shared" si="3"/>
        <v>1951028</v>
      </c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</row>
    <row r="50" spans="1:40" s="23" customFormat="1" ht="12.75" x14ac:dyDescent="0.2">
      <c r="A50" s="23" t="s">
        <v>3556</v>
      </c>
      <c r="B50" s="138">
        <v>1010</v>
      </c>
      <c r="C50" s="138">
        <v>1010</v>
      </c>
      <c r="D50" s="138">
        <v>0</v>
      </c>
      <c r="E50" s="138">
        <v>0</v>
      </c>
      <c r="F50" s="108" t="s">
        <v>111</v>
      </c>
      <c r="G50" s="27" t="s">
        <v>112</v>
      </c>
      <c r="H50" s="27" t="s">
        <v>5</v>
      </c>
      <c r="I50" s="27" t="e">
        <f>+SUMIF('[16]New PBC 31.03.2021'!A:A, 'Trial Balance (2)'!F50, '[16]New PBC 31.03.2021'!D:D)</f>
        <v>#VALUE!</v>
      </c>
      <c r="J50" s="27" t="e">
        <f>+SUMIF('[16]New PBC 31.03.2021'!A:A, 'Trial Balance (2)'!F50, '[16]New PBC 31.03.2021'!G:G)</f>
        <v>#VALUE!</v>
      </c>
      <c r="K50" s="27" t="e">
        <f>+SUMIF('[16]New PBC 31.03.2021'!A:A, 'Trial Balance (2)'!F50, '[16]New PBC 31.03.2021'!J:J)</f>
        <v>#VALUE!</v>
      </c>
      <c r="L50" s="27" t="e">
        <f t="shared" si="0"/>
        <v>#VALUE!</v>
      </c>
      <c r="M50" s="27"/>
      <c r="N50" s="95" t="e">
        <f t="shared" si="1"/>
        <v>#VALUE!</v>
      </c>
      <c r="O50" s="59">
        <v>193592</v>
      </c>
      <c r="P50" s="59">
        <f t="shared" si="2"/>
        <v>0</v>
      </c>
      <c r="Q50" s="60">
        <f t="shared" si="3"/>
        <v>193592</v>
      </c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</row>
    <row r="51" spans="1:40" s="23" customFormat="1" ht="12.75" x14ac:dyDescent="0.2">
      <c r="A51" s="23" t="s">
        <v>3556</v>
      </c>
      <c r="B51" s="138">
        <v>1010</v>
      </c>
      <c r="C51" s="138">
        <v>1010</v>
      </c>
      <c r="D51" s="138">
        <v>0</v>
      </c>
      <c r="E51" s="138">
        <v>0</v>
      </c>
      <c r="F51" s="108" t="s">
        <v>113</v>
      </c>
      <c r="G51" s="27" t="s">
        <v>114</v>
      </c>
      <c r="H51" s="27" t="s">
        <v>5</v>
      </c>
      <c r="I51" s="27" t="e">
        <f>+SUMIF('[16]New PBC 31.03.2021'!A:A, 'Trial Balance (2)'!F51, '[16]New PBC 31.03.2021'!D:D)</f>
        <v>#VALUE!</v>
      </c>
      <c r="J51" s="27" t="e">
        <f>+SUMIF('[16]New PBC 31.03.2021'!A:A, 'Trial Balance (2)'!F51, '[16]New PBC 31.03.2021'!G:G)</f>
        <v>#VALUE!</v>
      </c>
      <c r="K51" s="27" t="e">
        <f>+SUMIF('[16]New PBC 31.03.2021'!A:A, 'Trial Balance (2)'!F51, '[16]New PBC 31.03.2021'!J:J)</f>
        <v>#VALUE!</v>
      </c>
      <c r="L51" s="27" t="e">
        <f t="shared" si="0"/>
        <v>#VALUE!</v>
      </c>
      <c r="M51" s="27"/>
      <c r="N51" s="95" t="e">
        <f t="shared" si="1"/>
        <v>#VALUE!</v>
      </c>
      <c r="O51" s="59">
        <v>399249</v>
      </c>
      <c r="P51" s="59">
        <f t="shared" si="2"/>
        <v>0</v>
      </c>
      <c r="Q51" s="60">
        <f t="shared" si="3"/>
        <v>399249</v>
      </c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</row>
    <row r="52" spans="1:40" s="23" customFormat="1" ht="12.75" x14ac:dyDescent="0.2">
      <c r="A52" s="23" t="s">
        <v>3556</v>
      </c>
      <c r="B52" s="138">
        <v>1010</v>
      </c>
      <c r="C52" s="138">
        <v>1010</v>
      </c>
      <c r="D52" s="138">
        <v>0</v>
      </c>
      <c r="E52" s="138">
        <v>0</v>
      </c>
      <c r="F52" s="108" t="s">
        <v>116</v>
      </c>
      <c r="G52" s="27" t="s">
        <v>117</v>
      </c>
      <c r="H52" s="27" t="s">
        <v>5</v>
      </c>
      <c r="I52" s="27" t="e">
        <f>+SUMIF('[16]New PBC 31.03.2021'!A:A, 'Trial Balance (2)'!F52, '[16]New PBC 31.03.2021'!D:D)</f>
        <v>#VALUE!</v>
      </c>
      <c r="J52" s="27" t="e">
        <f>+SUMIF('[16]New PBC 31.03.2021'!A:A, 'Trial Balance (2)'!F52, '[16]New PBC 31.03.2021'!G:G)</f>
        <v>#VALUE!</v>
      </c>
      <c r="K52" s="27" t="e">
        <f>+SUMIF('[16]New PBC 31.03.2021'!A:A, 'Trial Balance (2)'!F52, '[16]New PBC 31.03.2021'!J:J)</f>
        <v>#VALUE!</v>
      </c>
      <c r="L52" s="27" t="e">
        <f t="shared" si="0"/>
        <v>#VALUE!</v>
      </c>
      <c r="M52" s="27"/>
      <c r="N52" s="95" t="e">
        <f t="shared" si="1"/>
        <v>#VALUE!</v>
      </c>
      <c r="O52" s="59">
        <v>103718</v>
      </c>
      <c r="P52" s="59">
        <f t="shared" si="2"/>
        <v>0</v>
      </c>
      <c r="Q52" s="60">
        <f t="shared" si="3"/>
        <v>103718</v>
      </c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</row>
    <row r="53" spans="1:40" s="23" customFormat="1" ht="12.75" x14ac:dyDescent="0.2">
      <c r="A53" s="23" t="s">
        <v>3556</v>
      </c>
      <c r="B53" s="138">
        <v>1010</v>
      </c>
      <c r="C53" s="138">
        <v>1010</v>
      </c>
      <c r="D53" s="138">
        <v>0</v>
      </c>
      <c r="E53" s="138">
        <v>0</v>
      </c>
      <c r="F53" s="108" t="s">
        <v>122</v>
      </c>
      <c r="G53" s="27" t="s">
        <v>123</v>
      </c>
      <c r="H53" s="27" t="s">
        <v>5</v>
      </c>
      <c r="I53" s="27" t="e">
        <f>+SUMIF('[16]New PBC 31.03.2021'!A:A, 'Trial Balance (2)'!F53, '[16]New PBC 31.03.2021'!D:D)</f>
        <v>#VALUE!</v>
      </c>
      <c r="J53" s="27" t="e">
        <f>+SUMIF('[16]New PBC 31.03.2021'!A:A, 'Trial Balance (2)'!F53, '[16]New PBC 31.03.2021'!G:G)</f>
        <v>#VALUE!</v>
      </c>
      <c r="K53" s="27" t="e">
        <f>+SUMIF('[16]New PBC 31.03.2021'!A:A, 'Trial Balance (2)'!F53, '[16]New PBC 31.03.2021'!J:J)</f>
        <v>#VALUE!</v>
      </c>
      <c r="L53" s="27" t="e">
        <f t="shared" si="0"/>
        <v>#VALUE!</v>
      </c>
      <c r="M53" s="27"/>
      <c r="N53" s="95" t="e">
        <f t="shared" si="1"/>
        <v>#VALUE!</v>
      </c>
      <c r="O53" s="59">
        <v>958379.29189989984</v>
      </c>
      <c r="P53" s="59">
        <f t="shared" si="2"/>
        <v>0</v>
      </c>
      <c r="Q53" s="60">
        <f t="shared" si="3"/>
        <v>958379</v>
      </c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</row>
    <row r="54" spans="1:40" s="23" customFormat="1" ht="12.75" x14ac:dyDescent="0.2">
      <c r="A54" s="23" t="s">
        <v>3556</v>
      </c>
      <c r="B54" s="138">
        <v>1010</v>
      </c>
      <c r="C54" s="138">
        <v>1010</v>
      </c>
      <c r="D54" s="138">
        <v>0</v>
      </c>
      <c r="E54" s="138">
        <v>0</v>
      </c>
      <c r="F54" s="108" t="s">
        <v>128</v>
      </c>
      <c r="G54" s="27" t="s">
        <v>129</v>
      </c>
      <c r="H54" s="27" t="s">
        <v>5</v>
      </c>
      <c r="I54" s="27" t="e">
        <f>+SUMIF('[16]New PBC 31.03.2021'!A:A, 'Trial Balance (2)'!F54, '[16]New PBC 31.03.2021'!D:D)</f>
        <v>#VALUE!</v>
      </c>
      <c r="J54" s="27" t="e">
        <f>+SUMIF('[16]New PBC 31.03.2021'!A:A, 'Trial Balance (2)'!F54, '[16]New PBC 31.03.2021'!G:G)</f>
        <v>#VALUE!</v>
      </c>
      <c r="K54" s="27" t="e">
        <f>+SUMIF('[16]New PBC 31.03.2021'!A:A, 'Trial Balance (2)'!F54, '[16]New PBC 31.03.2021'!J:J)</f>
        <v>#VALUE!</v>
      </c>
      <c r="L54" s="27" t="e">
        <f t="shared" si="0"/>
        <v>#VALUE!</v>
      </c>
      <c r="M54" s="27"/>
      <c r="N54" s="95" t="e">
        <f t="shared" si="1"/>
        <v>#VALUE!</v>
      </c>
      <c r="O54" s="59">
        <v>52302556.751000002</v>
      </c>
      <c r="P54" s="59">
        <f t="shared" si="2"/>
        <v>0</v>
      </c>
      <c r="Q54" s="60">
        <f t="shared" si="3"/>
        <v>52302557</v>
      </c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</row>
    <row r="55" spans="1:40" s="23" customFormat="1" ht="12.75" x14ac:dyDescent="0.2">
      <c r="A55" s="23" t="s">
        <v>3556</v>
      </c>
      <c r="B55" s="138">
        <v>1010</v>
      </c>
      <c r="C55" s="138">
        <v>1010</v>
      </c>
      <c r="D55" s="138">
        <v>0</v>
      </c>
      <c r="E55" s="138">
        <v>0</v>
      </c>
      <c r="F55" s="108" t="s">
        <v>130</v>
      </c>
      <c r="G55" s="27" t="s">
        <v>131</v>
      </c>
      <c r="H55" s="27" t="s">
        <v>5</v>
      </c>
      <c r="I55" s="27" t="e">
        <f>+SUMIF('[16]New PBC 31.03.2021'!A:A, 'Trial Balance (2)'!F55, '[16]New PBC 31.03.2021'!D:D)</f>
        <v>#VALUE!</v>
      </c>
      <c r="J55" s="27" t="e">
        <f>+SUMIF('[16]New PBC 31.03.2021'!A:A, 'Trial Balance (2)'!F55, '[16]New PBC 31.03.2021'!G:G)</f>
        <v>#VALUE!</v>
      </c>
      <c r="K55" s="27" t="e">
        <f>+SUMIF('[16]New PBC 31.03.2021'!A:A, 'Trial Balance (2)'!F55, '[16]New PBC 31.03.2021'!J:J)</f>
        <v>#VALUE!</v>
      </c>
      <c r="L55" s="27" t="e">
        <f t="shared" si="0"/>
        <v>#VALUE!</v>
      </c>
      <c r="M55" s="27"/>
      <c r="N55" s="95" t="e">
        <f t="shared" si="1"/>
        <v>#VALUE!</v>
      </c>
      <c r="O55" s="59">
        <v>67619291.530000001</v>
      </c>
      <c r="P55" s="59">
        <f t="shared" si="2"/>
        <v>0</v>
      </c>
      <c r="Q55" s="60">
        <f t="shared" si="3"/>
        <v>67619292</v>
      </c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</row>
    <row r="56" spans="1:40" s="23" customFormat="1" ht="12.75" x14ac:dyDescent="0.2">
      <c r="A56" s="23" t="s">
        <v>3556</v>
      </c>
      <c r="B56" s="138">
        <v>1010</v>
      </c>
      <c r="C56" s="138">
        <v>1010</v>
      </c>
      <c r="D56" s="138">
        <v>0</v>
      </c>
      <c r="E56" s="138">
        <v>0</v>
      </c>
      <c r="F56" s="108" t="s">
        <v>132</v>
      </c>
      <c r="G56" s="27" t="s">
        <v>133</v>
      </c>
      <c r="H56" s="27" t="s">
        <v>5</v>
      </c>
      <c r="I56" s="27" t="e">
        <f>+SUMIF('[16]New PBC 31.03.2021'!A:A, 'Trial Balance (2)'!F56, '[16]New PBC 31.03.2021'!D:D)</f>
        <v>#VALUE!</v>
      </c>
      <c r="J56" s="27" t="e">
        <f>+SUMIF('[16]New PBC 31.03.2021'!A:A, 'Trial Balance (2)'!F56, '[16]New PBC 31.03.2021'!G:G)</f>
        <v>#VALUE!</v>
      </c>
      <c r="K56" s="27" t="e">
        <f>+SUMIF('[16]New PBC 31.03.2021'!A:A, 'Trial Balance (2)'!F56, '[16]New PBC 31.03.2021'!J:J)</f>
        <v>#VALUE!</v>
      </c>
      <c r="L56" s="27" t="e">
        <f t="shared" si="0"/>
        <v>#VALUE!</v>
      </c>
      <c r="M56" s="27"/>
      <c r="N56" s="95" t="e">
        <f t="shared" si="1"/>
        <v>#VALUE!</v>
      </c>
      <c r="O56" s="59">
        <v>43269367.116999999</v>
      </c>
      <c r="P56" s="59">
        <f t="shared" ref="P56:P119" si="4">+ROUND(SUM(AD56:AM56),0)</f>
        <v>0</v>
      </c>
      <c r="Q56" s="60">
        <f t="shared" si="3"/>
        <v>43269367</v>
      </c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</row>
    <row r="57" spans="1:40" s="23" customFormat="1" ht="12.75" x14ac:dyDescent="0.2">
      <c r="A57" s="23" t="s">
        <v>3556</v>
      </c>
      <c r="B57" s="138">
        <v>1010</v>
      </c>
      <c r="C57" s="138">
        <v>1010</v>
      </c>
      <c r="D57" s="138">
        <v>0</v>
      </c>
      <c r="E57" s="138">
        <v>0</v>
      </c>
      <c r="F57" s="108" t="s">
        <v>134</v>
      </c>
      <c r="G57" s="27" t="s">
        <v>135</v>
      </c>
      <c r="H57" s="27" t="s">
        <v>5</v>
      </c>
      <c r="I57" s="27" t="e">
        <f>+SUMIF('[16]New PBC 31.03.2021'!A:A, 'Trial Balance (2)'!F57, '[16]New PBC 31.03.2021'!D:D)</f>
        <v>#VALUE!</v>
      </c>
      <c r="J57" s="27" t="e">
        <f>+SUMIF('[16]New PBC 31.03.2021'!A:A, 'Trial Balance (2)'!F57, '[16]New PBC 31.03.2021'!G:G)</f>
        <v>#VALUE!</v>
      </c>
      <c r="K57" s="27" t="e">
        <f>+SUMIF('[16]New PBC 31.03.2021'!A:A, 'Trial Balance (2)'!F57, '[16]New PBC 31.03.2021'!J:J)</f>
        <v>#VALUE!</v>
      </c>
      <c r="L57" s="27" t="e">
        <f t="shared" si="0"/>
        <v>#VALUE!</v>
      </c>
      <c r="M57" s="27"/>
      <c r="N57" s="95" t="e">
        <f t="shared" si="1"/>
        <v>#VALUE!</v>
      </c>
      <c r="O57" s="59">
        <v>4835199</v>
      </c>
      <c r="P57" s="59">
        <f t="shared" si="4"/>
        <v>0</v>
      </c>
      <c r="Q57" s="60">
        <f t="shared" si="3"/>
        <v>4835199</v>
      </c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</row>
    <row r="58" spans="1:40" s="23" customFormat="1" ht="12.75" x14ac:dyDescent="0.2">
      <c r="A58" s="23" t="s">
        <v>3556</v>
      </c>
      <c r="B58" s="138">
        <v>1010</v>
      </c>
      <c r="C58" s="138">
        <v>1010</v>
      </c>
      <c r="D58" s="138">
        <v>0</v>
      </c>
      <c r="E58" s="138">
        <v>0</v>
      </c>
      <c r="F58" s="108" t="s">
        <v>136</v>
      </c>
      <c r="G58" s="27" t="s">
        <v>137</v>
      </c>
      <c r="H58" s="27" t="s">
        <v>5</v>
      </c>
      <c r="I58" s="27" t="e">
        <f>+SUMIF('[16]New PBC 31.03.2021'!A:A, 'Trial Balance (2)'!F58, '[16]New PBC 31.03.2021'!D:D)</f>
        <v>#VALUE!</v>
      </c>
      <c r="J58" s="27" t="e">
        <f>+SUMIF('[16]New PBC 31.03.2021'!A:A, 'Trial Balance (2)'!F58, '[16]New PBC 31.03.2021'!G:G)</f>
        <v>#VALUE!</v>
      </c>
      <c r="K58" s="27" t="e">
        <f>+SUMIF('[16]New PBC 31.03.2021'!A:A, 'Trial Balance (2)'!F58, '[16]New PBC 31.03.2021'!J:J)</f>
        <v>#VALUE!</v>
      </c>
      <c r="L58" s="27" t="e">
        <f t="shared" si="0"/>
        <v>#VALUE!</v>
      </c>
      <c r="M58" s="27"/>
      <c r="N58" s="95" t="e">
        <f t="shared" si="1"/>
        <v>#VALUE!</v>
      </c>
      <c r="O58" s="59">
        <v>38988488.829999998</v>
      </c>
      <c r="P58" s="59">
        <f t="shared" si="4"/>
        <v>0</v>
      </c>
      <c r="Q58" s="60">
        <f t="shared" si="3"/>
        <v>38988489</v>
      </c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</row>
    <row r="59" spans="1:40" s="23" customFormat="1" ht="12.75" x14ac:dyDescent="0.2">
      <c r="A59" s="23" t="s">
        <v>3556</v>
      </c>
      <c r="B59" s="138">
        <v>1010</v>
      </c>
      <c r="C59" s="138">
        <v>1010</v>
      </c>
      <c r="D59" s="138">
        <v>0</v>
      </c>
      <c r="E59" s="138">
        <v>0</v>
      </c>
      <c r="F59" s="108" t="s">
        <v>138</v>
      </c>
      <c r="G59" s="27" t="s">
        <v>139</v>
      </c>
      <c r="H59" s="27" t="s">
        <v>5</v>
      </c>
      <c r="I59" s="27" t="e">
        <f>+SUMIF('[16]New PBC 31.03.2021'!A:A, 'Trial Balance (2)'!F59, '[16]New PBC 31.03.2021'!D:D)</f>
        <v>#VALUE!</v>
      </c>
      <c r="J59" s="27" t="e">
        <f>+SUMIF('[16]New PBC 31.03.2021'!A:A, 'Trial Balance (2)'!F59, '[16]New PBC 31.03.2021'!G:G)</f>
        <v>#VALUE!</v>
      </c>
      <c r="K59" s="27" t="e">
        <f>+SUMIF('[16]New PBC 31.03.2021'!A:A, 'Trial Balance (2)'!F59, '[16]New PBC 31.03.2021'!J:J)</f>
        <v>#VALUE!</v>
      </c>
      <c r="L59" s="27" t="e">
        <f t="shared" si="0"/>
        <v>#VALUE!</v>
      </c>
      <c r="M59" s="27"/>
      <c r="N59" s="95" t="e">
        <f t="shared" si="1"/>
        <v>#VALUE!</v>
      </c>
      <c r="O59" s="59">
        <v>33445665.478400003</v>
      </c>
      <c r="P59" s="59">
        <f t="shared" si="4"/>
        <v>0</v>
      </c>
      <c r="Q59" s="60">
        <f t="shared" si="3"/>
        <v>33445665</v>
      </c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</row>
    <row r="60" spans="1:40" s="23" customFormat="1" ht="12.75" x14ac:dyDescent="0.2">
      <c r="A60" s="23" t="s">
        <v>3556</v>
      </c>
      <c r="B60" s="138">
        <v>1010</v>
      </c>
      <c r="C60" s="138">
        <v>1010</v>
      </c>
      <c r="D60" s="138">
        <v>0</v>
      </c>
      <c r="E60" s="138">
        <v>0</v>
      </c>
      <c r="F60" s="108" t="s">
        <v>140</v>
      </c>
      <c r="G60" s="27" t="s">
        <v>141</v>
      </c>
      <c r="H60" s="27" t="s">
        <v>5</v>
      </c>
      <c r="I60" s="27" t="e">
        <f>+SUMIF('[16]New PBC 31.03.2021'!A:A, 'Trial Balance (2)'!F60, '[16]New PBC 31.03.2021'!D:D)</f>
        <v>#VALUE!</v>
      </c>
      <c r="J60" s="27" t="e">
        <f>+SUMIF('[16]New PBC 31.03.2021'!A:A, 'Trial Balance (2)'!F60, '[16]New PBC 31.03.2021'!G:G)</f>
        <v>#VALUE!</v>
      </c>
      <c r="K60" s="27" t="e">
        <f>+SUMIF('[16]New PBC 31.03.2021'!A:A, 'Trial Balance (2)'!F60, '[16]New PBC 31.03.2021'!J:J)</f>
        <v>#VALUE!</v>
      </c>
      <c r="L60" s="27" t="e">
        <f t="shared" si="0"/>
        <v>#VALUE!</v>
      </c>
      <c r="M60" s="27"/>
      <c r="N60" s="95" t="e">
        <f t="shared" si="1"/>
        <v>#VALUE!</v>
      </c>
      <c r="O60" s="59">
        <v>18715626.7016</v>
      </c>
      <c r="P60" s="59">
        <f t="shared" si="4"/>
        <v>0</v>
      </c>
      <c r="Q60" s="60">
        <f t="shared" si="3"/>
        <v>18715627</v>
      </c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</row>
    <row r="61" spans="1:40" s="23" customFormat="1" ht="12.75" x14ac:dyDescent="0.2">
      <c r="A61" s="23" t="s">
        <v>3556</v>
      </c>
      <c r="B61" s="138">
        <v>1010</v>
      </c>
      <c r="C61" s="138">
        <v>1010</v>
      </c>
      <c r="D61" s="138">
        <v>0</v>
      </c>
      <c r="E61" s="138">
        <v>0</v>
      </c>
      <c r="F61" s="108" t="s">
        <v>142</v>
      </c>
      <c r="G61" s="27" t="s">
        <v>143</v>
      </c>
      <c r="H61" s="27" t="s">
        <v>5</v>
      </c>
      <c r="I61" s="27" t="e">
        <f>+SUMIF('[16]New PBC 31.03.2021'!A:A, 'Trial Balance (2)'!F61, '[16]New PBC 31.03.2021'!D:D)</f>
        <v>#VALUE!</v>
      </c>
      <c r="J61" s="27" t="e">
        <f>+SUMIF('[16]New PBC 31.03.2021'!A:A, 'Trial Balance (2)'!F61, '[16]New PBC 31.03.2021'!G:G)</f>
        <v>#VALUE!</v>
      </c>
      <c r="K61" s="27" t="e">
        <f>+SUMIF('[16]New PBC 31.03.2021'!A:A, 'Trial Balance (2)'!F61, '[16]New PBC 31.03.2021'!J:J)</f>
        <v>#VALUE!</v>
      </c>
      <c r="L61" s="27" t="e">
        <f t="shared" si="0"/>
        <v>#VALUE!</v>
      </c>
      <c r="M61" s="27"/>
      <c r="N61" s="95" t="e">
        <f t="shared" si="1"/>
        <v>#VALUE!</v>
      </c>
      <c r="O61" s="59">
        <v>10428.044999998063</v>
      </c>
      <c r="P61" s="59">
        <f t="shared" si="4"/>
        <v>0</v>
      </c>
      <c r="Q61" s="60">
        <f t="shared" si="3"/>
        <v>10428</v>
      </c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</row>
    <row r="62" spans="1:40" s="23" customFormat="1" ht="12.75" x14ac:dyDescent="0.2">
      <c r="A62" s="23" t="s">
        <v>3556</v>
      </c>
      <c r="B62" s="138">
        <v>1010</v>
      </c>
      <c r="C62" s="138">
        <v>1010</v>
      </c>
      <c r="D62" s="138">
        <v>0</v>
      </c>
      <c r="E62" s="138">
        <v>0</v>
      </c>
      <c r="F62" s="108" t="s">
        <v>144</v>
      </c>
      <c r="G62" s="27" t="s">
        <v>145</v>
      </c>
      <c r="H62" s="27" t="s">
        <v>5</v>
      </c>
      <c r="I62" s="27" t="e">
        <f>+SUMIF('[16]New PBC 31.03.2021'!A:A, 'Trial Balance (2)'!F62, '[16]New PBC 31.03.2021'!D:D)</f>
        <v>#VALUE!</v>
      </c>
      <c r="J62" s="27" t="e">
        <f>+SUMIF('[16]New PBC 31.03.2021'!A:A, 'Trial Balance (2)'!F62, '[16]New PBC 31.03.2021'!G:G)</f>
        <v>#VALUE!</v>
      </c>
      <c r="K62" s="27" t="e">
        <f>+SUMIF('[16]New PBC 31.03.2021'!A:A, 'Trial Balance (2)'!F62, '[16]New PBC 31.03.2021'!J:J)</f>
        <v>#VALUE!</v>
      </c>
      <c r="L62" s="27" t="e">
        <f t="shared" si="0"/>
        <v>#VALUE!</v>
      </c>
      <c r="M62" s="27"/>
      <c r="N62" s="95" t="e">
        <f t="shared" si="1"/>
        <v>#VALUE!</v>
      </c>
      <c r="O62" s="59">
        <v>11227223.800000001</v>
      </c>
      <c r="P62" s="59">
        <f t="shared" si="4"/>
        <v>0</v>
      </c>
      <c r="Q62" s="60">
        <f t="shared" si="3"/>
        <v>11227224</v>
      </c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</row>
    <row r="63" spans="1:40" s="23" customFormat="1" ht="12.75" x14ac:dyDescent="0.2">
      <c r="A63" s="23" t="s">
        <v>3556</v>
      </c>
      <c r="B63" s="138">
        <v>1010</v>
      </c>
      <c r="C63" s="138">
        <v>1010</v>
      </c>
      <c r="D63" s="138">
        <v>0</v>
      </c>
      <c r="E63" s="138">
        <v>0</v>
      </c>
      <c r="F63" s="108" t="s">
        <v>146</v>
      </c>
      <c r="G63" s="27" t="s">
        <v>147</v>
      </c>
      <c r="H63" s="27" t="s">
        <v>5</v>
      </c>
      <c r="I63" s="27" t="e">
        <f>+SUMIF('[16]New PBC 31.03.2021'!A:A, 'Trial Balance (2)'!F63, '[16]New PBC 31.03.2021'!D:D)</f>
        <v>#VALUE!</v>
      </c>
      <c r="J63" s="27" t="e">
        <f>+SUMIF('[16]New PBC 31.03.2021'!A:A, 'Trial Balance (2)'!F63, '[16]New PBC 31.03.2021'!G:G)</f>
        <v>#VALUE!</v>
      </c>
      <c r="K63" s="27" t="e">
        <f>+SUMIF('[16]New PBC 31.03.2021'!A:A, 'Trial Balance (2)'!F63, '[16]New PBC 31.03.2021'!J:J)</f>
        <v>#VALUE!</v>
      </c>
      <c r="L63" s="27" t="e">
        <f t="shared" si="0"/>
        <v>#VALUE!</v>
      </c>
      <c r="M63" s="27"/>
      <c r="N63" s="95" t="e">
        <f t="shared" si="1"/>
        <v>#VALUE!</v>
      </c>
      <c r="O63" s="59">
        <v>24402018.467599999</v>
      </c>
      <c r="P63" s="59">
        <f t="shared" si="4"/>
        <v>0</v>
      </c>
      <c r="Q63" s="60">
        <f t="shared" si="3"/>
        <v>24402018</v>
      </c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</row>
    <row r="64" spans="1:40" s="23" customFormat="1" ht="12.75" x14ac:dyDescent="0.2">
      <c r="A64" s="23" t="s">
        <v>3556</v>
      </c>
      <c r="B64" s="138">
        <v>1010</v>
      </c>
      <c r="C64" s="138">
        <v>1010</v>
      </c>
      <c r="D64" s="138">
        <v>0</v>
      </c>
      <c r="E64" s="138">
        <v>0</v>
      </c>
      <c r="F64" s="108" t="s">
        <v>148</v>
      </c>
      <c r="G64" s="27" t="s">
        <v>149</v>
      </c>
      <c r="H64" s="27" t="s">
        <v>5</v>
      </c>
      <c r="I64" s="27" t="e">
        <f>+SUMIF('[16]New PBC 31.03.2021'!A:A, 'Trial Balance (2)'!F64, '[16]New PBC 31.03.2021'!D:D)</f>
        <v>#VALUE!</v>
      </c>
      <c r="J64" s="27" t="e">
        <f>+SUMIF('[16]New PBC 31.03.2021'!A:A, 'Trial Balance (2)'!F64, '[16]New PBC 31.03.2021'!G:G)</f>
        <v>#VALUE!</v>
      </c>
      <c r="K64" s="27" t="e">
        <f>+SUMIF('[16]New PBC 31.03.2021'!A:A, 'Trial Balance (2)'!F64, '[16]New PBC 31.03.2021'!J:J)</f>
        <v>#VALUE!</v>
      </c>
      <c r="L64" s="27" t="e">
        <f t="shared" si="0"/>
        <v>#VALUE!</v>
      </c>
      <c r="M64" s="27"/>
      <c r="N64" s="95" t="e">
        <f t="shared" si="1"/>
        <v>#VALUE!</v>
      </c>
      <c r="O64" s="59">
        <v>33837253.746600002</v>
      </c>
      <c r="P64" s="59">
        <f t="shared" si="4"/>
        <v>0</v>
      </c>
      <c r="Q64" s="60">
        <f t="shared" si="3"/>
        <v>33837254</v>
      </c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</row>
    <row r="65" spans="1:40" s="23" customFormat="1" ht="12.75" x14ac:dyDescent="0.2">
      <c r="A65" s="23" t="s">
        <v>3556</v>
      </c>
      <c r="B65" s="138">
        <v>1010</v>
      </c>
      <c r="C65" s="138">
        <v>1010</v>
      </c>
      <c r="D65" s="138">
        <v>0</v>
      </c>
      <c r="E65" s="138">
        <v>0</v>
      </c>
      <c r="F65" s="108" t="s">
        <v>150</v>
      </c>
      <c r="G65" s="27" t="s">
        <v>151</v>
      </c>
      <c r="H65" s="27" t="s">
        <v>5</v>
      </c>
      <c r="I65" s="27" t="e">
        <f>+SUMIF('[16]New PBC 31.03.2021'!A:A, 'Trial Balance (2)'!F65, '[16]New PBC 31.03.2021'!D:D)</f>
        <v>#VALUE!</v>
      </c>
      <c r="J65" s="27" t="e">
        <f>+SUMIF('[16]New PBC 31.03.2021'!A:A, 'Trial Balance (2)'!F65, '[16]New PBC 31.03.2021'!G:G)</f>
        <v>#VALUE!</v>
      </c>
      <c r="K65" s="27" t="e">
        <f>+SUMIF('[16]New PBC 31.03.2021'!A:A, 'Trial Balance (2)'!F65, '[16]New PBC 31.03.2021'!J:J)</f>
        <v>#VALUE!</v>
      </c>
      <c r="L65" s="27" t="e">
        <f t="shared" si="0"/>
        <v>#VALUE!</v>
      </c>
      <c r="M65" s="27"/>
      <c r="N65" s="95" t="e">
        <f t="shared" si="1"/>
        <v>#VALUE!</v>
      </c>
      <c r="O65" s="59">
        <v>19041354.726499993</v>
      </c>
      <c r="P65" s="59">
        <f t="shared" si="4"/>
        <v>0</v>
      </c>
      <c r="Q65" s="60">
        <f t="shared" si="3"/>
        <v>19041355</v>
      </c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</row>
    <row r="66" spans="1:40" s="23" customFormat="1" ht="12.75" x14ac:dyDescent="0.2">
      <c r="A66" s="23" t="s">
        <v>3556</v>
      </c>
      <c r="B66" s="138">
        <v>1010</v>
      </c>
      <c r="C66" s="138">
        <v>1010</v>
      </c>
      <c r="D66" s="138">
        <v>0</v>
      </c>
      <c r="E66" s="138">
        <v>0</v>
      </c>
      <c r="F66" s="108" t="s">
        <v>152</v>
      </c>
      <c r="G66" s="27" t="s">
        <v>153</v>
      </c>
      <c r="H66" s="27" t="s">
        <v>5</v>
      </c>
      <c r="I66" s="27" t="e">
        <f>+SUMIF('[16]New PBC 31.03.2021'!A:A, 'Trial Balance (2)'!F66, '[16]New PBC 31.03.2021'!D:D)</f>
        <v>#VALUE!</v>
      </c>
      <c r="J66" s="27" t="e">
        <f>+SUMIF('[16]New PBC 31.03.2021'!A:A, 'Trial Balance (2)'!F66, '[16]New PBC 31.03.2021'!G:G)</f>
        <v>#VALUE!</v>
      </c>
      <c r="K66" s="27" t="e">
        <f>+SUMIF('[16]New PBC 31.03.2021'!A:A, 'Trial Balance (2)'!F66, '[16]New PBC 31.03.2021'!J:J)</f>
        <v>#VALUE!</v>
      </c>
      <c r="L66" s="27" t="e">
        <f t="shared" si="0"/>
        <v>#VALUE!</v>
      </c>
      <c r="M66" s="27"/>
      <c r="N66" s="95" t="e">
        <f t="shared" si="1"/>
        <v>#VALUE!</v>
      </c>
      <c r="O66" s="59">
        <v>63075697.674999997</v>
      </c>
      <c r="P66" s="59">
        <f t="shared" si="4"/>
        <v>0</v>
      </c>
      <c r="Q66" s="60">
        <f t="shared" si="3"/>
        <v>63075698</v>
      </c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</row>
    <row r="67" spans="1:40" s="23" customFormat="1" ht="12.75" x14ac:dyDescent="0.2">
      <c r="A67" s="23" t="s">
        <v>3556</v>
      </c>
      <c r="B67" s="138">
        <v>1010</v>
      </c>
      <c r="C67" s="138">
        <v>1010</v>
      </c>
      <c r="D67" s="138">
        <v>0</v>
      </c>
      <c r="E67" s="138">
        <v>0</v>
      </c>
      <c r="F67" s="108" t="s">
        <v>154</v>
      </c>
      <c r="G67" s="27" t="s">
        <v>155</v>
      </c>
      <c r="H67" s="27" t="s">
        <v>5</v>
      </c>
      <c r="I67" s="27" t="e">
        <f>+SUMIF('[16]New PBC 31.03.2021'!A:A, 'Trial Balance (2)'!F67, '[16]New PBC 31.03.2021'!D:D)</f>
        <v>#VALUE!</v>
      </c>
      <c r="J67" s="27" t="e">
        <f>+SUMIF('[16]New PBC 31.03.2021'!A:A, 'Trial Balance (2)'!F67, '[16]New PBC 31.03.2021'!G:G)</f>
        <v>#VALUE!</v>
      </c>
      <c r="K67" s="27" t="e">
        <f>+SUMIF('[16]New PBC 31.03.2021'!A:A, 'Trial Balance (2)'!F67, '[16]New PBC 31.03.2021'!J:J)</f>
        <v>#VALUE!</v>
      </c>
      <c r="L67" s="27" t="e">
        <f t="shared" si="0"/>
        <v>#VALUE!</v>
      </c>
      <c r="M67" s="27"/>
      <c r="N67" s="95" t="e">
        <f t="shared" si="1"/>
        <v>#VALUE!</v>
      </c>
      <c r="O67" s="59">
        <v>16868229.478199996</v>
      </c>
      <c r="P67" s="59">
        <f t="shared" si="4"/>
        <v>0</v>
      </c>
      <c r="Q67" s="60">
        <f t="shared" si="3"/>
        <v>16868229</v>
      </c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</row>
    <row r="68" spans="1:40" s="23" customFormat="1" ht="12.75" x14ac:dyDescent="0.2">
      <c r="A68" s="23" t="s">
        <v>3556</v>
      </c>
      <c r="B68" s="138">
        <v>1010</v>
      </c>
      <c r="C68" s="138">
        <v>1010</v>
      </c>
      <c r="D68" s="138">
        <v>0</v>
      </c>
      <c r="E68" s="138">
        <v>0</v>
      </c>
      <c r="F68" s="108" t="s">
        <v>156</v>
      </c>
      <c r="G68" s="27" t="s">
        <v>157</v>
      </c>
      <c r="H68" s="27" t="s">
        <v>5</v>
      </c>
      <c r="I68" s="27" t="e">
        <f>+SUMIF('[16]New PBC 31.03.2021'!A:A, 'Trial Balance (2)'!F68, '[16]New PBC 31.03.2021'!D:D)</f>
        <v>#VALUE!</v>
      </c>
      <c r="J68" s="27" t="e">
        <f>+SUMIF('[16]New PBC 31.03.2021'!A:A, 'Trial Balance (2)'!F68, '[16]New PBC 31.03.2021'!G:G)</f>
        <v>#VALUE!</v>
      </c>
      <c r="K68" s="27" t="e">
        <f>+SUMIF('[16]New PBC 31.03.2021'!A:A, 'Trial Balance (2)'!F68, '[16]New PBC 31.03.2021'!J:J)</f>
        <v>#VALUE!</v>
      </c>
      <c r="L68" s="27" t="e">
        <f t="shared" si="0"/>
        <v>#VALUE!</v>
      </c>
      <c r="M68" s="27"/>
      <c r="N68" s="95" t="e">
        <f t="shared" si="1"/>
        <v>#VALUE!</v>
      </c>
      <c r="O68" s="59">
        <v>52883001.331000008</v>
      </c>
      <c r="P68" s="59">
        <f t="shared" si="4"/>
        <v>0</v>
      </c>
      <c r="Q68" s="60">
        <f t="shared" si="3"/>
        <v>52883001</v>
      </c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</row>
    <row r="69" spans="1:40" s="23" customFormat="1" ht="12.75" x14ac:dyDescent="0.2">
      <c r="A69" s="23" t="s">
        <v>3556</v>
      </c>
      <c r="B69" s="138">
        <v>1010</v>
      </c>
      <c r="C69" s="138">
        <v>1010</v>
      </c>
      <c r="D69" s="138">
        <v>0</v>
      </c>
      <c r="E69" s="138">
        <v>0</v>
      </c>
      <c r="F69" s="108" t="s">
        <v>158</v>
      </c>
      <c r="G69" s="27" t="s">
        <v>159</v>
      </c>
      <c r="H69" s="27" t="s">
        <v>5</v>
      </c>
      <c r="I69" s="27" t="e">
        <f>+SUMIF('[16]New PBC 31.03.2021'!A:A, 'Trial Balance (2)'!F69, '[16]New PBC 31.03.2021'!D:D)</f>
        <v>#VALUE!</v>
      </c>
      <c r="J69" s="27" t="e">
        <f>+SUMIF('[16]New PBC 31.03.2021'!A:A, 'Trial Balance (2)'!F69, '[16]New PBC 31.03.2021'!G:G)</f>
        <v>#VALUE!</v>
      </c>
      <c r="K69" s="27" t="e">
        <f>+SUMIF('[16]New PBC 31.03.2021'!A:A, 'Trial Balance (2)'!F69, '[16]New PBC 31.03.2021'!J:J)</f>
        <v>#VALUE!</v>
      </c>
      <c r="L69" s="27" t="e">
        <f t="shared" si="0"/>
        <v>#VALUE!</v>
      </c>
      <c r="M69" s="27"/>
      <c r="N69" s="95" t="e">
        <f t="shared" si="1"/>
        <v>#VALUE!</v>
      </c>
      <c r="O69" s="59">
        <v>-0.71399990000000002</v>
      </c>
      <c r="P69" s="59">
        <f t="shared" si="4"/>
        <v>0</v>
      </c>
      <c r="Q69" s="60">
        <f t="shared" si="3"/>
        <v>-1</v>
      </c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</row>
    <row r="70" spans="1:40" s="23" customFormat="1" ht="12.75" x14ac:dyDescent="0.2">
      <c r="A70" s="23" t="s">
        <v>3556</v>
      </c>
      <c r="B70" s="138">
        <v>1010</v>
      </c>
      <c r="C70" s="138">
        <v>1010</v>
      </c>
      <c r="D70" s="138">
        <v>0</v>
      </c>
      <c r="E70" s="138">
        <v>0</v>
      </c>
      <c r="F70" s="108" t="s">
        <v>160</v>
      </c>
      <c r="G70" s="27" t="s">
        <v>161</v>
      </c>
      <c r="H70" s="27" t="s">
        <v>5</v>
      </c>
      <c r="I70" s="27" t="e">
        <f>+SUMIF('[16]New PBC 31.03.2021'!A:A, 'Trial Balance (2)'!F70, '[16]New PBC 31.03.2021'!D:D)</f>
        <v>#VALUE!</v>
      </c>
      <c r="J70" s="27" t="e">
        <f>+SUMIF('[16]New PBC 31.03.2021'!A:A, 'Trial Balance (2)'!F70, '[16]New PBC 31.03.2021'!G:G)</f>
        <v>#VALUE!</v>
      </c>
      <c r="K70" s="27" t="e">
        <f>+SUMIF('[16]New PBC 31.03.2021'!A:A, 'Trial Balance (2)'!F70, '[16]New PBC 31.03.2021'!J:J)</f>
        <v>#VALUE!</v>
      </c>
      <c r="L70" s="27" t="e">
        <f t="shared" ref="L70:L134" si="5">+I70+J70-K70</f>
        <v>#VALUE!</v>
      </c>
      <c r="M70" s="27"/>
      <c r="N70" s="95" t="e">
        <f t="shared" ref="N70:N133" si="6">+ROUND(SUM(L70:M70),0)</f>
        <v>#VALUE!</v>
      </c>
      <c r="O70" s="59">
        <v>2239637.2682000003</v>
      </c>
      <c r="P70" s="59">
        <f t="shared" si="4"/>
        <v>0</v>
      </c>
      <c r="Q70" s="60">
        <f t="shared" ref="Q70:Q133" si="7">ROUND(+O70+P70,0)</f>
        <v>2239637</v>
      </c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</row>
    <row r="71" spans="1:40" s="23" customFormat="1" ht="12.75" x14ac:dyDescent="0.2">
      <c r="A71" s="23" t="s">
        <v>3556</v>
      </c>
      <c r="B71" s="138">
        <v>1010</v>
      </c>
      <c r="C71" s="138">
        <v>1010</v>
      </c>
      <c r="D71" s="138">
        <v>0</v>
      </c>
      <c r="E71" s="138">
        <v>0</v>
      </c>
      <c r="F71" s="108" t="s">
        <v>162</v>
      </c>
      <c r="G71" s="27" t="s">
        <v>163</v>
      </c>
      <c r="H71" s="27" t="s">
        <v>5</v>
      </c>
      <c r="I71" s="27" t="e">
        <f>+SUMIF('[16]New PBC 31.03.2021'!A:A, 'Trial Balance (2)'!F71, '[16]New PBC 31.03.2021'!D:D)</f>
        <v>#VALUE!</v>
      </c>
      <c r="J71" s="27" t="e">
        <f>+SUMIF('[16]New PBC 31.03.2021'!A:A, 'Trial Balance (2)'!F71, '[16]New PBC 31.03.2021'!G:G)</f>
        <v>#VALUE!</v>
      </c>
      <c r="K71" s="27" t="e">
        <f>+SUMIF('[16]New PBC 31.03.2021'!A:A, 'Trial Balance (2)'!F71, '[16]New PBC 31.03.2021'!J:J)</f>
        <v>#VALUE!</v>
      </c>
      <c r="L71" s="27" t="e">
        <f t="shared" si="5"/>
        <v>#VALUE!</v>
      </c>
      <c r="M71" s="27"/>
      <c r="N71" s="95" t="e">
        <f t="shared" si="6"/>
        <v>#VALUE!</v>
      </c>
      <c r="O71" s="59">
        <v>2412287</v>
      </c>
      <c r="P71" s="59">
        <f t="shared" si="4"/>
        <v>0</v>
      </c>
      <c r="Q71" s="60">
        <f t="shared" si="7"/>
        <v>2412287</v>
      </c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</row>
    <row r="72" spans="1:40" s="23" customFormat="1" ht="12.75" x14ac:dyDescent="0.2">
      <c r="A72" s="23" t="s">
        <v>3556</v>
      </c>
      <c r="B72" s="138">
        <v>1010</v>
      </c>
      <c r="C72" s="138">
        <v>1010</v>
      </c>
      <c r="D72" s="138">
        <v>0</v>
      </c>
      <c r="E72" s="138">
        <v>0</v>
      </c>
      <c r="F72" s="108" t="s">
        <v>164</v>
      </c>
      <c r="G72" s="27" t="s">
        <v>165</v>
      </c>
      <c r="H72" s="27" t="s">
        <v>5</v>
      </c>
      <c r="I72" s="27" t="e">
        <f>+SUMIF('[16]New PBC 31.03.2021'!A:A, 'Trial Balance (2)'!F72, '[16]New PBC 31.03.2021'!D:D)</f>
        <v>#VALUE!</v>
      </c>
      <c r="J72" s="27" t="e">
        <f>+SUMIF('[16]New PBC 31.03.2021'!A:A, 'Trial Balance (2)'!F72, '[16]New PBC 31.03.2021'!G:G)</f>
        <v>#VALUE!</v>
      </c>
      <c r="K72" s="27" t="e">
        <f>+SUMIF('[16]New PBC 31.03.2021'!A:A, 'Trial Balance (2)'!F72, '[16]New PBC 31.03.2021'!J:J)</f>
        <v>#VALUE!</v>
      </c>
      <c r="L72" s="27" t="e">
        <f t="shared" si="5"/>
        <v>#VALUE!</v>
      </c>
      <c r="M72" s="27"/>
      <c r="N72" s="95" t="e">
        <f t="shared" si="6"/>
        <v>#VALUE!</v>
      </c>
      <c r="O72" s="59">
        <v>1726952</v>
      </c>
      <c r="P72" s="59">
        <f t="shared" si="4"/>
        <v>0</v>
      </c>
      <c r="Q72" s="60">
        <f t="shared" si="7"/>
        <v>1726952</v>
      </c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</row>
    <row r="73" spans="1:40" s="23" customFormat="1" ht="12.75" x14ac:dyDescent="0.2">
      <c r="A73" s="23" t="s">
        <v>3556</v>
      </c>
      <c r="B73" s="138">
        <v>1010</v>
      </c>
      <c r="C73" s="138">
        <v>1010</v>
      </c>
      <c r="D73" s="138">
        <v>0</v>
      </c>
      <c r="E73" s="138">
        <v>0</v>
      </c>
      <c r="F73" s="108" t="s">
        <v>166</v>
      </c>
      <c r="G73" s="27" t="s">
        <v>167</v>
      </c>
      <c r="H73" s="27" t="s">
        <v>5</v>
      </c>
      <c r="I73" s="27" t="e">
        <f>+SUMIF('[16]New PBC 31.03.2021'!A:A, 'Trial Balance (2)'!F73, '[16]New PBC 31.03.2021'!D:D)</f>
        <v>#VALUE!</v>
      </c>
      <c r="J73" s="27" t="e">
        <f>+SUMIF('[16]New PBC 31.03.2021'!A:A, 'Trial Balance (2)'!F73, '[16]New PBC 31.03.2021'!G:G)</f>
        <v>#VALUE!</v>
      </c>
      <c r="K73" s="27" t="e">
        <f>+SUMIF('[16]New PBC 31.03.2021'!A:A, 'Trial Balance (2)'!F73, '[16]New PBC 31.03.2021'!J:J)</f>
        <v>#VALUE!</v>
      </c>
      <c r="L73" s="27" t="e">
        <f t="shared" si="5"/>
        <v>#VALUE!</v>
      </c>
      <c r="M73" s="27"/>
      <c r="N73" s="95" t="e">
        <f t="shared" si="6"/>
        <v>#VALUE!</v>
      </c>
      <c r="O73" s="59">
        <v>2832415</v>
      </c>
      <c r="P73" s="59">
        <f t="shared" si="4"/>
        <v>0</v>
      </c>
      <c r="Q73" s="60">
        <f t="shared" si="7"/>
        <v>2832415</v>
      </c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</row>
    <row r="74" spans="1:40" s="23" customFormat="1" ht="12.75" x14ac:dyDescent="0.2">
      <c r="A74" s="23" t="s">
        <v>3556</v>
      </c>
      <c r="B74" s="138">
        <v>1010</v>
      </c>
      <c r="C74" s="138">
        <v>1010</v>
      </c>
      <c r="D74" s="138">
        <v>0</v>
      </c>
      <c r="E74" s="138">
        <v>0</v>
      </c>
      <c r="F74" s="108" t="s">
        <v>168</v>
      </c>
      <c r="G74" s="27" t="s">
        <v>169</v>
      </c>
      <c r="H74" s="27" t="s">
        <v>5</v>
      </c>
      <c r="I74" s="27" t="e">
        <f>+SUMIF('[16]New PBC 31.03.2021'!A:A, 'Trial Balance (2)'!F74, '[16]New PBC 31.03.2021'!D:D)</f>
        <v>#VALUE!</v>
      </c>
      <c r="J74" s="27" t="e">
        <f>+SUMIF('[16]New PBC 31.03.2021'!A:A, 'Trial Balance (2)'!F74, '[16]New PBC 31.03.2021'!G:G)</f>
        <v>#VALUE!</v>
      </c>
      <c r="K74" s="27" t="e">
        <f>+SUMIF('[16]New PBC 31.03.2021'!A:A, 'Trial Balance (2)'!F74, '[16]New PBC 31.03.2021'!J:J)</f>
        <v>#VALUE!</v>
      </c>
      <c r="L74" s="27" t="e">
        <f t="shared" si="5"/>
        <v>#VALUE!</v>
      </c>
      <c r="M74" s="27"/>
      <c r="N74" s="95" t="e">
        <f t="shared" si="6"/>
        <v>#VALUE!</v>
      </c>
      <c r="O74" s="59">
        <v>1901952</v>
      </c>
      <c r="P74" s="59">
        <f t="shared" si="4"/>
        <v>0</v>
      </c>
      <c r="Q74" s="60">
        <f t="shared" si="7"/>
        <v>1901952</v>
      </c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</row>
    <row r="75" spans="1:40" s="23" customFormat="1" ht="12.75" x14ac:dyDescent="0.2">
      <c r="A75" s="23" t="s">
        <v>3556</v>
      </c>
      <c r="B75" s="138">
        <v>1010</v>
      </c>
      <c r="C75" s="138">
        <v>1010</v>
      </c>
      <c r="D75" s="138">
        <v>0</v>
      </c>
      <c r="E75" s="138">
        <v>0</v>
      </c>
      <c r="F75" s="108" t="s">
        <v>170</v>
      </c>
      <c r="G75" s="27" t="s">
        <v>171</v>
      </c>
      <c r="H75" s="27" t="s">
        <v>5</v>
      </c>
      <c r="I75" s="27" t="e">
        <f>+SUMIF('[16]New PBC 31.03.2021'!A:A, 'Trial Balance (2)'!F75, '[16]New PBC 31.03.2021'!D:D)</f>
        <v>#VALUE!</v>
      </c>
      <c r="J75" s="27" t="e">
        <f>+SUMIF('[16]New PBC 31.03.2021'!A:A, 'Trial Balance (2)'!F75, '[16]New PBC 31.03.2021'!G:G)</f>
        <v>#VALUE!</v>
      </c>
      <c r="K75" s="27" t="e">
        <f>+SUMIF('[16]New PBC 31.03.2021'!A:A, 'Trial Balance (2)'!F75, '[16]New PBC 31.03.2021'!J:J)</f>
        <v>#VALUE!</v>
      </c>
      <c r="L75" s="27" t="e">
        <f t="shared" si="5"/>
        <v>#VALUE!</v>
      </c>
      <c r="M75" s="27"/>
      <c r="N75" s="95" t="e">
        <f t="shared" si="6"/>
        <v>#VALUE!</v>
      </c>
      <c r="O75" s="59">
        <v>2808786</v>
      </c>
      <c r="P75" s="59">
        <f t="shared" si="4"/>
        <v>0</v>
      </c>
      <c r="Q75" s="60">
        <f t="shared" si="7"/>
        <v>2808786</v>
      </c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</row>
    <row r="76" spans="1:40" s="23" customFormat="1" ht="12.75" x14ac:dyDescent="0.2">
      <c r="A76" s="23" t="s">
        <v>3556</v>
      </c>
      <c r="B76" s="138">
        <v>1010</v>
      </c>
      <c r="C76" s="138">
        <v>1010</v>
      </c>
      <c r="D76" s="138">
        <v>0</v>
      </c>
      <c r="E76" s="138">
        <v>0</v>
      </c>
      <c r="F76" s="108" t="s">
        <v>172</v>
      </c>
      <c r="G76" s="27" t="s">
        <v>173</v>
      </c>
      <c r="H76" s="27" t="s">
        <v>5</v>
      </c>
      <c r="I76" s="27" t="e">
        <f>+SUMIF('[16]New PBC 31.03.2021'!A:A, 'Trial Balance (2)'!F76, '[16]New PBC 31.03.2021'!D:D)</f>
        <v>#VALUE!</v>
      </c>
      <c r="J76" s="27" t="e">
        <f>+SUMIF('[16]New PBC 31.03.2021'!A:A, 'Trial Balance (2)'!F76, '[16]New PBC 31.03.2021'!G:G)</f>
        <v>#VALUE!</v>
      </c>
      <c r="K76" s="27" t="e">
        <f>+SUMIF('[16]New PBC 31.03.2021'!A:A, 'Trial Balance (2)'!F76, '[16]New PBC 31.03.2021'!J:J)</f>
        <v>#VALUE!</v>
      </c>
      <c r="L76" s="27" t="e">
        <f t="shared" si="5"/>
        <v>#VALUE!</v>
      </c>
      <c r="M76" s="27"/>
      <c r="N76" s="95" t="e">
        <f t="shared" si="6"/>
        <v>#VALUE!</v>
      </c>
      <c r="O76" s="59">
        <v>3893721</v>
      </c>
      <c r="P76" s="59">
        <f t="shared" si="4"/>
        <v>0</v>
      </c>
      <c r="Q76" s="60">
        <f t="shared" si="7"/>
        <v>3893721</v>
      </c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</row>
    <row r="77" spans="1:40" s="23" customFormat="1" ht="12.75" x14ac:dyDescent="0.2">
      <c r="A77" s="23" t="s">
        <v>3556</v>
      </c>
      <c r="B77" s="138">
        <v>1010</v>
      </c>
      <c r="C77" s="138">
        <v>1010</v>
      </c>
      <c r="D77" s="138">
        <v>0</v>
      </c>
      <c r="E77" s="138">
        <v>0</v>
      </c>
      <c r="F77" s="108" t="s">
        <v>174</v>
      </c>
      <c r="G77" s="27" t="s">
        <v>175</v>
      </c>
      <c r="H77" s="27" t="s">
        <v>5</v>
      </c>
      <c r="I77" s="27" t="e">
        <f>+SUMIF('[16]New PBC 31.03.2021'!A:A, 'Trial Balance (2)'!F77, '[16]New PBC 31.03.2021'!D:D)</f>
        <v>#VALUE!</v>
      </c>
      <c r="J77" s="27" t="e">
        <f>+SUMIF('[16]New PBC 31.03.2021'!A:A, 'Trial Balance (2)'!F77, '[16]New PBC 31.03.2021'!G:G)</f>
        <v>#VALUE!</v>
      </c>
      <c r="K77" s="27" t="e">
        <f>+SUMIF('[16]New PBC 31.03.2021'!A:A, 'Trial Balance (2)'!F77, '[16]New PBC 31.03.2021'!J:J)</f>
        <v>#VALUE!</v>
      </c>
      <c r="L77" s="27" t="e">
        <f t="shared" si="5"/>
        <v>#VALUE!</v>
      </c>
      <c r="M77" s="27"/>
      <c r="N77" s="95" t="e">
        <f t="shared" si="6"/>
        <v>#VALUE!</v>
      </c>
      <c r="O77" s="59">
        <v>2300352</v>
      </c>
      <c r="P77" s="59">
        <f t="shared" si="4"/>
        <v>0</v>
      </c>
      <c r="Q77" s="60">
        <f t="shared" si="7"/>
        <v>2300352</v>
      </c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</row>
    <row r="78" spans="1:40" s="23" customFormat="1" ht="12.75" x14ac:dyDescent="0.2">
      <c r="A78" s="23" t="s">
        <v>3556</v>
      </c>
      <c r="B78" s="138">
        <v>1010</v>
      </c>
      <c r="C78" s="138">
        <v>1010</v>
      </c>
      <c r="D78" s="138">
        <v>0</v>
      </c>
      <c r="E78" s="138">
        <v>0</v>
      </c>
      <c r="F78" s="108" t="s">
        <v>176</v>
      </c>
      <c r="G78" s="27" t="s">
        <v>177</v>
      </c>
      <c r="H78" s="27" t="s">
        <v>5</v>
      </c>
      <c r="I78" s="27" t="e">
        <f>+SUMIF('[16]New PBC 31.03.2021'!A:A, 'Trial Balance (2)'!F78, '[16]New PBC 31.03.2021'!D:D)</f>
        <v>#VALUE!</v>
      </c>
      <c r="J78" s="27" t="e">
        <f>+SUMIF('[16]New PBC 31.03.2021'!A:A, 'Trial Balance (2)'!F78, '[16]New PBC 31.03.2021'!G:G)</f>
        <v>#VALUE!</v>
      </c>
      <c r="K78" s="27" t="e">
        <f>+SUMIF('[16]New PBC 31.03.2021'!A:A, 'Trial Balance (2)'!F78, '[16]New PBC 31.03.2021'!J:J)</f>
        <v>#VALUE!</v>
      </c>
      <c r="L78" s="27" t="e">
        <f t="shared" si="5"/>
        <v>#VALUE!</v>
      </c>
      <c r="M78" s="27"/>
      <c r="N78" s="95" t="e">
        <f t="shared" si="6"/>
        <v>#VALUE!</v>
      </c>
      <c r="O78" s="59">
        <v>1469571</v>
      </c>
      <c r="P78" s="59">
        <f t="shared" si="4"/>
        <v>0</v>
      </c>
      <c r="Q78" s="60">
        <f t="shared" si="7"/>
        <v>1469571</v>
      </c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</row>
    <row r="79" spans="1:40" s="23" customFormat="1" ht="12.75" x14ac:dyDescent="0.2">
      <c r="A79" s="23" t="s">
        <v>3556</v>
      </c>
      <c r="B79" s="138">
        <v>1010</v>
      </c>
      <c r="C79" s="138">
        <v>1010</v>
      </c>
      <c r="D79" s="138">
        <v>0</v>
      </c>
      <c r="E79" s="138">
        <v>0</v>
      </c>
      <c r="F79" s="108" t="s">
        <v>178</v>
      </c>
      <c r="G79" s="27" t="s">
        <v>179</v>
      </c>
      <c r="H79" s="27" t="s">
        <v>5</v>
      </c>
      <c r="I79" s="27" t="e">
        <f>+SUMIF('[16]New PBC 31.03.2021'!A:A, 'Trial Balance (2)'!F79, '[16]New PBC 31.03.2021'!D:D)</f>
        <v>#VALUE!</v>
      </c>
      <c r="J79" s="27" t="e">
        <f>+SUMIF('[16]New PBC 31.03.2021'!A:A, 'Trial Balance (2)'!F79, '[16]New PBC 31.03.2021'!G:G)</f>
        <v>#VALUE!</v>
      </c>
      <c r="K79" s="27" t="e">
        <f>+SUMIF('[16]New PBC 31.03.2021'!A:A, 'Trial Balance (2)'!F79, '[16]New PBC 31.03.2021'!J:J)</f>
        <v>#VALUE!</v>
      </c>
      <c r="L79" s="27" t="e">
        <f t="shared" si="5"/>
        <v>#VALUE!</v>
      </c>
      <c r="M79" s="27"/>
      <c r="N79" s="95" t="e">
        <f t="shared" si="6"/>
        <v>#VALUE!</v>
      </c>
      <c r="O79" s="59">
        <v>2778828.3577999999</v>
      </c>
      <c r="P79" s="59">
        <f t="shared" si="4"/>
        <v>0</v>
      </c>
      <c r="Q79" s="60">
        <f t="shared" si="7"/>
        <v>2778828</v>
      </c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</row>
    <row r="80" spans="1:40" s="23" customFormat="1" ht="12.75" x14ac:dyDescent="0.2">
      <c r="A80" s="23" t="s">
        <v>3556</v>
      </c>
      <c r="B80" s="138">
        <v>1010</v>
      </c>
      <c r="C80" s="138">
        <v>1010</v>
      </c>
      <c r="D80" s="138">
        <v>0</v>
      </c>
      <c r="E80" s="138">
        <v>0</v>
      </c>
      <c r="F80" s="108" t="s">
        <v>180</v>
      </c>
      <c r="G80" s="27" t="s">
        <v>181</v>
      </c>
      <c r="H80" s="27" t="s">
        <v>5</v>
      </c>
      <c r="I80" s="27" t="e">
        <f>+SUMIF('[16]New PBC 31.03.2021'!A:A, 'Trial Balance (2)'!F80, '[16]New PBC 31.03.2021'!D:D)</f>
        <v>#VALUE!</v>
      </c>
      <c r="J80" s="27" t="e">
        <f>+SUMIF('[16]New PBC 31.03.2021'!A:A, 'Trial Balance (2)'!F80, '[16]New PBC 31.03.2021'!G:G)</f>
        <v>#VALUE!</v>
      </c>
      <c r="K80" s="27" t="e">
        <f>+SUMIF('[16]New PBC 31.03.2021'!A:A, 'Trial Balance (2)'!F80, '[16]New PBC 31.03.2021'!J:J)</f>
        <v>#VALUE!</v>
      </c>
      <c r="L80" s="27" t="e">
        <f t="shared" si="5"/>
        <v>#VALUE!</v>
      </c>
      <c r="M80" s="27"/>
      <c r="N80" s="95" t="e">
        <f t="shared" si="6"/>
        <v>#VALUE!</v>
      </c>
      <c r="O80" s="59">
        <v>2811318.66</v>
      </c>
      <c r="P80" s="59">
        <f t="shared" si="4"/>
        <v>0</v>
      </c>
      <c r="Q80" s="60">
        <f t="shared" si="7"/>
        <v>2811319</v>
      </c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</row>
    <row r="81" spans="1:40" s="23" customFormat="1" ht="12.75" x14ac:dyDescent="0.2">
      <c r="A81" s="23" t="s">
        <v>3556</v>
      </c>
      <c r="B81" s="138">
        <v>1010</v>
      </c>
      <c r="C81" s="138">
        <v>1010</v>
      </c>
      <c r="D81" s="138">
        <v>0</v>
      </c>
      <c r="E81" s="138">
        <v>0</v>
      </c>
      <c r="F81" s="108" t="s">
        <v>183</v>
      </c>
      <c r="G81" s="27" t="s">
        <v>184</v>
      </c>
      <c r="H81" s="27" t="s">
        <v>5</v>
      </c>
      <c r="I81" s="27" t="e">
        <f>+SUMIF('[16]New PBC 31.03.2021'!A:A, 'Trial Balance (2)'!F81, '[16]New PBC 31.03.2021'!D:D)</f>
        <v>#VALUE!</v>
      </c>
      <c r="J81" s="27" t="e">
        <f>+SUMIF('[16]New PBC 31.03.2021'!A:A, 'Trial Balance (2)'!F81, '[16]New PBC 31.03.2021'!G:G)</f>
        <v>#VALUE!</v>
      </c>
      <c r="K81" s="27" t="e">
        <f>+SUMIF('[16]New PBC 31.03.2021'!A:A, 'Trial Balance (2)'!F81, '[16]New PBC 31.03.2021'!J:J)</f>
        <v>#VALUE!</v>
      </c>
      <c r="L81" s="27" t="e">
        <f t="shared" si="5"/>
        <v>#VALUE!</v>
      </c>
      <c r="M81" s="27"/>
      <c r="N81" s="95" t="e">
        <f t="shared" si="6"/>
        <v>#VALUE!</v>
      </c>
      <c r="O81" s="59">
        <v>840544</v>
      </c>
      <c r="P81" s="59">
        <f t="shared" si="4"/>
        <v>0</v>
      </c>
      <c r="Q81" s="60">
        <f t="shared" si="7"/>
        <v>840544</v>
      </c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</row>
    <row r="82" spans="1:40" s="23" customFormat="1" ht="12.75" x14ac:dyDescent="0.2">
      <c r="A82" s="23" t="s">
        <v>3556</v>
      </c>
      <c r="B82" s="138">
        <v>1010</v>
      </c>
      <c r="C82" s="138">
        <v>1010</v>
      </c>
      <c r="D82" s="138">
        <v>0</v>
      </c>
      <c r="E82" s="138">
        <v>0</v>
      </c>
      <c r="F82" s="108" t="s">
        <v>185</v>
      </c>
      <c r="G82" s="27" t="s">
        <v>186</v>
      </c>
      <c r="H82" s="27" t="s">
        <v>5</v>
      </c>
      <c r="I82" s="27" t="e">
        <f>+SUMIF('[16]New PBC 31.03.2021'!A:A, 'Trial Balance (2)'!F82, '[16]New PBC 31.03.2021'!D:D)</f>
        <v>#VALUE!</v>
      </c>
      <c r="J82" s="27" t="e">
        <f>+SUMIF('[16]New PBC 31.03.2021'!A:A, 'Trial Balance (2)'!F82, '[16]New PBC 31.03.2021'!G:G)</f>
        <v>#VALUE!</v>
      </c>
      <c r="K82" s="27" t="e">
        <f>+SUMIF('[16]New PBC 31.03.2021'!A:A, 'Trial Balance (2)'!F82, '[16]New PBC 31.03.2021'!J:J)</f>
        <v>#VALUE!</v>
      </c>
      <c r="L82" s="27" t="e">
        <f t="shared" si="5"/>
        <v>#VALUE!</v>
      </c>
      <c r="M82" s="27"/>
      <c r="N82" s="95" t="e">
        <f t="shared" si="6"/>
        <v>#VALUE!</v>
      </c>
      <c r="O82" s="59">
        <v>1128203</v>
      </c>
      <c r="P82" s="59">
        <f t="shared" si="4"/>
        <v>0</v>
      </c>
      <c r="Q82" s="60">
        <f t="shared" si="7"/>
        <v>1128203</v>
      </c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</row>
    <row r="83" spans="1:40" s="23" customFormat="1" ht="12.75" x14ac:dyDescent="0.2">
      <c r="A83" s="23" t="s">
        <v>3556</v>
      </c>
      <c r="B83" s="138">
        <v>1010</v>
      </c>
      <c r="C83" s="138">
        <v>1010</v>
      </c>
      <c r="D83" s="138">
        <v>0</v>
      </c>
      <c r="E83" s="138">
        <v>0</v>
      </c>
      <c r="F83" s="108" t="s">
        <v>187</v>
      </c>
      <c r="G83" s="27" t="s">
        <v>188</v>
      </c>
      <c r="H83" s="27" t="s">
        <v>5</v>
      </c>
      <c r="I83" s="27" t="e">
        <f>+SUMIF('[16]New PBC 31.03.2021'!A:A, 'Trial Balance (2)'!F83, '[16]New PBC 31.03.2021'!D:D)</f>
        <v>#VALUE!</v>
      </c>
      <c r="J83" s="27" t="e">
        <f>+SUMIF('[16]New PBC 31.03.2021'!A:A, 'Trial Balance (2)'!F83, '[16]New PBC 31.03.2021'!G:G)</f>
        <v>#VALUE!</v>
      </c>
      <c r="K83" s="27" t="e">
        <f>+SUMIF('[16]New PBC 31.03.2021'!A:A, 'Trial Balance (2)'!F83, '[16]New PBC 31.03.2021'!J:J)</f>
        <v>#VALUE!</v>
      </c>
      <c r="L83" s="27" t="e">
        <f t="shared" si="5"/>
        <v>#VALUE!</v>
      </c>
      <c r="M83" s="27"/>
      <c r="N83" s="95" t="e">
        <f t="shared" si="6"/>
        <v>#VALUE!</v>
      </c>
      <c r="O83" s="59">
        <v>1977427.63</v>
      </c>
      <c r="P83" s="59">
        <f t="shared" si="4"/>
        <v>0</v>
      </c>
      <c r="Q83" s="60">
        <f t="shared" si="7"/>
        <v>1977428</v>
      </c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</row>
    <row r="84" spans="1:40" s="23" customFormat="1" ht="12.75" x14ac:dyDescent="0.2">
      <c r="A84" s="23" t="s">
        <v>3556</v>
      </c>
      <c r="B84" s="138">
        <v>1010</v>
      </c>
      <c r="C84" s="138">
        <v>1010</v>
      </c>
      <c r="D84" s="138">
        <v>0</v>
      </c>
      <c r="E84" s="138">
        <v>0</v>
      </c>
      <c r="F84" s="108" t="s">
        <v>189</v>
      </c>
      <c r="G84" s="27" t="s">
        <v>190</v>
      </c>
      <c r="H84" s="27" t="s">
        <v>5</v>
      </c>
      <c r="I84" s="27" t="e">
        <f>+SUMIF('[16]New PBC 31.03.2021'!A:A, 'Trial Balance (2)'!F84, '[16]New PBC 31.03.2021'!D:D)</f>
        <v>#VALUE!</v>
      </c>
      <c r="J84" s="27" t="e">
        <f>+SUMIF('[16]New PBC 31.03.2021'!A:A, 'Trial Balance (2)'!F84, '[16]New PBC 31.03.2021'!G:G)</f>
        <v>#VALUE!</v>
      </c>
      <c r="K84" s="27" t="e">
        <f>+SUMIF('[16]New PBC 31.03.2021'!A:A, 'Trial Balance (2)'!F84, '[16]New PBC 31.03.2021'!J:J)</f>
        <v>#VALUE!</v>
      </c>
      <c r="L84" s="27" t="e">
        <f t="shared" si="5"/>
        <v>#VALUE!</v>
      </c>
      <c r="M84" s="27"/>
      <c r="N84" s="95" t="e">
        <f t="shared" si="6"/>
        <v>#VALUE!</v>
      </c>
      <c r="O84" s="59">
        <v>234592.97</v>
      </c>
      <c r="P84" s="59">
        <f t="shared" si="4"/>
        <v>0</v>
      </c>
      <c r="Q84" s="60">
        <f t="shared" si="7"/>
        <v>234593</v>
      </c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</row>
    <row r="85" spans="1:40" s="23" customFormat="1" ht="12.75" x14ac:dyDescent="0.2">
      <c r="A85" s="23" t="s">
        <v>3556</v>
      </c>
      <c r="B85" s="138">
        <v>1011</v>
      </c>
      <c r="C85" s="138">
        <v>1011</v>
      </c>
      <c r="D85" s="138">
        <v>0</v>
      </c>
      <c r="E85" s="138">
        <v>0</v>
      </c>
      <c r="F85" s="108" t="s">
        <v>199</v>
      </c>
      <c r="G85" s="27" t="s">
        <v>200</v>
      </c>
      <c r="H85" s="27" t="s">
        <v>5</v>
      </c>
      <c r="I85" s="27" t="e">
        <f>+SUMIF('[16]New PBC 31.03.2021'!A:A, 'Trial Balance (2)'!F85, '[16]New PBC 31.03.2021'!D:D)</f>
        <v>#VALUE!</v>
      </c>
      <c r="J85" s="27" t="e">
        <f>+SUMIF('[16]New PBC 31.03.2021'!A:A, 'Trial Balance (2)'!F85, '[16]New PBC 31.03.2021'!G:G)</f>
        <v>#VALUE!</v>
      </c>
      <c r="K85" s="27" t="e">
        <f>+SUMIF('[16]New PBC 31.03.2021'!A:A, 'Trial Balance (2)'!F85, '[16]New PBC 31.03.2021'!J:J)</f>
        <v>#VALUE!</v>
      </c>
      <c r="L85" s="27" t="e">
        <f t="shared" si="5"/>
        <v>#VALUE!</v>
      </c>
      <c r="M85" s="27"/>
      <c r="N85" s="95" t="e">
        <f t="shared" si="6"/>
        <v>#VALUE!</v>
      </c>
      <c r="O85" s="59">
        <v>-14385937</v>
      </c>
      <c r="P85" s="59">
        <f t="shared" si="4"/>
        <v>0</v>
      </c>
      <c r="Q85" s="60">
        <f t="shared" si="7"/>
        <v>-14385937</v>
      </c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</row>
    <row r="86" spans="1:40" s="23" customFormat="1" ht="12.75" x14ac:dyDescent="0.2">
      <c r="A86" s="23" t="s">
        <v>3556</v>
      </c>
      <c r="B86" s="138">
        <v>1011</v>
      </c>
      <c r="C86" s="138">
        <v>1011</v>
      </c>
      <c r="D86" s="138">
        <v>0</v>
      </c>
      <c r="E86" s="138">
        <v>0</v>
      </c>
      <c r="F86" s="108" t="s">
        <v>201</v>
      </c>
      <c r="G86" s="27" t="s">
        <v>202</v>
      </c>
      <c r="H86" s="27" t="s">
        <v>5</v>
      </c>
      <c r="I86" s="27" t="e">
        <f>+SUMIF('[16]New PBC 31.03.2021'!A:A, 'Trial Balance (2)'!F86, '[16]New PBC 31.03.2021'!D:D)</f>
        <v>#VALUE!</v>
      </c>
      <c r="J86" s="27" t="e">
        <f>+SUMIF('[16]New PBC 31.03.2021'!A:A, 'Trial Balance (2)'!F86, '[16]New PBC 31.03.2021'!G:G)</f>
        <v>#VALUE!</v>
      </c>
      <c r="K86" s="27" t="e">
        <f>+SUMIF('[16]New PBC 31.03.2021'!A:A, 'Trial Balance (2)'!F86, '[16]New PBC 31.03.2021'!J:J)</f>
        <v>#VALUE!</v>
      </c>
      <c r="L86" s="27" t="e">
        <f t="shared" si="5"/>
        <v>#VALUE!</v>
      </c>
      <c r="M86" s="27"/>
      <c r="N86" s="95" t="e">
        <f t="shared" si="6"/>
        <v>#VALUE!</v>
      </c>
      <c r="O86" s="59">
        <v>-116818721</v>
      </c>
      <c r="P86" s="59">
        <f t="shared" si="4"/>
        <v>0</v>
      </c>
      <c r="Q86" s="60">
        <f t="shared" si="7"/>
        <v>-116818721</v>
      </c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</row>
    <row r="87" spans="1:40" s="23" customFormat="1" ht="12.75" x14ac:dyDescent="0.2">
      <c r="A87" s="23" t="s">
        <v>3556</v>
      </c>
      <c r="B87" s="138">
        <v>1014</v>
      </c>
      <c r="C87" s="138">
        <v>1014</v>
      </c>
      <c r="D87" s="138">
        <v>0</v>
      </c>
      <c r="E87" s="138">
        <v>0</v>
      </c>
      <c r="F87" s="108" t="s">
        <v>203</v>
      </c>
      <c r="G87" s="27" t="s">
        <v>204</v>
      </c>
      <c r="H87" s="27" t="s">
        <v>5</v>
      </c>
      <c r="I87" s="27" t="e">
        <f>+SUMIF('[16]New PBC 31.03.2021'!A:A, 'Trial Balance (2)'!F87, '[16]New PBC 31.03.2021'!D:D)</f>
        <v>#VALUE!</v>
      </c>
      <c r="J87" s="27" t="e">
        <f>+SUMIF('[16]New PBC 31.03.2021'!A:A, 'Trial Balance (2)'!F87, '[16]New PBC 31.03.2021'!G:G)</f>
        <v>#VALUE!</v>
      </c>
      <c r="K87" s="27" t="e">
        <f>+SUMIF('[16]New PBC 31.03.2021'!A:A, 'Trial Balance (2)'!F87, '[16]New PBC 31.03.2021'!J:J)</f>
        <v>#VALUE!</v>
      </c>
      <c r="L87" s="27" t="e">
        <f t="shared" si="5"/>
        <v>#VALUE!</v>
      </c>
      <c r="M87" s="27"/>
      <c r="N87" s="95" t="e">
        <f t="shared" si="6"/>
        <v>#VALUE!</v>
      </c>
      <c r="O87" s="59">
        <v>-13401478</v>
      </c>
      <c r="P87" s="59">
        <f t="shared" si="4"/>
        <v>0</v>
      </c>
      <c r="Q87" s="60">
        <f t="shared" si="7"/>
        <v>-13401478</v>
      </c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</row>
    <row r="88" spans="1:40" s="23" customFormat="1" ht="12.75" x14ac:dyDescent="0.2">
      <c r="A88" s="23" t="s">
        <v>3556</v>
      </c>
      <c r="B88" s="138">
        <v>1014</v>
      </c>
      <c r="C88" s="138">
        <v>1014</v>
      </c>
      <c r="D88" s="138">
        <v>0</v>
      </c>
      <c r="E88" s="138">
        <v>0</v>
      </c>
      <c r="F88" s="108" t="s">
        <v>205</v>
      </c>
      <c r="G88" s="27" t="s">
        <v>206</v>
      </c>
      <c r="H88" s="27" t="s">
        <v>5</v>
      </c>
      <c r="I88" s="27" t="e">
        <f>+SUMIF('[16]New PBC 31.03.2021'!A:A, 'Trial Balance (2)'!F88, '[16]New PBC 31.03.2021'!D:D)</f>
        <v>#VALUE!</v>
      </c>
      <c r="J88" s="27" t="e">
        <f>+SUMIF('[16]New PBC 31.03.2021'!A:A, 'Trial Balance (2)'!F88, '[16]New PBC 31.03.2021'!G:G)</f>
        <v>#VALUE!</v>
      </c>
      <c r="K88" s="27" t="e">
        <f>+SUMIF('[16]New PBC 31.03.2021'!A:A, 'Trial Balance (2)'!F88, '[16]New PBC 31.03.2021'!J:J)</f>
        <v>#VALUE!</v>
      </c>
      <c r="L88" s="27" t="e">
        <f t="shared" si="5"/>
        <v>#VALUE!</v>
      </c>
      <c r="M88" s="27"/>
      <c r="N88" s="95" t="e">
        <f t="shared" si="6"/>
        <v>#VALUE!</v>
      </c>
      <c r="O88" s="59">
        <v>-6801306</v>
      </c>
      <c r="P88" s="59">
        <f t="shared" si="4"/>
        <v>0</v>
      </c>
      <c r="Q88" s="60">
        <f t="shared" si="7"/>
        <v>-6801306</v>
      </c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</row>
    <row r="89" spans="1:40" s="23" customFormat="1" ht="12.75" x14ac:dyDescent="0.2">
      <c r="A89" s="23" t="s">
        <v>3556</v>
      </c>
      <c r="B89" s="138">
        <v>1014</v>
      </c>
      <c r="C89" s="138">
        <v>1014</v>
      </c>
      <c r="D89" s="138">
        <v>0</v>
      </c>
      <c r="E89" s="138">
        <v>0</v>
      </c>
      <c r="F89" s="109" t="s">
        <v>207</v>
      </c>
      <c r="G89" s="110" t="s">
        <v>208</v>
      </c>
      <c r="H89" s="27" t="s">
        <v>5</v>
      </c>
      <c r="I89" s="27" t="e">
        <f>+SUMIF('[16]New PBC 31.03.2021'!A:A, 'Trial Balance (2)'!F89, '[16]New PBC 31.03.2021'!D:D)</f>
        <v>#VALUE!</v>
      </c>
      <c r="J89" s="27" t="e">
        <f>+SUMIF('[16]New PBC 31.03.2021'!A:A, 'Trial Balance (2)'!F89, '[16]New PBC 31.03.2021'!G:G)</f>
        <v>#VALUE!</v>
      </c>
      <c r="K89" s="27" t="e">
        <f>+SUMIF('[16]New PBC 31.03.2021'!A:A, 'Trial Balance (2)'!F89, '[16]New PBC 31.03.2021'!J:J)</f>
        <v>#VALUE!</v>
      </c>
      <c r="L89" s="27" t="e">
        <f t="shared" si="5"/>
        <v>#VALUE!</v>
      </c>
      <c r="M89" s="27"/>
      <c r="N89" s="95" t="e">
        <f t="shared" si="6"/>
        <v>#VALUE!</v>
      </c>
      <c r="O89" s="59">
        <v>-9951601</v>
      </c>
      <c r="P89" s="59">
        <f t="shared" si="4"/>
        <v>0</v>
      </c>
      <c r="Q89" s="60">
        <f t="shared" si="7"/>
        <v>-9951601</v>
      </c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</row>
    <row r="90" spans="1:40" s="23" customFormat="1" ht="12.75" x14ac:dyDescent="0.2">
      <c r="A90" s="23" t="s">
        <v>3556</v>
      </c>
      <c r="B90" s="138">
        <v>1014</v>
      </c>
      <c r="C90" s="138">
        <v>1014</v>
      </c>
      <c r="D90" s="138">
        <v>0</v>
      </c>
      <c r="E90" s="138">
        <v>0</v>
      </c>
      <c r="F90" s="108" t="s">
        <v>209</v>
      </c>
      <c r="G90" s="27" t="s">
        <v>210</v>
      </c>
      <c r="H90" s="27" t="s">
        <v>5</v>
      </c>
      <c r="I90" s="27" t="e">
        <f>+SUMIF('[16]New PBC 31.03.2021'!A:A, 'Trial Balance (2)'!F90, '[16]New PBC 31.03.2021'!D:D)</f>
        <v>#VALUE!</v>
      </c>
      <c r="J90" s="27" t="e">
        <f>+SUMIF('[16]New PBC 31.03.2021'!A:A, 'Trial Balance (2)'!F90, '[16]New PBC 31.03.2021'!G:G)</f>
        <v>#VALUE!</v>
      </c>
      <c r="K90" s="27" t="e">
        <f>+SUMIF('[16]New PBC 31.03.2021'!A:A, 'Trial Balance (2)'!F90, '[16]New PBC 31.03.2021'!J:J)</f>
        <v>#VALUE!</v>
      </c>
      <c r="L90" s="27" t="e">
        <f t="shared" si="5"/>
        <v>#VALUE!</v>
      </c>
      <c r="M90" s="27"/>
      <c r="N90" s="95" t="e">
        <f t="shared" si="6"/>
        <v>#VALUE!</v>
      </c>
      <c r="O90" s="59">
        <v>-5913175</v>
      </c>
      <c r="P90" s="59">
        <f t="shared" si="4"/>
        <v>0</v>
      </c>
      <c r="Q90" s="60">
        <f t="shared" si="7"/>
        <v>-5913175</v>
      </c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</row>
    <row r="91" spans="1:40" s="23" customFormat="1" ht="12.75" x14ac:dyDescent="0.2">
      <c r="A91" s="23" t="s">
        <v>3556</v>
      </c>
      <c r="B91" s="138">
        <v>1014</v>
      </c>
      <c r="C91" s="138">
        <v>1014</v>
      </c>
      <c r="D91" s="138">
        <v>0</v>
      </c>
      <c r="E91" s="138">
        <v>0</v>
      </c>
      <c r="F91" s="109" t="s">
        <v>211</v>
      </c>
      <c r="G91" s="110" t="s">
        <v>212</v>
      </c>
      <c r="H91" s="27" t="s">
        <v>5</v>
      </c>
      <c r="I91" s="27" t="e">
        <f>+SUMIF('[16]New PBC 31.03.2021'!A:A, 'Trial Balance (2)'!F91, '[16]New PBC 31.03.2021'!D:D)</f>
        <v>#VALUE!</v>
      </c>
      <c r="J91" s="27" t="e">
        <f>+SUMIF('[16]New PBC 31.03.2021'!A:A, 'Trial Balance (2)'!F91, '[16]New PBC 31.03.2021'!G:G)</f>
        <v>#VALUE!</v>
      </c>
      <c r="K91" s="27" t="e">
        <f>+SUMIF('[16]New PBC 31.03.2021'!A:A, 'Trial Balance (2)'!F91, '[16]New PBC 31.03.2021'!J:J)</f>
        <v>#VALUE!</v>
      </c>
      <c r="L91" s="27" t="e">
        <f t="shared" si="5"/>
        <v>#VALUE!</v>
      </c>
      <c r="M91" s="27"/>
      <c r="N91" s="95" t="e">
        <f t="shared" si="6"/>
        <v>#VALUE!</v>
      </c>
      <c r="O91" s="59">
        <v>-13049566</v>
      </c>
      <c r="P91" s="59">
        <f t="shared" si="4"/>
        <v>0</v>
      </c>
      <c r="Q91" s="60">
        <f t="shared" si="7"/>
        <v>-13049566</v>
      </c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</row>
    <row r="92" spans="1:40" s="23" customFormat="1" ht="12.75" x14ac:dyDescent="0.2">
      <c r="A92" s="23" t="s">
        <v>3556</v>
      </c>
      <c r="B92" s="138">
        <v>1014</v>
      </c>
      <c r="C92" s="138">
        <v>1014</v>
      </c>
      <c r="D92" s="138">
        <v>0</v>
      </c>
      <c r="E92" s="138">
        <v>0</v>
      </c>
      <c r="F92" s="108" t="s">
        <v>213</v>
      </c>
      <c r="G92" s="27" t="s">
        <v>214</v>
      </c>
      <c r="H92" s="27" t="s">
        <v>5</v>
      </c>
      <c r="I92" s="27" t="e">
        <f>+SUMIF('[16]New PBC 31.03.2021'!A:A, 'Trial Balance (2)'!F92, '[16]New PBC 31.03.2021'!D:D)</f>
        <v>#VALUE!</v>
      </c>
      <c r="J92" s="27" t="e">
        <f>+SUMIF('[16]New PBC 31.03.2021'!A:A, 'Trial Balance (2)'!F92, '[16]New PBC 31.03.2021'!G:G)</f>
        <v>#VALUE!</v>
      </c>
      <c r="K92" s="27" t="e">
        <f>+SUMIF('[16]New PBC 31.03.2021'!A:A, 'Trial Balance (2)'!F92, '[16]New PBC 31.03.2021'!J:J)</f>
        <v>#VALUE!</v>
      </c>
      <c r="L92" s="27" t="e">
        <f t="shared" si="5"/>
        <v>#VALUE!</v>
      </c>
      <c r="M92" s="27"/>
      <c r="N92" s="95" t="e">
        <f t="shared" si="6"/>
        <v>#VALUE!</v>
      </c>
      <c r="O92" s="59">
        <v>-11712434</v>
      </c>
      <c r="P92" s="59">
        <f t="shared" si="4"/>
        <v>0</v>
      </c>
      <c r="Q92" s="60">
        <f t="shared" si="7"/>
        <v>-11712434</v>
      </c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</row>
    <row r="93" spans="1:40" s="23" customFormat="1" ht="12.75" x14ac:dyDescent="0.2">
      <c r="A93" s="23" t="s">
        <v>3556</v>
      </c>
      <c r="B93" s="138">
        <v>1014</v>
      </c>
      <c r="C93" s="138">
        <v>1014</v>
      </c>
      <c r="D93" s="138">
        <v>0</v>
      </c>
      <c r="E93" s="138">
        <v>0</v>
      </c>
      <c r="F93" s="108" t="s">
        <v>215</v>
      </c>
      <c r="G93" s="27" t="s">
        <v>216</v>
      </c>
      <c r="H93" s="27" t="s">
        <v>5</v>
      </c>
      <c r="I93" s="27" t="e">
        <f>+SUMIF('[16]New PBC 31.03.2021'!A:A, 'Trial Balance (2)'!F93, '[16]New PBC 31.03.2021'!D:D)</f>
        <v>#VALUE!</v>
      </c>
      <c r="J93" s="27" t="e">
        <f>+SUMIF('[16]New PBC 31.03.2021'!A:A, 'Trial Balance (2)'!F93, '[16]New PBC 31.03.2021'!G:G)</f>
        <v>#VALUE!</v>
      </c>
      <c r="K93" s="27" t="e">
        <f>+SUMIF('[16]New PBC 31.03.2021'!A:A, 'Trial Balance (2)'!F93, '[16]New PBC 31.03.2021'!J:J)</f>
        <v>#VALUE!</v>
      </c>
      <c r="L93" s="27" t="e">
        <f t="shared" si="5"/>
        <v>#VALUE!</v>
      </c>
      <c r="M93" s="27"/>
      <c r="N93" s="95" t="e">
        <f t="shared" si="6"/>
        <v>#VALUE!</v>
      </c>
      <c r="O93" s="59">
        <v>-12659072</v>
      </c>
      <c r="P93" s="59">
        <f t="shared" si="4"/>
        <v>0</v>
      </c>
      <c r="Q93" s="60">
        <f t="shared" si="7"/>
        <v>-12659072</v>
      </c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</row>
    <row r="94" spans="1:40" s="23" customFormat="1" ht="12.75" x14ac:dyDescent="0.2">
      <c r="A94" s="23" t="s">
        <v>3556</v>
      </c>
      <c r="B94" s="138">
        <v>1014</v>
      </c>
      <c r="C94" s="138">
        <v>1014</v>
      </c>
      <c r="D94" s="138">
        <v>0</v>
      </c>
      <c r="E94" s="138">
        <v>0</v>
      </c>
      <c r="F94" s="108" t="s">
        <v>217</v>
      </c>
      <c r="G94" s="27" t="s">
        <v>218</v>
      </c>
      <c r="H94" s="27" t="s">
        <v>5</v>
      </c>
      <c r="I94" s="27" t="e">
        <f>+SUMIF('[16]New PBC 31.03.2021'!A:A, 'Trial Balance (2)'!F94, '[16]New PBC 31.03.2021'!D:D)</f>
        <v>#VALUE!</v>
      </c>
      <c r="J94" s="27" t="e">
        <f>+SUMIF('[16]New PBC 31.03.2021'!A:A, 'Trial Balance (2)'!F94, '[16]New PBC 31.03.2021'!G:G)</f>
        <v>#VALUE!</v>
      </c>
      <c r="K94" s="27" t="e">
        <f>+SUMIF('[16]New PBC 31.03.2021'!A:A, 'Trial Balance (2)'!F94, '[16]New PBC 31.03.2021'!J:J)</f>
        <v>#VALUE!</v>
      </c>
      <c r="L94" s="27" t="e">
        <f t="shared" si="5"/>
        <v>#VALUE!</v>
      </c>
      <c r="M94" s="27"/>
      <c r="N94" s="95" t="e">
        <f t="shared" si="6"/>
        <v>#VALUE!</v>
      </c>
      <c r="O94" s="59">
        <v>-9959500</v>
      </c>
      <c r="P94" s="59">
        <f t="shared" si="4"/>
        <v>0</v>
      </c>
      <c r="Q94" s="60">
        <f t="shared" si="7"/>
        <v>-9959500</v>
      </c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</row>
    <row r="95" spans="1:40" s="23" customFormat="1" ht="12.75" x14ac:dyDescent="0.2">
      <c r="A95" s="23" t="s">
        <v>3556</v>
      </c>
      <c r="B95" s="138">
        <v>1014</v>
      </c>
      <c r="C95" s="138">
        <v>1014</v>
      </c>
      <c r="D95" s="138">
        <v>0</v>
      </c>
      <c r="E95" s="138">
        <v>0</v>
      </c>
      <c r="F95" s="108" t="s">
        <v>219</v>
      </c>
      <c r="G95" s="27" t="s">
        <v>220</v>
      </c>
      <c r="H95" s="27" t="s">
        <v>5</v>
      </c>
      <c r="I95" s="27" t="e">
        <f>+SUMIF('[16]New PBC 31.03.2021'!A:A, 'Trial Balance (2)'!F95, '[16]New PBC 31.03.2021'!D:D)</f>
        <v>#VALUE!</v>
      </c>
      <c r="J95" s="27" t="e">
        <f>+SUMIF('[16]New PBC 31.03.2021'!A:A, 'Trial Balance (2)'!F95, '[16]New PBC 31.03.2021'!G:G)</f>
        <v>#VALUE!</v>
      </c>
      <c r="K95" s="27" t="e">
        <f>+SUMIF('[16]New PBC 31.03.2021'!A:A, 'Trial Balance (2)'!F95, '[16]New PBC 31.03.2021'!J:J)</f>
        <v>#VALUE!</v>
      </c>
      <c r="L95" s="27" t="e">
        <f t="shared" si="5"/>
        <v>#VALUE!</v>
      </c>
      <c r="M95" s="27"/>
      <c r="N95" s="95" t="e">
        <f t="shared" si="6"/>
        <v>#VALUE!</v>
      </c>
      <c r="O95" s="59">
        <v>-888500</v>
      </c>
      <c r="P95" s="59">
        <f t="shared" si="4"/>
        <v>0</v>
      </c>
      <c r="Q95" s="60">
        <f t="shared" si="7"/>
        <v>-888500</v>
      </c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</row>
    <row r="96" spans="1:40" s="23" customFormat="1" ht="12.75" x14ac:dyDescent="0.2">
      <c r="A96" s="23" t="s">
        <v>3556</v>
      </c>
      <c r="B96" s="138">
        <v>1014</v>
      </c>
      <c r="C96" s="138">
        <v>1014</v>
      </c>
      <c r="D96" s="138">
        <v>0</v>
      </c>
      <c r="E96" s="138">
        <v>0</v>
      </c>
      <c r="F96" s="109" t="s">
        <v>221</v>
      </c>
      <c r="G96" s="110" t="s">
        <v>222</v>
      </c>
      <c r="H96" s="27" t="s">
        <v>5</v>
      </c>
      <c r="I96" s="27" t="e">
        <f>+SUMIF('[16]New PBC 31.03.2021'!A:A, 'Trial Balance (2)'!F96, '[16]New PBC 31.03.2021'!D:D)</f>
        <v>#VALUE!</v>
      </c>
      <c r="J96" s="27" t="e">
        <f>+SUMIF('[16]New PBC 31.03.2021'!A:A, 'Trial Balance (2)'!F96, '[16]New PBC 31.03.2021'!G:G)</f>
        <v>#VALUE!</v>
      </c>
      <c r="K96" s="27" t="e">
        <f>+SUMIF('[16]New PBC 31.03.2021'!A:A, 'Trial Balance (2)'!F96, '[16]New PBC 31.03.2021'!J:J)</f>
        <v>#VALUE!</v>
      </c>
      <c r="L96" s="27" t="e">
        <f t="shared" si="5"/>
        <v>#VALUE!</v>
      </c>
      <c r="M96" s="27"/>
      <c r="N96" s="95" t="e">
        <f t="shared" si="6"/>
        <v>#VALUE!</v>
      </c>
      <c r="O96" s="59">
        <v>-3318763</v>
      </c>
      <c r="P96" s="59">
        <f t="shared" si="4"/>
        <v>0</v>
      </c>
      <c r="Q96" s="60">
        <f t="shared" si="7"/>
        <v>-3318763</v>
      </c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</row>
    <row r="97" spans="1:40" s="23" customFormat="1" ht="12.75" x14ac:dyDescent="0.2">
      <c r="A97" s="23" t="s">
        <v>3556</v>
      </c>
      <c r="B97" s="138">
        <v>1014</v>
      </c>
      <c r="C97" s="138">
        <v>1014</v>
      </c>
      <c r="D97" s="138">
        <v>0</v>
      </c>
      <c r="E97" s="138">
        <v>0</v>
      </c>
      <c r="F97" s="108" t="s">
        <v>223</v>
      </c>
      <c r="G97" s="27" t="s">
        <v>224</v>
      </c>
      <c r="H97" s="27" t="s">
        <v>5</v>
      </c>
      <c r="I97" s="27" t="e">
        <f>+SUMIF('[16]New PBC 31.03.2021'!A:A, 'Trial Balance (2)'!F97, '[16]New PBC 31.03.2021'!D:D)</f>
        <v>#VALUE!</v>
      </c>
      <c r="J97" s="27" t="e">
        <f>+SUMIF('[16]New PBC 31.03.2021'!A:A, 'Trial Balance (2)'!F97, '[16]New PBC 31.03.2021'!G:G)</f>
        <v>#VALUE!</v>
      </c>
      <c r="K97" s="27" t="e">
        <f>+SUMIF('[16]New PBC 31.03.2021'!A:A, 'Trial Balance (2)'!F97, '[16]New PBC 31.03.2021'!J:J)</f>
        <v>#VALUE!</v>
      </c>
      <c r="L97" s="27" t="e">
        <f t="shared" si="5"/>
        <v>#VALUE!</v>
      </c>
      <c r="M97" s="27"/>
      <c r="N97" s="95" t="e">
        <f t="shared" si="6"/>
        <v>#VALUE!</v>
      </c>
      <c r="O97" s="59">
        <v>-6245727</v>
      </c>
      <c r="P97" s="59">
        <f t="shared" si="4"/>
        <v>0</v>
      </c>
      <c r="Q97" s="60">
        <f t="shared" si="7"/>
        <v>-6245727</v>
      </c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</row>
    <row r="98" spans="1:40" s="23" customFormat="1" ht="12.75" x14ac:dyDescent="0.2">
      <c r="A98" s="23" t="s">
        <v>3556</v>
      </c>
      <c r="B98" s="138">
        <v>1015</v>
      </c>
      <c r="C98" s="138">
        <v>1015</v>
      </c>
      <c r="D98" s="138">
        <v>0</v>
      </c>
      <c r="E98" s="138">
        <v>0</v>
      </c>
      <c r="F98" s="108" t="s">
        <v>225</v>
      </c>
      <c r="G98" s="27" t="s">
        <v>226</v>
      </c>
      <c r="H98" s="27" t="s">
        <v>5</v>
      </c>
      <c r="I98" s="27" t="e">
        <f>+SUMIF('[16]New PBC 31.03.2021'!A:A, 'Trial Balance (2)'!F98, '[16]New PBC 31.03.2021'!D:D)</f>
        <v>#VALUE!</v>
      </c>
      <c r="J98" s="27" t="e">
        <f>+SUMIF('[16]New PBC 31.03.2021'!A:A, 'Trial Balance (2)'!F98, '[16]New PBC 31.03.2021'!G:G)</f>
        <v>#VALUE!</v>
      </c>
      <c r="K98" s="27" t="e">
        <f>+SUMIF('[16]New PBC 31.03.2021'!A:A, 'Trial Balance (2)'!F98, '[16]New PBC 31.03.2021'!J:J)</f>
        <v>#VALUE!</v>
      </c>
      <c r="L98" s="27" t="e">
        <f t="shared" si="5"/>
        <v>#VALUE!</v>
      </c>
      <c r="M98" s="27"/>
      <c r="N98" s="95" t="e">
        <f t="shared" si="6"/>
        <v>#VALUE!</v>
      </c>
      <c r="O98" s="59">
        <v>-5265220</v>
      </c>
      <c r="P98" s="59">
        <f t="shared" si="4"/>
        <v>0</v>
      </c>
      <c r="Q98" s="60">
        <f t="shared" si="7"/>
        <v>-5265220</v>
      </c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</row>
    <row r="99" spans="1:40" s="23" customFormat="1" ht="12.75" x14ac:dyDescent="0.2">
      <c r="A99" s="23" t="s">
        <v>3559</v>
      </c>
      <c r="B99" s="138">
        <v>1012</v>
      </c>
      <c r="C99" s="138">
        <v>1012</v>
      </c>
      <c r="D99" s="138">
        <v>101201</v>
      </c>
      <c r="E99" s="138">
        <v>101201</v>
      </c>
      <c r="F99" s="108" t="s">
        <v>227</v>
      </c>
      <c r="G99" s="27" t="s">
        <v>228</v>
      </c>
      <c r="H99" s="27" t="s">
        <v>5</v>
      </c>
      <c r="I99" s="27" t="e">
        <f>+SUMIF('[16]New PBC 31.03.2021'!A:A, 'Trial Balance (2)'!F99, '[16]New PBC 31.03.2021'!D:D)</f>
        <v>#VALUE!</v>
      </c>
      <c r="J99" s="27" t="e">
        <f>+SUMIF('[16]New PBC 31.03.2021'!A:A, 'Trial Balance (2)'!F99, '[16]New PBC 31.03.2021'!G:G)</f>
        <v>#VALUE!</v>
      </c>
      <c r="K99" s="27" t="e">
        <f>+SUMIF('[16]New PBC 31.03.2021'!A:A, 'Trial Balance (2)'!F99, '[16]New PBC 31.03.2021'!J:J)</f>
        <v>#VALUE!</v>
      </c>
      <c r="L99" s="27" t="e">
        <f t="shared" si="5"/>
        <v>#VALUE!</v>
      </c>
      <c r="M99" s="27"/>
      <c r="N99" s="95" t="e">
        <f t="shared" si="6"/>
        <v>#VALUE!</v>
      </c>
      <c r="O99" s="59">
        <v>-8677810</v>
      </c>
      <c r="P99" s="59">
        <f t="shared" si="4"/>
        <v>0</v>
      </c>
      <c r="Q99" s="60">
        <f t="shared" si="7"/>
        <v>-8677810</v>
      </c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</row>
    <row r="100" spans="1:40" s="23" customFormat="1" ht="12.75" x14ac:dyDescent="0.2">
      <c r="A100" s="23" t="s">
        <v>3559</v>
      </c>
      <c r="B100" s="138">
        <v>1012</v>
      </c>
      <c r="C100" s="138">
        <v>1012</v>
      </c>
      <c r="D100" s="138">
        <v>101201</v>
      </c>
      <c r="E100" s="138">
        <v>101201</v>
      </c>
      <c r="F100" s="108" t="s">
        <v>229</v>
      </c>
      <c r="G100" s="27" t="s">
        <v>230</v>
      </c>
      <c r="H100" s="27" t="s">
        <v>5</v>
      </c>
      <c r="I100" s="27" t="e">
        <f>+SUMIF('[16]New PBC 31.03.2021'!A:A, 'Trial Balance (2)'!F100, '[16]New PBC 31.03.2021'!D:D)</f>
        <v>#VALUE!</v>
      </c>
      <c r="J100" s="27" t="e">
        <f>+SUMIF('[16]New PBC 31.03.2021'!A:A, 'Trial Balance (2)'!F100, '[16]New PBC 31.03.2021'!G:G)</f>
        <v>#VALUE!</v>
      </c>
      <c r="K100" s="27" t="e">
        <f>+SUMIF('[16]New PBC 31.03.2021'!A:A, 'Trial Balance (2)'!F100, '[16]New PBC 31.03.2021'!J:J)</f>
        <v>#VALUE!</v>
      </c>
      <c r="L100" s="27" t="e">
        <f t="shared" si="5"/>
        <v>#VALUE!</v>
      </c>
      <c r="M100" s="27"/>
      <c r="N100" s="95" t="e">
        <f t="shared" si="6"/>
        <v>#VALUE!</v>
      </c>
      <c r="O100" s="59">
        <v>-9470506</v>
      </c>
      <c r="P100" s="59">
        <f t="shared" si="4"/>
        <v>0</v>
      </c>
      <c r="Q100" s="60">
        <f t="shared" si="7"/>
        <v>-9470506</v>
      </c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</row>
    <row r="101" spans="1:40" s="23" customFormat="1" ht="12.75" x14ac:dyDescent="0.2">
      <c r="A101" s="23" t="s">
        <v>3559</v>
      </c>
      <c r="B101" s="138">
        <v>1012</v>
      </c>
      <c r="C101" s="138">
        <v>1012</v>
      </c>
      <c r="D101" s="138">
        <v>101201</v>
      </c>
      <c r="E101" s="138">
        <v>101201</v>
      </c>
      <c r="F101" s="108" t="s">
        <v>231</v>
      </c>
      <c r="G101" s="27" t="s">
        <v>232</v>
      </c>
      <c r="H101" s="27" t="s">
        <v>5</v>
      </c>
      <c r="I101" s="27" t="e">
        <f>+SUMIF('[16]New PBC 31.03.2021'!A:A, 'Trial Balance (2)'!F101, '[16]New PBC 31.03.2021'!D:D)</f>
        <v>#VALUE!</v>
      </c>
      <c r="J101" s="27" t="e">
        <f>+SUMIF('[16]New PBC 31.03.2021'!A:A, 'Trial Balance (2)'!F101, '[16]New PBC 31.03.2021'!G:G)</f>
        <v>#VALUE!</v>
      </c>
      <c r="K101" s="27" t="e">
        <f>+SUMIF('[16]New PBC 31.03.2021'!A:A, 'Trial Balance (2)'!F101, '[16]New PBC 31.03.2021'!J:J)</f>
        <v>#VALUE!</v>
      </c>
      <c r="L101" s="27" t="e">
        <f t="shared" si="5"/>
        <v>#VALUE!</v>
      </c>
      <c r="M101" s="27"/>
      <c r="N101" s="95" t="e">
        <f t="shared" si="6"/>
        <v>#VALUE!</v>
      </c>
      <c r="O101" s="59">
        <v>-1949765</v>
      </c>
      <c r="P101" s="59">
        <f t="shared" si="4"/>
        <v>0</v>
      </c>
      <c r="Q101" s="60">
        <f t="shared" si="7"/>
        <v>-1949765</v>
      </c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</row>
    <row r="102" spans="1:40" s="23" customFormat="1" ht="12.75" x14ac:dyDescent="0.2">
      <c r="A102" s="23" t="s">
        <v>3559</v>
      </c>
      <c r="B102" s="138">
        <v>1012</v>
      </c>
      <c r="C102" s="138">
        <v>1012</v>
      </c>
      <c r="D102" s="138">
        <v>101201</v>
      </c>
      <c r="E102" s="138">
        <v>101201</v>
      </c>
      <c r="F102" s="108" t="s">
        <v>235</v>
      </c>
      <c r="G102" s="27" t="s">
        <v>236</v>
      </c>
      <c r="H102" s="27" t="s">
        <v>5</v>
      </c>
      <c r="I102" s="27" t="e">
        <f>+SUMIF('[16]New PBC 31.03.2021'!A:A, 'Trial Balance (2)'!F102, '[16]New PBC 31.03.2021'!D:D)</f>
        <v>#VALUE!</v>
      </c>
      <c r="J102" s="27" t="e">
        <f>+SUMIF('[16]New PBC 31.03.2021'!A:A, 'Trial Balance (2)'!F102, '[16]New PBC 31.03.2021'!G:G)</f>
        <v>#VALUE!</v>
      </c>
      <c r="K102" s="27" t="e">
        <f>+SUMIF('[16]New PBC 31.03.2021'!A:A, 'Trial Balance (2)'!F102, '[16]New PBC 31.03.2021'!J:J)</f>
        <v>#VALUE!</v>
      </c>
      <c r="L102" s="27" t="e">
        <f t="shared" si="5"/>
        <v>#VALUE!</v>
      </c>
      <c r="M102" s="27"/>
      <c r="N102" s="95" t="e">
        <f t="shared" si="6"/>
        <v>#VALUE!</v>
      </c>
      <c r="O102" s="59">
        <v>-19174160</v>
      </c>
      <c r="P102" s="59">
        <f t="shared" si="4"/>
        <v>0</v>
      </c>
      <c r="Q102" s="60">
        <f t="shared" si="7"/>
        <v>-19174160</v>
      </c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</row>
    <row r="103" spans="1:40" s="23" customFormat="1" ht="12.75" x14ac:dyDescent="0.2">
      <c r="A103" s="23" t="s">
        <v>3559</v>
      </c>
      <c r="B103" s="138">
        <v>1012</v>
      </c>
      <c r="C103" s="138">
        <v>1012</v>
      </c>
      <c r="D103" s="138">
        <v>101201</v>
      </c>
      <c r="E103" s="138">
        <v>101201</v>
      </c>
      <c r="F103" s="108" t="s">
        <v>237</v>
      </c>
      <c r="G103" s="27" t="s">
        <v>238</v>
      </c>
      <c r="H103" s="27" t="s">
        <v>5</v>
      </c>
      <c r="I103" s="27" t="e">
        <f>+SUMIF('[16]New PBC 31.03.2021'!A:A, 'Trial Balance (2)'!F103, '[16]New PBC 31.03.2021'!D:D)</f>
        <v>#VALUE!</v>
      </c>
      <c r="J103" s="27" t="e">
        <f>+SUMIF('[16]New PBC 31.03.2021'!A:A, 'Trial Balance (2)'!F103, '[16]New PBC 31.03.2021'!G:G)</f>
        <v>#VALUE!</v>
      </c>
      <c r="K103" s="27" t="e">
        <f>+SUMIF('[16]New PBC 31.03.2021'!A:A, 'Trial Balance (2)'!F103, '[16]New PBC 31.03.2021'!J:J)</f>
        <v>#VALUE!</v>
      </c>
      <c r="L103" s="27" t="e">
        <f t="shared" si="5"/>
        <v>#VALUE!</v>
      </c>
      <c r="M103" s="27"/>
      <c r="N103" s="95" t="e">
        <f t="shared" si="6"/>
        <v>#VALUE!</v>
      </c>
      <c r="O103" s="59">
        <v>-7933087</v>
      </c>
      <c r="P103" s="59">
        <f t="shared" si="4"/>
        <v>0</v>
      </c>
      <c r="Q103" s="60">
        <f t="shared" si="7"/>
        <v>-7933087</v>
      </c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</row>
    <row r="104" spans="1:40" s="23" customFormat="1" ht="12.75" x14ac:dyDescent="0.2">
      <c r="A104" s="23" t="s">
        <v>3559</v>
      </c>
      <c r="B104" s="138">
        <v>1012</v>
      </c>
      <c r="C104" s="138">
        <v>1012</v>
      </c>
      <c r="D104" s="138">
        <v>101201</v>
      </c>
      <c r="E104" s="138">
        <v>101201</v>
      </c>
      <c r="F104" s="108" t="s">
        <v>239</v>
      </c>
      <c r="G104" s="27" t="s">
        <v>240</v>
      </c>
      <c r="H104" s="27" t="s">
        <v>5</v>
      </c>
      <c r="I104" s="27" t="e">
        <f>+SUMIF('[16]New PBC 31.03.2021'!A:A, 'Trial Balance (2)'!F104, '[16]New PBC 31.03.2021'!D:D)</f>
        <v>#VALUE!</v>
      </c>
      <c r="J104" s="27" t="e">
        <f>+SUMIF('[16]New PBC 31.03.2021'!A:A, 'Trial Balance (2)'!F104, '[16]New PBC 31.03.2021'!G:G)</f>
        <v>#VALUE!</v>
      </c>
      <c r="K104" s="27" t="e">
        <f>+SUMIF('[16]New PBC 31.03.2021'!A:A, 'Trial Balance (2)'!F104, '[16]New PBC 31.03.2021'!J:J)</f>
        <v>#VALUE!</v>
      </c>
      <c r="L104" s="27" t="e">
        <f t="shared" si="5"/>
        <v>#VALUE!</v>
      </c>
      <c r="M104" s="27"/>
      <c r="N104" s="95" t="e">
        <f t="shared" si="6"/>
        <v>#VALUE!</v>
      </c>
      <c r="O104" s="59">
        <v>1</v>
      </c>
      <c r="P104" s="59">
        <f t="shared" si="4"/>
        <v>0</v>
      </c>
      <c r="Q104" s="60">
        <f t="shared" si="7"/>
        <v>1</v>
      </c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</row>
    <row r="105" spans="1:40" s="23" customFormat="1" ht="12.75" x14ac:dyDescent="0.2">
      <c r="A105" s="23" t="s">
        <v>3559</v>
      </c>
      <c r="B105" s="138">
        <v>1012</v>
      </c>
      <c r="C105" s="138">
        <v>1012</v>
      </c>
      <c r="D105" s="138">
        <v>101201</v>
      </c>
      <c r="E105" s="138">
        <v>101201</v>
      </c>
      <c r="F105" s="108" t="s">
        <v>241</v>
      </c>
      <c r="G105" s="27" t="s">
        <v>242</v>
      </c>
      <c r="H105" s="27" t="s">
        <v>5</v>
      </c>
      <c r="I105" s="27" t="e">
        <f>+SUMIF('[16]New PBC 31.03.2021'!A:A, 'Trial Balance (2)'!F105, '[16]New PBC 31.03.2021'!D:D)</f>
        <v>#VALUE!</v>
      </c>
      <c r="J105" s="27" t="e">
        <f>+SUMIF('[16]New PBC 31.03.2021'!A:A, 'Trial Balance (2)'!F105, '[16]New PBC 31.03.2021'!G:G)</f>
        <v>#VALUE!</v>
      </c>
      <c r="K105" s="27" t="e">
        <f>+SUMIF('[16]New PBC 31.03.2021'!A:A, 'Trial Balance (2)'!F105, '[16]New PBC 31.03.2021'!J:J)</f>
        <v>#VALUE!</v>
      </c>
      <c r="L105" s="27" t="e">
        <f t="shared" si="5"/>
        <v>#VALUE!</v>
      </c>
      <c r="M105" s="27"/>
      <c r="N105" s="95" t="e">
        <f t="shared" si="6"/>
        <v>#VALUE!</v>
      </c>
      <c r="O105" s="59">
        <v>-9789010</v>
      </c>
      <c r="P105" s="59">
        <f t="shared" si="4"/>
        <v>0</v>
      </c>
      <c r="Q105" s="60">
        <f t="shared" si="7"/>
        <v>-9789010</v>
      </c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</row>
    <row r="106" spans="1:40" s="23" customFormat="1" ht="12.75" x14ac:dyDescent="0.2">
      <c r="A106" s="23" t="s">
        <v>3559</v>
      </c>
      <c r="B106" s="138">
        <v>1012</v>
      </c>
      <c r="C106" s="138">
        <v>1012</v>
      </c>
      <c r="D106" s="138">
        <v>101201</v>
      </c>
      <c r="E106" s="138">
        <v>101201</v>
      </c>
      <c r="F106" s="108" t="s">
        <v>243</v>
      </c>
      <c r="G106" s="27" t="s">
        <v>244</v>
      </c>
      <c r="H106" s="27" t="s">
        <v>5</v>
      </c>
      <c r="I106" s="27" t="e">
        <f>+SUMIF('[16]New PBC 31.03.2021'!A:A, 'Trial Balance (2)'!F106, '[16]New PBC 31.03.2021'!D:D)</f>
        <v>#VALUE!</v>
      </c>
      <c r="J106" s="27" t="e">
        <f>+SUMIF('[16]New PBC 31.03.2021'!A:A, 'Trial Balance (2)'!F106, '[16]New PBC 31.03.2021'!G:G)</f>
        <v>#VALUE!</v>
      </c>
      <c r="K106" s="27" t="e">
        <f>+SUMIF('[16]New PBC 31.03.2021'!A:A, 'Trial Balance (2)'!F106, '[16]New PBC 31.03.2021'!J:J)</f>
        <v>#VALUE!</v>
      </c>
      <c r="L106" s="27" t="e">
        <f t="shared" si="5"/>
        <v>#VALUE!</v>
      </c>
      <c r="M106" s="27"/>
      <c r="N106" s="95" t="e">
        <f t="shared" si="6"/>
        <v>#VALUE!</v>
      </c>
      <c r="O106" s="59">
        <v>-9649634</v>
      </c>
      <c r="P106" s="59">
        <f t="shared" si="4"/>
        <v>0</v>
      </c>
      <c r="Q106" s="60">
        <f t="shared" si="7"/>
        <v>-9649634</v>
      </c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</row>
    <row r="107" spans="1:40" s="23" customFormat="1" ht="12.75" x14ac:dyDescent="0.2">
      <c r="A107" s="23" t="s">
        <v>3559</v>
      </c>
      <c r="B107" s="138">
        <v>1012</v>
      </c>
      <c r="C107" s="138">
        <v>1012</v>
      </c>
      <c r="D107" s="138">
        <v>101201</v>
      </c>
      <c r="E107" s="138">
        <v>101201</v>
      </c>
      <c r="F107" s="108" t="s">
        <v>245</v>
      </c>
      <c r="G107" s="27" t="s">
        <v>246</v>
      </c>
      <c r="H107" s="27" t="s">
        <v>5</v>
      </c>
      <c r="I107" s="27" t="e">
        <f>+SUMIF('[16]New PBC 31.03.2021'!A:A, 'Trial Balance (2)'!F107, '[16]New PBC 31.03.2021'!D:D)</f>
        <v>#VALUE!</v>
      </c>
      <c r="J107" s="27" t="e">
        <f>+SUMIF('[16]New PBC 31.03.2021'!A:A, 'Trial Balance (2)'!F107, '[16]New PBC 31.03.2021'!G:G)</f>
        <v>#VALUE!</v>
      </c>
      <c r="K107" s="27" t="e">
        <f>+SUMIF('[16]New PBC 31.03.2021'!A:A, 'Trial Balance (2)'!F107, '[16]New PBC 31.03.2021'!J:J)</f>
        <v>#VALUE!</v>
      </c>
      <c r="L107" s="27" t="e">
        <f t="shared" si="5"/>
        <v>#VALUE!</v>
      </c>
      <c r="M107" s="27"/>
      <c r="N107" s="95" t="e">
        <f t="shared" si="6"/>
        <v>#VALUE!</v>
      </c>
      <c r="O107" s="59">
        <v>-13231437</v>
      </c>
      <c r="P107" s="59">
        <f t="shared" si="4"/>
        <v>0</v>
      </c>
      <c r="Q107" s="60">
        <f t="shared" si="7"/>
        <v>-13231437</v>
      </c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</row>
    <row r="108" spans="1:40" s="23" customFormat="1" ht="12.75" x14ac:dyDescent="0.2">
      <c r="A108" s="23" t="s">
        <v>3559</v>
      </c>
      <c r="B108" s="138">
        <v>1012</v>
      </c>
      <c r="C108" s="138">
        <v>1012</v>
      </c>
      <c r="D108" s="138">
        <v>101201</v>
      </c>
      <c r="E108" s="138">
        <v>101201</v>
      </c>
      <c r="F108" s="108" t="s">
        <v>247</v>
      </c>
      <c r="G108" s="27" t="s">
        <v>248</v>
      </c>
      <c r="H108" s="27" t="s">
        <v>5</v>
      </c>
      <c r="I108" s="27" t="e">
        <f>+SUMIF('[16]New PBC 31.03.2021'!A:A, 'Trial Balance (2)'!F108, '[16]New PBC 31.03.2021'!D:D)</f>
        <v>#VALUE!</v>
      </c>
      <c r="J108" s="27" t="e">
        <f>+SUMIF('[16]New PBC 31.03.2021'!A:A, 'Trial Balance (2)'!F108, '[16]New PBC 31.03.2021'!G:G)</f>
        <v>#VALUE!</v>
      </c>
      <c r="K108" s="27" t="e">
        <f>+SUMIF('[16]New PBC 31.03.2021'!A:A, 'Trial Balance (2)'!F108, '[16]New PBC 31.03.2021'!J:J)</f>
        <v>#VALUE!</v>
      </c>
      <c r="L108" s="27" t="e">
        <f t="shared" si="5"/>
        <v>#VALUE!</v>
      </c>
      <c r="M108" s="27"/>
      <c r="N108" s="95" t="e">
        <f t="shared" si="6"/>
        <v>#VALUE!</v>
      </c>
      <c r="O108" s="59">
        <v>-6157956</v>
      </c>
      <c r="P108" s="59">
        <f t="shared" si="4"/>
        <v>0</v>
      </c>
      <c r="Q108" s="60">
        <f t="shared" si="7"/>
        <v>-6157956</v>
      </c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</row>
    <row r="109" spans="1:40" s="23" customFormat="1" ht="12.75" x14ac:dyDescent="0.2">
      <c r="A109" s="23" t="s">
        <v>3559</v>
      </c>
      <c r="B109" s="138">
        <v>1012</v>
      </c>
      <c r="C109" s="138">
        <v>1012</v>
      </c>
      <c r="D109" s="138">
        <v>101201</v>
      </c>
      <c r="E109" s="138">
        <v>101201</v>
      </c>
      <c r="F109" s="108" t="s">
        <v>249</v>
      </c>
      <c r="G109" s="27" t="s">
        <v>250</v>
      </c>
      <c r="H109" s="27" t="s">
        <v>5</v>
      </c>
      <c r="I109" s="27" t="e">
        <f>+SUMIF('[16]New PBC 31.03.2021'!A:A, 'Trial Balance (2)'!F109, '[16]New PBC 31.03.2021'!D:D)</f>
        <v>#VALUE!</v>
      </c>
      <c r="J109" s="27" t="e">
        <f>+SUMIF('[16]New PBC 31.03.2021'!A:A, 'Trial Balance (2)'!F109, '[16]New PBC 31.03.2021'!G:G)</f>
        <v>#VALUE!</v>
      </c>
      <c r="K109" s="27" t="e">
        <f>+SUMIF('[16]New PBC 31.03.2021'!A:A, 'Trial Balance (2)'!F109, '[16]New PBC 31.03.2021'!J:J)</f>
        <v>#VALUE!</v>
      </c>
      <c r="L109" s="27" t="e">
        <f t="shared" si="5"/>
        <v>#VALUE!</v>
      </c>
      <c r="M109" s="27"/>
      <c r="N109" s="95" t="e">
        <f t="shared" si="6"/>
        <v>#VALUE!</v>
      </c>
      <c r="O109" s="59">
        <v>-2343415</v>
      </c>
      <c r="P109" s="59">
        <f t="shared" si="4"/>
        <v>0</v>
      </c>
      <c r="Q109" s="60">
        <f t="shared" si="7"/>
        <v>-2343415</v>
      </c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</row>
    <row r="110" spans="1:40" s="23" customFormat="1" ht="12.75" x14ac:dyDescent="0.2">
      <c r="A110" s="23" t="s">
        <v>3559</v>
      </c>
      <c r="B110" s="138">
        <v>1012</v>
      </c>
      <c r="C110" s="138">
        <v>1012</v>
      </c>
      <c r="D110" s="138">
        <v>101201</v>
      </c>
      <c r="E110" s="138">
        <v>101201</v>
      </c>
      <c r="F110" s="108" t="s">
        <v>251</v>
      </c>
      <c r="G110" s="27" t="s">
        <v>252</v>
      </c>
      <c r="H110" s="27" t="s">
        <v>5</v>
      </c>
      <c r="I110" s="27" t="e">
        <f>+SUMIF('[16]New PBC 31.03.2021'!A:A, 'Trial Balance (2)'!F110, '[16]New PBC 31.03.2021'!D:D)</f>
        <v>#VALUE!</v>
      </c>
      <c r="J110" s="27" t="e">
        <f>+SUMIF('[16]New PBC 31.03.2021'!A:A, 'Trial Balance (2)'!F110, '[16]New PBC 31.03.2021'!G:G)</f>
        <v>#VALUE!</v>
      </c>
      <c r="K110" s="27" t="e">
        <f>+SUMIF('[16]New PBC 31.03.2021'!A:A, 'Trial Balance (2)'!F110, '[16]New PBC 31.03.2021'!J:J)</f>
        <v>#VALUE!</v>
      </c>
      <c r="L110" s="27" t="e">
        <f t="shared" si="5"/>
        <v>#VALUE!</v>
      </c>
      <c r="M110" s="27"/>
      <c r="N110" s="95" t="e">
        <f t="shared" si="6"/>
        <v>#VALUE!</v>
      </c>
      <c r="O110" s="59">
        <v>-12604286</v>
      </c>
      <c r="P110" s="59">
        <f t="shared" si="4"/>
        <v>0</v>
      </c>
      <c r="Q110" s="60">
        <f t="shared" si="7"/>
        <v>-12604286</v>
      </c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</row>
    <row r="111" spans="1:40" s="23" customFormat="1" ht="12.75" x14ac:dyDescent="0.2">
      <c r="A111" s="23" t="s">
        <v>3559</v>
      </c>
      <c r="B111" s="138">
        <v>1012</v>
      </c>
      <c r="C111" s="138">
        <v>1012</v>
      </c>
      <c r="D111" s="138">
        <v>101201</v>
      </c>
      <c r="E111" s="138">
        <v>101201</v>
      </c>
      <c r="F111" s="108" t="s">
        <v>255</v>
      </c>
      <c r="G111" s="27" t="s">
        <v>256</v>
      </c>
      <c r="H111" s="27" t="s">
        <v>5</v>
      </c>
      <c r="I111" s="27" t="e">
        <f>+SUMIF('[16]New PBC 31.03.2021'!A:A, 'Trial Balance (2)'!F111, '[16]New PBC 31.03.2021'!D:D)</f>
        <v>#VALUE!</v>
      </c>
      <c r="J111" s="27" t="e">
        <f>+SUMIF('[16]New PBC 31.03.2021'!A:A, 'Trial Balance (2)'!F111, '[16]New PBC 31.03.2021'!G:G)</f>
        <v>#VALUE!</v>
      </c>
      <c r="K111" s="27" t="e">
        <f>+SUMIF('[16]New PBC 31.03.2021'!A:A, 'Trial Balance (2)'!F111, '[16]New PBC 31.03.2021'!J:J)</f>
        <v>#VALUE!</v>
      </c>
      <c r="L111" s="27" t="e">
        <f t="shared" si="5"/>
        <v>#VALUE!</v>
      </c>
      <c r="M111" s="27"/>
      <c r="N111" s="95" t="e">
        <f t="shared" si="6"/>
        <v>#VALUE!</v>
      </c>
      <c r="O111" s="59">
        <v>-14069899</v>
      </c>
      <c r="P111" s="59">
        <f t="shared" si="4"/>
        <v>0</v>
      </c>
      <c r="Q111" s="60">
        <f t="shared" si="7"/>
        <v>-14069899</v>
      </c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</row>
    <row r="112" spans="1:40" s="23" customFormat="1" ht="12.75" x14ac:dyDescent="0.2">
      <c r="A112" s="23" t="s">
        <v>3559</v>
      </c>
      <c r="B112" s="138">
        <v>1012</v>
      </c>
      <c r="C112" s="138">
        <v>1012</v>
      </c>
      <c r="D112" s="138">
        <v>101201</v>
      </c>
      <c r="E112" s="138">
        <v>101201</v>
      </c>
      <c r="F112" s="108" t="s">
        <v>259</v>
      </c>
      <c r="G112" s="27" t="s">
        <v>260</v>
      </c>
      <c r="H112" s="27" t="s">
        <v>5</v>
      </c>
      <c r="I112" s="27" t="e">
        <f>+SUMIF('[16]New PBC 31.03.2021'!A:A, 'Trial Balance (2)'!F112, '[16]New PBC 31.03.2021'!D:D)</f>
        <v>#VALUE!</v>
      </c>
      <c r="J112" s="27" t="e">
        <f>+SUMIF('[16]New PBC 31.03.2021'!A:A, 'Trial Balance (2)'!F112, '[16]New PBC 31.03.2021'!G:G)</f>
        <v>#VALUE!</v>
      </c>
      <c r="K112" s="27" t="e">
        <f>+SUMIF('[16]New PBC 31.03.2021'!A:A, 'Trial Balance (2)'!F112, '[16]New PBC 31.03.2021'!J:J)</f>
        <v>#VALUE!</v>
      </c>
      <c r="L112" s="27" t="e">
        <f t="shared" si="5"/>
        <v>#VALUE!</v>
      </c>
      <c r="M112" s="27"/>
      <c r="N112" s="95" t="e">
        <f t="shared" si="6"/>
        <v>#VALUE!</v>
      </c>
      <c r="O112" s="59">
        <v>-247873</v>
      </c>
      <c r="P112" s="59">
        <f t="shared" si="4"/>
        <v>0</v>
      </c>
      <c r="Q112" s="60">
        <f t="shared" si="7"/>
        <v>-247873</v>
      </c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</row>
    <row r="113" spans="1:40" s="23" customFormat="1" ht="12.75" x14ac:dyDescent="0.2">
      <c r="A113" s="23" t="s">
        <v>3556</v>
      </c>
      <c r="B113" s="138">
        <v>1010</v>
      </c>
      <c r="C113" s="138">
        <v>1010</v>
      </c>
      <c r="D113" s="138">
        <v>0</v>
      </c>
      <c r="E113" s="138">
        <v>0</v>
      </c>
      <c r="F113" s="108" t="s">
        <v>261</v>
      </c>
      <c r="G113" s="27" t="s">
        <v>262</v>
      </c>
      <c r="H113" s="27" t="s">
        <v>5</v>
      </c>
      <c r="I113" s="27" t="e">
        <f>+SUMIF('[16]New PBC 31.03.2021'!A:A, 'Trial Balance (2)'!F113, '[16]New PBC 31.03.2021'!D:D)</f>
        <v>#VALUE!</v>
      </c>
      <c r="J113" s="27" t="e">
        <f>+SUMIF('[16]New PBC 31.03.2021'!A:A, 'Trial Balance (2)'!F113, '[16]New PBC 31.03.2021'!G:G)</f>
        <v>#VALUE!</v>
      </c>
      <c r="K113" s="27" t="e">
        <f>+SUMIF('[16]New PBC 31.03.2021'!A:A, 'Trial Balance (2)'!F113, '[16]New PBC 31.03.2021'!J:J)</f>
        <v>#VALUE!</v>
      </c>
      <c r="L113" s="27" t="e">
        <f t="shared" si="5"/>
        <v>#VALUE!</v>
      </c>
      <c r="M113" s="27"/>
      <c r="N113" s="95" t="e">
        <f t="shared" si="6"/>
        <v>#VALUE!</v>
      </c>
      <c r="O113" s="59">
        <v>-6655322</v>
      </c>
      <c r="P113" s="59">
        <f t="shared" si="4"/>
        <v>0</v>
      </c>
      <c r="Q113" s="60">
        <f t="shared" si="7"/>
        <v>-6655322</v>
      </c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</row>
    <row r="114" spans="1:40" s="23" customFormat="1" ht="12.75" x14ac:dyDescent="0.2">
      <c r="A114" s="23" t="s">
        <v>3556</v>
      </c>
      <c r="B114" s="138">
        <v>1010</v>
      </c>
      <c r="C114" s="138">
        <v>1010</v>
      </c>
      <c r="D114" s="138">
        <v>0</v>
      </c>
      <c r="E114" s="138">
        <v>0</v>
      </c>
      <c r="F114" s="108" t="s">
        <v>263</v>
      </c>
      <c r="G114" s="27" t="s">
        <v>264</v>
      </c>
      <c r="H114" s="27" t="s">
        <v>5</v>
      </c>
      <c r="I114" s="27" t="e">
        <f>+SUMIF('[16]New PBC 31.03.2021'!A:A, 'Trial Balance (2)'!F114, '[16]New PBC 31.03.2021'!D:D)</f>
        <v>#VALUE!</v>
      </c>
      <c r="J114" s="27" t="e">
        <f>+SUMIF('[16]New PBC 31.03.2021'!A:A, 'Trial Balance (2)'!F114, '[16]New PBC 31.03.2021'!G:G)</f>
        <v>#VALUE!</v>
      </c>
      <c r="K114" s="27" t="e">
        <f>+SUMIF('[16]New PBC 31.03.2021'!A:A, 'Trial Balance (2)'!F114, '[16]New PBC 31.03.2021'!J:J)</f>
        <v>#VALUE!</v>
      </c>
      <c r="L114" s="27" t="e">
        <f t="shared" si="5"/>
        <v>#VALUE!</v>
      </c>
      <c r="M114" s="27"/>
      <c r="N114" s="95" t="e">
        <f t="shared" si="6"/>
        <v>#VALUE!</v>
      </c>
      <c r="O114" s="59">
        <v>-1887162</v>
      </c>
      <c r="P114" s="59">
        <f t="shared" si="4"/>
        <v>0</v>
      </c>
      <c r="Q114" s="60">
        <f t="shared" si="7"/>
        <v>-1887162</v>
      </c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</row>
    <row r="115" spans="1:40" s="23" customFormat="1" ht="12.75" x14ac:dyDescent="0.2">
      <c r="A115" s="23" t="s">
        <v>3556</v>
      </c>
      <c r="B115" s="138">
        <v>1010</v>
      </c>
      <c r="C115" s="138">
        <v>1010</v>
      </c>
      <c r="D115" s="138">
        <v>0</v>
      </c>
      <c r="E115" s="138">
        <v>0</v>
      </c>
      <c r="F115" s="108" t="s">
        <v>265</v>
      </c>
      <c r="G115" s="27" t="s">
        <v>266</v>
      </c>
      <c r="H115" s="27" t="s">
        <v>5</v>
      </c>
      <c r="I115" s="27" t="e">
        <f>+SUMIF('[16]New PBC 31.03.2021'!A:A, 'Trial Balance (2)'!F115, '[16]New PBC 31.03.2021'!D:D)</f>
        <v>#VALUE!</v>
      </c>
      <c r="J115" s="27" t="e">
        <f>+SUMIF('[16]New PBC 31.03.2021'!A:A, 'Trial Balance (2)'!F115, '[16]New PBC 31.03.2021'!G:G)</f>
        <v>#VALUE!</v>
      </c>
      <c r="K115" s="27" t="e">
        <f>+SUMIF('[16]New PBC 31.03.2021'!A:A, 'Trial Balance (2)'!F115, '[16]New PBC 31.03.2021'!J:J)</f>
        <v>#VALUE!</v>
      </c>
      <c r="L115" s="27" t="e">
        <f t="shared" si="5"/>
        <v>#VALUE!</v>
      </c>
      <c r="M115" s="27"/>
      <c r="N115" s="95" t="e">
        <f t="shared" si="6"/>
        <v>#VALUE!</v>
      </c>
      <c r="O115" s="59">
        <v>-431312</v>
      </c>
      <c r="P115" s="59">
        <f t="shared" si="4"/>
        <v>0</v>
      </c>
      <c r="Q115" s="60">
        <f t="shared" si="7"/>
        <v>-431312</v>
      </c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</row>
    <row r="116" spans="1:40" s="23" customFormat="1" ht="12.75" x14ac:dyDescent="0.2">
      <c r="A116" s="23" t="s">
        <v>3556</v>
      </c>
      <c r="B116" s="138">
        <v>1010</v>
      </c>
      <c r="C116" s="138">
        <v>1010</v>
      </c>
      <c r="D116" s="138">
        <v>0</v>
      </c>
      <c r="E116" s="138">
        <v>0</v>
      </c>
      <c r="F116" s="108" t="s">
        <v>267</v>
      </c>
      <c r="G116" s="27" t="s">
        <v>268</v>
      </c>
      <c r="H116" s="27" t="s">
        <v>5</v>
      </c>
      <c r="I116" s="27" t="e">
        <f>+SUMIF('[16]New PBC 31.03.2021'!A:A, 'Trial Balance (2)'!F116, '[16]New PBC 31.03.2021'!D:D)</f>
        <v>#VALUE!</v>
      </c>
      <c r="J116" s="27" t="e">
        <f>+SUMIF('[16]New PBC 31.03.2021'!A:A, 'Trial Balance (2)'!F116, '[16]New PBC 31.03.2021'!G:G)</f>
        <v>#VALUE!</v>
      </c>
      <c r="K116" s="27" t="e">
        <f>+SUMIF('[16]New PBC 31.03.2021'!A:A, 'Trial Balance (2)'!F116, '[16]New PBC 31.03.2021'!J:J)</f>
        <v>#VALUE!</v>
      </c>
      <c r="L116" s="27" t="e">
        <f t="shared" si="5"/>
        <v>#VALUE!</v>
      </c>
      <c r="M116" s="27"/>
      <c r="N116" s="95" t="e">
        <f t="shared" si="6"/>
        <v>#VALUE!</v>
      </c>
      <c r="O116" s="59">
        <v>-758940</v>
      </c>
      <c r="P116" s="59">
        <f t="shared" si="4"/>
        <v>0</v>
      </c>
      <c r="Q116" s="60">
        <f t="shared" si="7"/>
        <v>-758940</v>
      </c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</row>
    <row r="117" spans="1:40" s="23" customFormat="1" ht="12.75" x14ac:dyDescent="0.2">
      <c r="A117" s="23" t="s">
        <v>3556</v>
      </c>
      <c r="B117" s="138">
        <v>1010</v>
      </c>
      <c r="C117" s="138">
        <v>1010</v>
      </c>
      <c r="D117" s="138">
        <v>0</v>
      </c>
      <c r="E117" s="138">
        <v>0</v>
      </c>
      <c r="F117" s="108" t="s">
        <v>269</v>
      </c>
      <c r="G117" s="27" t="s">
        <v>270</v>
      </c>
      <c r="H117" s="27" t="s">
        <v>5</v>
      </c>
      <c r="I117" s="27" t="e">
        <f>+SUMIF('[16]New PBC 31.03.2021'!A:A, 'Trial Balance (2)'!F117, '[16]New PBC 31.03.2021'!D:D)</f>
        <v>#VALUE!</v>
      </c>
      <c r="J117" s="27" t="e">
        <f>+SUMIF('[16]New PBC 31.03.2021'!A:A, 'Trial Balance (2)'!F117, '[16]New PBC 31.03.2021'!G:G)</f>
        <v>#VALUE!</v>
      </c>
      <c r="K117" s="27" t="e">
        <f>+SUMIF('[16]New PBC 31.03.2021'!A:A, 'Trial Balance (2)'!F117, '[16]New PBC 31.03.2021'!J:J)</f>
        <v>#VALUE!</v>
      </c>
      <c r="L117" s="27" t="e">
        <f t="shared" si="5"/>
        <v>#VALUE!</v>
      </c>
      <c r="M117" s="27"/>
      <c r="N117" s="95" t="e">
        <f t="shared" si="6"/>
        <v>#VALUE!</v>
      </c>
      <c r="O117" s="59">
        <v>-53438</v>
      </c>
      <c r="P117" s="59">
        <f t="shared" si="4"/>
        <v>0</v>
      </c>
      <c r="Q117" s="60">
        <f t="shared" si="7"/>
        <v>-53438</v>
      </c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</row>
    <row r="118" spans="1:40" s="23" customFormat="1" ht="12.75" x14ac:dyDescent="0.2">
      <c r="A118" s="23" t="s">
        <v>3556</v>
      </c>
      <c r="B118" s="138">
        <v>1010</v>
      </c>
      <c r="C118" s="138">
        <v>1010</v>
      </c>
      <c r="D118" s="138">
        <v>0</v>
      </c>
      <c r="E118" s="138">
        <v>0</v>
      </c>
      <c r="F118" s="108" t="s">
        <v>271</v>
      </c>
      <c r="G118" s="27" t="s">
        <v>272</v>
      </c>
      <c r="H118" s="27" t="s">
        <v>5</v>
      </c>
      <c r="I118" s="27" t="e">
        <f>+SUMIF('[16]New PBC 31.03.2021'!A:A, 'Trial Balance (2)'!F118, '[16]New PBC 31.03.2021'!D:D)</f>
        <v>#VALUE!</v>
      </c>
      <c r="J118" s="27" t="e">
        <f>+SUMIF('[16]New PBC 31.03.2021'!A:A, 'Trial Balance (2)'!F118, '[16]New PBC 31.03.2021'!G:G)</f>
        <v>#VALUE!</v>
      </c>
      <c r="K118" s="27" t="e">
        <f>+SUMIF('[16]New PBC 31.03.2021'!A:A, 'Trial Balance (2)'!F118, '[16]New PBC 31.03.2021'!J:J)</f>
        <v>#VALUE!</v>
      </c>
      <c r="L118" s="27" t="e">
        <f t="shared" si="5"/>
        <v>#VALUE!</v>
      </c>
      <c r="M118" s="27"/>
      <c r="N118" s="95" t="e">
        <f t="shared" si="6"/>
        <v>#VALUE!</v>
      </c>
      <c r="O118" s="59">
        <v>-124813</v>
      </c>
      <c r="P118" s="59">
        <f t="shared" si="4"/>
        <v>0</v>
      </c>
      <c r="Q118" s="60">
        <f t="shared" si="7"/>
        <v>-124813</v>
      </c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</row>
    <row r="119" spans="1:40" s="23" customFormat="1" ht="12.75" x14ac:dyDescent="0.2">
      <c r="A119" s="23" t="s">
        <v>3556</v>
      </c>
      <c r="B119" s="138">
        <v>1010</v>
      </c>
      <c r="C119" s="138">
        <v>1010</v>
      </c>
      <c r="D119" s="138">
        <v>0</v>
      </c>
      <c r="E119" s="138">
        <v>0</v>
      </c>
      <c r="F119" s="108" t="s">
        <v>273</v>
      </c>
      <c r="G119" s="27" t="s">
        <v>274</v>
      </c>
      <c r="H119" s="27" t="s">
        <v>5</v>
      </c>
      <c r="I119" s="27" t="e">
        <f>+SUMIF('[16]New PBC 31.03.2021'!A:A, 'Trial Balance (2)'!F119, '[16]New PBC 31.03.2021'!D:D)</f>
        <v>#VALUE!</v>
      </c>
      <c r="J119" s="27" t="e">
        <f>+SUMIF('[16]New PBC 31.03.2021'!A:A, 'Trial Balance (2)'!F119, '[16]New PBC 31.03.2021'!G:G)</f>
        <v>#VALUE!</v>
      </c>
      <c r="K119" s="27" t="e">
        <f>+SUMIF('[16]New PBC 31.03.2021'!A:A, 'Trial Balance (2)'!F119, '[16]New PBC 31.03.2021'!J:J)</f>
        <v>#VALUE!</v>
      </c>
      <c r="L119" s="27" t="e">
        <f t="shared" si="5"/>
        <v>#VALUE!</v>
      </c>
      <c r="M119" s="27"/>
      <c r="N119" s="95" t="e">
        <f t="shared" si="6"/>
        <v>#VALUE!</v>
      </c>
      <c r="O119" s="59">
        <v>-260479</v>
      </c>
      <c r="P119" s="59">
        <f t="shared" si="4"/>
        <v>0</v>
      </c>
      <c r="Q119" s="60">
        <f t="shared" si="7"/>
        <v>-260479</v>
      </c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</row>
    <row r="120" spans="1:40" s="23" customFormat="1" ht="12.75" x14ac:dyDescent="0.2">
      <c r="A120" s="23" t="s">
        <v>3556</v>
      </c>
      <c r="B120" s="138">
        <v>1010</v>
      </c>
      <c r="C120" s="138">
        <v>1010</v>
      </c>
      <c r="D120" s="138">
        <v>0</v>
      </c>
      <c r="E120" s="138">
        <v>0</v>
      </c>
      <c r="F120" s="108" t="s">
        <v>275</v>
      </c>
      <c r="G120" s="27" t="s">
        <v>276</v>
      </c>
      <c r="H120" s="27" t="s">
        <v>5</v>
      </c>
      <c r="I120" s="27" t="e">
        <f>+SUMIF('[16]New PBC 31.03.2021'!A:A, 'Trial Balance (2)'!F120, '[16]New PBC 31.03.2021'!D:D)</f>
        <v>#VALUE!</v>
      </c>
      <c r="J120" s="27" t="e">
        <f>+SUMIF('[16]New PBC 31.03.2021'!A:A, 'Trial Balance (2)'!F120, '[16]New PBC 31.03.2021'!G:G)</f>
        <v>#VALUE!</v>
      </c>
      <c r="K120" s="27" t="e">
        <f>+SUMIF('[16]New PBC 31.03.2021'!A:A, 'Trial Balance (2)'!F120, '[16]New PBC 31.03.2021'!J:J)</f>
        <v>#VALUE!</v>
      </c>
      <c r="L120" s="27" t="e">
        <f t="shared" si="5"/>
        <v>#VALUE!</v>
      </c>
      <c r="M120" s="27"/>
      <c r="N120" s="95" t="e">
        <f t="shared" si="6"/>
        <v>#VALUE!</v>
      </c>
      <c r="O120" s="59">
        <v>-1634202</v>
      </c>
      <c r="P120" s="59">
        <f t="shared" ref="P120:P178" si="8">+ROUND(SUM(AD120:AM120),0)</f>
        <v>0</v>
      </c>
      <c r="Q120" s="60">
        <f t="shared" si="7"/>
        <v>-1634202</v>
      </c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</row>
    <row r="121" spans="1:40" s="23" customFormat="1" ht="12.75" x14ac:dyDescent="0.2">
      <c r="A121" s="23" t="s">
        <v>3556</v>
      </c>
      <c r="B121" s="138">
        <v>1010</v>
      </c>
      <c r="C121" s="138">
        <v>1010</v>
      </c>
      <c r="D121" s="138">
        <v>0</v>
      </c>
      <c r="E121" s="138">
        <v>0</v>
      </c>
      <c r="F121" s="108" t="s">
        <v>277</v>
      </c>
      <c r="G121" s="27" t="s">
        <v>278</v>
      </c>
      <c r="H121" s="27" t="s">
        <v>5</v>
      </c>
      <c r="I121" s="27" t="e">
        <f>+SUMIF('[16]New PBC 31.03.2021'!A:A, 'Trial Balance (2)'!F121, '[16]New PBC 31.03.2021'!D:D)</f>
        <v>#VALUE!</v>
      </c>
      <c r="J121" s="27" t="e">
        <f>+SUMIF('[16]New PBC 31.03.2021'!A:A, 'Trial Balance (2)'!F121, '[16]New PBC 31.03.2021'!G:G)</f>
        <v>#VALUE!</v>
      </c>
      <c r="K121" s="27" t="e">
        <f>+SUMIF('[16]New PBC 31.03.2021'!A:A, 'Trial Balance (2)'!F121, '[16]New PBC 31.03.2021'!J:J)</f>
        <v>#VALUE!</v>
      </c>
      <c r="L121" s="27" t="e">
        <f t="shared" si="5"/>
        <v>#VALUE!</v>
      </c>
      <c r="M121" s="27"/>
      <c r="N121" s="95" t="e">
        <f t="shared" si="6"/>
        <v>#VALUE!</v>
      </c>
      <c r="O121" s="59">
        <v>-156541</v>
      </c>
      <c r="P121" s="59">
        <f t="shared" si="8"/>
        <v>0</v>
      </c>
      <c r="Q121" s="60">
        <f t="shared" si="7"/>
        <v>-156541</v>
      </c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</row>
    <row r="122" spans="1:40" s="23" customFormat="1" ht="12.75" x14ac:dyDescent="0.2">
      <c r="A122" s="23" t="s">
        <v>3556</v>
      </c>
      <c r="B122" s="138">
        <v>1010</v>
      </c>
      <c r="C122" s="138">
        <v>1010</v>
      </c>
      <c r="D122" s="138">
        <v>0</v>
      </c>
      <c r="E122" s="138">
        <v>0</v>
      </c>
      <c r="F122" s="108" t="s">
        <v>279</v>
      </c>
      <c r="G122" s="27" t="s">
        <v>280</v>
      </c>
      <c r="H122" s="27" t="s">
        <v>5</v>
      </c>
      <c r="I122" s="27" t="e">
        <f>+SUMIF('[16]New PBC 31.03.2021'!A:A, 'Trial Balance (2)'!F122, '[16]New PBC 31.03.2021'!D:D)</f>
        <v>#VALUE!</v>
      </c>
      <c r="J122" s="27" t="e">
        <f>+SUMIF('[16]New PBC 31.03.2021'!A:A, 'Trial Balance (2)'!F122, '[16]New PBC 31.03.2021'!G:G)</f>
        <v>#VALUE!</v>
      </c>
      <c r="K122" s="27" t="e">
        <f>+SUMIF('[16]New PBC 31.03.2021'!A:A, 'Trial Balance (2)'!F122, '[16]New PBC 31.03.2021'!J:J)</f>
        <v>#VALUE!</v>
      </c>
      <c r="L122" s="27" t="e">
        <f t="shared" si="5"/>
        <v>#VALUE!</v>
      </c>
      <c r="M122" s="27"/>
      <c r="N122" s="95" t="e">
        <f t="shared" si="6"/>
        <v>#VALUE!</v>
      </c>
      <c r="O122" s="59">
        <v>-323820</v>
      </c>
      <c r="P122" s="59">
        <f t="shared" si="8"/>
        <v>0</v>
      </c>
      <c r="Q122" s="60">
        <f t="shared" si="7"/>
        <v>-323820</v>
      </c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</row>
    <row r="123" spans="1:40" s="23" customFormat="1" ht="12.75" x14ac:dyDescent="0.2">
      <c r="A123" s="23" t="s">
        <v>3556</v>
      </c>
      <c r="B123" s="138">
        <v>1010</v>
      </c>
      <c r="C123" s="138">
        <v>1010</v>
      </c>
      <c r="D123" s="138">
        <v>0</v>
      </c>
      <c r="E123" s="138">
        <v>0</v>
      </c>
      <c r="F123" s="108" t="s">
        <v>281</v>
      </c>
      <c r="G123" s="27" t="s">
        <v>282</v>
      </c>
      <c r="H123" s="27" t="s">
        <v>5</v>
      </c>
      <c r="I123" s="27" t="e">
        <f>+SUMIF('[16]New PBC 31.03.2021'!A:A, 'Trial Balance (2)'!F123, '[16]New PBC 31.03.2021'!D:D)</f>
        <v>#VALUE!</v>
      </c>
      <c r="J123" s="27" t="e">
        <f>+SUMIF('[16]New PBC 31.03.2021'!A:A, 'Trial Balance (2)'!F123, '[16]New PBC 31.03.2021'!G:G)</f>
        <v>#VALUE!</v>
      </c>
      <c r="K123" s="27" t="e">
        <f>+SUMIF('[16]New PBC 31.03.2021'!A:A, 'Trial Balance (2)'!F123, '[16]New PBC 31.03.2021'!J:J)</f>
        <v>#VALUE!</v>
      </c>
      <c r="L123" s="27" t="e">
        <f t="shared" si="5"/>
        <v>#VALUE!</v>
      </c>
      <c r="M123" s="27"/>
      <c r="N123" s="95" t="e">
        <f t="shared" si="6"/>
        <v>#VALUE!</v>
      </c>
      <c r="O123" s="59">
        <v>-2055</v>
      </c>
      <c r="P123" s="59">
        <f t="shared" si="8"/>
        <v>0</v>
      </c>
      <c r="Q123" s="60">
        <f t="shared" si="7"/>
        <v>-2055</v>
      </c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</row>
    <row r="124" spans="1:40" s="23" customFormat="1" ht="12.75" x14ac:dyDescent="0.2">
      <c r="A124" s="23" t="s">
        <v>3556</v>
      </c>
      <c r="B124" s="138">
        <v>1010</v>
      </c>
      <c r="C124" s="138">
        <v>1010</v>
      </c>
      <c r="D124" s="138">
        <v>0</v>
      </c>
      <c r="E124" s="138">
        <v>0</v>
      </c>
      <c r="F124" s="108" t="s">
        <v>283</v>
      </c>
      <c r="G124" s="27" t="s">
        <v>284</v>
      </c>
      <c r="H124" s="27" t="s">
        <v>5</v>
      </c>
      <c r="I124" s="27" t="e">
        <f>+SUMIF('[16]New PBC 31.03.2021'!A:A, 'Trial Balance (2)'!F124, '[16]New PBC 31.03.2021'!D:D)</f>
        <v>#VALUE!</v>
      </c>
      <c r="J124" s="27" t="e">
        <f>+SUMIF('[16]New PBC 31.03.2021'!A:A, 'Trial Balance (2)'!F124, '[16]New PBC 31.03.2021'!G:G)</f>
        <v>#VALUE!</v>
      </c>
      <c r="K124" s="27" t="e">
        <f>+SUMIF('[16]New PBC 31.03.2021'!A:A, 'Trial Balance (2)'!F124, '[16]New PBC 31.03.2021'!J:J)</f>
        <v>#VALUE!</v>
      </c>
      <c r="L124" s="27" t="e">
        <f t="shared" si="5"/>
        <v>#VALUE!</v>
      </c>
      <c r="M124" s="27"/>
      <c r="N124" s="95" t="e">
        <f t="shared" si="6"/>
        <v>#VALUE!</v>
      </c>
      <c r="O124" s="59">
        <v>-55656</v>
      </c>
      <c r="P124" s="59">
        <f t="shared" si="8"/>
        <v>0</v>
      </c>
      <c r="Q124" s="60">
        <f t="shared" si="7"/>
        <v>-55656</v>
      </c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</row>
    <row r="125" spans="1:40" s="23" customFormat="1" ht="12.75" x14ac:dyDescent="0.2">
      <c r="A125" s="23" t="s">
        <v>3556</v>
      </c>
      <c r="B125" s="138">
        <v>1010</v>
      </c>
      <c r="C125" s="138">
        <v>1010</v>
      </c>
      <c r="D125" s="138">
        <v>0</v>
      </c>
      <c r="E125" s="138">
        <v>0</v>
      </c>
      <c r="F125" s="108" t="s">
        <v>289</v>
      </c>
      <c r="G125" s="27" t="s">
        <v>290</v>
      </c>
      <c r="H125" s="27" t="s">
        <v>5</v>
      </c>
      <c r="I125" s="27" t="e">
        <f>+SUMIF('[16]New PBC 31.03.2021'!A:A, 'Trial Balance (2)'!F125, '[16]New PBC 31.03.2021'!D:D)</f>
        <v>#VALUE!</v>
      </c>
      <c r="J125" s="27" t="e">
        <f>+SUMIF('[16]New PBC 31.03.2021'!A:A, 'Trial Balance (2)'!F125, '[16]New PBC 31.03.2021'!G:G)</f>
        <v>#VALUE!</v>
      </c>
      <c r="K125" s="27" t="e">
        <f>+SUMIF('[16]New PBC 31.03.2021'!A:A, 'Trial Balance (2)'!F125, '[16]New PBC 31.03.2021'!J:J)</f>
        <v>#VALUE!</v>
      </c>
      <c r="L125" s="27" t="e">
        <f t="shared" si="5"/>
        <v>#VALUE!</v>
      </c>
      <c r="M125" s="27"/>
      <c r="N125" s="95" t="e">
        <f t="shared" si="6"/>
        <v>#VALUE!</v>
      </c>
      <c r="O125" s="59">
        <v>-2669537</v>
      </c>
      <c r="P125" s="59">
        <f t="shared" si="8"/>
        <v>0</v>
      </c>
      <c r="Q125" s="60">
        <f t="shared" si="7"/>
        <v>-2669537</v>
      </c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</row>
    <row r="126" spans="1:40" s="23" customFormat="1" ht="12.75" x14ac:dyDescent="0.2">
      <c r="A126" s="23" t="s">
        <v>3560</v>
      </c>
      <c r="B126" s="138">
        <v>1005</v>
      </c>
      <c r="C126" s="138">
        <v>1005</v>
      </c>
      <c r="D126" s="138">
        <v>100503</v>
      </c>
      <c r="E126" s="138">
        <v>100503</v>
      </c>
      <c r="F126" s="111" t="s">
        <v>293</v>
      </c>
      <c r="G126" s="112" t="s">
        <v>294</v>
      </c>
      <c r="H126" s="27" t="s">
        <v>5</v>
      </c>
      <c r="I126" s="27" t="e">
        <f>+SUMIF('[16]New PBC 31.03.2021'!A:A, 'Trial Balance (2)'!F126, '[16]New PBC 31.03.2021'!D:D)</f>
        <v>#VALUE!</v>
      </c>
      <c r="J126" s="27" t="e">
        <f>+SUMIF('[16]New PBC 31.03.2021'!A:A, 'Trial Balance (2)'!F126, '[16]New PBC 31.03.2021'!G:G)</f>
        <v>#VALUE!</v>
      </c>
      <c r="K126" s="27" t="e">
        <f>+SUMIF('[16]New PBC 31.03.2021'!A:A, 'Trial Balance (2)'!F126, '[16]New PBC 31.03.2021'!J:J)</f>
        <v>#VALUE!</v>
      </c>
      <c r="L126" s="27" t="e">
        <f t="shared" si="5"/>
        <v>#VALUE!</v>
      </c>
      <c r="M126" s="27"/>
      <c r="N126" s="95" t="e">
        <f t="shared" si="6"/>
        <v>#VALUE!</v>
      </c>
      <c r="O126" s="59">
        <v>-8797556</v>
      </c>
      <c r="P126" s="59">
        <f t="shared" si="8"/>
        <v>0</v>
      </c>
      <c r="Q126" s="60">
        <f t="shared" si="7"/>
        <v>-8797556</v>
      </c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</row>
    <row r="127" spans="1:40" s="23" customFormat="1" ht="12.75" x14ac:dyDescent="0.2">
      <c r="A127" s="23" t="s">
        <v>3556</v>
      </c>
      <c r="B127" s="138">
        <v>1010</v>
      </c>
      <c r="C127" s="138">
        <v>1010</v>
      </c>
      <c r="D127" s="138">
        <v>0</v>
      </c>
      <c r="E127" s="138">
        <v>0</v>
      </c>
      <c r="F127" s="108" t="s">
        <v>295</v>
      </c>
      <c r="G127" s="27" t="s">
        <v>296</v>
      </c>
      <c r="H127" s="27" t="s">
        <v>5</v>
      </c>
      <c r="I127" s="27" t="e">
        <f>+SUMIF('[16]New PBC 31.03.2021'!A:A, 'Trial Balance (2)'!F127, '[16]New PBC 31.03.2021'!D:D)</f>
        <v>#VALUE!</v>
      </c>
      <c r="J127" s="27" t="e">
        <f>+SUMIF('[16]New PBC 31.03.2021'!A:A, 'Trial Balance (2)'!F127, '[16]New PBC 31.03.2021'!G:G)</f>
        <v>#VALUE!</v>
      </c>
      <c r="K127" s="27" t="e">
        <f>+SUMIF('[16]New PBC 31.03.2021'!A:A, 'Trial Balance (2)'!F127, '[16]New PBC 31.03.2021'!J:J)</f>
        <v>#VALUE!</v>
      </c>
      <c r="L127" s="27" t="e">
        <f t="shared" si="5"/>
        <v>#VALUE!</v>
      </c>
      <c r="M127" s="27"/>
      <c r="N127" s="95" t="e">
        <f t="shared" si="6"/>
        <v>#VALUE!</v>
      </c>
      <c r="O127" s="59">
        <v>-37574507</v>
      </c>
      <c r="P127" s="59">
        <f t="shared" si="8"/>
        <v>0</v>
      </c>
      <c r="Q127" s="60">
        <f t="shared" si="7"/>
        <v>-37574507</v>
      </c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</row>
    <row r="128" spans="1:40" s="23" customFormat="1" ht="12.75" x14ac:dyDescent="0.2">
      <c r="A128" s="23" t="s">
        <v>3556</v>
      </c>
      <c r="B128" s="138">
        <v>1010</v>
      </c>
      <c r="C128" s="138">
        <v>1010</v>
      </c>
      <c r="D128" s="138">
        <v>0</v>
      </c>
      <c r="E128" s="138">
        <v>0</v>
      </c>
      <c r="F128" s="108" t="s">
        <v>297</v>
      </c>
      <c r="G128" s="27" t="s">
        <v>298</v>
      </c>
      <c r="H128" s="27" t="s">
        <v>5</v>
      </c>
      <c r="I128" s="27" t="e">
        <f>+SUMIF('[16]New PBC 31.03.2021'!A:A, 'Trial Balance (2)'!F128, '[16]New PBC 31.03.2021'!D:D)</f>
        <v>#VALUE!</v>
      </c>
      <c r="J128" s="27" t="e">
        <f>+SUMIF('[16]New PBC 31.03.2021'!A:A, 'Trial Balance (2)'!F128, '[16]New PBC 31.03.2021'!G:G)</f>
        <v>#VALUE!</v>
      </c>
      <c r="K128" s="27" t="e">
        <f>+SUMIF('[16]New PBC 31.03.2021'!A:A, 'Trial Balance (2)'!F128, '[16]New PBC 31.03.2021'!J:J)</f>
        <v>#VALUE!</v>
      </c>
      <c r="L128" s="27" t="e">
        <f t="shared" si="5"/>
        <v>#VALUE!</v>
      </c>
      <c r="M128" s="27"/>
      <c r="N128" s="95" t="e">
        <f t="shared" si="6"/>
        <v>#VALUE!</v>
      </c>
      <c r="O128" s="59">
        <v>-47272126</v>
      </c>
      <c r="P128" s="59">
        <f t="shared" si="8"/>
        <v>0</v>
      </c>
      <c r="Q128" s="60">
        <f t="shared" si="7"/>
        <v>-47272126</v>
      </c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</row>
    <row r="129" spans="1:40" s="23" customFormat="1" ht="12.75" x14ac:dyDescent="0.2">
      <c r="A129" s="23" t="s">
        <v>3556</v>
      </c>
      <c r="B129" s="138">
        <v>1010</v>
      </c>
      <c r="C129" s="138">
        <v>1010</v>
      </c>
      <c r="D129" s="138">
        <v>0</v>
      </c>
      <c r="E129" s="138">
        <v>0</v>
      </c>
      <c r="F129" s="108" t="s">
        <v>299</v>
      </c>
      <c r="G129" s="27" t="s">
        <v>300</v>
      </c>
      <c r="H129" s="27" t="s">
        <v>5</v>
      </c>
      <c r="I129" s="27" t="e">
        <f>+SUMIF('[16]New PBC 31.03.2021'!A:A, 'Trial Balance (2)'!F129, '[16]New PBC 31.03.2021'!D:D)</f>
        <v>#VALUE!</v>
      </c>
      <c r="J129" s="27" t="e">
        <f>+SUMIF('[16]New PBC 31.03.2021'!A:A, 'Trial Balance (2)'!F129, '[16]New PBC 31.03.2021'!G:G)</f>
        <v>#VALUE!</v>
      </c>
      <c r="K129" s="27" t="e">
        <f>+SUMIF('[16]New PBC 31.03.2021'!A:A, 'Trial Balance (2)'!F129, '[16]New PBC 31.03.2021'!J:J)</f>
        <v>#VALUE!</v>
      </c>
      <c r="L129" s="27" t="e">
        <f t="shared" si="5"/>
        <v>#VALUE!</v>
      </c>
      <c r="M129" s="27"/>
      <c r="N129" s="95" t="e">
        <f t="shared" si="6"/>
        <v>#VALUE!</v>
      </c>
      <c r="O129" s="59">
        <v>-45691604</v>
      </c>
      <c r="P129" s="59">
        <f t="shared" si="8"/>
        <v>0</v>
      </c>
      <c r="Q129" s="60">
        <f t="shared" si="7"/>
        <v>-45691604</v>
      </c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</row>
    <row r="130" spans="1:40" s="23" customFormat="1" ht="12.75" x14ac:dyDescent="0.2">
      <c r="A130" s="23" t="s">
        <v>3556</v>
      </c>
      <c r="B130" s="138">
        <v>1010</v>
      </c>
      <c r="C130" s="138">
        <v>1010</v>
      </c>
      <c r="D130" s="138">
        <v>0</v>
      </c>
      <c r="E130" s="138">
        <v>0</v>
      </c>
      <c r="F130" s="108" t="s">
        <v>301</v>
      </c>
      <c r="G130" s="27" t="s">
        <v>302</v>
      </c>
      <c r="H130" s="27" t="s">
        <v>5</v>
      </c>
      <c r="I130" s="27" t="e">
        <f>+SUMIF('[16]New PBC 31.03.2021'!A:A, 'Trial Balance (2)'!F130, '[16]New PBC 31.03.2021'!D:D)</f>
        <v>#VALUE!</v>
      </c>
      <c r="J130" s="27" t="e">
        <f>+SUMIF('[16]New PBC 31.03.2021'!A:A, 'Trial Balance (2)'!F130, '[16]New PBC 31.03.2021'!G:G)</f>
        <v>#VALUE!</v>
      </c>
      <c r="K130" s="27" t="e">
        <f>+SUMIF('[16]New PBC 31.03.2021'!A:A, 'Trial Balance (2)'!F130, '[16]New PBC 31.03.2021'!J:J)</f>
        <v>#VALUE!</v>
      </c>
      <c r="L130" s="27" t="e">
        <f t="shared" si="5"/>
        <v>#VALUE!</v>
      </c>
      <c r="M130" s="27"/>
      <c r="N130" s="95" t="e">
        <f t="shared" si="6"/>
        <v>#VALUE!</v>
      </c>
      <c r="O130" s="59">
        <v>-1</v>
      </c>
      <c r="P130" s="59">
        <f t="shared" si="8"/>
        <v>0</v>
      </c>
      <c r="Q130" s="60">
        <f t="shared" si="7"/>
        <v>-1</v>
      </c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</row>
    <row r="131" spans="1:40" s="23" customFormat="1" ht="12.75" x14ac:dyDescent="0.2">
      <c r="A131" s="23" t="s">
        <v>3556</v>
      </c>
      <c r="B131" s="138">
        <v>1010</v>
      </c>
      <c r="C131" s="138">
        <v>1010</v>
      </c>
      <c r="D131" s="138">
        <v>0</v>
      </c>
      <c r="E131" s="138">
        <v>0</v>
      </c>
      <c r="F131" s="108" t="s">
        <v>303</v>
      </c>
      <c r="G131" s="27" t="s">
        <v>304</v>
      </c>
      <c r="H131" s="27" t="s">
        <v>5</v>
      </c>
      <c r="I131" s="27" t="e">
        <f>+SUMIF('[16]New PBC 31.03.2021'!A:A, 'Trial Balance (2)'!F131, '[16]New PBC 31.03.2021'!D:D)</f>
        <v>#VALUE!</v>
      </c>
      <c r="J131" s="27" t="e">
        <f>+SUMIF('[16]New PBC 31.03.2021'!A:A, 'Trial Balance (2)'!F131, '[16]New PBC 31.03.2021'!G:G)</f>
        <v>#VALUE!</v>
      </c>
      <c r="K131" s="27" t="e">
        <f>+SUMIF('[16]New PBC 31.03.2021'!A:A, 'Trial Balance (2)'!F131, '[16]New PBC 31.03.2021'!J:J)</f>
        <v>#VALUE!</v>
      </c>
      <c r="L131" s="27" t="e">
        <f t="shared" si="5"/>
        <v>#VALUE!</v>
      </c>
      <c r="M131" s="27"/>
      <c r="N131" s="95" t="e">
        <f t="shared" si="6"/>
        <v>#VALUE!</v>
      </c>
      <c r="O131" s="59">
        <v>-23728016</v>
      </c>
      <c r="P131" s="59">
        <f t="shared" si="8"/>
        <v>0</v>
      </c>
      <c r="Q131" s="60">
        <f t="shared" si="7"/>
        <v>-23728016</v>
      </c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</row>
    <row r="132" spans="1:40" s="23" customFormat="1" ht="12.75" x14ac:dyDescent="0.2">
      <c r="A132" s="23" t="s">
        <v>3556</v>
      </c>
      <c r="B132" s="138">
        <v>1010</v>
      </c>
      <c r="C132" s="138">
        <v>1010</v>
      </c>
      <c r="D132" s="138">
        <v>0</v>
      </c>
      <c r="E132" s="138">
        <v>0</v>
      </c>
      <c r="F132" s="108" t="s">
        <v>305</v>
      </c>
      <c r="G132" s="27" t="s">
        <v>306</v>
      </c>
      <c r="H132" s="27" t="s">
        <v>5</v>
      </c>
      <c r="I132" s="27" t="e">
        <f>+SUMIF('[16]New PBC 31.03.2021'!A:A, 'Trial Balance (2)'!F132, '[16]New PBC 31.03.2021'!D:D)</f>
        <v>#VALUE!</v>
      </c>
      <c r="J132" s="27" t="e">
        <f>+SUMIF('[16]New PBC 31.03.2021'!A:A, 'Trial Balance (2)'!F132, '[16]New PBC 31.03.2021'!G:G)</f>
        <v>#VALUE!</v>
      </c>
      <c r="K132" s="27" t="e">
        <f>+SUMIF('[16]New PBC 31.03.2021'!A:A, 'Trial Balance (2)'!F132, '[16]New PBC 31.03.2021'!J:J)</f>
        <v>#VALUE!</v>
      </c>
      <c r="L132" s="27" t="e">
        <f t="shared" si="5"/>
        <v>#VALUE!</v>
      </c>
      <c r="M132" s="27"/>
      <c r="N132" s="95" t="e">
        <f t="shared" si="6"/>
        <v>#VALUE!</v>
      </c>
      <c r="O132" s="59">
        <v>-27701448</v>
      </c>
      <c r="P132" s="59">
        <f t="shared" si="8"/>
        <v>0</v>
      </c>
      <c r="Q132" s="60">
        <f t="shared" si="7"/>
        <v>-27701448</v>
      </c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</row>
    <row r="133" spans="1:40" s="23" customFormat="1" ht="12.75" x14ac:dyDescent="0.2">
      <c r="A133" s="23" t="s">
        <v>3556</v>
      </c>
      <c r="B133" s="138">
        <v>1010</v>
      </c>
      <c r="C133" s="138">
        <v>1010</v>
      </c>
      <c r="D133" s="138">
        <v>0</v>
      </c>
      <c r="E133" s="138">
        <v>0</v>
      </c>
      <c r="F133" s="108" t="s">
        <v>307</v>
      </c>
      <c r="G133" s="27" t="s">
        <v>308</v>
      </c>
      <c r="H133" s="27" t="s">
        <v>5</v>
      </c>
      <c r="I133" s="27" t="e">
        <f>+SUMIF('[16]New PBC 31.03.2021'!A:A, 'Trial Balance (2)'!F133, '[16]New PBC 31.03.2021'!D:D)</f>
        <v>#VALUE!</v>
      </c>
      <c r="J133" s="27" t="e">
        <f>+SUMIF('[16]New PBC 31.03.2021'!A:A, 'Trial Balance (2)'!F133, '[16]New PBC 31.03.2021'!G:G)</f>
        <v>#VALUE!</v>
      </c>
      <c r="K133" s="27" t="e">
        <f>+SUMIF('[16]New PBC 31.03.2021'!A:A, 'Trial Balance (2)'!F133, '[16]New PBC 31.03.2021'!J:J)</f>
        <v>#VALUE!</v>
      </c>
      <c r="L133" s="27" t="e">
        <f t="shared" si="5"/>
        <v>#VALUE!</v>
      </c>
      <c r="M133" s="27"/>
      <c r="N133" s="95" t="e">
        <f t="shared" si="6"/>
        <v>#VALUE!</v>
      </c>
      <c r="O133" s="59">
        <v>-30430113</v>
      </c>
      <c r="P133" s="59">
        <f t="shared" si="8"/>
        <v>0</v>
      </c>
      <c r="Q133" s="60">
        <f t="shared" si="7"/>
        <v>-30430113</v>
      </c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</row>
    <row r="134" spans="1:40" s="23" customFormat="1" ht="12.75" x14ac:dyDescent="0.2">
      <c r="A134" s="23" t="s">
        <v>3556</v>
      </c>
      <c r="B134" s="138">
        <v>1010</v>
      </c>
      <c r="C134" s="138">
        <v>1010</v>
      </c>
      <c r="D134" s="138">
        <v>0</v>
      </c>
      <c r="E134" s="138">
        <v>0</v>
      </c>
      <c r="F134" s="108" t="s">
        <v>309</v>
      </c>
      <c r="G134" s="27" t="s">
        <v>310</v>
      </c>
      <c r="H134" s="27" t="s">
        <v>5</v>
      </c>
      <c r="I134" s="27" t="e">
        <f>+SUMIF('[16]New PBC 31.03.2021'!A:A, 'Trial Balance (2)'!F134, '[16]New PBC 31.03.2021'!D:D)</f>
        <v>#VALUE!</v>
      </c>
      <c r="J134" s="27" t="e">
        <f>+SUMIF('[16]New PBC 31.03.2021'!A:A, 'Trial Balance (2)'!F134, '[16]New PBC 31.03.2021'!G:G)</f>
        <v>#VALUE!</v>
      </c>
      <c r="K134" s="27" t="e">
        <f>+SUMIF('[16]New PBC 31.03.2021'!A:A, 'Trial Balance (2)'!F134, '[16]New PBC 31.03.2021'!J:J)</f>
        <v>#VALUE!</v>
      </c>
      <c r="L134" s="27" t="e">
        <f t="shared" si="5"/>
        <v>#VALUE!</v>
      </c>
      <c r="M134" s="27"/>
      <c r="N134" s="95" t="e">
        <f t="shared" ref="N134:N197" si="9">+ROUND(SUM(L134:M134),0)</f>
        <v>#VALUE!</v>
      </c>
      <c r="O134" s="59">
        <v>-3299124</v>
      </c>
      <c r="P134" s="59">
        <f t="shared" si="8"/>
        <v>0</v>
      </c>
      <c r="Q134" s="60">
        <f t="shared" ref="Q134:Q178" si="10">ROUND(+O134+P134,0)</f>
        <v>-3299124</v>
      </c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</row>
    <row r="135" spans="1:40" s="23" customFormat="1" ht="12.75" x14ac:dyDescent="0.2">
      <c r="A135" s="23" t="s">
        <v>3556</v>
      </c>
      <c r="B135" s="138">
        <v>1010</v>
      </c>
      <c r="C135" s="138">
        <v>1010</v>
      </c>
      <c r="D135" s="138">
        <v>0</v>
      </c>
      <c r="E135" s="138">
        <v>0</v>
      </c>
      <c r="F135" s="108" t="s">
        <v>311</v>
      </c>
      <c r="G135" s="27" t="s">
        <v>312</v>
      </c>
      <c r="H135" s="27" t="s">
        <v>5</v>
      </c>
      <c r="I135" s="27" t="e">
        <f>+SUMIF('[16]New PBC 31.03.2021'!A:A, 'Trial Balance (2)'!F135, '[16]New PBC 31.03.2021'!D:D)</f>
        <v>#VALUE!</v>
      </c>
      <c r="J135" s="27" t="e">
        <f>+SUMIF('[16]New PBC 31.03.2021'!A:A, 'Trial Balance (2)'!F135, '[16]New PBC 31.03.2021'!G:G)</f>
        <v>#VALUE!</v>
      </c>
      <c r="K135" s="27" t="e">
        <f>+SUMIF('[16]New PBC 31.03.2021'!A:A, 'Trial Balance (2)'!F135, '[16]New PBC 31.03.2021'!J:J)</f>
        <v>#VALUE!</v>
      </c>
      <c r="L135" s="27" t="e">
        <f t="shared" ref="L135:L198" si="11">+I135+J135-K135</f>
        <v>#VALUE!</v>
      </c>
      <c r="M135" s="27"/>
      <c r="N135" s="95" t="e">
        <f t="shared" si="9"/>
        <v>#VALUE!</v>
      </c>
      <c r="O135" s="59">
        <v>-8442268</v>
      </c>
      <c r="P135" s="59">
        <f t="shared" si="8"/>
        <v>0</v>
      </c>
      <c r="Q135" s="60">
        <f t="shared" si="10"/>
        <v>-8442268</v>
      </c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</row>
    <row r="136" spans="1:40" s="23" customFormat="1" ht="12.75" x14ac:dyDescent="0.2">
      <c r="A136" s="23" t="s">
        <v>3556</v>
      </c>
      <c r="B136" s="138">
        <v>1010</v>
      </c>
      <c r="C136" s="138">
        <v>1010</v>
      </c>
      <c r="D136" s="138">
        <v>0</v>
      </c>
      <c r="E136" s="138">
        <v>0</v>
      </c>
      <c r="F136" s="108" t="s">
        <v>313</v>
      </c>
      <c r="G136" s="27" t="s">
        <v>314</v>
      </c>
      <c r="H136" s="27" t="s">
        <v>5</v>
      </c>
      <c r="I136" s="27" t="e">
        <f>+SUMIF('[16]New PBC 31.03.2021'!A:A, 'Trial Balance (2)'!F136, '[16]New PBC 31.03.2021'!D:D)</f>
        <v>#VALUE!</v>
      </c>
      <c r="J136" s="27" t="e">
        <f>+SUMIF('[16]New PBC 31.03.2021'!A:A, 'Trial Balance (2)'!F136, '[16]New PBC 31.03.2021'!G:G)</f>
        <v>#VALUE!</v>
      </c>
      <c r="K136" s="27" t="e">
        <f>+SUMIF('[16]New PBC 31.03.2021'!A:A, 'Trial Balance (2)'!F136, '[16]New PBC 31.03.2021'!J:J)</f>
        <v>#VALUE!</v>
      </c>
      <c r="L136" s="27" t="e">
        <f t="shared" si="11"/>
        <v>#VALUE!</v>
      </c>
      <c r="M136" s="27"/>
      <c r="N136" s="95" t="e">
        <f t="shared" si="9"/>
        <v>#VALUE!</v>
      </c>
      <c r="O136" s="59">
        <v>-14742715</v>
      </c>
      <c r="P136" s="59">
        <f t="shared" si="8"/>
        <v>0</v>
      </c>
      <c r="Q136" s="60">
        <f t="shared" si="10"/>
        <v>-14742715</v>
      </c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</row>
    <row r="137" spans="1:40" s="23" customFormat="1" ht="12.75" x14ac:dyDescent="0.2">
      <c r="A137" s="23" t="s">
        <v>3556</v>
      </c>
      <c r="B137" s="138">
        <v>1010</v>
      </c>
      <c r="C137" s="138">
        <v>1010</v>
      </c>
      <c r="D137" s="138">
        <v>0</v>
      </c>
      <c r="E137" s="138">
        <v>0</v>
      </c>
      <c r="F137" s="108" t="s">
        <v>315</v>
      </c>
      <c r="G137" s="27" t="s">
        <v>316</v>
      </c>
      <c r="H137" s="27" t="s">
        <v>5</v>
      </c>
      <c r="I137" s="27" t="e">
        <f>+SUMIF('[16]New PBC 31.03.2021'!A:A, 'Trial Balance (2)'!F137, '[16]New PBC 31.03.2021'!D:D)</f>
        <v>#VALUE!</v>
      </c>
      <c r="J137" s="27" t="e">
        <f>+SUMIF('[16]New PBC 31.03.2021'!A:A, 'Trial Balance (2)'!F137, '[16]New PBC 31.03.2021'!G:G)</f>
        <v>#VALUE!</v>
      </c>
      <c r="K137" s="27" t="e">
        <f>+SUMIF('[16]New PBC 31.03.2021'!A:A, 'Trial Balance (2)'!F137, '[16]New PBC 31.03.2021'!J:J)</f>
        <v>#VALUE!</v>
      </c>
      <c r="L137" s="27" t="e">
        <f t="shared" si="11"/>
        <v>#VALUE!</v>
      </c>
      <c r="M137" s="27"/>
      <c r="N137" s="95" t="e">
        <f t="shared" si="9"/>
        <v>#VALUE!</v>
      </c>
      <c r="O137" s="59">
        <v>-23574370</v>
      </c>
      <c r="P137" s="59">
        <f t="shared" si="8"/>
        <v>0</v>
      </c>
      <c r="Q137" s="60">
        <f t="shared" si="10"/>
        <v>-23574370</v>
      </c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</row>
    <row r="138" spans="1:40" s="23" customFormat="1" ht="12.75" x14ac:dyDescent="0.2">
      <c r="A138" s="23" t="s">
        <v>3556</v>
      </c>
      <c r="B138" s="138">
        <v>1010</v>
      </c>
      <c r="C138" s="138">
        <v>1010</v>
      </c>
      <c r="D138" s="138">
        <v>0</v>
      </c>
      <c r="E138" s="138">
        <v>0</v>
      </c>
      <c r="F138" s="108" t="s">
        <v>317</v>
      </c>
      <c r="G138" s="27" t="s">
        <v>318</v>
      </c>
      <c r="H138" s="27" t="s">
        <v>5</v>
      </c>
      <c r="I138" s="27" t="e">
        <f>+SUMIF('[16]New PBC 31.03.2021'!A:A, 'Trial Balance (2)'!F138, '[16]New PBC 31.03.2021'!D:D)</f>
        <v>#VALUE!</v>
      </c>
      <c r="J138" s="27" t="e">
        <f>+SUMIF('[16]New PBC 31.03.2021'!A:A, 'Trial Balance (2)'!F138, '[16]New PBC 31.03.2021'!G:G)</f>
        <v>#VALUE!</v>
      </c>
      <c r="K138" s="27" t="e">
        <f>+SUMIF('[16]New PBC 31.03.2021'!A:A, 'Trial Balance (2)'!F138, '[16]New PBC 31.03.2021'!J:J)</f>
        <v>#VALUE!</v>
      </c>
      <c r="L138" s="27" t="e">
        <f t="shared" si="11"/>
        <v>#VALUE!</v>
      </c>
      <c r="M138" s="27"/>
      <c r="N138" s="95" t="e">
        <f t="shared" si="9"/>
        <v>#VALUE!</v>
      </c>
      <c r="O138" s="59">
        <v>34005</v>
      </c>
      <c r="P138" s="59">
        <f t="shared" si="8"/>
        <v>0</v>
      </c>
      <c r="Q138" s="60">
        <f t="shared" si="10"/>
        <v>34005</v>
      </c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</row>
    <row r="139" spans="1:40" s="23" customFormat="1" ht="12.75" x14ac:dyDescent="0.2">
      <c r="A139" s="23" t="s">
        <v>3556</v>
      </c>
      <c r="B139" s="138">
        <v>1010</v>
      </c>
      <c r="C139" s="138">
        <v>1010</v>
      </c>
      <c r="D139" s="138">
        <v>0</v>
      </c>
      <c r="E139" s="138">
        <v>0</v>
      </c>
      <c r="F139" s="108" t="s">
        <v>319</v>
      </c>
      <c r="G139" s="27" t="s">
        <v>320</v>
      </c>
      <c r="H139" s="27" t="s">
        <v>5</v>
      </c>
      <c r="I139" s="27" t="e">
        <f>+SUMIF('[16]New PBC 31.03.2021'!A:A, 'Trial Balance (2)'!F139, '[16]New PBC 31.03.2021'!D:D)</f>
        <v>#VALUE!</v>
      </c>
      <c r="J139" s="27" t="e">
        <f>+SUMIF('[16]New PBC 31.03.2021'!A:A, 'Trial Balance (2)'!F139, '[16]New PBC 31.03.2021'!G:G)</f>
        <v>#VALUE!</v>
      </c>
      <c r="K139" s="27" t="e">
        <f>+SUMIF('[16]New PBC 31.03.2021'!A:A, 'Trial Balance (2)'!F139, '[16]New PBC 31.03.2021'!J:J)</f>
        <v>#VALUE!</v>
      </c>
      <c r="L139" s="27" t="e">
        <f t="shared" si="11"/>
        <v>#VALUE!</v>
      </c>
      <c r="M139" s="27"/>
      <c r="N139" s="95" t="e">
        <f t="shared" si="9"/>
        <v>#VALUE!</v>
      </c>
      <c r="O139" s="59">
        <v>-9611511</v>
      </c>
      <c r="P139" s="59">
        <f t="shared" si="8"/>
        <v>0</v>
      </c>
      <c r="Q139" s="60">
        <f t="shared" si="10"/>
        <v>-9611511</v>
      </c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</row>
    <row r="140" spans="1:40" s="23" customFormat="1" ht="12.75" x14ac:dyDescent="0.2">
      <c r="A140" s="23" t="s">
        <v>3556</v>
      </c>
      <c r="B140" s="138">
        <v>1010</v>
      </c>
      <c r="C140" s="138">
        <v>1010</v>
      </c>
      <c r="D140" s="138">
        <v>0</v>
      </c>
      <c r="E140" s="138">
        <v>0</v>
      </c>
      <c r="F140" s="108" t="s">
        <v>321</v>
      </c>
      <c r="G140" s="27" t="s">
        <v>322</v>
      </c>
      <c r="H140" s="27" t="s">
        <v>5</v>
      </c>
      <c r="I140" s="27" t="e">
        <f>+SUMIF('[16]New PBC 31.03.2021'!A:A, 'Trial Balance (2)'!F140, '[16]New PBC 31.03.2021'!D:D)</f>
        <v>#VALUE!</v>
      </c>
      <c r="J140" s="27" t="e">
        <f>+SUMIF('[16]New PBC 31.03.2021'!A:A, 'Trial Balance (2)'!F140, '[16]New PBC 31.03.2021'!G:G)</f>
        <v>#VALUE!</v>
      </c>
      <c r="K140" s="27" t="e">
        <f>+SUMIF('[16]New PBC 31.03.2021'!A:A, 'Trial Balance (2)'!F140, '[16]New PBC 31.03.2021'!J:J)</f>
        <v>#VALUE!</v>
      </c>
      <c r="L140" s="27" t="e">
        <f t="shared" si="11"/>
        <v>#VALUE!</v>
      </c>
      <c r="M140" s="27"/>
      <c r="N140" s="95" t="e">
        <f t="shared" si="9"/>
        <v>#VALUE!</v>
      </c>
      <c r="O140" s="59">
        <v>-8525092</v>
      </c>
      <c r="P140" s="59">
        <f t="shared" si="8"/>
        <v>0</v>
      </c>
      <c r="Q140" s="60">
        <f t="shared" si="10"/>
        <v>-8525092</v>
      </c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</row>
    <row r="141" spans="1:40" s="23" customFormat="1" ht="12.75" x14ac:dyDescent="0.2">
      <c r="A141" s="23" t="s">
        <v>3556</v>
      </c>
      <c r="B141" s="138">
        <v>1010</v>
      </c>
      <c r="C141" s="138">
        <v>1010</v>
      </c>
      <c r="D141" s="138">
        <v>0</v>
      </c>
      <c r="E141" s="138">
        <v>0</v>
      </c>
      <c r="F141" s="108" t="s">
        <v>323</v>
      </c>
      <c r="G141" s="27" t="s">
        <v>324</v>
      </c>
      <c r="H141" s="27" t="s">
        <v>5</v>
      </c>
      <c r="I141" s="27" t="e">
        <f>+SUMIF('[16]New PBC 31.03.2021'!A:A, 'Trial Balance (2)'!F141, '[16]New PBC 31.03.2021'!D:D)</f>
        <v>#VALUE!</v>
      </c>
      <c r="J141" s="27" t="e">
        <f>+SUMIF('[16]New PBC 31.03.2021'!A:A, 'Trial Balance (2)'!F141, '[16]New PBC 31.03.2021'!G:G)</f>
        <v>#VALUE!</v>
      </c>
      <c r="K141" s="27" t="e">
        <f>+SUMIF('[16]New PBC 31.03.2021'!A:A, 'Trial Balance (2)'!F141, '[16]New PBC 31.03.2021'!J:J)</f>
        <v>#VALUE!</v>
      </c>
      <c r="L141" s="27" t="e">
        <f t="shared" si="11"/>
        <v>#VALUE!</v>
      </c>
      <c r="M141" s="27"/>
      <c r="N141" s="95" t="e">
        <f t="shared" si="9"/>
        <v>#VALUE!</v>
      </c>
      <c r="O141" s="59">
        <v>-6225596</v>
      </c>
      <c r="P141" s="59">
        <f t="shared" si="8"/>
        <v>0</v>
      </c>
      <c r="Q141" s="60">
        <f t="shared" si="10"/>
        <v>-6225596</v>
      </c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</row>
    <row r="142" spans="1:40" s="23" customFormat="1" ht="12.75" x14ac:dyDescent="0.2">
      <c r="A142" s="23" t="s">
        <v>3556</v>
      </c>
      <c r="B142" s="138">
        <v>1010</v>
      </c>
      <c r="C142" s="138">
        <v>1010</v>
      </c>
      <c r="D142" s="138">
        <v>0</v>
      </c>
      <c r="E142" s="138">
        <v>0</v>
      </c>
      <c r="F142" s="108" t="s">
        <v>325</v>
      </c>
      <c r="G142" s="27" t="s">
        <v>326</v>
      </c>
      <c r="H142" s="27" t="s">
        <v>5</v>
      </c>
      <c r="I142" s="27" t="e">
        <f>+SUMIF('[16]New PBC 31.03.2021'!A:A, 'Trial Balance (2)'!F142, '[16]New PBC 31.03.2021'!D:D)</f>
        <v>#VALUE!</v>
      </c>
      <c r="J142" s="27" t="e">
        <f>+SUMIF('[16]New PBC 31.03.2021'!A:A, 'Trial Balance (2)'!F142, '[16]New PBC 31.03.2021'!G:G)</f>
        <v>#VALUE!</v>
      </c>
      <c r="K142" s="27" t="e">
        <f>+SUMIF('[16]New PBC 31.03.2021'!A:A, 'Trial Balance (2)'!F142, '[16]New PBC 31.03.2021'!J:J)</f>
        <v>#VALUE!</v>
      </c>
      <c r="L142" s="27" t="e">
        <f t="shared" si="11"/>
        <v>#VALUE!</v>
      </c>
      <c r="M142" s="27"/>
      <c r="N142" s="95" t="e">
        <f t="shared" si="9"/>
        <v>#VALUE!</v>
      </c>
      <c r="O142" s="59">
        <v>-2795567</v>
      </c>
      <c r="P142" s="59">
        <f t="shared" si="8"/>
        <v>0</v>
      </c>
      <c r="Q142" s="60">
        <f t="shared" si="10"/>
        <v>-2795567</v>
      </c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</row>
    <row r="143" spans="1:40" s="23" customFormat="1" ht="12.75" x14ac:dyDescent="0.2">
      <c r="A143" s="23" t="s">
        <v>3556</v>
      </c>
      <c r="B143" s="138">
        <v>1010</v>
      </c>
      <c r="C143" s="138">
        <v>1010</v>
      </c>
      <c r="D143" s="138">
        <v>0</v>
      </c>
      <c r="E143" s="138">
        <v>0</v>
      </c>
      <c r="F143" s="108" t="s">
        <v>327</v>
      </c>
      <c r="G143" s="27" t="s">
        <v>328</v>
      </c>
      <c r="H143" s="27" t="s">
        <v>5</v>
      </c>
      <c r="I143" s="27" t="e">
        <f>+SUMIF('[16]New PBC 31.03.2021'!A:A, 'Trial Balance (2)'!F143, '[16]New PBC 31.03.2021'!D:D)</f>
        <v>#VALUE!</v>
      </c>
      <c r="J143" s="27" t="e">
        <f>+SUMIF('[16]New PBC 31.03.2021'!A:A, 'Trial Balance (2)'!F143, '[16]New PBC 31.03.2021'!G:G)</f>
        <v>#VALUE!</v>
      </c>
      <c r="K143" s="27" t="e">
        <f>+SUMIF('[16]New PBC 31.03.2021'!A:A, 'Trial Balance (2)'!F143, '[16]New PBC 31.03.2021'!J:J)</f>
        <v>#VALUE!</v>
      </c>
      <c r="L143" s="27" t="e">
        <f t="shared" si="11"/>
        <v>#VALUE!</v>
      </c>
      <c r="M143" s="27"/>
      <c r="N143" s="95" t="e">
        <f t="shared" si="9"/>
        <v>#VALUE!</v>
      </c>
      <c r="O143" s="59">
        <v>-2143595</v>
      </c>
      <c r="P143" s="59">
        <f t="shared" si="8"/>
        <v>0</v>
      </c>
      <c r="Q143" s="60">
        <f t="shared" si="10"/>
        <v>-2143595</v>
      </c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</row>
    <row r="144" spans="1:40" s="23" customFormat="1" ht="12.75" x14ac:dyDescent="0.2">
      <c r="A144" s="23" t="s">
        <v>3556</v>
      </c>
      <c r="B144" s="138">
        <v>1010</v>
      </c>
      <c r="C144" s="138">
        <v>1010</v>
      </c>
      <c r="D144" s="138">
        <v>0</v>
      </c>
      <c r="E144" s="138">
        <v>0</v>
      </c>
      <c r="F144" s="108" t="s">
        <v>329</v>
      </c>
      <c r="G144" s="27" t="s">
        <v>330</v>
      </c>
      <c r="H144" s="27" t="s">
        <v>5</v>
      </c>
      <c r="I144" s="27" t="e">
        <f>+SUMIF('[16]New PBC 31.03.2021'!A:A, 'Trial Balance (2)'!F144, '[16]New PBC 31.03.2021'!D:D)</f>
        <v>#VALUE!</v>
      </c>
      <c r="J144" s="27" t="e">
        <f>+SUMIF('[16]New PBC 31.03.2021'!A:A, 'Trial Balance (2)'!F144, '[16]New PBC 31.03.2021'!G:G)</f>
        <v>#VALUE!</v>
      </c>
      <c r="K144" s="27" t="e">
        <f>+SUMIF('[16]New PBC 31.03.2021'!A:A, 'Trial Balance (2)'!F144, '[16]New PBC 31.03.2021'!J:J)</f>
        <v>#VALUE!</v>
      </c>
      <c r="L144" s="27" t="e">
        <f t="shared" si="11"/>
        <v>#VALUE!</v>
      </c>
      <c r="M144" s="27"/>
      <c r="N144" s="95" t="e">
        <f t="shared" si="9"/>
        <v>#VALUE!</v>
      </c>
      <c r="O144" s="59">
        <v>-1491906</v>
      </c>
      <c r="P144" s="59">
        <f t="shared" si="8"/>
        <v>0</v>
      </c>
      <c r="Q144" s="60">
        <f t="shared" si="10"/>
        <v>-1491906</v>
      </c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</row>
    <row r="145" spans="1:40" s="23" customFormat="1" ht="12.75" x14ac:dyDescent="0.2">
      <c r="A145" s="23" t="s">
        <v>3556</v>
      </c>
      <c r="B145" s="138">
        <v>1010</v>
      </c>
      <c r="C145" s="138">
        <v>1010</v>
      </c>
      <c r="D145" s="138">
        <v>0</v>
      </c>
      <c r="E145" s="138">
        <v>0</v>
      </c>
      <c r="F145" s="108" t="s">
        <v>331</v>
      </c>
      <c r="G145" s="27" t="s">
        <v>332</v>
      </c>
      <c r="H145" s="27" t="s">
        <v>5</v>
      </c>
      <c r="I145" s="27" t="e">
        <f>+SUMIF('[16]New PBC 31.03.2021'!A:A, 'Trial Balance (2)'!F145, '[16]New PBC 31.03.2021'!D:D)</f>
        <v>#VALUE!</v>
      </c>
      <c r="J145" s="27" t="e">
        <f>+SUMIF('[16]New PBC 31.03.2021'!A:A, 'Trial Balance (2)'!F145, '[16]New PBC 31.03.2021'!G:G)</f>
        <v>#VALUE!</v>
      </c>
      <c r="K145" s="27" t="e">
        <f>+SUMIF('[16]New PBC 31.03.2021'!A:A, 'Trial Balance (2)'!F145, '[16]New PBC 31.03.2021'!J:J)</f>
        <v>#VALUE!</v>
      </c>
      <c r="L145" s="27" t="e">
        <f t="shared" si="11"/>
        <v>#VALUE!</v>
      </c>
      <c r="M145" s="27"/>
      <c r="N145" s="95" t="e">
        <f t="shared" si="9"/>
        <v>#VALUE!</v>
      </c>
      <c r="O145" s="59">
        <v>-1692634</v>
      </c>
      <c r="P145" s="59">
        <f t="shared" si="8"/>
        <v>0</v>
      </c>
      <c r="Q145" s="60">
        <f t="shared" si="10"/>
        <v>-1692634</v>
      </c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</row>
    <row r="146" spans="1:40" s="23" customFormat="1" ht="12.75" x14ac:dyDescent="0.2">
      <c r="A146" s="23" t="s">
        <v>3556</v>
      </c>
      <c r="B146" s="138">
        <v>1010</v>
      </c>
      <c r="C146" s="138">
        <v>1010</v>
      </c>
      <c r="D146" s="138">
        <v>0</v>
      </c>
      <c r="E146" s="138">
        <v>0</v>
      </c>
      <c r="F146" s="108" t="s">
        <v>333</v>
      </c>
      <c r="G146" s="27" t="s">
        <v>334</v>
      </c>
      <c r="H146" s="27" t="s">
        <v>5</v>
      </c>
      <c r="I146" s="27" t="e">
        <f>+SUMIF('[16]New PBC 31.03.2021'!A:A, 'Trial Balance (2)'!F146, '[16]New PBC 31.03.2021'!D:D)</f>
        <v>#VALUE!</v>
      </c>
      <c r="J146" s="27" t="e">
        <f>+SUMIF('[16]New PBC 31.03.2021'!A:A, 'Trial Balance (2)'!F146, '[16]New PBC 31.03.2021'!G:G)</f>
        <v>#VALUE!</v>
      </c>
      <c r="K146" s="27" t="e">
        <f>+SUMIF('[16]New PBC 31.03.2021'!A:A, 'Trial Balance (2)'!F146, '[16]New PBC 31.03.2021'!J:J)</f>
        <v>#VALUE!</v>
      </c>
      <c r="L146" s="27" t="e">
        <f t="shared" si="11"/>
        <v>#VALUE!</v>
      </c>
      <c r="M146" s="27"/>
      <c r="N146" s="95" t="e">
        <f t="shared" si="9"/>
        <v>#VALUE!</v>
      </c>
      <c r="O146" s="59">
        <v>-1620729</v>
      </c>
      <c r="P146" s="59">
        <f t="shared" si="8"/>
        <v>0</v>
      </c>
      <c r="Q146" s="60">
        <f t="shared" si="10"/>
        <v>-1620729</v>
      </c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</row>
    <row r="147" spans="1:40" s="23" customFormat="1" ht="12.75" x14ac:dyDescent="0.2">
      <c r="A147" s="23" t="s">
        <v>3556</v>
      </c>
      <c r="B147" s="138">
        <v>1010</v>
      </c>
      <c r="C147" s="138">
        <v>1010</v>
      </c>
      <c r="D147" s="138">
        <v>0</v>
      </c>
      <c r="E147" s="138">
        <v>0</v>
      </c>
      <c r="F147" s="108" t="s">
        <v>335</v>
      </c>
      <c r="G147" s="27" t="s">
        <v>336</v>
      </c>
      <c r="H147" s="27" t="s">
        <v>5</v>
      </c>
      <c r="I147" s="27" t="e">
        <f>+SUMIF('[16]New PBC 31.03.2021'!A:A, 'Trial Balance (2)'!F147, '[16]New PBC 31.03.2021'!D:D)</f>
        <v>#VALUE!</v>
      </c>
      <c r="J147" s="27" t="e">
        <f>+SUMIF('[16]New PBC 31.03.2021'!A:A, 'Trial Balance (2)'!F147, '[16]New PBC 31.03.2021'!G:G)</f>
        <v>#VALUE!</v>
      </c>
      <c r="K147" s="27" t="e">
        <f>+SUMIF('[16]New PBC 31.03.2021'!A:A, 'Trial Balance (2)'!F147, '[16]New PBC 31.03.2021'!J:J)</f>
        <v>#VALUE!</v>
      </c>
      <c r="L147" s="27" t="e">
        <f t="shared" si="11"/>
        <v>#VALUE!</v>
      </c>
      <c r="M147" s="27"/>
      <c r="N147" s="95" t="e">
        <f t="shared" si="9"/>
        <v>#VALUE!</v>
      </c>
      <c r="O147" s="59">
        <v>-2391646</v>
      </c>
      <c r="P147" s="59">
        <f t="shared" si="8"/>
        <v>0</v>
      </c>
      <c r="Q147" s="60">
        <f t="shared" si="10"/>
        <v>-2391646</v>
      </c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</row>
    <row r="148" spans="1:40" s="23" customFormat="1" ht="12.75" x14ac:dyDescent="0.2">
      <c r="A148" s="23" t="s">
        <v>3556</v>
      </c>
      <c r="B148" s="138">
        <v>1010</v>
      </c>
      <c r="C148" s="138">
        <v>1010</v>
      </c>
      <c r="D148" s="138">
        <v>0</v>
      </c>
      <c r="E148" s="138">
        <v>0</v>
      </c>
      <c r="F148" s="108" t="s">
        <v>337</v>
      </c>
      <c r="G148" s="27" t="s">
        <v>338</v>
      </c>
      <c r="H148" s="27" t="s">
        <v>5</v>
      </c>
      <c r="I148" s="27" t="e">
        <f>+SUMIF('[16]New PBC 31.03.2021'!A:A, 'Trial Balance (2)'!F148, '[16]New PBC 31.03.2021'!D:D)</f>
        <v>#VALUE!</v>
      </c>
      <c r="J148" s="27" t="e">
        <f>+SUMIF('[16]New PBC 31.03.2021'!A:A, 'Trial Balance (2)'!F148, '[16]New PBC 31.03.2021'!G:G)</f>
        <v>#VALUE!</v>
      </c>
      <c r="K148" s="27" t="e">
        <f>+SUMIF('[16]New PBC 31.03.2021'!A:A, 'Trial Balance (2)'!F148, '[16]New PBC 31.03.2021'!J:J)</f>
        <v>#VALUE!</v>
      </c>
      <c r="L148" s="27" t="e">
        <f t="shared" si="11"/>
        <v>#VALUE!</v>
      </c>
      <c r="M148" s="27"/>
      <c r="N148" s="95" t="e">
        <f t="shared" si="9"/>
        <v>#VALUE!</v>
      </c>
      <c r="O148" s="59">
        <v>-3312905</v>
      </c>
      <c r="P148" s="59">
        <f t="shared" si="8"/>
        <v>0</v>
      </c>
      <c r="Q148" s="60">
        <f t="shared" si="10"/>
        <v>-3312905</v>
      </c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</row>
    <row r="149" spans="1:40" s="23" customFormat="1" ht="12.75" x14ac:dyDescent="0.2">
      <c r="A149" s="23" t="s">
        <v>3556</v>
      </c>
      <c r="B149" s="138">
        <v>1010</v>
      </c>
      <c r="C149" s="138">
        <v>1010</v>
      </c>
      <c r="D149" s="138">
        <v>0</v>
      </c>
      <c r="E149" s="138">
        <v>0</v>
      </c>
      <c r="F149" s="108" t="s">
        <v>339</v>
      </c>
      <c r="G149" s="27" t="s">
        <v>340</v>
      </c>
      <c r="H149" s="27" t="s">
        <v>5</v>
      </c>
      <c r="I149" s="27" t="e">
        <f>+SUMIF('[16]New PBC 31.03.2021'!A:A, 'Trial Balance (2)'!F149, '[16]New PBC 31.03.2021'!D:D)</f>
        <v>#VALUE!</v>
      </c>
      <c r="J149" s="27" t="e">
        <f>+SUMIF('[16]New PBC 31.03.2021'!A:A, 'Trial Balance (2)'!F149, '[16]New PBC 31.03.2021'!G:G)</f>
        <v>#VALUE!</v>
      </c>
      <c r="K149" s="27" t="e">
        <f>+SUMIF('[16]New PBC 31.03.2021'!A:A, 'Trial Balance (2)'!F149, '[16]New PBC 31.03.2021'!J:J)</f>
        <v>#VALUE!</v>
      </c>
      <c r="L149" s="27" t="e">
        <f t="shared" si="11"/>
        <v>#VALUE!</v>
      </c>
      <c r="M149" s="27"/>
      <c r="N149" s="95" t="e">
        <f t="shared" si="9"/>
        <v>#VALUE!</v>
      </c>
      <c r="O149" s="59">
        <v>-2009960</v>
      </c>
      <c r="P149" s="59">
        <f t="shared" si="8"/>
        <v>0</v>
      </c>
      <c r="Q149" s="60">
        <f t="shared" si="10"/>
        <v>-2009960</v>
      </c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</row>
    <row r="150" spans="1:40" s="23" customFormat="1" ht="12.75" x14ac:dyDescent="0.2">
      <c r="A150" s="23" t="s">
        <v>3556</v>
      </c>
      <c r="B150" s="138">
        <v>1010</v>
      </c>
      <c r="C150" s="138">
        <v>1010</v>
      </c>
      <c r="D150" s="138">
        <v>0</v>
      </c>
      <c r="E150" s="138">
        <v>0</v>
      </c>
      <c r="F150" s="108" t="s">
        <v>341</v>
      </c>
      <c r="G150" s="27" t="s">
        <v>342</v>
      </c>
      <c r="H150" s="27" t="s">
        <v>5</v>
      </c>
      <c r="I150" s="27" t="e">
        <f>+SUMIF('[16]New PBC 31.03.2021'!A:A, 'Trial Balance (2)'!F150, '[16]New PBC 31.03.2021'!D:D)</f>
        <v>#VALUE!</v>
      </c>
      <c r="J150" s="27" t="e">
        <f>+SUMIF('[16]New PBC 31.03.2021'!A:A, 'Trial Balance (2)'!F150, '[16]New PBC 31.03.2021'!G:G)</f>
        <v>#VALUE!</v>
      </c>
      <c r="K150" s="27" t="e">
        <f>+SUMIF('[16]New PBC 31.03.2021'!A:A, 'Trial Balance (2)'!F150, '[16]New PBC 31.03.2021'!J:J)</f>
        <v>#VALUE!</v>
      </c>
      <c r="L150" s="27" t="e">
        <f t="shared" si="11"/>
        <v>#VALUE!</v>
      </c>
      <c r="M150" s="27"/>
      <c r="N150" s="95" t="e">
        <f t="shared" si="9"/>
        <v>#VALUE!</v>
      </c>
      <c r="O150" s="59">
        <v>-1256769</v>
      </c>
      <c r="P150" s="59">
        <f t="shared" si="8"/>
        <v>0</v>
      </c>
      <c r="Q150" s="60">
        <f t="shared" si="10"/>
        <v>-1256769</v>
      </c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</row>
    <row r="151" spans="1:40" s="23" customFormat="1" ht="12.75" x14ac:dyDescent="0.2">
      <c r="A151" s="23" t="s">
        <v>3556</v>
      </c>
      <c r="B151" s="138">
        <v>1010</v>
      </c>
      <c r="C151" s="138">
        <v>1010</v>
      </c>
      <c r="D151" s="138">
        <v>0</v>
      </c>
      <c r="E151" s="138">
        <v>0</v>
      </c>
      <c r="F151" s="108" t="s">
        <v>343</v>
      </c>
      <c r="G151" s="27" t="s">
        <v>344</v>
      </c>
      <c r="H151" s="27" t="s">
        <v>5</v>
      </c>
      <c r="I151" s="27" t="e">
        <f>+SUMIF('[16]New PBC 31.03.2021'!A:A, 'Trial Balance (2)'!F151, '[16]New PBC 31.03.2021'!D:D)</f>
        <v>#VALUE!</v>
      </c>
      <c r="J151" s="27" t="e">
        <f>+SUMIF('[16]New PBC 31.03.2021'!A:A, 'Trial Balance (2)'!F151, '[16]New PBC 31.03.2021'!G:G)</f>
        <v>#VALUE!</v>
      </c>
      <c r="K151" s="27" t="e">
        <f>+SUMIF('[16]New PBC 31.03.2021'!A:A, 'Trial Balance (2)'!F151, '[16]New PBC 31.03.2021'!J:J)</f>
        <v>#VALUE!</v>
      </c>
      <c r="L151" s="27" t="e">
        <f t="shared" si="11"/>
        <v>#VALUE!</v>
      </c>
      <c r="M151" s="27"/>
      <c r="N151" s="95" t="e">
        <f t="shared" si="9"/>
        <v>#VALUE!</v>
      </c>
      <c r="O151" s="59">
        <v>-1865098</v>
      </c>
      <c r="P151" s="59">
        <f t="shared" si="8"/>
        <v>0</v>
      </c>
      <c r="Q151" s="60">
        <f t="shared" si="10"/>
        <v>-1865098</v>
      </c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</row>
    <row r="152" spans="1:40" s="23" customFormat="1" ht="12.75" x14ac:dyDescent="0.2">
      <c r="A152" s="23" t="s">
        <v>3556</v>
      </c>
      <c r="B152" s="138">
        <v>1010</v>
      </c>
      <c r="C152" s="138">
        <v>1010</v>
      </c>
      <c r="D152" s="138">
        <v>0</v>
      </c>
      <c r="E152" s="138">
        <v>0</v>
      </c>
      <c r="F152" s="108" t="s">
        <v>345</v>
      </c>
      <c r="G152" s="27" t="s">
        <v>346</v>
      </c>
      <c r="H152" s="27" t="s">
        <v>5</v>
      </c>
      <c r="I152" s="27" t="e">
        <f>+SUMIF('[16]New PBC 31.03.2021'!A:A, 'Trial Balance (2)'!F152, '[16]New PBC 31.03.2021'!D:D)</f>
        <v>#VALUE!</v>
      </c>
      <c r="J152" s="27" t="e">
        <f>+SUMIF('[16]New PBC 31.03.2021'!A:A, 'Trial Balance (2)'!F152, '[16]New PBC 31.03.2021'!G:G)</f>
        <v>#VALUE!</v>
      </c>
      <c r="K152" s="27" t="e">
        <f>+SUMIF('[16]New PBC 31.03.2021'!A:A, 'Trial Balance (2)'!F152, '[16]New PBC 31.03.2021'!J:J)</f>
        <v>#VALUE!</v>
      </c>
      <c r="L152" s="27" t="e">
        <f t="shared" si="11"/>
        <v>#VALUE!</v>
      </c>
      <c r="M152" s="27"/>
      <c r="N152" s="95" t="e">
        <f t="shared" si="9"/>
        <v>#VALUE!</v>
      </c>
      <c r="O152" s="59">
        <v>-2201481</v>
      </c>
      <c r="P152" s="59">
        <f t="shared" si="8"/>
        <v>0</v>
      </c>
      <c r="Q152" s="60">
        <f t="shared" si="10"/>
        <v>-2201481</v>
      </c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</row>
    <row r="153" spans="1:40" s="23" customFormat="1" ht="12.75" x14ac:dyDescent="0.2">
      <c r="A153" s="23" t="s">
        <v>3556</v>
      </c>
      <c r="B153" s="138">
        <v>1010</v>
      </c>
      <c r="C153" s="138">
        <v>1010</v>
      </c>
      <c r="D153" s="138">
        <v>0</v>
      </c>
      <c r="E153" s="138">
        <v>0</v>
      </c>
      <c r="F153" s="108" t="s">
        <v>347</v>
      </c>
      <c r="G153" s="27" t="s">
        <v>348</v>
      </c>
      <c r="H153" s="27" t="s">
        <v>5</v>
      </c>
      <c r="I153" s="27" t="e">
        <f>+SUMIF('[16]New PBC 31.03.2021'!A:A, 'Trial Balance (2)'!F153, '[16]New PBC 31.03.2021'!D:D)</f>
        <v>#VALUE!</v>
      </c>
      <c r="J153" s="27" t="e">
        <f>+SUMIF('[16]New PBC 31.03.2021'!A:A, 'Trial Balance (2)'!F153, '[16]New PBC 31.03.2021'!G:G)</f>
        <v>#VALUE!</v>
      </c>
      <c r="K153" s="27" t="e">
        <f>+SUMIF('[16]New PBC 31.03.2021'!A:A, 'Trial Balance (2)'!F153, '[16]New PBC 31.03.2021'!J:J)</f>
        <v>#VALUE!</v>
      </c>
      <c r="L153" s="27" t="e">
        <f t="shared" si="11"/>
        <v>#VALUE!</v>
      </c>
      <c r="M153" s="27"/>
      <c r="N153" s="95" t="e">
        <f t="shared" si="9"/>
        <v>#VALUE!</v>
      </c>
      <c r="O153" s="59">
        <v>-561583</v>
      </c>
      <c r="P153" s="59">
        <f t="shared" si="8"/>
        <v>0</v>
      </c>
      <c r="Q153" s="60">
        <f t="shared" si="10"/>
        <v>-561583</v>
      </c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</row>
    <row r="154" spans="1:40" s="23" customFormat="1" ht="12.75" x14ac:dyDescent="0.2">
      <c r="A154" s="23" t="s">
        <v>3556</v>
      </c>
      <c r="B154" s="138">
        <v>1010</v>
      </c>
      <c r="C154" s="138">
        <v>1010</v>
      </c>
      <c r="D154" s="138">
        <v>0</v>
      </c>
      <c r="E154" s="138">
        <v>0</v>
      </c>
      <c r="F154" s="108" t="s">
        <v>349</v>
      </c>
      <c r="G154" s="27" t="s">
        <v>350</v>
      </c>
      <c r="H154" s="27" t="s">
        <v>5</v>
      </c>
      <c r="I154" s="27" t="e">
        <f>+SUMIF('[16]New PBC 31.03.2021'!A:A, 'Trial Balance (2)'!F154, '[16]New PBC 31.03.2021'!D:D)</f>
        <v>#VALUE!</v>
      </c>
      <c r="J154" s="27" t="e">
        <f>+SUMIF('[16]New PBC 31.03.2021'!A:A, 'Trial Balance (2)'!F154, '[16]New PBC 31.03.2021'!G:G)</f>
        <v>#VALUE!</v>
      </c>
      <c r="K154" s="27" t="e">
        <f>+SUMIF('[16]New PBC 31.03.2021'!A:A, 'Trial Balance (2)'!F154, '[16]New PBC 31.03.2021'!J:J)</f>
        <v>#VALUE!</v>
      </c>
      <c r="L154" s="27" t="e">
        <f t="shared" si="11"/>
        <v>#VALUE!</v>
      </c>
      <c r="M154" s="27"/>
      <c r="N154" s="95" t="e">
        <f t="shared" si="9"/>
        <v>#VALUE!</v>
      </c>
      <c r="O154" s="59">
        <v>-509013</v>
      </c>
      <c r="P154" s="59">
        <f t="shared" si="8"/>
        <v>0</v>
      </c>
      <c r="Q154" s="60">
        <f t="shared" si="10"/>
        <v>-509013</v>
      </c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</row>
    <row r="155" spans="1:40" s="23" customFormat="1" ht="12.75" x14ac:dyDescent="0.2">
      <c r="A155" s="23" t="s">
        <v>3556</v>
      </c>
      <c r="B155" s="138">
        <v>1010</v>
      </c>
      <c r="C155" s="138">
        <v>1010</v>
      </c>
      <c r="D155" s="138">
        <v>0</v>
      </c>
      <c r="E155" s="138">
        <v>0</v>
      </c>
      <c r="F155" s="108" t="s">
        <v>351</v>
      </c>
      <c r="G155" s="27" t="s">
        <v>352</v>
      </c>
      <c r="H155" s="27" t="s">
        <v>5</v>
      </c>
      <c r="I155" s="27" t="e">
        <f>+SUMIF('[16]New PBC 31.03.2021'!A:A, 'Trial Balance (2)'!F155, '[16]New PBC 31.03.2021'!D:D)</f>
        <v>#VALUE!</v>
      </c>
      <c r="J155" s="27" t="e">
        <f>+SUMIF('[16]New PBC 31.03.2021'!A:A, 'Trial Balance (2)'!F155, '[16]New PBC 31.03.2021'!G:G)</f>
        <v>#VALUE!</v>
      </c>
      <c r="K155" s="27" t="e">
        <f>+SUMIF('[16]New PBC 31.03.2021'!A:A, 'Trial Balance (2)'!F155, '[16]New PBC 31.03.2021'!J:J)</f>
        <v>#VALUE!</v>
      </c>
      <c r="L155" s="27" t="e">
        <f t="shared" si="11"/>
        <v>#VALUE!</v>
      </c>
      <c r="M155" s="27"/>
      <c r="N155" s="95" t="e">
        <f t="shared" si="9"/>
        <v>#VALUE!</v>
      </c>
      <c r="O155" s="59">
        <v>-637467</v>
      </c>
      <c r="P155" s="59">
        <f t="shared" si="8"/>
        <v>0</v>
      </c>
      <c r="Q155" s="60">
        <f t="shared" si="10"/>
        <v>-637467</v>
      </c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</row>
    <row r="156" spans="1:40" s="23" customFormat="1" ht="12.75" x14ac:dyDescent="0.2">
      <c r="A156" s="23" t="s">
        <v>3556</v>
      </c>
      <c r="B156" s="138">
        <v>1010</v>
      </c>
      <c r="C156" s="138">
        <v>1010</v>
      </c>
      <c r="D156" s="138">
        <v>0</v>
      </c>
      <c r="E156" s="138">
        <v>0</v>
      </c>
      <c r="F156" s="108" t="s">
        <v>353</v>
      </c>
      <c r="G156" s="27" t="s">
        <v>354</v>
      </c>
      <c r="H156" s="27" t="s">
        <v>5</v>
      </c>
      <c r="I156" s="27" t="e">
        <f>+SUMIF('[16]New PBC 31.03.2021'!A:A, 'Trial Balance (2)'!F156, '[16]New PBC 31.03.2021'!D:D)</f>
        <v>#VALUE!</v>
      </c>
      <c r="J156" s="27" t="e">
        <f>+SUMIF('[16]New PBC 31.03.2021'!A:A, 'Trial Balance (2)'!F156, '[16]New PBC 31.03.2021'!G:G)</f>
        <v>#VALUE!</v>
      </c>
      <c r="K156" s="27" t="e">
        <f>+SUMIF('[16]New PBC 31.03.2021'!A:A, 'Trial Balance (2)'!F156, '[16]New PBC 31.03.2021'!J:J)</f>
        <v>#VALUE!</v>
      </c>
      <c r="L156" s="27" t="e">
        <f t="shared" si="11"/>
        <v>#VALUE!</v>
      </c>
      <c r="M156" s="27"/>
      <c r="N156" s="95" t="e">
        <f t="shared" si="9"/>
        <v>#VALUE!</v>
      </c>
      <c r="O156" s="59">
        <v>-1349637</v>
      </c>
      <c r="P156" s="59">
        <f t="shared" si="8"/>
        <v>0</v>
      </c>
      <c r="Q156" s="60">
        <f t="shared" si="10"/>
        <v>-1349637</v>
      </c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</row>
    <row r="157" spans="1:40" s="23" customFormat="1" ht="12.75" x14ac:dyDescent="0.2">
      <c r="A157" s="23" t="s">
        <v>3556</v>
      </c>
      <c r="B157" s="138">
        <v>1010</v>
      </c>
      <c r="C157" s="138">
        <v>1010</v>
      </c>
      <c r="D157" s="138">
        <v>0</v>
      </c>
      <c r="E157" s="138">
        <v>0</v>
      </c>
      <c r="F157" s="108" t="s">
        <v>357</v>
      </c>
      <c r="G157" s="27" t="s">
        <v>358</v>
      </c>
      <c r="H157" s="27" t="s">
        <v>5</v>
      </c>
      <c r="I157" s="27" t="e">
        <f>+SUMIF('[16]New PBC 31.03.2021'!A:A, 'Trial Balance (2)'!F157, '[16]New PBC 31.03.2021'!D:D)</f>
        <v>#VALUE!</v>
      </c>
      <c r="J157" s="27" t="e">
        <f>+SUMIF('[16]New PBC 31.03.2021'!A:A, 'Trial Balance (2)'!F157, '[16]New PBC 31.03.2021'!G:G)</f>
        <v>#VALUE!</v>
      </c>
      <c r="K157" s="27" t="e">
        <f>+SUMIF('[16]New PBC 31.03.2021'!A:A, 'Trial Balance (2)'!F157, '[16]New PBC 31.03.2021'!J:J)</f>
        <v>#VALUE!</v>
      </c>
      <c r="L157" s="27" t="e">
        <f t="shared" si="11"/>
        <v>#VALUE!</v>
      </c>
      <c r="M157" s="27"/>
      <c r="N157" s="95" t="e">
        <f t="shared" si="9"/>
        <v>#VALUE!</v>
      </c>
      <c r="O157" s="59">
        <v>-60956</v>
      </c>
      <c r="P157" s="59">
        <f t="shared" si="8"/>
        <v>0</v>
      </c>
      <c r="Q157" s="60">
        <f t="shared" si="10"/>
        <v>-60956</v>
      </c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</row>
    <row r="158" spans="1:40" s="23" customFormat="1" ht="12.75" x14ac:dyDescent="0.2">
      <c r="A158" s="23" t="s">
        <v>3556</v>
      </c>
      <c r="B158" s="138">
        <v>1010</v>
      </c>
      <c r="C158" s="138">
        <v>1010</v>
      </c>
      <c r="D158" s="138">
        <v>0</v>
      </c>
      <c r="E158" s="138">
        <v>0</v>
      </c>
      <c r="F158" s="108" t="s">
        <v>118</v>
      </c>
      <c r="G158" s="27" t="s">
        <v>119</v>
      </c>
      <c r="H158" s="27" t="s">
        <v>5</v>
      </c>
      <c r="I158" s="27" t="e">
        <f>+SUMIF('[16]New PBC 31.03.2021'!A:A, 'Trial Balance (2)'!F158, '[16]New PBC 31.03.2021'!D:D)</f>
        <v>#VALUE!</v>
      </c>
      <c r="J158" s="27" t="e">
        <f>+SUMIF('[16]New PBC 31.03.2021'!A:A, 'Trial Balance (2)'!F158, '[16]New PBC 31.03.2021'!G:G)</f>
        <v>#VALUE!</v>
      </c>
      <c r="K158" s="27" t="e">
        <f>+SUMIF('[16]New PBC 31.03.2021'!A:A, 'Trial Balance (2)'!F158, '[16]New PBC 31.03.2021'!J:J)</f>
        <v>#VALUE!</v>
      </c>
      <c r="L158" s="27" t="e">
        <f t="shared" si="11"/>
        <v>#VALUE!</v>
      </c>
      <c r="M158" s="27"/>
      <c r="N158" s="95" t="e">
        <f t="shared" si="9"/>
        <v>#VALUE!</v>
      </c>
      <c r="O158" s="59">
        <v>1078006.3400000001</v>
      </c>
      <c r="P158" s="59">
        <f t="shared" si="8"/>
        <v>0</v>
      </c>
      <c r="Q158" s="60">
        <f t="shared" si="10"/>
        <v>1078006</v>
      </c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</row>
    <row r="159" spans="1:40" s="23" customFormat="1" ht="12.75" x14ac:dyDescent="0.2">
      <c r="A159" s="23" t="s">
        <v>3556</v>
      </c>
      <c r="B159" s="138">
        <v>1010</v>
      </c>
      <c r="C159" s="138">
        <v>1010</v>
      </c>
      <c r="D159" s="138">
        <v>0</v>
      </c>
      <c r="E159" s="138">
        <v>0</v>
      </c>
      <c r="F159" s="108" t="s">
        <v>120</v>
      </c>
      <c r="G159" s="27" t="s">
        <v>121</v>
      </c>
      <c r="H159" s="27" t="s">
        <v>5</v>
      </c>
      <c r="I159" s="27" t="e">
        <f>+SUMIF('[16]New PBC 31.03.2021'!A:A, 'Trial Balance (2)'!F159, '[16]New PBC 31.03.2021'!D:D)</f>
        <v>#VALUE!</v>
      </c>
      <c r="J159" s="27" t="e">
        <f>+SUMIF('[16]New PBC 31.03.2021'!A:A, 'Trial Balance (2)'!F159, '[16]New PBC 31.03.2021'!G:G)</f>
        <v>#VALUE!</v>
      </c>
      <c r="K159" s="27" t="e">
        <f>+SUMIF('[16]New PBC 31.03.2021'!A:A, 'Trial Balance (2)'!F159, '[16]New PBC 31.03.2021'!J:J)</f>
        <v>#VALUE!</v>
      </c>
      <c r="L159" s="27" t="e">
        <f t="shared" si="11"/>
        <v>#VALUE!</v>
      </c>
      <c r="M159" s="27"/>
      <c r="N159" s="95" t="e">
        <f t="shared" si="9"/>
        <v>#VALUE!</v>
      </c>
      <c r="O159" s="59">
        <v>58000</v>
      </c>
      <c r="P159" s="59">
        <f t="shared" si="8"/>
        <v>0</v>
      </c>
      <c r="Q159" s="60">
        <f t="shared" si="10"/>
        <v>58000</v>
      </c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</row>
    <row r="160" spans="1:40" s="23" customFormat="1" ht="12.75" x14ac:dyDescent="0.2">
      <c r="A160" s="23" t="s">
        <v>3556</v>
      </c>
      <c r="B160" s="138">
        <v>1010</v>
      </c>
      <c r="C160" s="138">
        <v>1010</v>
      </c>
      <c r="D160" s="138">
        <v>0</v>
      </c>
      <c r="E160" s="138">
        <v>0</v>
      </c>
      <c r="F160" s="108" t="s">
        <v>2656</v>
      </c>
      <c r="G160" s="27" t="s">
        <v>2804</v>
      </c>
      <c r="H160" s="27" t="e">
        <v>#N/A</v>
      </c>
      <c r="I160" s="27" t="e">
        <f>+SUMIF('[16]New PBC 31.03.2021'!A:A, 'Trial Balance (2)'!F160, '[16]New PBC 31.03.2021'!D:D)</f>
        <v>#VALUE!</v>
      </c>
      <c r="J160" s="27" t="e">
        <f>+SUMIF('[16]New PBC 31.03.2021'!A:A, 'Trial Balance (2)'!F160, '[16]New PBC 31.03.2021'!G:G)</f>
        <v>#VALUE!</v>
      </c>
      <c r="K160" s="27" t="e">
        <f>+SUMIF('[16]New PBC 31.03.2021'!A:A, 'Trial Balance (2)'!F160, '[16]New PBC 31.03.2021'!J:J)</f>
        <v>#VALUE!</v>
      </c>
      <c r="L160" s="27" t="e">
        <f t="shared" si="11"/>
        <v>#VALUE!</v>
      </c>
      <c r="M160" s="27"/>
      <c r="N160" s="95" t="e">
        <f t="shared" si="9"/>
        <v>#VALUE!</v>
      </c>
      <c r="O160" s="59">
        <v>0</v>
      </c>
      <c r="P160" s="59">
        <f t="shared" si="8"/>
        <v>0</v>
      </c>
      <c r="Q160" s="60">
        <f t="shared" si="10"/>
        <v>0</v>
      </c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</row>
    <row r="161" spans="1:40" s="23" customFormat="1" ht="12.75" x14ac:dyDescent="0.2">
      <c r="A161" s="23" t="s">
        <v>3559</v>
      </c>
      <c r="B161" s="138">
        <v>1012</v>
      </c>
      <c r="C161" s="138">
        <v>1012</v>
      </c>
      <c r="D161" s="138">
        <v>101201</v>
      </c>
      <c r="E161" s="138">
        <v>101201</v>
      </c>
      <c r="F161" s="108" t="s">
        <v>233</v>
      </c>
      <c r="G161" s="27" t="s">
        <v>234</v>
      </c>
      <c r="H161" s="27" t="s">
        <v>5</v>
      </c>
      <c r="I161" s="27" t="e">
        <f>+SUMIF('[16]New PBC 31.03.2021'!A:A, 'Trial Balance (2)'!F161, '[16]New PBC 31.03.2021'!D:D)</f>
        <v>#VALUE!</v>
      </c>
      <c r="J161" s="27" t="e">
        <f>+SUMIF('[16]New PBC 31.03.2021'!A:A, 'Trial Balance (2)'!F161, '[16]New PBC 31.03.2021'!G:G)</f>
        <v>#VALUE!</v>
      </c>
      <c r="K161" s="27" t="e">
        <f>+SUMIF('[16]New PBC 31.03.2021'!A:A, 'Trial Balance (2)'!F161, '[16]New PBC 31.03.2021'!J:J)</f>
        <v>#VALUE!</v>
      </c>
      <c r="L161" s="27" t="e">
        <f t="shared" si="11"/>
        <v>#VALUE!</v>
      </c>
      <c r="M161" s="27"/>
      <c r="N161" s="95" t="e">
        <f t="shared" si="9"/>
        <v>#VALUE!</v>
      </c>
      <c r="O161" s="59">
        <v>-108856</v>
      </c>
      <c r="P161" s="59">
        <f t="shared" si="8"/>
        <v>0</v>
      </c>
      <c r="Q161" s="60">
        <f t="shared" si="10"/>
        <v>-108856</v>
      </c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</row>
    <row r="162" spans="1:40" s="23" customFormat="1" ht="12.75" x14ac:dyDescent="0.2">
      <c r="A162" s="23" t="s">
        <v>3559</v>
      </c>
      <c r="B162" s="138">
        <v>1012</v>
      </c>
      <c r="C162" s="138">
        <v>1012</v>
      </c>
      <c r="D162" s="138">
        <v>101201</v>
      </c>
      <c r="E162" s="138">
        <v>101201</v>
      </c>
      <c r="F162" s="108" t="s">
        <v>253</v>
      </c>
      <c r="G162" s="27" t="s">
        <v>254</v>
      </c>
      <c r="H162" s="27" t="s">
        <v>5</v>
      </c>
      <c r="I162" s="27" t="e">
        <f>+SUMIF('[16]New PBC 31.03.2021'!A:A, 'Trial Balance (2)'!F162, '[16]New PBC 31.03.2021'!D:D)</f>
        <v>#VALUE!</v>
      </c>
      <c r="J162" s="27" t="e">
        <f>+SUMIF('[16]New PBC 31.03.2021'!A:A, 'Trial Balance (2)'!F162, '[16]New PBC 31.03.2021'!G:G)</f>
        <v>#VALUE!</v>
      </c>
      <c r="K162" s="27" t="e">
        <f>+SUMIF('[16]New PBC 31.03.2021'!A:A, 'Trial Balance (2)'!F162, '[16]New PBC 31.03.2021'!J:J)</f>
        <v>#VALUE!</v>
      </c>
      <c r="L162" s="27" t="e">
        <f t="shared" si="11"/>
        <v>#VALUE!</v>
      </c>
      <c r="M162" s="27"/>
      <c r="N162" s="95" t="e">
        <f t="shared" si="9"/>
        <v>#VALUE!</v>
      </c>
      <c r="O162" s="59">
        <v>-2894919.5</v>
      </c>
      <c r="P162" s="59">
        <f t="shared" si="8"/>
        <v>0</v>
      </c>
      <c r="Q162" s="60">
        <f t="shared" si="10"/>
        <v>-2894920</v>
      </c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</row>
    <row r="163" spans="1:40" s="23" customFormat="1" ht="12.75" x14ac:dyDescent="0.2">
      <c r="A163" s="23" t="s">
        <v>3559</v>
      </c>
      <c r="B163" s="138">
        <v>1012</v>
      </c>
      <c r="C163" s="138">
        <v>1012</v>
      </c>
      <c r="D163" s="138">
        <v>101201</v>
      </c>
      <c r="E163" s="138">
        <v>101201</v>
      </c>
      <c r="F163" s="108" t="s">
        <v>257</v>
      </c>
      <c r="G163" s="27" t="s">
        <v>258</v>
      </c>
      <c r="H163" s="27" t="s">
        <v>5</v>
      </c>
      <c r="I163" s="27" t="e">
        <f>+SUMIF('[16]New PBC 31.03.2021'!A:A, 'Trial Balance (2)'!F163, '[16]New PBC 31.03.2021'!D:D)</f>
        <v>#VALUE!</v>
      </c>
      <c r="J163" s="27" t="e">
        <f>+SUMIF('[16]New PBC 31.03.2021'!A:A, 'Trial Balance (2)'!F163, '[16]New PBC 31.03.2021'!G:G)</f>
        <v>#VALUE!</v>
      </c>
      <c r="K163" s="27" t="e">
        <f>+SUMIF('[16]New PBC 31.03.2021'!A:A, 'Trial Balance (2)'!F163, '[16]New PBC 31.03.2021'!J:J)</f>
        <v>#VALUE!</v>
      </c>
      <c r="L163" s="27" t="e">
        <f t="shared" si="11"/>
        <v>#VALUE!</v>
      </c>
      <c r="M163" s="27"/>
      <c r="N163" s="95" t="e">
        <f t="shared" si="9"/>
        <v>#VALUE!</v>
      </c>
      <c r="O163" s="59">
        <v>-2836645</v>
      </c>
      <c r="P163" s="59">
        <f t="shared" si="8"/>
        <v>0</v>
      </c>
      <c r="Q163" s="60">
        <f t="shared" si="10"/>
        <v>-2836645</v>
      </c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</row>
    <row r="164" spans="1:40" s="23" customFormat="1" ht="12.75" x14ac:dyDescent="0.2">
      <c r="A164" s="23" t="s">
        <v>3556</v>
      </c>
      <c r="B164" s="138">
        <v>1010</v>
      </c>
      <c r="C164" s="138">
        <v>1010</v>
      </c>
      <c r="D164" s="138">
        <v>0</v>
      </c>
      <c r="E164" s="138">
        <v>0</v>
      </c>
      <c r="F164" s="108" t="s">
        <v>285</v>
      </c>
      <c r="G164" s="27" t="s">
        <v>286</v>
      </c>
      <c r="H164" s="27" t="s">
        <v>5</v>
      </c>
      <c r="I164" s="27" t="e">
        <f>+SUMIF('[16]New PBC 31.03.2021'!A:A, 'Trial Balance (2)'!F164, '[16]New PBC 31.03.2021'!D:D)</f>
        <v>#VALUE!</v>
      </c>
      <c r="J164" s="27" t="e">
        <f>+SUMIF('[16]New PBC 31.03.2021'!A:A, 'Trial Balance (2)'!F164, '[16]New PBC 31.03.2021'!G:G)</f>
        <v>#VALUE!</v>
      </c>
      <c r="K164" s="27" t="e">
        <f>+SUMIF('[16]New PBC 31.03.2021'!A:A, 'Trial Balance (2)'!F164, '[16]New PBC 31.03.2021'!J:J)</f>
        <v>#VALUE!</v>
      </c>
      <c r="L164" s="27" t="e">
        <f t="shared" si="11"/>
        <v>#VALUE!</v>
      </c>
      <c r="M164" s="27"/>
      <c r="N164" s="95" t="e">
        <f t="shared" si="9"/>
        <v>#VALUE!</v>
      </c>
      <c r="O164" s="59">
        <v>-491987</v>
      </c>
      <c r="P164" s="59">
        <f t="shared" si="8"/>
        <v>0</v>
      </c>
      <c r="Q164" s="60">
        <f t="shared" si="10"/>
        <v>-491987</v>
      </c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</row>
    <row r="165" spans="1:40" s="23" customFormat="1" ht="12.75" x14ac:dyDescent="0.2">
      <c r="A165" s="23" t="s">
        <v>3556</v>
      </c>
      <c r="B165" s="138">
        <v>1010</v>
      </c>
      <c r="C165" s="138">
        <v>1010</v>
      </c>
      <c r="D165" s="138">
        <v>0</v>
      </c>
      <c r="E165" s="138">
        <v>0</v>
      </c>
      <c r="F165" s="108" t="s">
        <v>287</v>
      </c>
      <c r="G165" s="27" t="s">
        <v>3561</v>
      </c>
      <c r="H165" s="27" t="s">
        <v>5</v>
      </c>
      <c r="I165" s="27" t="e">
        <f>+SUMIF('[16]New PBC 31.03.2021'!A:A, 'Trial Balance (2)'!F165, '[16]New PBC 31.03.2021'!D:D)</f>
        <v>#VALUE!</v>
      </c>
      <c r="J165" s="27" t="e">
        <f>+SUMIF('[16]New PBC 31.03.2021'!A:A, 'Trial Balance (2)'!F165, '[16]New PBC 31.03.2021'!G:G)</f>
        <v>#VALUE!</v>
      </c>
      <c r="K165" s="27" t="e">
        <f>+SUMIF('[16]New PBC 31.03.2021'!A:A, 'Trial Balance (2)'!F165, '[16]New PBC 31.03.2021'!J:J)</f>
        <v>#VALUE!</v>
      </c>
      <c r="L165" s="27" t="e">
        <f t="shared" si="11"/>
        <v>#VALUE!</v>
      </c>
      <c r="M165" s="27"/>
      <c r="N165" s="95" t="e">
        <f t="shared" si="9"/>
        <v>#VALUE!</v>
      </c>
      <c r="O165" s="59">
        <v>-21933</v>
      </c>
      <c r="P165" s="59">
        <f t="shared" si="8"/>
        <v>0</v>
      </c>
      <c r="Q165" s="60">
        <f t="shared" si="10"/>
        <v>-21933</v>
      </c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</row>
    <row r="166" spans="1:40" s="23" customFormat="1" ht="12.75" x14ac:dyDescent="0.2">
      <c r="A166" s="23" t="s">
        <v>3556</v>
      </c>
      <c r="B166" s="138">
        <v>1010</v>
      </c>
      <c r="C166" s="138">
        <v>1010</v>
      </c>
      <c r="D166" s="138">
        <v>0</v>
      </c>
      <c r="E166" s="138">
        <v>0</v>
      </c>
      <c r="F166" s="108" t="s">
        <v>355</v>
      </c>
      <c r="G166" s="27" t="s">
        <v>356</v>
      </c>
      <c r="H166" s="27" t="s">
        <v>5</v>
      </c>
      <c r="I166" s="27" t="e">
        <f>+SUMIF('[16]New PBC 31.03.2021'!A:A, 'Trial Balance (2)'!F166, '[16]New PBC 31.03.2021'!D:D)</f>
        <v>#VALUE!</v>
      </c>
      <c r="J166" s="27" t="e">
        <f>+SUMIF('[16]New PBC 31.03.2021'!A:A, 'Trial Balance (2)'!F166, '[16]New PBC 31.03.2021'!G:G)</f>
        <v>#VALUE!</v>
      </c>
      <c r="K166" s="27" t="e">
        <f>+SUMIF('[16]New PBC 31.03.2021'!A:A, 'Trial Balance (2)'!F166, '[16]New PBC 31.03.2021'!J:J)</f>
        <v>#VALUE!</v>
      </c>
      <c r="L166" s="27" t="e">
        <f t="shared" si="11"/>
        <v>#VALUE!</v>
      </c>
      <c r="M166" s="27"/>
      <c r="N166" s="95" t="e">
        <f t="shared" si="9"/>
        <v>#VALUE!</v>
      </c>
      <c r="O166" s="59">
        <v>-918839</v>
      </c>
      <c r="P166" s="59">
        <f t="shared" si="8"/>
        <v>0</v>
      </c>
      <c r="Q166" s="60">
        <f t="shared" si="10"/>
        <v>-918839</v>
      </c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</row>
    <row r="167" spans="1:40" s="23" customFormat="1" ht="12.75" x14ac:dyDescent="0.2">
      <c r="A167" s="23" t="s">
        <v>3560</v>
      </c>
      <c r="B167" s="138">
        <v>1005</v>
      </c>
      <c r="C167" s="138">
        <v>1005</v>
      </c>
      <c r="D167" s="138">
        <v>100502</v>
      </c>
      <c r="E167" s="138">
        <v>100502</v>
      </c>
      <c r="F167" s="108" t="s">
        <v>361</v>
      </c>
      <c r="G167" s="27" t="s">
        <v>362</v>
      </c>
      <c r="H167" s="27" t="s">
        <v>5</v>
      </c>
      <c r="I167" s="27" t="e">
        <f>+SUMIF('[16]New PBC 31.03.2021'!A:A, 'Trial Balance (2)'!F167, '[16]New PBC 31.03.2021'!D:D)</f>
        <v>#VALUE!</v>
      </c>
      <c r="J167" s="27" t="e">
        <f>+SUMIF('[16]New PBC 31.03.2021'!A:A, 'Trial Balance (2)'!F167, '[16]New PBC 31.03.2021'!G:G)</f>
        <v>#VALUE!</v>
      </c>
      <c r="K167" s="27" t="e">
        <f>+SUMIF('[16]New PBC 31.03.2021'!A:A, 'Trial Balance (2)'!F167, '[16]New PBC 31.03.2021'!J:J)</f>
        <v>#VALUE!</v>
      </c>
      <c r="L167" s="27" t="e">
        <f t="shared" si="11"/>
        <v>#VALUE!</v>
      </c>
      <c r="M167" s="27"/>
      <c r="N167" s="95" t="e">
        <f t="shared" si="9"/>
        <v>#VALUE!</v>
      </c>
      <c r="O167" s="59">
        <v>10187883.515999999</v>
      </c>
      <c r="P167" s="59">
        <f t="shared" si="8"/>
        <v>0</v>
      </c>
      <c r="Q167" s="60">
        <f t="shared" si="10"/>
        <v>10187884</v>
      </c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</row>
    <row r="168" spans="1:40" s="23" customFormat="1" ht="12.75" x14ac:dyDescent="0.2">
      <c r="A168" s="23" t="s">
        <v>3560</v>
      </c>
      <c r="B168" s="138">
        <v>1005</v>
      </c>
      <c r="C168" s="138">
        <v>1005</v>
      </c>
      <c r="D168" s="138">
        <v>100501</v>
      </c>
      <c r="E168" s="138">
        <v>100501</v>
      </c>
      <c r="F168" s="108" t="s">
        <v>363</v>
      </c>
      <c r="G168" s="27" t="s">
        <v>364</v>
      </c>
      <c r="H168" s="27" t="s">
        <v>5</v>
      </c>
      <c r="I168" s="27" t="e">
        <f>+SUMIF('[16]New PBC 31.03.2021'!A:A, 'Trial Balance (2)'!F168, '[16]New PBC 31.03.2021'!D:D)</f>
        <v>#VALUE!</v>
      </c>
      <c r="J168" s="27" t="e">
        <f>+SUMIF('[16]New PBC 31.03.2021'!A:A, 'Trial Balance (2)'!F168, '[16]New PBC 31.03.2021'!G:G)</f>
        <v>#VALUE!</v>
      </c>
      <c r="K168" s="27" t="e">
        <f>+SUMIF('[16]New PBC 31.03.2021'!A:A, 'Trial Balance (2)'!F168, '[16]New PBC 31.03.2021'!J:J)</f>
        <v>#VALUE!</v>
      </c>
      <c r="L168" s="27" t="e">
        <f t="shared" si="11"/>
        <v>#VALUE!</v>
      </c>
      <c r="M168" s="27"/>
      <c r="N168" s="95" t="e">
        <f t="shared" si="9"/>
        <v>#VALUE!</v>
      </c>
      <c r="O168" s="59">
        <v>248187384</v>
      </c>
      <c r="P168" s="59">
        <f t="shared" si="8"/>
        <v>0</v>
      </c>
      <c r="Q168" s="60">
        <f t="shared" si="10"/>
        <v>248187384</v>
      </c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</row>
    <row r="169" spans="1:40" s="23" customFormat="1" ht="12.75" x14ac:dyDescent="0.2">
      <c r="A169" s="23" t="s">
        <v>3560</v>
      </c>
      <c r="B169" s="138">
        <v>1005</v>
      </c>
      <c r="C169" s="138">
        <v>1005</v>
      </c>
      <c r="D169" s="138">
        <v>100501</v>
      </c>
      <c r="E169" s="138">
        <v>100501</v>
      </c>
      <c r="F169" s="108" t="s">
        <v>365</v>
      </c>
      <c r="G169" s="27" t="s">
        <v>366</v>
      </c>
      <c r="H169" s="27" t="s">
        <v>5</v>
      </c>
      <c r="I169" s="27" t="e">
        <f>+SUMIF('[16]New PBC 31.03.2021'!A:A, 'Trial Balance (2)'!F169, '[16]New PBC 31.03.2021'!D:D)</f>
        <v>#VALUE!</v>
      </c>
      <c r="J169" s="27" t="e">
        <f>+SUMIF('[16]New PBC 31.03.2021'!A:A, 'Trial Balance (2)'!F169, '[16]New PBC 31.03.2021'!G:G)</f>
        <v>#VALUE!</v>
      </c>
      <c r="K169" s="27" t="e">
        <f>+SUMIF('[16]New PBC 31.03.2021'!A:A, 'Trial Balance (2)'!F169, '[16]New PBC 31.03.2021'!J:J)</f>
        <v>#VALUE!</v>
      </c>
      <c r="L169" s="27" t="e">
        <f t="shared" si="11"/>
        <v>#VALUE!</v>
      </c>
      <c r="M169" s="27"/>
      <c r="N169" s="95" t="e">
        <f t="shared" si="9"/>
        <v>#VALUE!</v>
      </c>
      <c r="O169" s="59">
        <v>2299349</v>
      </c>
      <c r="P169" s="59">
        <f t="shared" si="8"/>
        <v>0</v>
      </c>
      <c r="Q169" s="60">
        <f t="shared" si="10"/>
        <v>2299349</v>
      </c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</row>
    <row r="170" spans="1:40" s="23" customFormat="1" ht="12.75" x14ac:dyDescent="0.2">
      <c r="A170" s="23" t="s">
        <v>3562</v>
      </c>
      <c r="B170" s="138">
        <v>1003</v>
      </c>
      <c r="C170" s="138">
        <v>1003</v>
      </c>
      <c r="D170" s="138">
        <v>100301</v>
      </c>
      <c r="E170" s="138">
        <v>100301</v>
      </c>
      <c r="F170" s="108" t="s">
        <v>367</v>
      </c>
      <c r="G170" s="27" t="s">
        <v>368</v>
      </c>
      <c r="H170" s="27" t="s">
        <v>5</v>
      </c>
      <c r="I170" s="27" t="e">
        <f>+SUMIF('[16]New PBC 31.03.2021'!A:A, 'Trial Balance (2)'!F170, '[16]New PBC 31.03.2021'!D:D)</f>
        <v>#VALUE!</v>
      </c>
      <c r="J170" s="27" t="e">
        <f>+SUMIF('[16]New PBC 31.03.2021'!A:A, 'Trial Balance (2)'!F170, '[16]New PBC 31.03.2021'!G:G)</f>
        <v>#VALUE!</v>
      </c>
      <c r="K170" s="27" t="e">
        <f>+SUMIF('[16]New PBC 31.03.2021'!A:A, 'Trial Balance (2)'!F170, '[16]New PBC 31.03.2021'!J:J)</f>
        <v>#VALUE!</v>
      </c>
      <c r="L170" s="27" t="e">
        <f t="shared" si="11"/>
        <v>#VALUE!</v>
      </c>
      <c r="M170" s="27"/>
      <c r="N170" s="95" t="e">
        <f t="shared" si="9"/>
        <v>#VALUE!</v>
      </c>
      <c r="O170" s="59">
        <v>7072088</v>
      </c>
      <c r="P170" s="59">
        <f t="shared" si="8"/>
        <v>0</v>
      </c>
      <c r="Q170" s="60">
        <f t="shared" si="10"/>
        <v>7072088</v>
      </c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</row>
    <row r="171" spans="1:40" s="23" customFormat="1" ht="12.75" x14ac:dyDescent="0.2">
      <c r="A171" s="23" t="s">
        <v>3562</v>
      </c>
      <c r="B171" s="138">
        <v>1003</v>
      </c>
      <c r="C171" s="138">
        <v>1003</v>
      </c>
      <c r="D171" s="138">
        <v>100301</v>
      </c>
      <c r="E171" s="138">
        <v>100301</v>
      </c>
      <c r="F171" s="108" t="s">
        <v>372</v>
      </c>
      <c r="G171" s="27" t="s">
        <v>373</v>
      </c>
      <c r="H171" s="27" t="s">
        <v>5</v>
      </c>
      <c r="I171" s="27" t="e">
        <f>+SUMIF('[16]New PBC 31.03.2021'!A:A, 'Trial Balance (2)'!F171, '[16]New PBC 31.03.2021'!D:D)</f>
        <v>#VALUE!</v>
      </c>
      <c r="J171" s="27" t="e">
        <f>+SUMIF('[16]New PBC 31.03.2021'!A:A, 'Trial Balance (2)'!F171, '[16]New PBC 31.03.2021'!G:G)</f>
        <v>#VALUE!</v>
      </c>
      <c r="K171" s="27" t="e">
        <f>+SUMIF('[16]New PBC 31.03.2021'!A:A, 'Trial Balance (2)'!F171, '[16]New PBC 31.03.2021'!J:J)</f>
        <v>#VALUE!</v>
      </c>
      <c r="L171" s="27" t="e">
        <f t="shared" si="11"/>
        <v>#VALUE!</v>
      </c>
      <c r="M171" s="27"/>
      <c r="N171" s="95" t="e">
        <f t="shared" si="9"/>
        <v>#VALUE!</v>
      </c>
      <c r="O171" s="59">
        <v>81869.900000000373</v>
      </c>
      <c r="P171" s="59">
        <f t="shared" si="8"/>
        <v>0</v>
      </c>
      <c r="Q171" s="60">
        <f t="shared" si="10"/>
        <v>81870</v>
      </c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</row>
    <row r="172" spans="1:40" s="23" customFormat="1" ht="12.75" x14ac:dyDescent="0.2">
      <c r="A172" s="23" t="s">
        <v>3563</v>
      </c>
      <c r="B172" s="138">
        <v>2011</v>
      </c>
      <c r="C172" s="138">
        <v>2011</v>
      </c>
      <c r="D172" s="138">
        <v>201101</v>
      </c>
      <c r="E172" s="138">
        <v>201101</v>
      </c>
      <c r="F172" s="108" t="s">
        <v>376</v>
      </c>
      <c r="G172" s="27" t="s">
        <v>377</v>
      </c>
      <c r="H172" s="27" t="s">
        <v>371</v>
      </c>
      <c r="I172" s="27" t="e">
        <f>+SUMIF('[16]New PBC 31.03.2021'!A:A, 'Trial Balance (2)'!F172, '[16]New PBC 31.03.2021'!D:D)</f>
        <v>#VALUE!</v>
      </c>
      <c r="J172" s="27" t="e">
        <f>+SUMIF('[16]New PBC 31.03.2021'!A:A, 'Trial Balance (2)'!F172, '[16]New PBC 31.03.2021'!G:G)</f>
        <v>#VALUE!</v>
      </c>
      <c r="K172" s="27" t="e">
        <f>+SUMIF('[16]New PBC 31.03.2021'!A:A, 'Trial Balance (2)'!F172, '[16]New PBC 31.03.2021'!J:J)</f>
        <v>#VALUE!</v>
      </c>
      <c r="L172" s="27" t="e">
        <f t="shared" si="11"/>
        <v>#VALUE!</v>
      </c>
      <c r="M172" s="27"/>
      <c r="N172" s="95" t="e">
        <f t="shared" si="9"/>
        <v>#VALUE!</v>
      </c>
      <c r="O172" s="59">
        <v>-1877979.5590003</v>
      </c>
      <c r="P172" s="59">
        <f t="shared" si="8"/>
        <v>0</v>
      </c>
      <c r="Q172" s="60">
        <f t="shared" si="10"/>
        <v>-1877980</v>
      </c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</row>
    <row r="173" spans="1:40" s="23" customFormat="1" ht="12.75" x14ac:dyDescent="0.2">
      <c r="A173" s="23" t="s">
        <v>3563</v>
      </c>
      <c r="B173" s="138">
        <v>2011</v>
      </c>
      <c r="C173" s="138">
        <v>2011</v>
      </c>
      <c r="D173" s="138">
        <v>201101</v>
      </c>
      <c r="E173" s="138">
        <v>201101</v>
      </c>
      <c r="F173" s="108" t="s">
        <v>383</v>
      </c>
      <c r="G173" s="27" t="s">
        <v>384</v>
      </c>
      <c r="H173" s="27" t="s">
        <v>5</v>
      </c>
      <c r="I173" s="27" t="e">
        <f>+SUMIF('[16]New PBC 31.03.2021'!A:A, 'Trial Balance (2)'!F173, '[16]New PBC 31.03.2021'!D:D)</f>
        <v>#VALUE!</v>
      </c>
      <c r="J173" s="27" t="e">
        <f>+SUMIF('[16]New PBC 31.03.2021'!A:A, 'Trial Balance (2)'!F173, '[16]New PBC 31.03.2021'!G:G)</f>
        <v>#VALUE!</v>
      </c>
      <c r="K173" s="27" t="e">
        <f>+SUMIF('[16]New PBC 31.03.2021'!A:A, 'Trial Balance (2)'!F173, '[16]New PBC 31.03.2021'!J:J)</f>
        <v>#VALUE!</v>
      </c>
      <c r="L173" s="27" t="e">
        <f t="shared" si="11"/>
        <v>#VALUE!</v>
      </c>
      <c r="M173" s="27"/>
      <c r="N173" s="95" t="e">
        <f t="shared" si="9"/>
        <v>#VALUE!</v>
      </c>
      <c r="O173" s="59">
        <v>-230131.71</v>
      </c>
      <c r="P173" s="59">
        <f t="shared" si="8"/>
        <v>0</v>
      </c>
      <c r="Q173" s="60">
        <f t="shared" si="10"/>
        <v>-230132</v>
      </c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</row>
    <row r="174" spans="1:40" s="23" customFormat="1" ht="12.75" x14ac:dyDescent="0.2">
      <c r="A174" s="23" t="s">
        <v>3562</v>
      </c>
      <c r="B174" s="138">
        <v>1003</v>
      </c>
      <c r="C174" s="138">
        <v>1003</v>
      </c>
      <c r="D174" s="138">
        <v>100301</v>
      </c>
      <c r="E174" s="138">
        <v>100301</v>
      </c>
      <c r="F174" s="108" t="s">
        <v>386</v>
      </c>
      <c r="G174" s="27" t="s">
        <v>387</v>
      </c>
      <c r="H174" s="27" t="s">
        <v>5</v>
      </c>
      <c r="I174" s="27" t="e">
        <f>+SUMIF('[16]New PBC 31.03.2021'!A:A, 'Trial Balance (2)'!F174, '[16]New PBC 31.03.2021'!D:D)</f>
        <v>#VALUE!</v>
      </c>
      <c r="J174" s="27" t="e">
        <f>+SUMIF('[16]New PBC 31.03.2021'!A:A, 'Trial Balance (2)'!F174, '[16]New PBC 31.03.2021'!G:G)</f>
        <v>#VALUE!</v>
      </c>
      <c r="K174" s="27" t="e">
        <f>+SUMIF('[16]New PBC 31.03.2021'!A:A, 'Trial Balance (2)'!F174, '[16]New PBC 31.03.2021'!J:J)</f>
        <v>#VALUE!</v>
      </c>
      <c r="L174" s="27" t="e">
        <f t="shared" si="11"/>
        <v>#VALUE!</v>
      </c>
      <c r="M174" s="27"/>
      <c r="N174" s="95" t="e">
        <f t="shared" si="9"/>
        <v>#VALUE!</v>
      </c>
      <c r="O174" s="59">
        <v>43586.7</v>
      </c>
      <c r="P174" s="59">
        <f t="shared" si="8"/>
        <v>0</v>
      </c>
      <c r="Q174" s="60">
        <f t="shared" si="10"/>
        <v>43587</v>
      </c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</row>
    <row r="175" spans="1:40" s="23" customFormat="1" ht="12.75" x14ac:dyDescent="0.2">
      <c r="A175" s="23" t="s">
        <v>3559</v>
      </c>
      <c r="B175" s="138">
        <v>2015</v>
      </c>
      <c r="C175" s="138">
        <v>2015</v>
      </c>
      <c r="D175" s="138">
        <v>201501</v>
      </c>
      <c r="E175" s="138">
        <v>201501</v>
      </c>
      <c r="F175" s="108" t="s">
        <v>388</v>
      </c>
      <c r="G175" s="27" t="s">
        <v>389</v>
      </c>
      <c r="H175" s="27" t="s">
        <v>5</v>
      </c>
      <c r="I175" s="27" t="e">
        <f>+SUMIF('[16]New PBC 31.03.2021'!A:A, 'Trial Balance (2)'!F175, '[16]New PBC 31.03.2021'!D:D)</f>
        <v>#VALUE!</v>
      </c>
      <c r="J175" s="27" t="e">
        <f>+SUMIF('[16]New PBC 31.03.2021'!A:A, 'Trial Balance (2)'!F175, '[16]New PBC 31.03.2021'!G:G)</f>
        <v>#VALUE!</v>
      </c>
      <c r="K175" s="27" t="e">
        <f>+SUMIF('[16]New PBC 31.03.2021'!A:A, 'Trial Balance (2)'!F175, '[16]New PBC 31.03.2021'!J:J)</f>
        <v>#VALUE!</v>
      </c>
      <c r="L175" s="27" t="e">
        <f t="shared" si="11"/>
        <v>#VALUE!</v>
      </c>
      <c r="M175" s="27"/>
      <c r="N175" s="95" t="e">
        <f t="shared" si="9"/>
        <v>#VALUE!</v>
      </c>
      <c r="O175" s="59">
        <v>-7406253.8149999008</v>
      </c>
      <c r="P175" s="59">
        <f t="shared" si="8"/>
        <v>0</v>
      </c>
      <c r="Q175" s="60">
        <f t="shared" si="10"/>
        <v>-7406254</v>
      </c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</row>
    <row r="176" spans="1:40" s="23" customFormat="1" ht="12.75" x14ac:dyDescent="0.2">
      <c r="A176" s="23" t="s">
        <v>3563</v>
      </c>
      <c r="B176" s="138">
        <v>2011</v>
      </c>
      <c r="C176" s="138">
        <v>2011</v>
      </c>
      <c r="D176" s="138">
        <v>201101</v>
      </c>
      <c r="E176" s="138">
        <v>201101</v>
      </c>
      <c r="F176" s="108" t="s">
        <v>390</v>
      </c>
      <c r="G176" s="27" t="s">
        <v>391</v>
      </c>
      <c r="H176" s="27" t="s">
        <v>5</v>
      </c>
      <c r="I176" s="27" t="e">
        <f>+SUMIF('[16]New PBC 31.03.2021'!A:A, 'Trial Balance (2)'!F176, '[16]New PBC 31.03.2021'!D:D)</f>
        <v>#VALUE!</v>
      </c>
      <c r="J176" s="27" t="e">
        <f>+SUMIF('[16]New PBC 31.03.2021'!A:A, 'Trial Balance (2)'!F176, '[16]New PBC 31.03.2021'!G:G)</f>
        <v>#VALUE!</v>
      </c>
      <c r="K176" s="27" t="e">
        <f>+SUMIF('[16]New PBC 31.03.2021'!A:A, 'Trial Balance (2)'!F176, '[16]New PBC 31.03.2021'!J:J)</f>
        <v>#VALUE!</v>
      </c>
      <c r="L176" s="27" t="e">
        <f t="shared" si="11"/>
        <v>#VALUE!</v>
      </c>
      <c r="M176" s="27"/>
      <c r="N176" s="95" t="e">
        <f t="shared" si="9"/>
        <v>#VALUE!</v>
      </c>
      <c r="O176" s="59">
        <v>-992204</v>
      </c>
      <c r="P176" s="59">
        <f t="shared" si="8"/>
        <v>0</v>
      </c>
      <c r="Q176" s="60">
        <f t="shared" si="10"/>
        <v>-992204</v>
      </c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</row>
    <row r="177" spans="1:40" s="23" customFormat="1" ht="12.75" x14ac:dyDescent="0.2">
      <c r="A177" s="23" t="s">
        <v>3562</v>
      </c>
      <c r="B177" s="138">
        <v>1003</v>
      </c>
      <c r="C177" s="138">
        <v>1003</v>
      </c>
      <c r="D177" s="138">
        <v>100301</v>
      </c>
      <c r="E177" s="138">
        <v>100301</v>
      </c>
      <c r="F177" s="108" t="s">
        <v>392</v>
      </c>
      <c r="G177" s="27" t="s">
        <v>393</v>
      </c>
      <c r="H177" s="27" t="s">
        <v>5</v>
      </c>
      <c r="I177" s="27" t="e">
        <f>+SUMIF('[16]New PBC 31.03.2021'!A:A, 'Trial Balance (2)'!F177, '[16]New PBC 31.03.2021'!D:D)</f>
        <v>#VALUE!</v>
      </c>
      <c r="J177" s="27" t="e">
        <f>+SUMIF('[16]New PBC 31.03.2021'!A:A, 'Trial Balance (2)'!F177, '[16]New PBC 31.03.2021'!G:G)</f>
        <v>#VALUE!</v>
      </c>
      <c r="K177" s="27" t="e">
        <f>+SUMIF('[16]New PBC 31.03.2021'!A:A, 'Trial Balance (2)'!F177, '[16]New PBC 31.03.2021'!J:J)</f>
        <v>#VALUE!</v>
      </c>
      <c r="L177" s="27" t="e">
        <f t="shared" si="11"/>
        <v>#VALUE!</v>
      </c>
      <c r="M177" s="27"/>
      <c r="N177" s="95" t="e">
        <f t="shared" si="9"/>
        <v>#VALUE!</v>
      </c>
      <c r="O177" s="59">
        <v>6480</v>
      </c>
      <c r="P177" s="59">
        <f t="shared" si="8"/>
        <v>0</v>
      </c>
      <c r="Q177" s="60">
        <f t="shared" si="10"/>
        <v>6480</v>
      </c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</row>
    <row r="178" spans="1:40" s="23" customFormat="1" ht="12.75" x14ac:dyDescent="0.2">
      <c r="A178" s="23" t="s">
        <v>3563</v>
      </c>
      <c r="B178" s="138">
        <v>2011</v>
      </c>
      <c r="C178" s="138">
        <v>2011</v>
      </c>
      <c r="D178" s="138">
        <v>201101</v>
      </c>
      <c r="E178" s="138">
        <v>201101</v>
      </c>
      <c r="F178" s="108" t="s">
        <v>397</v>
      </c>
      <c r="G178" s="27" t="s">
        <v>3564</v>
      </c>
      <c r="H178" s="27" t="s">
        <v>5</v>
      </c>
      <c r="I178" s="27" t="e">
        <f>+SUMIF('[16]New PBC 31.03.2021'!A:A, 'Trial Balance (2)'!F178, '[16]New PBC 31.03.2021'!D:D)</f>
        <v>#VALUE!</v>
      </c>
      <c r="J178" s="27" t="e">
        <f>+SUMIF('[16]New PBC 31.03.2021'!A:A, 'Trial Balance (2)'!F178, '[16]New PBC 31.03.2021'!G:G)</f>
        <v>#VALUE!</v>
      </c>
      <c r="K178" s="27" t="e">
        <f>+SUMIF('[16]New PBC 31.03.2021'!A:A, 'Trial Balance (2)'!F178, '[16]New PBC 31.03.2021'!J:J)</f>
        <v>#VALUE!</v>
      </c>
      <c r="L178" s="27" t="e">
        <f t="shared" si="11"/>
        <v>#VALUE!</v>
      </c>
      <c r="M178" s="27"/>
      <c r="N178" s="95" t="e">
        <f t="shared" si="9"/>
        <v>#VALUE!</v>
      </c>
      <c r="O178" s="59">
        <v>-52657.369999999995</v>
      </c>
      <c r="P178" s="59">
        <f t="shared" si="8"/>
        <v>0</v>
      </c>
      <c r="Q178" s="60">
        <f t="shared" si="10"/>
        <v>-52657</v>
      </c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</row>
    <row r="179" spans="1:40" s="23" customFormat="1" ht="12.75" x14ac:dyDescent="0.2">
      <c r="A179" s="23" t="s">
        <v>3563</v>
      </c>
      <c r="B179" s="138">
        <v>2011</v>
      </c>
      <c r="C179" s="138">
        <v>2011</v>
      </c>
      <c r="D179" s="138">
        <v>201101</v>
      </c>
      <c r="E179" s="138">
        <v>201101</v>
      </c>
      <c r="F179" s="108" t="s">
        <v>394</v>
      </c>
      <c r="G179" s="27" t="s">
        <v>395</v>
      </c>
      <c r="H179" s="27" t="s">
        <v>5</v>
      </c>
      <c r="I179" s="27" t="e">
        <f>+SUMIF('[16]New PBC 31.03.2021'!A:A, 'Trial Balance (2)'!F179, '[16]New PBC 31.03.2021'!D:D)</f>
        <v>#VALUE!</v>
      </c>
      <c r="J179" s="27" t="e">
        <f>+SUMIF('[16]New PBC 31.03.2021'!A:A, 'Trial Balance (2)'!F179, '[16]New PBC 31.03.2021'!G:G)</f>
        <v>#VALUE!</v>
      </c>
      <c r="K179" s="27" t="e">
        <f>+SUMIF('[16]New PBC 31.03.2021'!A:A, 'Trial Balance (2)'!F179, '[16]New PBC 31.03.2021'!J:J)</f>
        <v>#VALUE!</v>
      </c>
      <c r="L179" s="27" t="e">
        <f t="shared" si="11"/>
        <v>#VALUE!</v>
      </c>
      <c r="M179" s="27"/>
      <c r="N179" s="95" t="e">
        <f t="shared" si="9"/>
        <v>#VALUE!</v>
      </c>
      <c r="O179" s="59"/>
      <c r="P179" s="59"/>
      <c r="Q179" s="60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</row>
    <row r="180" spans="1:40" s="23" customFormat="1" ht="12.75" x14ac:dyDescent="0.2">
      <c r="A180" s="23" t="s">
        <v>3563</v>
      </c>
      <c r="B180" s="138">
        <v>2011</v>
      </c>
      <c r="C180" s="138">
        <v>2011</v>
      </c>
      <c r="D180" s="138">
        <v>201101</v>
      </c>
      <c r="E180" s="138">
        <v>201101</v>
      </c>
      <c r="F180" s="108" t="s">
        <v>403</v>
      </c>
      <c r="G180" s="27" t="s">
        <v>404</v>
      </c>
      <c r="H180" s="27" t="s">
        <v>371</v>
      </c>
      <c r="I180" s="27" t="e">
        <f>+SUMIF('[16]New PBC 31.03.2021'!A:A, 'Trial Balance (2)'!F180, '[16]New PBC 31.03.2021'!D:D)</f>
        <v>#VALUE!</v>
      </c>
      <c r="J180" s="27" t="e">
        <f>+SUMIF('[16]New PBC 31.03.2021'!A:A, 'Trial Balance (2)'!F180, '[16]New PBC 31.03.2021'!G:G)</f>
        <v>#VALUE!</v>
      </c>
      <c r="K180" s="27" t="e">
        <f>+SUMIF('[16]New PBC 31.03.2021'!A:A, 'Trial Balance (2)'!F180, '[16]New PBC 31.03.2021'!J:J)</f>
        <v>#VALUE!</v>
      </c>
      <c r="L180" s="27" t="e">
        <f t="shared" si="11"/>
        <v>#VALUE!</v>
      </c>
      <c r="M180" s="27"/>
      <c r="N180" s="95" t="e">
        <f t="shared" si="9"/>
        <v>#VALUE!</v>
      </c>
      <c r="O180" s="59"/>
      <c r="P180" s="59"/>
      <c r="Q180" s="60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</row>
    <row r="181" spans="1:40" s="23" customFormat="1" ht="12.75" x14ac:dyDescent="0.2">
      <c r="A181" s="23" t="s">
        <v>3563</v>
      </c>
      <c r="B181" s="138">
        <v>2011</v>
      </c>
      <c r="C181" s="138">
        <v>2011</v>
      </c>
      <c r="D181" s="138">
        <v>201101</v>
      </c>
      <c r="E181" s="138">
        <v>201101</v>
      </c>
      <c r="F181" s="108" t="s">
        <v>413</v>
      </c>
      <c r="G181" s="27" t="s">
        <v>414</v>
      </c>
      <c r="H181" s="27" t="s">
        <v>371</v>
      </c>
      <c r="I181" s="27" t="e">
        <f>+SUMIF('[16]New PBC 31.03.2021'!A:A, 'Trial Balance (2)'!F181, '[16]New PBC 31.03.2021'!D:D)</f>
        <v>#VALUE!</v>
      </c>
      <c r="J181" s="27" t="e">
        <f>+SUMIF('[16]New PBC 31.03.2021'!A:A, 'Trial Balance (2)'!F181, '[16]New PBC 31.03.2021'!G:G)</f>
        <v>#VALUE!</v>
      </c>
      <c r="K181" s="27" t="e">
        <f>+SUMIF('[16]New PBC 31.03.2021'!A:A, 'Trial Balance (2)'!F181, '[16]New PBC 31.03.2021'!J:J)</f>
        <v>#VALUE!</v>
      </c>
      <c r="L181" s="27" t="e">
        <f t="shared" si="11"/>
        <v>#VALUE!</v>
      </c>
      <c r="M181" s="27"/>
      <c r="N181" s="95" t="e">
        <f t="shared" si="9"/>
        <v>#VALUE!</v>
      </c>
      <c r="O181" s="59"/>
      <c r="P181" s="59"/>
      <c r="Q181" s="60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</row>
    <row r="182" spans="1:40" s="23" customFormat="1" ht="12.75" x14ac:dyDescent="0.2">
      <c r="A182" s="23" t="s">
        <v>3563</v>
      </c>
      <c r="B182" s="138">
        <v>2011</v>
      </c>
      <c r="C182" s="138">
        <v>2011</v>
      </c>
      <c r="D182" s="138">
        <v>201101</v>
      </c>
      <c r="E182" s="138">
        <v>201101</v>
      </c>
      <c r="F182" s="108" t="s">
        <v>425</v>
      </c>
      <c r="G182" s="27" t="s">
        <v>426</v>
      </c>
      <c r="H182" s="27" t="s">
        <v>5</v>
      </c>
      <c r="I182" s="27" t="e">
        <f>+SUMIF('[16]New PBC 31.03.2021'!A:A, 'Trial Balance (2)'!F182, '[16]New PBC 31.03.2021'!D:D)</f>
        <v>#VALUE!</v>
      </c>
      <c r="J182" s="27" t="e">
        <f>+SUMIF('[16]New PBC 31.03.2021'!A:A, 'Trial Balance (2)'!F182, '[16]New PBC 31.03.2021'!G:G)</f>
        <v>#VALUE!</v>
      </c>
      <c r="K182" s="27" t="e">
        <f>+SUMIF('[16]New PBC 31.03.2021'!A:A, 'Trial Balance (2)'!F182, '[16]New PBC 31.03.2021'!J:J)</f>
        <v>#VALUE!</v>
      </c>
      <c r="L182" s="27" t="e">
        <f t="shared" si="11"/>
        <v>#VALUE!</v>
      </c>
      <c r="M182" s="27"/>
      <c r="N182" s="95" t="e">
        <f t="shared" si="9"/>
        <v>#VALUE!</v>
      </c>
      <c r="O182" s="59"/>
      <c r="P182" s="59"/>
      <c r="Q182" s="60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</row>
    <row r="183" spans="1:40" s="23" customFormat="1" ht="12.75" x14ac:dyDescent="0.2">
      <c r="A183" s="23" t="s">
        <v>3563</v>
      </c>
      <c r="B183" s="138">
        <v>2011</v>
      </c>
      <c r="C183" s="138">
        <v>2011</v>
      </c>
      <c r="D183" s="138">
        <v>201101</v>
      </c>
      <c r="E183" s="138">
        <v>201101</v>
      </c>
      <c r="F183" s="108" t="s">
        <v>427</v>
      </c>
      <c r="G183" s="27" t="s">
        <v>428</v>
      </c>
      <c r="H183" s="27" t="s">
        <v>5</v>
      </c>
      <c r="I183" s="27" t="e">
        <f>+SUMIF('[16]New PBC 31.03.2021'!A:A, 'Trial Balance (2)'!F183, '[16]New PBC 31.03.2021'!D:D)</f>
        <v>#VALUE!</v>
      </c>
      <c r="J183" s="27" t="e">
        <f>+SUMIF('[16]New PBC 31.03.2021'!A:A, 'Trial Balance (2)'!F183, '[16]New PBC 31.03.2021'!G:G)</f>
        <v>#VALUE!</v>
      </c>
      <c r="K183" s="27" t="e">
        <f>+SUMIF('[16]New PBC 31.03.2021'!A:A, 'Trial Balance (2)'!F183, '[16]New PBC 31.03.2021'!J:J)</f>
        <v>#VALUE!</v>
      </c>
      <c r="L183" s="27" t="e">
        <f t="shared" si="11"/>
        <v>#VALUE!</v>
      </c>
      <c r="M183" s="27"/>
      <c r="N183" s="95" t="e">
        <f t="shared" si="9"/>
        <v>#VALUE!</v>
      </c>
      <c r="O183" s="59"/>
      <c r="P183" s="59"/>
      <c r="Q183" s="60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</row>
    <row r="184" spans="1:40" s="23" customFormat="1" ht="12.75" x14ac:dyDescent="0.2">
      <c r="A184" s="23" t="s">
        <v>3563</v>
      </c>
      <c r="B184" s="138">
        <v>2011</v>
      </c>
      <c r="C184" s="138">
        <v>2011</v>
      </c>
      <c r="D184" s="138">
        <v>201101</v>
      </c>
      <c r="E184" s="138">
        <v>201101</v>
      </c>
      <c r="F184" s="108" t="s">
        <v>448</v>
      </c>
      <c r="G184" s="27" t="s">
        <v>449</v>
      </c>
      <c r="H184" s="27" t="s">
        <v>5</v>
      </c>
      <c r="I184" s="27" t="e">
        <f>+SUMIF('[16]New PBC 31.03.2021'!A:A, 'Trial Balance (2)'!F184, '[16]New PBC 31.03.2021'!D:D)</f>
        <v>#VALUE!</v>
      </c>
      <c r="J184" s="27" t="e">
        <f>+SUMIF('[16]New PBC 31.03.2021'!A:A, 'Trial Balance (2)'!F184, '[16]New PBC 31.03.2021'!G:G)</f>
        <v>#VALUE!</v>
      </c>
      <c r="K184" s="27" t="e">
        <f>+SUMIF('[16]New PBC 31.03.2021'!A:A, 'Trial Balance (2)'!F184, '[16]New PBC 31.03.2021'!J:J)</f>
        <v>#VALUE!</v>
      </c>
      <c r="L184" s="27" t="e">
        <f t="shared" si="11"/>
        <v>#VALUE!</v>
      </c>
      <c r="M184" s="27"/>
      <c r="N184" s="95" t="e">
        <f t="shared" si="9"/>
        <v>#VALUE!</v>
      </c>
      <c r="O184" s="59"/>
      <c r="P184" s="59"/>
      <c r="Q184" s="60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</row>
    <row r="185" spans="1:40" s="23" customFormat="1" ht="12.75" x14ac:dyDescent="0.2">
      <c r="A185" s="23" t="s">
        <v>3563</v>
      </c>
      <c r="B185" s="138">
        <v>2011</v>
      </c>
      <c r="C185" s="138">
        <v>2011</v>
      </c>
      <c r="D185" s="138">
        <v>201101</v>
      </c>
      <c r="E185" s="138">
        <v>201101</v>
      </c>
      <c r="F185" s="108" t="s">
        <v>476</v>
      </c>
      <c r="G185" s="27" t="s">
        <v>477</v>
      </c>
      <c r="H185" s="27" t="s">
        <v>5</v>
      </c>
      <c r="I185" s="27" t="e">
        <f>+SUMIF('[16]New PBC 31.03.2021'!A:A, 'Trial Balance (2)'!F185, '[16]New PBC 31.03.2021'!D:D)</f>
        <v>#VALUE!</v>
      </c>
      <c r="J185" s="27" t="e">
        <f>+SUMIF('[16]New PBC 31.03.2021'!A:A, 'Trial Balance (2)'!F185, '[16]New PBC 31.03.2021'!G:G)</f>
        <v>#VALUE!</v>
      </c>
      <c r="K185" s="27" t="e">
        <f>+SUMIF('[16]New PBC 31.03.2021'!A:A, 'Trial Balance (2)'!F185, '[16]New PBC 31.03.2021'!J:J)</f>
        <v>#VALUE!</v>
      </c>
      <c r="L185" s="27" t="e">
        <f t="shared" si="11"/>
        <v>#VALUE!</v>
      </c>
      <c r="M185" s="27"/>
      <c r="N185" s="95" t="e">
        <f t="shared" si="9"/>
        <v>#VALUE!</v>
      </c>
      <c r="O185" s="59"/>
      <c r="P185" s="59"/>
      <c r="Q185" s="60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</row>
    <row r="186" spans="1:40" s="23" customFormat="1" ht="12.75" x14ac:dyDescent="0.2">
      <c r="A186" s="23" t="s">
        <v>3563</v>
      </c>
      <c r="B186" s="138">
        <v>2011</v>
      </c>
      <c r="C186" s="138">
        <v>2011</v>
      </c>
      <c r="D186" s="138">
        <v>201101</v>
      </c>
      <c r="E186" s="138">
        <v>201101</v>
      </c>
      <c r="F186" s="108" t="s">
        <v>2806</v>
      </c>
      <c r="G186" s="27" t="s">
        <v>2807</v>
      </c>
      <c r="H186" s="27" t="s">
        <v>5</v>
      </c>
      <c r="I186" s="27" t="e">
        <f>+SUMIF('[16]New PBC 31.03.2021'!A:A, 'Trial Balance (2)'!F186, '[16]New PBC 31.03.2021'!D:D)</f>
        <v>#VALUE!</v>
      </c>
      <c r="J186" s="27" t="e">
        <f>+SUMIF('[16]New PBC 31.03.2021'!A:A, 'Trial Balance (2)'!F186, '[16]New PBC 31.03.2021'!G:G)</f>
        <v>#VALUE!</v>
      </c>
      <c r="K186" s="27" t="e">
        <f>+SUMIF('[16]New PBC 31.03.2021'!A:A, 'Trial Balance (2)'!F186, '[16]New PBC 31.03.2021'!J:J)</f>
        <v>#VALUE!</v>
      </c>
      <c r="L186" s="27" t="e">
        <f t="shared" si="11"/>
        <v>#VALUE!</v>
      </c>
      <c r="M186" s="27"/>
      <c r="N186" s="95" t="e">
        <f t="shared" si="9"/>
        <v>#VALUE!</v>
      </c>
      <c r="O186" s="59"/>
      <c r="P186" s="59"/>
      <c r="Q186" s="60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</row>
    <row r="187" spans="1:40" s="23" customFormat="1" ht="12.75" x14ac:dyDescent="0.2">
      <c r="A187" s="23" t="s">
        <v>3563</v>
      </c>
      <c r="B187" s="138">
        <v>2011</v>
      </c>
      <c r="C187" s="138">
        <v>2011</v>
      </c>
      <c r="D187" s="138">
        <v>201101</v>
      </c>
      <c r="E187" s="138">
        <v>201101</v>
      </c>
      <c r="F187" s="108" t="s">
        <v>513</v>
      </c>
      <c r="G187" s="27" t="s">
        <v>514</v>
      </c>
      <c r="H187" s="27" t="s">
        <v>5</v>
      </c>
      <c r="I187" s="27" t="e">
        <f>+SUMIF('[16]New PBC 31.03.2021'!A:A, 'Trial Balance (2)'!F187, '[16]New PBC 31.03.2021'!D:D)</f>
        <v>#VALUE!</v>
      </c>
      <c r="J187" s="27" t="e">
        <f>+SUMIF('[16]New PBC 31.03.2021'!A:A, 'Trial Balance (2)'!F187, '[16]New PBC 31.03.2021'!G:G)</f>
        <v>#VALUE!</v>
      </c>
      <c r="K187" s="27" t="e">
        <f>+SUMIF('[16]New PBC 31.03.2021'!A:A, 'Trial Balance (2)'!F187, '[16]New PBC 31.03.2021'!J:J)</f>
        <v>#VALUE!</v>
      </c>
      <c r="L187" s="27" t="e">
        <f t="shared" si="11"/>
        <v>#VALUE!</v>
      </c>
      <c r="M187" s="27"/>
      <c r="N187" s="95" t="e">
        <f t="shared" si="9"/>
        <v>#VALUE!</v>
      </c>
      <c r="O187" s="59"/>
      <c r="P187" s="59"/>
      <c r="Q187" s="60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</row>
    <row r="188" spans="1:40" s="23" customFormat="1" ht="12.75" x14ac:dyDescent="0.2">
      <c r="A188" s="23" t="s">
        <v>3563</v>
      </c>
      <c r="B188" s="138">
        <v>2011</v>
      </c>
      <c r="C188" s="138">
        <v>2011</v>
      </c>
      <c r="D188" s="138">
        <v>201101</v>
      </c>
      <c r="E188" s="138">
        <v>201101</v>
      </c>
      <c r="F188" s="108" t="s">
        <v>517</v>
      </c>
      <c r="G188" s="27" t="s">
        <v>518</v>
      </c>
      <c r="H188" s="27" t="s">
        <v>5</v>
      </c>
      <c r="I188" s="27" t="e">
        <f>+SUMIF('[16]New PBC 31.03.2021'!A:A, 'Trial Balance (2)'!F188, '[16]New PBC 31.03.2021'!D:D)</f>
        <v>#VALUE!</v>
      </c>
      <c r="J188" s="27" t="e">
        <f>+SUMIF('[16]New PBC 31.03.2021'!A:A, 'Trial Balance (2)'!F188, '[16]New PBC 31.03.2021'!G:G)</f>
        <v>#VALUE!</v>
      </c>
      <c r="K188" s="27" t="e">
        <f>+SUMIF('[16]New PBC 31.03.2021'!A:A, 'Trial Balance (2)'!F188, '[16]New PBC 31.03.2021'!J:J)</f>
        <v>#VALUE!</v>
      </c>
      <c r="L188" s="27" t="e">
        <f t="shared" si="11"/>
        <v>#VALUE!</v>
      </c>
      <c r="M188" s="27"/>
      <c r="N188" s="95" t="e">
        <f t="shared" si="9"/>
        <v>#VALUE!</v>
      </c>
      <c r="O188" s="59"/>
      <c r="P188" s="59"/>
      <c r="Q188" s="60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</row>
    <row r="189" spans="1:40" s="23" customFormat="1" ht="12.75" x14ac:dyDescent="0.2">
      <c r="A189" s="23" t="s">
        <v>3563</v>
      </c>
      <c r="B189" s="138">
        <v>2011</v>
      </c>
      <c r="C189" s="138">
        <v>2011</v>
      </c>
      <c r="D189" s="138">
        <v>201101</v>
      </c>
      <c r="E189" s="138">
        <v>201101</v>
      </c>
      <c r="F189" s="108" t="s">
        <v>530</v>
      </c>
      <c r="G189" s="27" t="s">
        <v>531</v>
      </c>
      <c r="H189" s="27" t="s">
        <v>371</v>
      </c>
      <c r="I189" s="27" t="e">
        <f>+SUMIF('[16]New PBC 31.03.2021'!A:A, 'Trial Balance (2)'!F189, '[16]New PBC 31.03.2021'!D:D)</f>
        <v>#VALUE!</v>
      </c>
      <c r="J189" s="27" t="e">
        <f>+SUMIF('[16]New PBC 31.03.2021'!A:A, 'Trial Balance (2)'!F189, '[16]New PBC 31.03.2021'!G:G)</f>
        <v>#VALUE!</v>
      </c>
      <c r="K189" s="27" t="e">
        <f>+SUMIF('[16]New PBC 31.03.2021'!A:A, 'Trial Balance (2)'!F189, '[16]New PBC 31.03.2021'!J:J)</f>
        <v>#VALUE!</v>
      </c>
      <c r="L189" s="27" t="e">
        <f t="shared" si="11"/>
        <v>#VALUE!</v>
      </c>
      <c r="M189" s="27"/>
      <c r="N189" s="95" t="e">
        <f t="shared" si="9"/>
        <v>#VALUE!</v>
      </c>
      <c r="O189" s="59"/>
      <c r="P189" s="59"/>
      <c r="Q189" s="60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</row>
    <row r="190" spans="1:40" s="23" customFormat="1" ht="12.75" x14ac:dyDescent="0.2">
      <c r="A190" s="23" t="s">
        <v>3563</v>
      </c>
      <c r="B190" s="138">
        <v>2011</v>
      </c>
      <c r="C190" s="138">
        <v>2011</v>
      </c>
      <c r="D190" s="138">
        <v>201101</v>
      </c>
      <c r="E190" s="138">
        <v>201101</v>
      </c>
      <c r="F190" s="108" t="s">
        <v>541</v>
      </c>
      <c r="G190" s="27" t="s">
        <v>542</v>
      </c>
      <c r="H190" s="27" t="s">
        <v>371</v>
      </c>
      <c r="I190" s="27" t="e">
        <f>+SUMIF('[16]New PBC 31.03.2021'!A:A, 'Trial Balance (2)'!F190, '[16]New PBC 31.03.2021'!D:D)</f>
        <v>#VALUE!</v>
      </c>
      <c r="J190" s="27" t="e">
        <f>+SUMIF('[16]New PBC 31.03.2021'!A:A, 'Trial Balance (2)'!F190, '[16]New PBC 31.03.2021'!G:G)</f>
        <v>#VALUE!</v>
      </c>
      <c r="K190" s="27" t="e">
        <f>+SUMIF('[16]New PBC 31.03.2021'!A:A, 'Trial Balance (2)'!F190, '[16]New PBC 31.03.2021'!J:J)</f>
        <v>#VALUE!</v>
      </c>
      <c r="L190" s="27" t="e">
        <f t="shared" si="11"/>
        <v>#VALUE!</v>
      </c>
      <c r="M190" s="27"/>
      <c r="N190" s="95" t="e">
        <f t="shared" si="9"/>
        <v>#VALUE!</v>
      </c>
      <c r="O190" s="59"/>
      <c r="P190" s="59"/>
      <c r="Q190" s="60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</row>
    <row r="191" spans="1:40" s="23" customFormat="1" ht="12.75" x14ac:dyDescent="0.2">
      <c r="A191" s="23" t="s">
        <v>3563</v>
      </c>
      <c r="B191" s="138">
        <v>2011</v>
      </c>
      <c r="C191" s="138">
        <v>2011</v>
      </c>
      <c r="D191" s="138">
        <v>201101</v>
      </c>
      <c r="E191" s="138">
        <v>201101</v>
      </c>
      <c r="F191" s="108" t="s">
        <v>2809</v>
      </c>
      <c r="G191" s="27" t="s">
        <v>2810</v>
      </c>
      <c r="H191" s="27" t="s">
        <v>5</v>
      </c>
      <c r="I191" s="27" t="e">
        <f>+SUMIF('[16]New PBC 31.03.2021'!A:A, 'Trial Balance (2)'!F191, '[16]New PBC 31.03.2021'!D:D)</f>
        <v>#VALUE!</v>
      </c>
      <c r="J191" s="27" t="e">
        <f>+SUMIF('[16]New PBC 31.03.2021'!A:A, 'Trial Balance (2)'!F191, '[16]New PBC 31.03.2021'!G:G)</f>
        <v>#VALUE!</v>
      </c>
      <c r="K191" s="27" t="e">
        <f>+SUMIF('[16]New PBC 31.03.2021'!A:A, 'Trial Balance (2)'!F191, '[16]New PBC 31.03.2021'!J:J)</f>
        <v>#VALUE!</v>
      </c>
      <c r="L191" s="27" t="e">
        <f t="shared" si="11"/>
        <v>#VALUE!</v>
      </c>
      <c r="M191" s="27"/>
      <c r="N191" s="95" t="e">
        <f t="shared" si="9"/>
        <v>#VALUE!</v>
      </c>
      <c r="O191" s="59"/>
      <c r="P191" s="59"/>
      <c r="Q191" s="60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</row>
    <row r="192" spans="1:40" s="23" customFormat="1" ht="12.75" x14ac:dyDescent="0.2">
      <c r="A192" s="23" t="s">
        <v>3563</v>
      </c>
      <c r="B192" s="138">
        <v>2011</v>
      </c>
      <c r="C192" s="138">
        <v>2011</v>
      </c>
      <c r="D192" s="138">
        <v>201101</v>
      </c>
      <c r="E192" s="138">
        <v>201101</v>
      </c>
      <c r="F192" s="108" t="s">
        <v>582</v>
      </c>
      <c r="G192" s="27" t="s">
        <v>583</v>
      </c>
      <c r="H192" s="27" t="s">
        <v>371</v>
      </c>
      <c r="I192" s="27" t="e">
        <f>+SUMIF('[16]New PBC 31.03.2021'!A:A, 'Trial Balance (2)'!F192, '[16]New PBC 31.03.2021'!D:D)</f>
        <v>#VALUE!</v>
      </c>
      <c r="J192" s="27" t="e">
        <f>+SUMIF('[16]New PBC 31.03.2021'!A:A, 'Trial Balance (2)'!F192, '[16]New PBC 31.03.2021'!G:G)</f>
        <v>#VALUE!</v>
      </c>
      <c r="K192" s="27" t="e">
        <f>+SUMIF('[16]New PBC 31.03.2021'!A:A, 'Trial Balance (2)'!F192, '[16]New PBC 31.03.2021'!J:J)</f>
        <v>#VALUE!</v>
      </c>
      <c r="L192" s="27" t="e">
        <f t="shared" si="11"/>
        <v>#VALUE!</v>
      </c>
      <c r="M192" s="27"/>
      <c r="N192" s="95" t="e">
        <f t="shared" si="9"/>
        <v>#VALUE!</v>
      </c>
      <c r="O192" s="59"/>
      <c r="P192" s="59"/>
      <c r="Q192" s="60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</row>
    <row r="193" spans="1:40" s="23" customFormat="1" ht="12.75" x14ac:dyDescent="0.2">
      <c r="A193" s="23" t="s">
        <v>3563</v>
      </c>
      <c r="B193" s="138">
        <v>2011</v>
      </c>
      <c r="C193" s="138">
        <v>2011</v>
      </c>
      <c r="D193" s="138">
        <v>201101</v>
      </c>
      <c r="E193" s="138">
        <v>201101</v>
      </c>
      <c r="F193" s="108" t="s">
        <v>601</v>
      </c>
      <c r="G193" s="27" t="s">
        <v>602</v>
      </c>
      <c r="H193" s="27" t="s">
        <v>5</v>
      </c>
      <c r="I193" s="27" t="e">
        <f>+SUMIF('[16]New PBC 31.03.2021'!A:A, 'Trial Balance (2)'!F193, '[16]New PBC 31.03.2021'!D:D)</f>
        <v>#VALUE!</v>
      </c>
      <c r="J193" s="27" t="e">
        <f>+SUMIF('[16]New PBC 31.03.2021'!A:A, 'Trial Balance (2)'!F193, '[16]New PBC 31.03.2021'!G:G)</f>
        <v>#VALUE!</v>
      </c>
      <c r="K193" s="27" t="e">
        <f>+SUMIF('[16]New PBC 31.03.2021'!A:A, 'Trial Balance (2)'!F193, '[16]New PBC 31.03.2021'!J:J)</f>
        <v>#VALUE!</v>
      </c>
      <c r="L193" s="27" t="e">
        <f t="shared" si="11"/>
        <v>#VALUE!</v>
      </c>
      <c r="M193" s="27"/>
      <c r="N193" s="95" t="e">
        <f t="shared" si="9"/>
        <v>#VALUE!</v>
      </c>
      <c r="O193" s="59"/>
      <c r="P193" s="59"/>
      <c r="Q193" s="60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</row>
    <row r="194" spans="1:40" s="23" customFormat="1" ht="12.75" x14ac:dyDescent="0.2">
      <c r="A194" s="23" t="s">
        <v>3563</v>
      </c>
      <c r="B194" s="138">
        <v>2011</v>
      </c>
      <c r="C194" s="138">
        <v>2011</v>
      </c>
      <c r="D194" s="138">
        <v>201101</v>
      </c>
      <c r="E194" s="138">
        <v>201101</v>
      </c>
      <c r="F194" s="108" t="s">
        <v>605</v>
      </c>
      <c r="G194" s="27" t="s">
        <v>606</v>
      </c>
      <c r="H194" s="27" t="s">
        <v>5</v>
      </c>
      <c r="I194" s="27" t="e">
        <f>+SUMIF('[16]New PBC 31.03.2021'!A:A, 'Trial Balance (2)'!F194, '[16]New PBC 31.03.2021'!D:D)</f>
        <v>#VALUE!</v>
      </c>
      <c r="J194" s="27" t="e">
        <f>+SUMIF('[16]New PBC 31.03.2021'!A:A, 'Trial Balance (2)'!F194, '[16]New PBC 31.03.2021'!G:G)</f>
        <v>#VALUE!</v>
      </c>
      <c r="K194" s="27" t="e">
        <f>+SUMIF('[16]New PBC 31.03.2021'!A:A, 'Trial Balance (2)'!F194, '[16]New PBC 31.03.2021'!J:J)</f>
        <v>#VALUE!</v>
      </c>
      <c r="L194" s="27" t="e">
        <f t="shared" si="11"/>
        <v>#VALUE!</v>
      </c>
      <c r="M194" s="27"/>
      <c r="N194" s="95" t="e">
        <f t="shared" si="9"/>
        <v>#VALUE!</v>
      </c>
      <c r="O194" s="59"/>
      <c r="P194" s="59"/>
      <c r="Q194" s="60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</row>
    <row r="195" spans="1:40" s="23" customFormat="1" ht="12.75" x14ac:dyDescent="0.2">
      <c r="A195" s="23" t="s">
        <v>3563</v>
      </c>
      <c r="B195" s="138">
        <v>2011</v>
      </c>
      <c r="C195" s="138">
        <v>2011</v>
      </c>
      <c r="D195" s="138">
        <v>201101</v>
      </c>
      <c r="E195" s="138">
        <v>201101</v>
      </c>
      <c r="F195" s="108" t="s">
        <v>614</v>
      </c>
      <c r="G195" s="27" t="s">
        <v>615</v>
      </c>
      <c r="H195" s="27" t="s">
        <v>371</v>
      </c>
      <c r="I195" s="27" t="e">
        <f>+SUMIF('[16]New PBC 31.03.2021'!A:A, 'Trial Balance (2)'!F195, '[16]New PBC 31.03.2021'!D:D)</f>
        <v>#VALUE!</v>
      </c>
      <c r="J195" s="27" t="e">
        <f>+SUMIF('[16]New PBC 31.03.2021'!A:A, 'Trial Balance (2)'!F195, '[16]New PBC 31.03.2021'!G:G)</f>
        <v>#VALUE!</v>
      </c>
      <c r="K195" s="27" t="e">
        <f>+SUMIF('[16]New PBC 31.03.2021'!A:A, 'Trial Balance (2)'!F195, '[16]New PBC 31.03.2021'!J:J)</f>
        <v>#VALUE!</v>
      </c>
      <c r="L195" s="27" t="e">
        <f t="shared" si="11"/>
        <v>#VALUE!</v>
      </c>
      <c r="M195" s="27"/>
      <c r="N195" s="95" t="e">
        <f t="shared" si="9"/>
        <v>#VALUE!</v>
      </c>
      <c r="O195" s="59"/>
      <c r="P195" s="59"/>
      <c r="Q195" s="60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</row>
    <row r="196" spans="1:40" s="23" customFormat="1" ht="12.75" x14ac:dyDescent="0.2">
      <c r="A196" s="23" t="s">
        <v>3563</v>
      </c>
      <c r="B196" s="138">
        <v>2011</v>
      </c>
      <c r="C196" s="138">
        <v>2011</v>
      </c>
      <c r="D196" s="138">
        <v>201101</v>
      </c>
      <c r="E196" s="138">
        <v>201101</v>
      </c>
      <c r="F196" s="108" t="s">
        <v>616</v>
      </c>
      <c r="G196" s="27" t="s">
        <v>617</v>
      </c>
      <c r="H196" s="27" t="s">
        <v>371</v>
      </c>
      <c r="I196" s="27" t="e">
        <f>+SUMIF('[16]New PBC 31.03.2021'!A:A, 'Trial Balance (2)'!F196, '[16]New PBC 31.03.2021'!D:D)</f>
        <v>#VALUE!</v>
      </c>
      <c r="J196" s="27" t="e">
        <f>+SUMIF('[16]New PBC 31.03.2021'!A:A, 'Trial Balance (2)'!F196, '[16]New PBC 31.03.2021'!G:G)</f>
        <v>#VALUE!</v>
      </c>
      <c r="K196" s="27" t="e">
        <f>+SUMIF('[16]New PBC 31.03.2021'!A:A, 'Trial Balance (2)'!F196, '[16]New PBC 31.03.2021'!J:J)</f>
        <v>#VALUE!</v>
      </c>
      <c r="L196" s="27" t="e">
        <f t="shared" si="11"/>
        <v>#VALUE!</v>
      </c>
      <c r="M196" s="27"/>
      <c r="N196" s="95" t="e">
        <f t="shared" si="9"/>
        <v>#VALUE!</v>
      </c>
      <c r="O196" s="59"/>
      <c r="P196" s="59"/>
      <c r="Q196" s="60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</row>
    <row r="197" spans="1:40" s="23" customFormat="1" ht="12.75" x14ac:dyDescent="0.2">
      <c r="A197" s="23" t="s">
        <v>3563</v>
      </c>
      <c r="B197" s="138">
        <v>2011</v>
      </c>
      <c r="C197" s="138">
        <v>2011</v>
      </c>
      <c r="D197" s="138">
        <v>201101</v>
      </c>
      <c r="E197" s="138">
        <v>201101</v>
      </c>
      <c r="F197" s="108" t="s">
        <v>2811</v>
      </c>
      <c r="G197" s="27" t="s">
        <v>2812</v>
      </c>
      <c r="H197" s="27" t="s">
        <v>5</v>
      </c>
      <c r="I197" s="27" t="e">
        <f>+SUMIF('[16]New PBC 31.03.2021'!A:A, 'Trial Balance (2)'!F197, '[16]New PBC 31.03.2021'!D:D)</f>
        <v>#VALUE!</v>
      </c>
      <c r="J197" s="27" t="e">
        <f>+SUMIF('[16]New PBC 31.03.2021'!A:A, 'Trial Balance (2)'!F197, '[16]New PBC 31.03.2021'!G:G)</f>
        <v>#VALUE!</v>
      </c>
      <c r="K197" s="27" t="e">
        <f>+SUMIF('[16]New PBC 31.03.2021'!A:A, 'Trial Balance (2)'!F197, '[16]New PBC 31.03.2021'!J:J)</f>
        <v>#VALUE!</v>
      </c>
      <c r="L197" s="27" t="e">
        <f t="shared" si="11"/>
        <v>#VALUE!</v>
      </c>
      <c r="M197" s="27"/>
      <c r="N197" s="95" t="e">
        <f t="shared" si="9"/>
        <v>#VALUE!</v>
      </c>
      <c r="O197" s="59"/>
      <c r="P197" s="59"/>
      <c r="Q197" s="60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</row>
    <row r="198" spans="1:40" s="23" customFormat="1" ht="12.75" x14ac:dyDescent="0.2">
      <c r="A198" s="23" t="s">
        <v>3563</v>
      </c>
      <c r="B198" s="138">
        <v>2011</v>
      </c>
      <c r="C198" s="138">
        <v>2011</v>
      </c>
      <c r="D198" s="138">
        <v>201101</v>
      </c>
      <c r="E198" s="138">
        <v>201101</v>
      </c>
      <c r="F198" s="108" t="s">
        <v>653</v>
      </c>
      <c r="G198" s="27" t="s">
        <v>654</v>
      </c>
      <c r="H198" s="27" t="s">
        <v>5</v>
      </c>
      <c r="I198" s="27" t="e">
        <f>+SUMIF('[16]New PBC 31.03.2021'!A:A, 'Trial Balance (2)'!F198, '[16]New PBC 31.03.2021'!D:D)</f>
        <v>#VALUE!</v>
      </c>
      <c r="J198" s="27" t="e">
        <f>+SUMIF('[16]New PBC 31.03.2021'!A:A, 'Trial Balance (2)'!F198, '[16]New PBC 31.03.2021'!G:G)</f>
        <v>#VALUE!</v>
      </c>
      <c r="K198" s="27" t="e">
        <f>+SUMIF('[16]New PBC 31.03.2021'!A:A, 'Trial Balance (2)'!F198, '[16]New PBC 31.03.2021'!J:J)</f>
        <v>#VALUE!</v>
      </c>
      <c r="L198" s="27" t="e">
        <f t="shared" si="11"/>
        <v>#VALUE!</v>
      </c>
      <c r="M198" s="27"/>
      <c r="N198" s="95" t="e">
        <f t="shared" ref="N198:N261" si="12">+ROUND(SUM(L198:M198),0)</f>
        <v>#VALUE!</v>
      </c>
      <c r="O198" s="59"/>
      <c r="P198" s="59"/>
      <c r="Q198" s="60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</row>
    <row r="199" spans="1:40" s="23" customFormat="1" ht="12.75" x14ac:dyDescent="0.2">
      <c r="A199" s="23" t="s">
        <v>3563</v>
      </c>
      <c r="B199" s="138">
        <v>2011</v>
      </c>
      <c r="C199" s="138">
        <v>2011</v>
      </c>
      <c r="D199" s="138">
        <v>201101</v>
      </c>
      <c r="E199" s="138">
        <v>201101</v>
      </c>
      <c r="F199" s="108" t="s">
        <v>657</v>
      </c>
      <c r="G199" s="27" t="s">
        <v>658</v>
      </c>
      <c r="H199" s="27" t="s">
        <v>5</v>
      </c>
      <c r="I199" s="27" t="e">
        <f>+SUMIF('[16]New PBC 31.03.2021'!A:A, 'Trial Balance (2)'!F199, '[16]New PBC 31.03.2021'!D:D)</f>
        <v>#VALUE!</v>
      </c>
      <c r="J199" s="27" t="e">
        <f>+SUMIF('[16]New PBC 31.03.2021'!A:A, 'Trial Balance (2)'!F199, '[16]New PBC 31.03.2021'!G:G)</f>
        <v>#VALUE!</v>
      </c>
      <c r="K199" s="27" t="e">
        <f>+SUMIF('[16]New PBC 31.03.2021'!A:A, 'Trial Balance (2)'!F199, '[16]New PBC 31.03.2021'!J:J)</f>
        <v>#VALUE!</v>
      </c>
      <c r="L199" s="27" t="e">
        <f t="shared" ref="L199:L262" si="13">+I199+J199-K199</f>
        <v>#VALUE!</v>
      </c>
      <c r="M199" s="27"/>
      <c r="N199" s="95" t="e">
        <f t="shared" si="12"/>
        <v>#VALUE!</v>
      </c>
      <c r="O199" s="59"/>
      <c r="P199" s="59"/>
      <c r="Q199" s="60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</row>
    <row r="200" spans="1:40" s="23" customFormat="1" ht="12.75" x14ac:dyDescent="0.2">
      <c r="A200" s="23" t="s">
        <v>3563</v>
      </c>
      <c r="B200" s="138">
        <v>2011</v>
      </c>
      <c r="C200" s="138">
        <v>2011</v>
      </c>
      <c r="D200" s="138">
        <v>201101</v>
      </c>
      <c r="E200" s="138">
        <v>201101</v>
      </c>
      <c r="F200" s="108" t="s">
        <v>674</v>
      </c>
      <c r="G200" s="27" t="s">
        <v>675</v>
      </c>
      <c r="H200" s="27" t="s">
        <v>5</v>
      </c>
      <c r="I200" s="27" t="e">
        <f>+SUMIF('[16]New PBC 31.03.2021'!A:A, 'Trial Balance (2)'!F200, '[16]New PBC 31.03.2021'!D:D)</f>
        <v>#VALUE!</v>
      </c>
      <c r="J200" s="27" t="e">
        <f>+SUMIF('[16]New PBC 31.03.2021'!A:A, 'Trial Balance (2)'!F200, '[16]New PBC 31.03.2021'!G:G)</f>
        <v>#VALUE!</v>
      </c>
      <c r="K200" s="27" t="e">
        <f>+SUMIF('[16]New PBC 31.03.2021'!A:A, 'Trial Balance (2)'!F200, '[16]New PBC 31.03.2021'!J:J)</f>
        <v>#VALUE!</v>
      </c>
      <c r="L200" s="27" t="e">
        <f t="shared" si="13"/>
        <v>#VALUE!</v>
      </c>
      <c r="M200" s="27"/>
      <c r="N200" s="95" t="e">
        <f t="shared" si="12"/>
        <v>#VALUE!</v>
      </c>
      <c r="O200" s="59"/>
      <c r="P200" s="59"/>
      <c r="Q200" s="60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</row>
    <row r="201" spans="1:40" s="23" customFormat="1" ht="12.75" x14ac:dyDescent="0.2">
      <c r="A201" s="23" t="s">
        <v>3563</v>
      </c>
      <c r="B201" s="138">
        <v>2011</v>
      </c>
      <c r="C201" s="138">
        <v>2011</v>
      </c>
      <c r="D201" s="138">
        <v>201101</v>
      </c>
      <c r="E201" s="138">
        <v>201101</v>
      </c>
      <c r="F201" s="108" t="s">
        <v>2814</v>
      </c>
      <c r="G201" s="27" t="s">
        <v>2815</v>
      </c>
      <c r="H201" s="27" t="s">
        <v>5</v>
      </c>
      <c r="I201" s="27" t="e">
        <f>+SUMIF('[16]New PBC 31.03.2021'!A:A, 'Trial Balance (2)'!F201, '[16]New PBC 31.03.2021'!D:D)</f>
        <v>#VALUE!</v>
      </c>
      <c r="J201" s="27" t="e">
        <f>+SUMIF('[16]New PBC 31.03.2021'!A:A, 'Trial Balance (2)'!F201, '[16]New PBC 31.03.2021'!G:G)</f>
        <v>#VALUE!</v>
      </c>
      <c r="K201" s="27" t="e">
        <f>+SUMIF('[16]New PBC 31.03.2021'!A:A, 'Trial Balance (2)'!F201, '[16]New PBC 31.03.2021'!J:J)</f>
        <v>#VALUE!</v>
      </c>
      <c r="L201" s="27" t="e">
        <f t="shared" si="13"/>
        <v>#VALUE!</v>
      </c>
      <c r="M201" s="27"/>
      <c r="N201" s="95" t="e">
        <f t="shared" si="12"/>
        <v>#VALUE!</v>
      </c>
      <c r="O201" s="59"/>
      <c r="P201" s="59"/>
      <c r="Q201" s="60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</row>
    <row r="202" spans="1:40" s="23" customFormat="1" ht="12.75" x14ac:dyDescent="0.2">
      <c r="A202" s="23" t="s">
        <v>3563</v>
      </c>
      <c r="B202" s="138">
        <v>2011</v>
      </c>
      <c r="C202" s="138">
        <v>2011</v>
      </c>
      <c r="D202" s="138">
        <v>201101</v>
      </c>
      <c r="E202" s="138">
        <v>201101</v>
      </c>
      <c r="F202" s="108" t="s">
        <v>690</v>
      </c>
      <c r="G202" s="27" t="s">
        <v>691</v>
      </c>
      <c r="H202" s="27" t="s">
        <v>5</v>
      </c>
      <c r="I202" s="27" t="e">
        <f>+SUMIF('[16]New PBC 31.03.2021'!A:A, 'Trial Balance (2)'!F202, '[16]New PBC 31.03.2021'!D:D)</f>
        <v>#VALUE!</v>
      </c>
      <c r="J202" s="27" t="e">
        <f>+SUMIF('[16]New PBC 31.03.2021'!A:A, 'Trial Balance (2)'!F202, '[16]New PBC 31.03.2021'!G:G)</f>
        <v>#VALUE!</v>
      </c>
      <c r="K202" s="27" t="e">
        <f>+SUMIF('[16]New PBC 31.03.2021'!A:A, 'Trial Balance (2)'!F202, '[16]New PBC 31.03.2021'!J:J)</f>
        <v>#VALUE!</v>
      </c>
      <c r="L202" s="27" t="e">
        <f t="shared" si="13"/>
        <v>#VALUE!</v>
      </c>
      <c r="M202" s="27"/>
      <c r="N202" s="95" t="e">
        <f t="shared" si="12"/>
        <v>#VALUE!</v>
      </c>
      <c r="O202" s="59"/>
      <c r="P202" s="59"/>
      <c r="Q202" s="60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</row>
    <row r="203" spans="1:40" s="23" customFormat="1" ht="12.75" x14ac:dyDescent="0.2">
      <c r="A203" s="23" t="s">
        <v>3563</v>
      </c>
      <c r="B203" s="138">
        <v>2011</v>
      </c>
      <c r="C203" s="138">
        <v>2011</v>
      </c>
      <c r="D203" s="138">
        <v>201101</v>
      </c>
      <c r="E203" s="138">
        <v>201101</v>
      </c>
      <c r="F203" s="108" t="s">
        <v>693</v>
      </c>
      <c r="G203" s="27" t="s">
        <v>694</v>
      </c>
      <c r="H203" s="27" t="s">
        <v>371</v>
      </c>
      <c r="I203" s="27" t="e">
        <f>+SUMIF('[16]New PBC 31.03.2021'!A:A, 'Trial Balance (2)'!F203, '[16]New PBC 31.03.2021'!D:D)</f>
        <v>#VALUE!</v>
      </c>
      <c r="J203" s="27" t="e">
        <f>+SUMIF('[16]New PBC 31.03.2021'!A:A, 'Trial Balance (2)'!F203, '[16]New PBC 31.03.2021'!G:G)</f>
        <v>#VALUE!</v>
      </c>
      <c r="K203" s="27" t="e">
        <f>+SUMIF('[16]New PBC 31.03.2021'!A:A, 'Trial Balance (2)'!F203, '[16]New PBC 31.03.2021'!J:J)</f>
        <v>#VALUE!</v>
      </c>
      <c r="L203" s="27" t="e">
        <f t="shared" si="13"/>
        <v>#VALUE!</v>
      </c>
      <c r="M203" s="27"/>
      <c r="N203" s="95" t="e">
        <f t="shared" si="12"/>
        <v>#VALUE!</v>
      </c>
      <c r="O203" s="59"/>
      <c r="P203" s="59"/>
      <c r="Q203" s="60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</row>
    <row r="204" spans="1:40" s="23" customFormat="1" ht="12.75" x14ac:dyDescent="0.2">
      <c r="A204" s="23" t="s">
        <v>3563</v>
      </c>
      <c r="B204" s="138">
        <v>2011</v>
      </c>
      <c r="C204" s="138">
        <v>2011</v>
      </c>
      <c r="D204" s="138">
        <v>201101</v>
      </c>
      <c r="E204" s="138">
        <v>201101</v>
      </c>
      <c r="F204" s="108" t="s">
        <v>2816</v>
      </c>
      <c r="G204" s="27" t="s">
        <v>1432</v>
      </c>
      <c r="H204" s="27" t="s">
        <v>5</v>
      </c>
      <c r="I204" s="27" t="e">
        <f>+SUMIF('[16]New PBC 31.03.2021'!A:A, 'Trial Balance (2)'!F204, '[16]New PBC 31.03.2021'!D:D)</f>
        <v>#VALUE!</v>
      </c>
      <c r="J204" s="27" t="e">
        <f>+SUMIF('[16]New PBC 31.03.2021'!A:A, 'Trial Balance (2)'!F204, '[16]New PBC 31.03.2021'!G:G)</f>
        <v>#VALUE!</v>
      </c>
      <c r="K204" s="27" t="e">
        <f>+SUMIF('[16]New PBC 31.03.2021'!A:A, 'Trial Balance (2)'!F204, '[16]New PBC 31.03.2021'!J:J)</f>
        <v>#VALUE!</v>
      </c>
      <c r="L204" s="27" t="e">
        <f t="shared" si="13"/>
        <v>#VALUE!</v>
      </c>
      <c r="M204" s="27"/>
      <c r="N204" s="95" t="e">
        <f t="shared" si="12"/>
        <v>#VALUE!</v>
      </c>
      <c r="O204" s="59"/>
      <c r="P204" s="59"/>
      <c r="Q204" s="60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</row>
    <row r="205" spans="1:40" s="23" customFormat="1" ht="12.75" x14ac:dyDescent="0.2">
      <c r="A205" s="23" t="s">
        <v>3563</v>
      </c>
      <c r="B205" s="138">
        <v>2011</v>
      </c>
      <c r="C205" s="138">
        <v>2011</v>
      </c>
      <c r="D205" s="138">
        <v>201101</v>
      </c>
      <c r="E205" s="138">
        <v>201101</v>
      </c>
      <c r="F205" s="108" t="s">
        <v>704</v>
      </c>
      <c r="G205" s="27" t="s">
        <v>705</v>
      </c>
      <c r="H205" s="27" t="s">
        <v>371</v>
      </c>
      <c r="I205" s="27" t="e">
        <f>+SUMIF('[16]New PBC 31.03.2021'!A:A, 'Trial Balance (2)'!F205, '[16]New PBC 31.03.2021'!D:D)</f>
        <v>#VALUE!</v>
      </c>
      <c r="J205" s="27" t="e">
        <f>+SUMIF('[16]New PBC 31.03.2021'!A:A, 'Trial Balance (2)'!F205, '[16]New PBC 31.03.2021'!G:G)</f>
        <v>#VALUE!</v>
      </c>
      <c r="K205" s="27" t="e">
        <f>+SUMIF('[16]New PBC 31.03.2021'!A:A, 'Trial Balance (2)'!F205, '[16]New PBC 31.03.2021'!J:J)</f>
        <v>#VALUE!</v>
      </c>
      <c r="L205" s="27" t="e">
        <f t="shared" si="13"/>
        <v>#VALUE!</v>
      </c>
      <c r="M205" s="27"/>
      <c r="N205" s="95" t="e">
        <f t="shared" si="12"/>
        <v>#VALUE!</v>
      </c>
      <c r="O205" s="59"/>
      <c r="P205" s="59"/>
      <c r="Q205" s="60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</row>
    <row r="206" spans="1:40" s="23" customFormat="1" ht="12.75" x14ac:dyDescent="0.2">
      <c r="A206" s="23" t="s">
        <v>3563</v>
      </c>
      <c r="B206" s="138">
        <v>2011</v>
      </c>
      <c r="C206" s="138">
        <v>2011</v>
      </c>
      <c r="D206" s="138">
        <v>201101</v>
      </c>
      <c r="E206" s="138">
        <v>201101</v>
      </c>
      <c r="F206" s="108" t="s">
        <v>712</v>
      </c>
      <c r="G206" s="27" t="s">
        <v>713</v>
      </c>
      <c r="H206" s="27" t="s">
        <v>371</v>
      </c>
      <c r="I206" s="27" t="e">
        <f>+SUMIF('[16]New PBC 31.03.2021'!A:A, 'Trial Balance (2)'!F206, '[16]New PBC 31.03.2021'!D:D)</f>
        <v>#VALUE!</v>
      </c>
      <c r="J206" s="27" t="e">
        <f>+SUMIF('[16]New PBC 31.03.2021'!A:A, 'Trial Balance (2)'!F206, '[16]New PBC 31.03.2021'!G:G)</f>
        <v>#VALUE!</v>
      </c>
      <c r="K206" s="27" t="e">
        <f>+SUMIF('[16]New PBC 31.03.2021'!A:A, 'Trial Balance (2)'!F206, '[16]New PBC 31.03.2021'!J:J)</f>
        <v>#VALUE!</v>
      </c>
      <c r="L206" s="27" t="e">
        <f t="shared" si="13"/>
        <v>#VALUE!</v>
      </c>
      <c r="M206" s="27"/>
      <c r="N206" s="95" t="e">
        <f t="shared" si="12"/>
        <v>#VALUE!</v>
      </c>
      <c r="O206" s="59"/>
      <c r="P206" s="59"/>
      <c r="Q206" s="60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</row>
    <row r="207" spans="1:40" s="23" customFormat="1" ht="12.75" x14ac:dyDescent="0.2">
      <c r="A207" s="23" t="s">
        <v>3563</v>
      </c>
      <c r="B207" s="138">
        <v>2011</v>
      </c>
      <c r="C207" s="138">
        <v>2011</v>
      </c>
      <c r="D207" s="138">
        <v>201101</v>
      </c>
      <c r="E207" s="138">
        <v>201101</v>
      </c>
      <c r="F207" s="108" t="s">
        <v>723</v>
      </c>
      <c r="G207" s="27" t="s">
        <v>724</v>
      </c>
      <c r="H207" s="27" t="s">
        <v>5</v>
      </c>
      <c r="I207" s="27" t="e">
        <f>+SUMIF('[16]New PBC 31.03.2021'!A:A, 'Trial Balance (2)'!F207, '[16]New PBC 31.03.2021'!D:D)</f>
        <v>#VALUE!</v>
      </c>
      <c r="J207" s="27" t="e">
        <f>+SUMIF('[16]New PBC 31.03.2021'!A:A, 'Trial Balance (2)'!F207, '[16]New PBC 31.03.2021'!G:G)</f>
        <v>#VALUE!</v>
      </c>
      <c r="K207" s="27" t="e">
        <f>+SUMIF('[16]New PBC 31.03.2021'!A:A, 'Trial Balance (2)'!F207, '[16]New PBC 31.03.2021'!J:J)</f>
        <v>#VALUE!</v>
      </c>
      <c r="L207" s="27" t="e">
        <f t="shared" si="13"/>
        <v>#VALUE!</v>
      </c>
      <c r="M207" s="27"/>
      <c r="N207" s="95" t="e">
        <f t="shared" si="12"/>
        <v>#VALUE!</v>
      </c>
      <c r="O207" s="59"/>
      <c r="P207" s="59"/>
      <c r="Q207" s="60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</row>
    <row r="208" spans="1:40" s="23" customFormat="1" ht="12.75" x14ac:dyDescent="0.2">
      <c r="A208" s="23" t="s">
        <v>3563</v>
      </c>
      <c r="B208" s="138">
        <v>2011</v>
      </c>
      <c r="C208" s="138">
        <v>2011</v>
      </c>
      <c r="D208" s="138">
        <v>201101</v>
      </c>
      <c r="E208" s="138">
        <v>201101</v>
      </c>
      <c r="F208" s="108" t="s">
        <v>399</v>
      </c>
      <c r="G208" s="27" t="s">
        <v>400</v>
      </c>
      <c r="H208" s="27" t="s">
        <v>5</v>
      </c>
      <c r="I208" s="27" t="e">
        <f>+SUMIF('[16]New PBC 31.03.2021'!A:A, 'Trial Balance (2)'!F208, '[16]New PBC 31.03.2021'!D:D)</f>
        <v>#VALUE!</v>
      </c>
      <c r="J208" s="27" t="e">
        <f>+SUMIF('[16]New PBC 31.03.2021'!A:A, 'Trial Balance (2)'!F208, '[16]New PBC 31.03.2021'!G:G)</f>
        <v>#VALUE!</v>
      </c>
      <c r="K208" s="27" t="e">
        <f>+SUMIF('[16]New PBC 31.03.2021'!A:A, 'Trial Balance (2)'!F208, '[16]New PBC 31.03.2021'!J:J)</f>
        <v>#VALUE!</v>
      </c>
      <c r="L208" s="27" t="e">
        <f t="shared" si="13"/>
        <v>#VALUE!</v>
      </c>
      <c r="M208" s="27"/>
      <c r="N208" s="95" t="e">
        <f t="shared" si="12"/>
        <v>#VALUE!</v>
      </c>
      <c r="O208" s="59">
        <v>-243197.44999999995</v>
      </c>
      <c r="P208" s="59">
        <f t="shared" ref="P208:P271" si="14">+ROUND(SUM(AD208:AM208),0)</f>
        <v>0</v>
      </c>
      <c r="Q208" s="60">
        <f t="shared" ref="Q208:Q271" si="15">ROUND(+O208+P208,0)</f>
        <v>-243197</v>
      </c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</row>
    <row r="209" spans="1:40" s="23" customFormat="1" ht="12.75" x14ac:dyDescent="0.2">
      <c r="A209" s="23" t="s">
        <v>3563</v>
      </c>
      <c r="B209" s="138">
        <v>2011</v>
      </c>
      <c r="C209" s="138">
        <v>2011</v>
      </c>
      <c r="D209" s="138">
        <v>201101</v>
      </c>
      <c r="E209" s="138">
        <v>201101</v>
      </c>
      <c r="F209" s="108" t="s">
        <v>401</v>
      </c>
      <c r="G209" s="27" t="s">
        <v>402</v>
      </c>
      <c r="H209" s="27" t="s">
        <v>5</v>
      </c>
      <c r="I209" s="27" t="e">
        <f>+SUMIF('[16]New PBC 31.03.2021'!A:A, 'Trial Balance (2)'!F209, '[16]New PBC 31.03.2021'!D:D)</f>
        <v>#VALUE!</v>
      </c>
      <c r="J209" s="27" t="e">
        <f>+SUMIF('[16]New PBC 31.03.2021'!A:A, 'Trial Balance (2)'!F209, '[16]New PBC 31.03.2021'!G:G)</f>
        <v>#VALUE!</v>
      </c>
      <c r="K209" s="27" t="e">
        <f>+SUMIF('[16]New PBC 31.03.2021'!A:A, 'Trial Balance (2)'!F209, '[16]New PBC 31.03.2021'!J:J)</f>
        <v>#VALUE!</v>
      </c>
      <c r="L209" s="27" t="e">
        <f t="shared" si="13"/>
        <v>#VALUE!</v>
      </c>
      <c r="M209" s="27"/>
      <c r="N209" s="95" t="e">
        <f t="shared" si="12"/>
        <v>#VALUE!</v>
      </c>
      <c r="O209" s="59">
        <v>-317887.6700000001</v>
      </c>
      <c r="P209" s="59">
        <f t="shared" si="14"/>
        <v>0</v>
      </c>
      <c r="Q209" s="60">
        <f t="shared" si="15"/>
        <v>-317888</v>
      </c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</row>
    <row r="210" spans="1:40" s="23" customFormat="1" ht="12.75" x14ac:dyDescent="0.2">
      <c r="A210" s="23" t="s">
        <v>3563</v>
      </c>
      <c r="B210" s="138">
        <v>2011</v>
      </c>
      <c r="C210" s="138">
        <v>2011</v>
      </c>
      <c r="D210" s="138">
        <v>201101</v>
      </c>
      <c r="E210" s="138">
        <v>201101</v>
      </c>
      <c r="F210" s="108" t="s">
        <v>409</v>
      </c>
      <c r="G210" s="27" t="s">
        <v>410</v>
      </c>
      <c r="H210" s="27" t="s">
        <v>5</v>
      </c>
      <c r="I210" s="27" t="e">
        <f>+SUMIF('[16]New PBC 31.03.2021'!A:A, 'Trial Balance (2)'!F210, '[16]New PBC 31.03.2021'!D:D)</f>
        <v>#VALUE!</v>
      </c>
      <c r="J210" s="27" t="e">
        <f>+SUMIF('[16]New PBC 31.03.2021'!A:A, 'Trial Balance (2)'!F210, '[16]New PBC 31.03.2021'!G:G)</f>
        <v>#VALUE!</v>
      </c>
      <c r="K210" s="27" t="e">
        <f>+SUMIF('[16]New PBC 31.03.2021'!A:A, 'Trial Balance (2)'!F210, '[16]New PBC 31.03.2021'!J:J)</f>
        <v>#VALUE!</v>
      </c>
      <c r="L210" s="27" t="e">
        <f t="shared" si="13"/>
        <v>#VALUE!</v>
      </c>
      <c r="M210" s="27"/>
      <c r="N210" s="95" t="e">
        <f t="shared" si="12"/>
        <v>#VALUE!</v>
      </c>
      <c r="O210" s="59">
        <v>-30799.8</v>
      </c>
      <c r="P210" s="59">
        <f t="shared" si="14"/>
        <v>0</v>
      </c>
      <c r="Q210" s="60">
        <f t="shared" si="15"/>
        <v>-30800</v>
      </c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</row>
    <row r="211" spans="1:40" s="23" customFormat="1" ht="12.75" x14ac:dyDescent="0.2">
      <c r="A211" s="23" t="s">
        <v>3563</v>
      </c>
      <c r="B211" s="138">
        <v>2011</v>
      </c>
      <c r="C211" s="138">
        <v>2011</v>
      </c>
      <c r="D211" s="138">
        <v>201101</v>
      </c>
      <c r="E211" s="138">
        <v>201101</v>
      </c>
      <c r="F211" s="108" t="s">
        <v>411</v>
      </c>
      <c r="G211" s="27" t="s">
        <v>412</v>
      </c>
      <c r="H211" s="27" t="s">
        <v>5</v>
      </c>
      <c r="I211" s="27" t="e">
        <f>+SUMIF('[16]New PBC 31.03.2021'!A:A, 'Trial Balance (2)'!F211, '[16]New PBC 31.03.2021'!D:D)</f>
        <v>#VALUE!</v>
      </c>
      <c r="J211" s="27" t="e">
        <f>+SUMIF('[16]New PBC 31.03.2021'!A:A, 'Trial Balance (2)'!F211, '[16]New PBC 31.03.2021'!G:G)</f>
        <v>#VALUE!</v>
      </c>
      <c r="K211" s="27" t="e">
        <f>+SUMIF('[16]New PBC 31.03.2021'!A:A, 'Trial Balance (2)'!F211, '[16]New PBC 31.03.2021'!J:J)</f>
        <v>#VALUE!</v>
      </c>
      <c r="L211" s="27" t="e">
        <f t="shared" si="13"/>
        <v>#VALUE!</v>
      </c>
      <c r="M211" s="27"/>
      <c r="N211" s="95" t="e">
        <f t="shared" si="12"/>
        <v>#VALUE!</v>
      </c>
      <c r="O211" s="59">
        <v>-48248.929999899992</v>
      </c>
      <c r="P211" s="59">
        <f t="shared" si="14"/>
        <v>0</v>
      </c>
      <c r="Q211" s="60">
        <f t="shared" si="15"/>
        <v>-48249</v>
      </c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</row>
    <row r="212" spans="1:40" s="23" customFormat="1" ht="12.75" x14ac:dyDescent="0.2">
      <c r="A212" s="23" t="s">
        <v>3563</v>
      </c>
      <c r="B212" s="138">
        <v>2011</v>
      </c>
      <c r="C212" s="138">
        <v>2011</v>
      </c>
      <c r="D212" s="138">
        <v>201101</v>
      </c>
      <c r="E212" s="138">
        <v>201101</v>
      </c>
      <c r="F212" s="108" t="s">
        <v>417</v>
      </c>
      <c r="G212" s="27" t="s">
        <v>418</v>
      </c>
      <c r="H212" s="27" t="s">
        <v>5</v>
      </c>
      <c r="I212" s="27" t="e">
        <f>+SUMIF('[16]New PBC 31.03.2021'!A:A, 'Trial Balance (2)'!F212, '[16]New PBC 31.03.2021'!D:D)</f>
        <v>#VALUE!</v>
      </c>
      <c r="J212" s="27" t="e">
        <f>+SUMIF('[16]New PBC 31.03.2021'!A:A, 'Trial Balance (2)'!F212, '[16]New PBC 31.03.2021'!G:G)</f>
        <v>#VALUE!</v>
      </c>
      <c r="K212" s="27" t="e">
        <f>+SUMIF('[16]New PBC 31.03.2021'!A:A, 'Trial Balance (2)'!F212, '[16]New PBC 31.03.2021'!J:J)</f>
        <v>#VALUE!</v>
      </c>
      <c r="L212" s="27" t="e">
        <f t="shared" si="13"/>
        <v>#VALUE!</v>
      </c>
      <c r="M212" s="27"/>
      <c r="N212" s="95" t="e">
        <f t="shared" si="12"/>
        <v>#VALUE!</v>
      </c>
      <c r="O212" s="59">
        <v>-1213274.6600000001</v>
      </c>
      <c r="P212" s="59">
        <f t="shared" si="14"/>
        <v>0</v>
      </c>
      <c r="Q212" s="60">
        <f t="shared" si="15"/>
        <v>-1213275</v>
      </c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</row>
    <row r="213" spans="1:40" s="23" customFormat="1" ht="12.75" x14ac:dyDescent="0.2">
      <c r="A213" s="23" t="s">
        <v>3563</v>
      </c>
      <c r="B213" s="138">
        <v>2011</v>
      </c>
      <c r="C213" s="138">
        <v>2011</v>
      </c>
      <c r="D213" s="138">
        <v>201101</v>
      </c>
      <c r="E213" s="138">
        <v>201101</v>
      </c>
      <c r="F213" s="108" t="s">
        <v>429</v>
      </c>
      <c r="G213" s="27" t="s">
        <v>430</v>
      </c>
      <c r="H213" s="27" t="s">
        <v>5</v>
      </c>
      <c r="I213" s="27" t="e">
        <f>+SUMIF('[16]New PBC 31.03.2021'!A:A, 'Trial Balance (2)'!F213, '[16]New PBC 31.03.2021'!D:D)</f>
        <v>#VALUE!</v>
      </c>
      <c r="J213" s="27" t="e">
        <f>+SUMIF('[16]New PBC 31.03.2021'!A:A, 'Trial Balance (2)'!F213, '[16]New PBC 31.03.2021'!G:G)</f>
        <v>#VALUE!</v>
      </c>
      <c r="K213" s="27" t="e">
        <f>+SUMIF('[16]New PBC 31.03.2021'!A:A, 'Trial Balance (2)'!F213, '[16]New PBC 31.03.2021'!J:J)</f>
        <v>#VALUE!</v>
      </c>
      <c r="L213" s="27" t="e">
        <f t="shared" si="13"/>
        <v>#VALUE!</v>
      </c>
      <c r="M213" s="27"/>
      <c r="N213" s="95" t="e">
        <f t="shared" si="12"/>
        <v>#VALUE!</v>
      </c>
      <c r="O213" s="59">
        <v>-41758.640000000014</v>
      </c>
      <c r="P213" s="59">
        <f t="shared" si="14"/>
        <v>0</v>
      </c>
      <c r="Q213" s="60">
        <f t="shared" si="15"/>
        <v>-41759</v>
      </c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</row>
    <row r="214" spans="1:40" s="23" customFormat="1" ht="12.75" x14ac:dyDescent="0.2">
      <c r="A214" s="23" t="s">
        <v>3563</v>
      </c>
      <c r="B214" s="138">
        <v>2011</v>
      </c>
      <c r="C214" s="138">
        <v>2011</v>
      </c>
      <c r="D214" s="138">
        <v>201101</v>
      </c>
      <c r="E214" s="138">
        <v>201101</v>
      </c>
      <c r="F214" s="108" t="s">
        <v>434</v>
      </c>
      <c r="G214" s="27" t="s">
        <v>435</v>
      </c>
      <c r="H214" s="27" t="s">
        <v>5</v>
      </c>
      <c r="I214" s="27" t="e">
        <f>+SUMIF('[16]New PBC 31.03.2021'!A:A, 'Trial Balance (2)'!F214, '[16]New PBC 31.03.2021'!D:D)</f>
        <v>#VALUE!</v>
      </c>
      <c r="J214" s="27" t="e">
        <f>+SUMIF('[16]New PBC 31.03.2021'!A:A, 'Trial Balance (2)'!F214, '[16]New PBC 31.03.2021'!G:G)</f>
        <v>#VALUE!</v>
      </c>
      <c r="K214" s="27" t="e">
        <f>+SUMIF('[16]New PBC 31.03.2021'!A:A, 'Trial Balance (2)'!F214, '[16]New PBC 31.03.2021'!J:J)</f>
        <v>#VALUE!</v>
      </c>
      <c r="L214" s="27" t="e">
        <f t="shared" si="13"/>
        <v>#VALUE!</v>
      </c>
      <c r="M214" s="27"/>
      <c r="N214" s="95" t="e">
        <f t="shared" si="12"/>
        <v>#VALUE!</v>
      </c>
      <c r="O214" s="59">
        <v>-43648</v>
      </c>
      <c r="P214" s="59">
        <f t="shared" si="14"/>
        <v>0</v>
      </c>
      <c r="Q214" s="60">
        <f t="shared" si="15"/>
        <v>-43648</v>
      </c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</row>
    <row r="215" spans="1:40" s="23" customFormat="1" ht="12.75" x14ac:dyDescent="0.2">
      <c r="A215" s="23" t="s">
        <v>3563</v>
      </c>
      <c r="B215" s="138">
        <v>2011</v>
      </c>
      <c r="C215" s="138">
        <v>2011</v>
      </c>
      <c r="D215" s="138">
        <v>201101</v>
      </c>
      <c r="E215" s="138">
        <v>201101</v>
      </c>
      <c r="F215" s="108" t="s">
        <v>438</v>
      </c>
      <c r="G215" s="27" t="s">
        <v>439</v>
      </c>
      <c r="H215" s="27" t="s">
        <v>5</v>
      </c>
      <c r="I215" s="27" t="e">
        <f>+SUMIF('[16]New PBC 31.03.2021'!A:A, 'Trial Balance (2)'!F215, '[16]New PBC 31.03.2021'!D:D)</f>
        <v>#VALUE!</v>
      </c>
      <c r="J215" s="27" t="e">
        <f>+SUMIF('[16]New PBC 31.03.2021'!A:A, 'Trial Balance (2)'!F215, '[16]New PBC 31.03.2021'!G:G)</f>
        <v>#VALUE!</v>
      </c>
      <c r="K215" s="27" t="e">
        <f>+SUMIF('[16]New PBC 31.03.2021'!A:A, 'Trial Balance (2)'!F215, '[16]New PBC 31.03.2021'!J:J)</f>
        <v>#VALUE!</v>
      </c>
      <c r="L215" s="27" t="e">
        <f t="shared" si="13"/>
        <v>#VALUE!</v>
      </c>
      <c r="M215" s="27"/>
      <c r="N215" s="95" t="e">
        <f t="shared" si="12"/>
        <v>#VALUE!</v>
      </c>
      <c r="O215" s="59">
        <v>-4574520</v>
      </c>
      <c r="P215" s="59">
        <f t="shared" si="14"/>
        <v>0</v>
      </c>
      <c r="Q215" s="60">
        <f t="shared" si="15"/>
        <v>-4574520</v>
      </c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</row>
    <row r="216" spans="1:40" s="23" customFormat="1" ht="12.75" x14ac:dyDescent="0.2">
      <c r="A216" s="23" t="s">
        <v>3563</v>
      </c>
      <c r="B216" s="138">
        <v>2011</v>
      </c>
      <c r="C216" s="138">
        <v>2011</v>
      </c>
      <c r="D216" s="138">
        <v>201101</v>
      </c>
      <c r="E216" s="138">
        <v>201101</v>
      </c>
      <c r="F216" s="108" t="s">
        <v>440</v>
      </c>
      <c r="G216" s="27" t="s">
        <v>441</v>
      </c>
      <c r="H216" s="27" t="s">
        <v>371</v>
      </c>
      <c r="I216" s="27" t="e">
        <f>+SUMIF('[16]New PBC 31.03.2021'!A:A, 'Trial Balance (2)'!F216, '[16]New PBC 31.03.2021'!D:D)</f>
        <v>#VALUE!</v>
      </c>
      <c r="J216" s="27" t="e">
        <f>+SUMIF('[16]New PBC 31.03.2021'!A:A, 'Trial Balance (2)'!F216, '[16]New PBC 31.03.2021'!G:G)</f>
        <v>#VALUE!</v>
      </c>
      <c r="K216" s="27" t="e">
        <f>+SUMIF('[16]New PBC 31.03.2021'!A:A, 'Trial Balance (2)'!F216, '[16]New PBC 31.03.2021'!J:J)</f>
        <v>#VALUE!</v>
      </c>
      <c r="L216" s="27" t="e">
        <f t="shared" si="13"/>
        <v>#VALUE!</v>
      </c>
      <c r="M216" s="27"/>
      <c r="N216" s="95" t="e">
        <f t="shared" si="12"/>
        <v>#VALUE!</v>
      </c>
      <c r="O216" s="59">
        <v>-1417685.3133999072</v>
      </c>
      <c r="P216" s="59">
        <f t="shared" si="14"/>
        <v>0</v>
      </c>
      <c r="Q216" s="60">
        <f t="shared" si="15"/>
        <v>-1417685</v>
      </c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</row>
    <row r="217" spans="1:40" s="23" customFormat="1" ht="12.75" x14ac:dyDescent="0.2">
      <c r="A217" s="23" t="s">
        <v>3562</v>
      </c>
      <c r="B217" s="138">
        <v>1002</v>
      </c>
      <c r="C217" s="138">
        <v>1002</v>
      </c>
      <c r="D217" s="138">
        <v>100201</v>
      </c>
      <c r="E217" s="138">
        <v>100201</v>
      </c>
      <c r="F217" s="108" t="s">
        <v>443</v>
      </c>
      <c r="G217" s="27" t="s">
        <v>444</v>
      </c>
      <c r="H217" s="27" t="s">
        <v>5</v>
      </c>
      <c r="I217" s="27" t="e">
        <f>+SUMIF('[16]New PBC 31.03.2021'!A:A, 'Trial Balance (2)'!F217, '[16]New PBC 31.03.2021'!D:D)</f>
        <v>#VALUE!</v>
      </c>
      <c r="J217" s="27" t="e">
        <f>+SUMIF('[16]New PBC 31.03.2021'!A:A, 'Trial Balance (2)'!F217, '[16]New PBC 31.03.2021'!G:G)</f>
        <v>#VALUE!</v>
      </c>
      <c r="K217" s="27" t="e">
        <f>+SUMIF('[16]New PBC 31.03.2021'!A:A, 'Trial Balance (2)'!F217, '[16]New PBC 31.03.2021'!J:J)</f>
        <v>#VALUE!</v>
      </c>
      <c r="L217" s="27" t="e">
        <f t="shared" si="13"/>
        <v>#VALUE!</v>
      </c>
      <c r="M217" s="27"/>
      <c r="N217" s="95" t="e">
        <f t="shared" si="12"/>
        <v>#VALUE!</v>
      </c>
      <c r="O217" s="59">
        <v>12026</v>
      </c>
      <c r="P217" s="59">
        <f t="shared" si="14"/>
        <v>0</v>
      </c>
      <c r="Q217" s="60">
        <f t="shared" si="15"/>
        <v>12026</v>
      </c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</row>
    <row r="218" spans="1:40" s="23" customFormat="1" ht="12.75" x14ac:dyDescent="0.2">
      <c r="A218" s="23" t="s">
        <v>3563</v>
      </c>
      <c r="B218" s="138">
        <v>2011</v>
      </c>
      <c r="C218" s="138">
        <v>2011</v>
      </c>
      <c r="D218" s="138">
        <v>201101</v>
      </c>
      <c r="E218" s="138">
        <v>201101</v>
      </c>
      <c r="F218" s="108" t="s">
        <v>445</v>
      </c>
      <c r="G218" s="27" t="s">
        <v>446</v>
      </c>
      <c r="H218" s="27" t="s">
        <v>5</v>
      </c>
      <c r="I218" s="27" t="e">
        <f>+SUMIF('[16]New PBC 31.03.2021'!A:A, 'Trial Balance (2)'!F218, '[16]New PBC 31.03.2021'!D:D)</f>
        <v>#VALUE!</v>
      </c>
      <c r="J218" s="27" t="e">
        <f>+SUMIF('[16]New PBC 31.03.2021'!A:A, 'Trial Balance (2)'!F218, '[16]New PBC 31.03.2021'!G:G)</f>
        <v>#VALUE!</v>
      </c>
      <c r="K218" s="27" t="e">
        <f>+SUMIF('[16]New PBC 31.03.2021'!A:A, 'Trial Balance (2)'!F218, '[16]New PBC 31.03.2021'!J:J)</f>
        <v>#VALUE!</v>
      </c>
      <c r="L218" s="27" t="e">
        <f t="shared" si="13"/>
        <v>#VALUE!</v>
      </c>
      <c r="M218" s="27"/>
      <c r="N218" s="95" t="e">
        <f t="shared" si="12"/>
        <v>#VALUE!</v>
      </c>
      <c r="O218" s="59">
        <v>0</v>
      </c>
      <c r="P218" s="59">
        <f t="shared" si="14"/>
        <v>0</v>
      </c>
      <c r="Q218" s="60">
        <f t="shared" si="15"/>
        <v>0</v>
      </c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</row>
    <row r="219" spans="1:40" s="23" customFormat="1" ht="12.75" x14ac:dyDescent="0.2">
      <c r="A219" s="23" t="s">
        <v>3563</v>
      </c>
      <c r="B219" s="138">
        <v>2011</v>
      </c>
      <c r="C219" s="138">
        <v>2011</v>
      </c>
      <c r="D219" s="138">
        <v>201101</v>
      </c>
      <c r="E219" s="138">
        <v>201101</v>
      </c>
      <c r="F219" s="108" t="s">
        <v>452</v>
      </c>
      <c r="G219" s="27" t="s">
        <v>453</v>
      </c>
      <c r="H219" s="27" t="s">
        <v>5</v>
      </c>
      <c r="I219" s="27" t="e">
        <f>+SUMIF('[16]New PBC 31.03.2021'!A:A, 'Trial Balance (2)'!F219, '[16]New PBC 31.03.2021'!D:D)</f>
        <v>#VALUE!</v>
      </c>
      <c r="J219" s="27" t="e">
        <f>+SUMIF('[16]New PBC 31.03.2021'!A:A, 'Trial Balance (2)'!F219, '[16]New PBC 31.03.2021'!G:G)</f>
        <v>#VALUE!</v>
      </c>
      <c r="K219" s="27" t="e">
        <f>+SUMIF('[16]New PBC 31.03.2021'!A:A, 'Trial Balance (2)'!F219, '[16]New PBC 31.03.2021'!J:J)</f>
        <v>#VALUE!</v>
      </c>
      <c r="L219" s="27" t="e">
        <f t="shared" si="13"/>
        <v>#VALUE!</v>
      </c>
      <c r="M219" s="27"/>
      <c r="N219" s="95" t="e">
        <f t="shared" si="12"/>
        <v>#VALUE!</v>
      </c>
      <c r="O219" s="59">
        <v>-2.3537000015494414E-3</v>
      </c>
      <c r="P219" s="59">
        <f t="shared" si="14"/>
        <v>0</v>
      </c>
      <c r="Q219" s="60">
        <f t="shared" si="15"/>
        <v>0</v>
      </c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</row>
    <row r="220" spans="1:40" s="23" customFormat="1" ht="12.75" x14ac:dyDescent="0.2">
      <c r="A220" s="23" t="s">
        <v>3563</v>
      </c>
      <c r="B220" s="138">
        <v>2011</v>
      </c>
      <c r="C220" s="138">
        <v>2011</v>
      </c>
      <c r="D220" s="138">
        <v>201101</v>
      </c>
      <c r="E220" s="138">
        <v>201101</v>
      </c>
      <c r="F220" s="108" t="s">
        <v>454</v>
      </c>
      <c r="G220" s="27" t="s">
        <v>455</v>
      </c>
      <c r="H220" s="27" t="s">
        <v>5</v>
      </c>
      <c r="I220" s="27" t="e">
        <f>+SUMIF('[16]New PBC 31.03.2021'!A:A, 'Trial Balance (2)'!F220, '[16]New PBC 31.03.2021'!D:D)</f>
        <v>#VALUE!</v>
      </c>
      <c r="J220" s="27" t="e">
        <f>+SUMIF('[16]New PBC 31.03.2021'!A:A, 'Trial Balance (2)'!F220, '[16]New PBC 31.03.2021'!G:G)</f>
        <v>#VALUE!</v>
      </c>
      <c r="K220" s="27" t="e">
        <f>+SUMIF('[16]New PBC 31.03.2021'!A:A, 'Trial Balance (2)'!F220, '[16]New PBC 31.03.2021'!J:J)</f>
        <v>#VALUE!</v>
      </c>
      <c r="L220" s="27" t="e">
        <f t="shared" si="13"/>
        <v>#VALUE!</v>
      </c>
      <c r="M220" s="27"/>
      <c r="N220" s="95" t="e">
        <f t="shared" si="12"/>
        <v>#VALUE!</v>
      </c>
      <c r="O220" s="59">
        <v>-409210</v>
      </c>
      <c r="P220" s="59">
        <f t="shared" si="14"/>
        <v>0</v>
      </c>
      <c r="Q220" s="60">
        <f t="shared" si="15"/>
        <v>-409210</v>
      </c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</row>
    <row r="221" spans="1:40" s="23" customFormat="1" ht="12.75" x14ac:dyDescent="0.2">
      <c r="A221" s="23" t="s">
        <v>3563</v>
      </c>
      <c r="B221" s="138">
        <v>2011</v>
      </c>
      <c r="C221" s="138">
        <v>2011</v>
      </c>
      <c r="D221" s="138">
        <v>201101</v>
      </c>
      <c r="E221" s="138">
        <v>201101</v>
      </c>
      <c r="F221" s="108" t="s">
        <v>456</v>
      </c>
      <c r="G221" s="27" t="s">
        <v>457</v>
      </c>
      <c r="H221" s="27" t="s">
        <v>5</v>
      </c>
      <c r="I221" s="27" t="e">
        <f>+SUMIF('[16]New PBC 31.03.2021'!A:A, 'Trial Balance (2)'!F221, '[16]New PBC 31.03.2021'!D:D)</f>
        <v>#VALUE!</v>
      </c>
      <c r="J221" s="27" t="e">
        <f>+SUMIF('[16]New PBC 31.03.2021'!A:A, 'Trial Balance (2)'!F221, '[16]New PBC 31.03.2021'!G:G)</f>
        <v>#VALUE!</v>
      </c>
      <c r="K221" s="27" t="e">
        <f>+SUMIF('[16]New PBC 31.03.2021'!A:A, 'Trial Balance (2)'!F221, '[16]New PBC 31.03.2021'!J:J)</f>
        <v>#VALUE!</v>
      </c>
      <c r="L221" s="27" t="e">
        <f t="shared" si="13"/>
        <v>#VALUE!</v>
      </c>
      <c r="M221" s="27"/>
      <c r="N221" s="95" t="e">
        <f t="shared" si="12"/>
        <v>#VALUE!</v>
      </c>
      <c r="O221" s="59">
        <v>-35474.800000000003</v>
      </c>
      <c r="P221" s="59">
        <f t="shared" si="14"/>
        <v>0</v>
      </c>
      <c r="Q221" s="60">
        <f t="shared" si="15"/>
        <v>-35475</v>
      </c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</row>
    <row r="222" spans="1:40" s="23" customFormat="1" ht="12.75" x14ac:dyDescent="0.2">
      <c r="A222" s="23" t="s">
        <v>3563</v>
      </c>
      <c r="B222" s="138">
        <v>2011</v>
      </c>
      <c r="C222" s="138">
        <v>2011</v>
      </c>
      <c r="D222" s="138">
        <v>201101</v>
      </c>
      <c r="E222" s="138">
        <v>201101</v>
      </c>
      <c r="F222" s="108" t="s">
        <v>458</v>
      </c>
      <c r="G222" s="27" t="s">
        <v>459</v>
      </c>
      <c r="H222" s="27" t="s">
        <v>5</v>
      </c>
      <c r="I222" s="27" t="e">
        <f>+SUMIF('[16]New PBC 31.03.2021'!A:A, 'Trial Balance (2)'!F222, '[16]New PBC 31.03.2021'!D:D)</f>
        <v>#VALUE!</v>
      </c>
      <c r="J222" s="27" t="e">
        <f>+SUMIF('[16]New PBC 31.03.2021'!A:A, 'Trial Balance (2)'!F222, '[16]New PBC 31.03.2021'!G:G)</f>
        <v>#VALUE!</v>
      </c>
      <c r="K222" s="27" t="e">
        <f>+SUMIF('[16]New PBC 31.03.2021'!A:A, 'Trial Balance (2)'!F222, '[16]New PBC 31.03.2021'!J:J)</f>
        <v>#VALUE!</v>
      </c>
      <c r="L222" s="27" t="e">
        <f t="shared" si="13"/>
        <v>#VALUE!</v>
      </c>
      <c r="M222" s="27"/>
      <c r="N222" s="95" t="e">
        <f t="shared" si="12"/>
        <v>#VALUE!</v>
      </c>
      <c r="O222" s="59">
        <v>3.2486999407410622E-3</v>
      </c>
      <c r="P222" s="59">
        <f t="shared" si="14"/>
        <v>0</v>
      </c>
      <c r="Q222" s="60">
        <f t="shared" si="15"/>
        <v>0</v>
      </c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</row>
    <row r="223" spans="1:40" s="23" customFormat="1" ht="12.75" x14ac:dyDescent="0.2">
      <c r="A223" s="23" t="s">
        <v>3563</v>
      </c>
      <c r="B223" s="138">
        <v>2011</v>
      </c>
      <c r="C223" s="138">
        <v>2011</v>
      </c>
      <c r="D223" s="138">
        <v>201101</v>
      </c>
      <c r="E223" s="138">
        <v>201101</v>
      </c>
      <c r="F223" s="108" t="s">
        <v>464</v>
      </c>
      <c r="G223" s="27" t="s">
        <v>465</v>
      </c>
      <c r="H223" s="27" t="s">
        <v>5</v>
      </c>
      <c r="I223" s="27" t="e">
        <f>+SUMIF('[16]New PBC 31.03.2021'!A:A, 'Trial Balance (2)'!F223, '[16]New PBC 31.03.2021'!D:D)</f>
        <v>#VALUE!</v>
      </c>
      <c r="J223" s="27" t="e">
        <f>+SUMIF('[16]New PBC 31.03.2021'!A:A, 'Trial Balance (2)'!F223, '[16]New PBC 31.03.2021'!G:G)</f>
        <v>#VALUE!</v>
      </c>
      <c r="K223" s="27" t="e">
        <f>+SUMIF('[16]New PBC 31.03.2021'!A:A, 'Trial Balance (2)'!F223, '[16]New PBC 31.03.2021'!J:J)</f>
        <v>#VALUE!</v>
      </c>
      <c r="L223" s="27" t="e">
        <f t="shared" si="13"/>
        <v>#VALUE!</v>
      </c>
      <c r="M223" s="27"/>
      <c r="N223" s="95" t="e">
        <f t="shared" si="12"/>
        <v>#VALUE!</v>
      </c>
      <c r="O223" s="59">
        <v>-392174.78999989992</v>
      </c>
      <c r="P223" s="59">
        <f t="shared" si="14"/>
        <v>0</v>
      </c>
      <c r="Q223" s="60">
        <f t="shared" si="15"/>
        <v>-392175</v>
      </c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</row>
    <row r="224" spans="1:40" s="23" customFormat="1" ht="12.75" x14ac:dyDescent="0.2">
      <c r="A224" s="23" t="s">
        <v>3563</v>
      </c>
      <c r="B224" s="138">
        <v>2011</v>
      </c>
      <c r="C224" s="138">
        <v>2011</v>
      </c>
      <c r="D224" s="138">
        <v>201101</v>
      </c>
      <c r="E224" s="138">
        <v>201101</v>
      </c>
      <c r="F224" s="108" t="s">
        <v>466</v>
      </c>
      <c r="G224" s="27" t="s">
        <v>467</v>
      </c>
      <c r="H224" s="27" t="s">
        <v>5</v>
      </c>
      <c r="I224" s="27" t="e">
        <f>+SUMIF('[16]New PBC 31.03.2021'!A:A, 'Trial Balance (2)'!F224, '[16]New PBC 31.03.2021'!D:D)</f>
        <v>#VALUE!</v>
      </c>
      <c r="J224" s="27" t="e">
        <f>+SUMIF('[16]New PBC 31.03.2021'!A:A, 'Trial Balance (2)'!F224, '[16]New PBC 31.03.2021'!G:G)</f>
        <v>#VALUE!</v>
      </c>
      <c r="K224" s="27" t="e">
        <f>+SUMIF('[16]New PBC 31.03.2021'!A:A, 'Trial Balance (2)'!F224, '[16]New PBC 31.03.2021'!J:J)</f>
        <v>#VALUE!</v>
      </c>
      <c r="L224" s="27" t="e">
        <f t="shared" si="13"/>
        <v>#VALUE!</v>
      </c>
      <c r="M224" s="27"/>
      <c r="N224" s="95" t="e">
        <f t="shared" si="12"/>
        <v>#VALUE!</v>
      </c>
      <c r="O224" s="59">
        <v>-1583233.92</v>
      </c>
      <c r="P224" s="59">
        <f t="shared" si="14"/>
        <v>0</v>
      </c>
      <c r="Q224" s="60">
        <f t="shared" si="15"/>
        <v>-1583234</v>
      </c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</row>
    <row r="225" spans="1:40" s="23" customFormat="1" ht="12.75" x14ac:dyDescent="0.2">
      <c r="A225" s="23" t="s">
        <v>3563</v>
      </c>
      <c r="B225" s="138">
        <v>2011</v>
      </c>
      <c r="C225" s="138">
        <v>2011</v>
      </c>
      <c r="D225" s="138">
        <v>201101</v>
      </c>
      <c r="E225" s="138">
        <v>201101</v>
      </c>
      <c r="F225" s="108" t="s">
        <v>479</v>
      </c>
      <c r="G225" s="27" t="s">
        <v>480</v>
      </c>
      <c r="H225" s="27" t="s">
        <v>5</v>
      </c>
      <c r="I225" s="27" t="e">
        <f>+SUMIF('[16]New PBC 31.03.2021'!A:A, 'Trial Balance (2)'!F225, '[16]New PBC 31.03.2021'!D:D)</f>
        <v>#VALUE!</v>
      </c>
      <c r="J225" s="27" t="e">
        <f>+SUMIF('[16]New PBC 31.03.2021'!A:A, 'Trial Balance (2)'!F225, '[16]New PBC 31.03.2021'!G:G)</f>
        <v>#VALUE!</v>
      </c>
      <c r="K225" s="27" t="e">
        <f>+SUMIF('[16]New PBC 31.03.2021'!A:A, 'Trial Balance (2)'!F225, '[16]New PBC 31.03.2021'!J:J)</f>
        <v>#VALUE!</v>
      </c>
      <c r="L225" s="27" t="e">
        <f t="shared" si="13"/>
        <v>#VALUE!</v>
      </c>
      <c r="M225" s="27"/>
      <c r="N225" s="95" t="e">
        <f t="shared" si="12"/>
        <v>#VALUE!</v>
      </c>
      <c r="O225" s="59">
        <v>-11200.089999999997</v>
      </c>
      <c r="P225" s="59">
        <f t="shared" si="14"/>
        <v>0</v>
      </c>
      <c r="Q225" s="60">
        <f t="shared" si="15"/>
        <v>-11200</v>
      </c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</row>
    <row r="226" spans="1:40" s="23" customFormat="1" ht="12.75" x14ac:dyDescent="0.2">
      <c r="A226" s="23" t="s">
        <v>3563</v>
      </c>
      <c r="B226" s="138">
        <v>2011</v>
      </c>
      <c r="C226" s="138">
        <v>2011</v>
      </c>
      <c r="D226" s="138">
        <v>201101</v>
      </c>
      <c r="E226" s="138">
        <v>201101</v>
      </c>
      <c r="F226" s="108" t="s">
        <v>484</v>
      </c>
      <c r="G226" s="27" t="s">
        <v>485</v>
      </c>
      <c r="H226" s="27" t="s">
        <v>5</v>
      </c>
      <c r="I226" s="27" t="e">
        <f>+SUMIF('[16]New PBC 31.03.2021'!A:A, 'Trial Balance (2)'!F226, '[16]New PBC 31.03.2021'!D:D)</f>
        <v>#VALUE!</v>
      </c>
      <c r="J226" s="27" t="e">
        <f>+SUMIF('[16]New PBC 31.03.2021'!A:A, 'Trial Balance (2)'!F226, '[16]New PBC 31.03.2021'!G:G)</f>
        <v>#VALUE!</v>
      </c>
      <c r="K226" s="27" t="e">
        <f>+SUMIF('[16]New PBC 31.03.2021'!A:A, 'Trial Balance (2)'!F226, '[16]New PBC 31.03.2021'!J:J)</f>
        <v>#VALUE!</v>
      </c>
      <c r="L226" s="27" t="e">
        <f t="shared" si="13"/>
        <v>#VALUE!</v>
      </c>
      <c r="M226" s="27"/>
      <c r="N226" s="95" t="e">
        <f t="shared" si="12"/>
        <v>#VALUE!</v>
      </c>
      <c r="O226" s="59">
        <v>-38268.440000000061</v>
      </c>
      <c r="P226" s="59">
        <f t="shared" si="14"/>
        <v>0</v>
      </c>
      <c r="Q226" s="60">
        <f t="shared" si="15"/>
        <v>-38268</v>
      </c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</row>
    <row r="227" spans="1:40" s="23" customFormat="1" ht="12.75" x14ac:dyDescent="0.2">
      <c r="A227" s="23" t="s">
        <v>3563</v>
      </c>
      <c r="B227" s="138">
        <v>2011</v>
      </c>
      <c r="C227" s="138">
        <v>2011</v>
      </c>
      <c r="D227" s="138">
        <v>201101</v>
      </c>
      <c r="E227" s="138">
        <v>201101</v>
      </c>
      <c r="F227" s="108" t="s">
        <v>486</v>
      </c>
      <c r="G227" s="27" t="s">
        <v>487</v>
      </c>
      <c r="H227" s="27" t="s">
        <v>5</v>
      </c>
      <c r="I227" s="27" t="e">
        <f>+SUMIF('[16]New PBC 31.03.2021'!A:A, 'Trial Balance (2)'!F227, '[16]New PBC 31.03.2021'!D:D)</f>
        <v>#VALUE!</v>
      </c>
      <c r="J227" s="27" t="e">
        <f>+SUMIF('[16]New PBC 31.03.2021'!A:A, 'Trial Balance (2)'!F227, '[16]New PBC 31.03.2021'!G:G)</f>
        <v>#VALUE!</v>
      </c>
      <c r="K227" s="27" t="e">
        <f>+SUMIF('[16]New PBC 31.03.2021'!A:A, 'Trial Balance (2)'!F227, '[16]New PBC 31.03.2021'!J:J)</f>
        <v>#VALUE!</v>
      </c>
      <c r="L227" s="27" t="e">
        <f t="shared" si="13"/>
        <v>#VALUE!</v>
      </c>
      <c r="M227" s="27"/>
      <c r="N227" s="95" t="e">
        <f t="shared" si="12"/>
        <v>#VALUE!</v>
      </c>
      <c r="O227" s="59">
        <v>-5360.05</v>
      </c>
      <c r="P227" s="59">
        <f t="shared" si="14"/>
        <v>0</v>
      </c>
      <c r="Q227" s="60">
        <f t="shared" si="15"/>
        <v>-5360</v>
      </c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</row>
    <row r="228" spans="1:40" s="23" customFormat="1" ht="12.75" x14ac:dyDescent="0.2">
      <c r="A228" s="23" t="s">
        <v>3563</v>
      </c>
      <c r="B228" s="138">
        <v>2011</v>
      </c>
      <c r="C228" s="138">
        <v>2011</v>
      </c>
      <c r="D228" s="138">
        <v>201101</v>
      </c>
      <c r="E228" s="138">
        <v>201101</v>
      </c>
      <c r="F228" s="108" t="s">
        <v>488</v>
      </c>
      <c r="G228" s="27" t="s">
        <v>489</v>
      </c>
      <c r="H228" s="27" t="s">
        <v>5</v>
      </c>
      <c r="I228" s="27" t="e">
        <f>+SUMIF('[16]New PBC 31.03.2021'!A:A, 'Trial Balance (2)'!F228, '[16]New PBC 31.03.2021'!D:D)</f>
        <v>#VALUE!</v>
      </c>
      <c r="J228" s="27" t="e">
        <f>+SUMIF('[16]New PBC 31.03.2021'!A:A, 'Trial Balance (2)'!F228, '[16]New PBC 31.03.2021'!G:G)</f>
        <v>#VALUE!</v>
      </c>
      <c r="K228" s="27" t="e">
        <f>+SUMIF('[16]New PBC 31.03.2021'!A:A, 'Trial Balance (2)'!F228, '[16]New PBC 31.03.2021'!J:J)</f>
        <v>#VALUE!</v>
      </c>
      <c r="L228" s="27" t="e">
        <f t="shared" si="13"/>
        <v>#VALUE!</v>
      </c>
      <c r="M228" s="27"/>
      <c r="N228" s="95" t="e">
        <f t="shared" si="12"/>
        <v>#VALUE!</v>
      </c>
      <c r="O228" s="59">
        <v>-108222.08000000007</v>
      </c>
      <c r="P228" s="59">
        <f t="shared" si="14"/>
        <v>0</v>
      </c>
      <c r="Q228" s="60">
        <f t="shared" si="15"/>
        <v>-108222</v>
      </c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</row>
    <row r="229" spans="1:40" s="23" customFormat="1" ht="12.75" x14ac:dyDescent="0.2">
      <c r="A229" s="23" t="s">
        <v>3563</v>
      </c>
      <c r="B229" s="139">
        <v>2011</v>
      </c>
      <c r="C229" s="138">
        <v>2011</v>
      </c>
      <c r="D229" s="138">
        <v>201101</v>
      </c>
      <c r="E229" s="138">
        <v>201101</v>
      </c>
      <c r="F229" s="108" t="s">
        <v>490</v>
      </c>
      <c r="G229" s="27" t="s">
        <v>491</v>
      </c>
      <c r="H229" s="27" t="s">
        <v>5</v>
      </c>
      <c r="I229" s="27" t="e">
        <f>+SUMIF('[16]New PBC 31.03.2021'!A:A, 'Trial Balance (2)'!F229, '[16]New PBC 31.03.2021'!D:D)</f>
        <v>#VALUE!</v>
      </c>
      <c r="J229" s="27" t="e">
        <f>+SUMIF('[16]New PBC 31.03.2021'!A:A, 'Trial Balance (2)'!F229, '[16]New PBC 31.03.2021'!G:G)</f>
        <v>#VALUE!</v>
      </c>
      <c r="K229" s="27" t="e">
        <f>+SUMIF('[16]New PBC 31.03.2021'!A:A, 'Trial Balance (2)'!F229, '[16]New PBC 31.03.2021'!J:J)</f>
        <v>#VALUE!</v>
      </c>
      <c r="L229" s="27" t="e">
        <f t="shared" si="13"/>
        <v>#VALUE!</v>
      </c>
      <c r="M229" s="27"/>
      <c r="N229" s="95" t="e">
        <f t="shared" si="12"/>
        <v>#VALUE!</v>
      </c>
      <c r="O229" s="59">
        <v>-4117431.6014239006</v>
      </c>
      <c r="P229" s="59">
        <f t="shared" si="14"/>
        <v>0</v>
      </c>
      <c r="Q229" s="60">
        <f t="shared" si="15"/>
        <v>-4117432</v>
      </c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</row>
    <row r="230" spans="1:40" s="23" customFormat="1" ht="12.75" x14ac:dyDescent="0.2">
      <c r="A230" s="23" t="s">
        <v>3563</v>
      </c>
      <c r="B230" s="138">
        <v>2011</v>
      </c>
      <c r="C230" s="138">
        <v>2011</v>
      </c>
      <c r="D230" s="138">
        <v>201101</v>
      </c>
      <c r="E230" s="138">
        <v>201101</v>
      </c>
      <c r="F230" s="108" t="s">
        <v>496</v>
      </c>
      <c r="G230" s="27" t="s">
        <v>497</v>
      </c>
      <c r="H230" s="27" t="s">
        <v>5</v>
      </c>
      <c r="I230" s="27" t="e">
        <f>+SUMIF('[16]New PBC 31.03.2021'!A:A, 'Trial Balance (2)'!F230, '[16]New PBC 31.03.2021'!D:D)</f>
        <v>#VALUE!</v>
      </c>
      <c r="J230" s="27" t="e">
        <f>+SUMIF('[16]New PBC 31.03.2021'!A:A, 'Trial Balance (2)'!F230, '[16]New PBC 31.03.2021'!G:G)</f>
        <v>#VALUE!</v>
      </c>
      <c r="K230" s="27" t="e">
        <f>+SUMIF('[16]New PBC 31.03.2021'!A:A, 'Trial Balance (2)'!F230, '[16]New PBC 31.03.2021'!J:J)</f>
        <v>#VALUE!</v>
      </c>
      <c r="L230" s="27" t="e">
        <f t="shared" si="13"/>
        <v>#VALUE!</v>
      </c>
      <c r="M230" s="27"/>
      <c r="N230" s="95" t="e">
        <f t="shared" si="12"/>
        <v>#VALUE!</v>
      </c>
      <c r="O230" s="59">
        <v>-2346970.8900000006</v>
      </c>
      <c r="P230" s="59">
        <f t="shared" si="14"/>
        <v>0</v>
      </c>
      <c r="Q230" s="60">
        <f t="shared" si="15"/>
        <v>-2346971</v>
      </c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</row>
    <row r="231" spans="1:40" s="23" customFormat="1" ht="12.75" x14ac:dyDescent="0.2">
      <c r="A231" s="23" t="s">
        <v>3563</v>
      </c>
      <c r="B231" s="138">
        <v>2011</v>
      </c>
      <c r="C231" s="138">
        <v>2011</v>
      </c>
      <c r="D231" s="138">
        <v>201101</v>
      </c>
      <c r="E231" s="138">
        <v>201101</v>
      </c>
      <c r="F231" s="108" t="s">
        <v>498</v>
      </c>
      <c r="G231" s="27" t="s">
        <v>499</v>
      </c>
      <c r="H231" s="27" t="s">
        <v>5</v>
      </c>
      <c r="I231" s="27" t="e">
        <f>+SUMIF('[16]New PBC 31.03.2021'!A:A, 'Trial Balance (2)'!F231, '[16]New PBC 31.03.2021'!D:D)</f>
        <v>#VALUE!</v>
      </c>
      <c r="J231" s="27" t="e">
        <f>+SUMIF('[16]New PBC 31.03.2021'!A:A, 'Trial Balance (2)'!F231, '[16]New PBC 31.03.2021'!G:G)</f>
        <v>#VALUE!</v>
      </c>
      <c r="K231" s="27" t="e">
        <f>+SUMIF('[16]New PBC 31.03.2021'!A:A, 'Trial Balance (2)'!F231, '[16]New PBC 31.03.2021'!J:J)</f>
        <v>#VALUE!</v>
      </c>
      <c r="L231" s="27" t="e">
        <f t="shared" si="13"/>
        <v>#VALUE!</v>
      </c>
      <c r="M231" s="27"/>
      <c r="N231" s="95" t="e">
        <f t="shared" si="12"/>
        <v>#VALUE!</v>
      </c>
      <c r="O231" s="59">
        <v>-401287.06999999983</v>
      </c>
      <c r="P231" s="59">
        <f t="shared" si="14"/>
        <v>0</v>
      </c>
      <c r="Q231" s="60">
        <f t="shared" si="15"/>
        <v>-401287</v>
      </c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</row>
    <row r="232" spans="1:40" s="23" customFormat="1" ht="12.75" x14ac:dyDescent="0.2">
      <c r="A232" s="23" t="s">
        <v>3563</v>
      </c>
      <c r="B232" s="138">
        <v>2011</v>
      </c>
      <c r="C232" s="138">
        <v>2011</v>
      </c>
      <c r="D232" s="138">
        <v>201101</v>
      </c>
      <c r="E232" s="138">
        <v>201101</v>
      </c>
      <c r="F232" s="108" t="s">
        <v>503</v>
      </c>
      <c r="G232" s="27" t="s">
        <v>504</v>
      </c>
      <c r="H232" s="27" t="s">
        <v>5</v>
      </c>
      <c r="I232" s="27" t="e">
        <f>+SUMIF('[16]New PBC 31.03.2021'!A:A, 'Trial Balance (2)'!F232, '[16]New PBC 31.03.2021'!D:D)</f>
        <v>#VALUE!</v>
      </c>
      <c r="J232" s="27" t="e">
        <f>+SUMIF('[16]New PBC 31.03.2021'!A:A, 'Trial Balance (2)'!F232, '[16]New PBC 31.03.2021'!G:G)</f>
        <v>#VALUE!</v>
      </c>
      <c r="K232" s="27" t="e">
        <f>+SUMIF('[16]New PBC 31.03.2021'!A:A, 'Trial Balance (2)'!F232, '[16]New PBC 31.03.2021'!J:J)</f>
        <v>#VALUE!</v>
      </c>
      <c r="L232" s="27" t="e">
        <f t="shared" si="13"/>
        <v>#VALUE!</v>
      </c>
      <c r="M232" s="27"/>
      <c r="N232" s="95" t="e">
        <f t="shared" si="12"/>
        <v>#VALUE!</v>
      </c>
      <c r="O232" s="59">
        <v>-2000915.4299999997</v>
      </c>
      <c r="P232" s="59">
        <f t="shared" si="14"/>
        <v>0</v>
      </c>
      <c r="Q232" s="60">
        <f t="shared" si="15"/>
        <v>-2000915</v>
      </c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</row>
    <row r="233" spans="1:40" s="23" customFormat="1" ht="12.75" x14ac:dyDescent="0.2">
      <c r="A233" s="23" t="s">
        <v>3563</v>
      </c>
      <c r="B233" s="138">
        <v>2011</v>
      </c>
      <c r="C233" s="138">
        <v>2011</v>
      </c>
      <c r="D233" s="138">
        <v>201101</v>
      </c>
      <c r="E233" s="138">
        <v>201101</v>
      </c>
      <c r="F233" s="108" t="s">
        <v>506</v>
      </c>
      <c r="G233" s="27" t="s">
        <v>507</v>
      </c>
      <c r="H233" s="27" t="s">
        <v>5</v>
      </c>
      <c r="I233" s="27" t="e">
        <f>+SUMIF('[16]New PBC 31.03.2021'!A:A, 'Trial Balance (2)'!F233, '[16]New PBC 31.03.2021'!D:D)</f>
        <v>#VALUE!</v>
      </c>
      <c r="J233" s="27" t="e">
        <f>+SUMIF('[16]New PBC 31.03.2021'!A:A, 'Trial Balance (2)'!F233, '[16]New PBC 31.03.2021'!G:G)</f>
        <v>#VALUE!</v>
      </c>
      <c r="K233" s="27" t="e">
        <f>+SUMIF('[16]New PBC 31.03.2021'!A:A, 'Trial Balance (2)'!F233, '[16]New PBC 31.03.2021'!J:J)</f>
        <v>#VALUE!</v>
      </c>
      <c r="L233" s="27" t="e">
        <f t="shared" si="13"/>
        <v>#VALUE!</v>
      </c>
      <c r="M233" s="27"/>
      <c r="N233" s="95" t="e">
        <f t="shared" si="12"/>
        <v>#VALUE!</v>
      </c>
      <c r="O233" s="59">
        <v>-170695.32999999961</v>
      </c>
      <c r="P233" s="59">
        <f t="shared" si="14"/>
        <v>0</v>
      </c>
      <c r="Q233" s="60">
        <f t="shared" si="15"/>
        <v>-170695</v>
      </c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</row>
    <row r="234" spans="1:40" s="23" customFormat="1" ht="12.75" x14ac:dyDescent="0.2">
      <c r="A234" s="23" t="s">
        <v>3563</v>
      </c>
      <c r="B234" s="138">
        <v>2011</v>
      </c>
      <c r="C234" s="138">
        <v>2011</v>
      </c>
      <c r="D234" s="138">
        <v>201101</v>
      </c>
      <c r="E234" s="138">
        <v>201101</v>
      </c>
      <c r="F234" s="108" t="s">
        <v>511</v>
      </c>
      <c r="G234" s="27" t="s">
        <v>512</v>
      </c>
      <c r="H234" s="27" t="s">
        <v>5</v>
      </c>
      <c r="I234" s="27" t="e">
        <f>+SUMIF('[16]New PBC 31.03.2021'!A:A, 'Trial Balance (2)'!F234, '[16]New PBC 31.03.2021'!D:D)</f>
        <v>#VALUE!</v>
      </c>
      <c r="J234" s="27" t="e">
        <f>+SUMIF('[16]New PBC 31.03.2021'!A:A, 'Trial Balance (2)'!F234, '[16]New PBC 31.03.2021'!G:G)</f>
        <v>#VALUE!</v>
      </c>
      <c r="K234" s="27" t="e">
        <f>+SUMIF('[16]New PBC 31.03.2021'!A:A, 'Trial Balance (2)'!F234, '[16]New PBC 31.03.2021'!J:J)</f>
        <v>#VALUE!</v>
      </c>
      <c r="L234" s="27" t="e">
        <f t="shared" si="13"/>
        <v>#VALUE!</v>
      </c>
      <c r="M234" s="27"/>
      <c r="N234" s="95" t="e">
        <f t="shared" si="12"/>
        <v>#VALUE!</v>
      </c>
      <c r="O234" s="59">
        <v>-4382919.6599998996</v>
      </c>
      <c r="P234" s="59">
        <f t="shared" si="14"/>
        <v>0</v>
      </c>
      <c r="Q234" s="60">
        <f t="shared" si="15"/>
        <v>-4382920</v>
      </c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</row>
    <row r="235" spans="1:40" s="23" customFormat="1" ht="12.75" x14ac:dyDescent="0.2">
      <c r="A235" s="23" t="s">
        <v>3563</v>
      </c>
      <c r="B235" s="138">
        <v>2011</v>
      </c>
      <c r="C235" s="138">
        <v>2011</v>
      </c>
      <c r="D235" s="138">
        <v>201101</v>
      </c>
      <c r="E235" s="138">
        <v>201101</v>
      </c>
      <c r="F235" s="108" t="s">
        <v>515</v>
      </c>
      <c r="G235" s="27" t="s">
        <v>516</v>
      </c>
      <c r="H235" s="27" t="s">
        <v>5</v>
      </c>
      <c r="I235" s="27" t="e">
        <f>+SUMIF('[16]New PBC 31.03.2021'!A:A, 'Trial Balance (2)'!F235, '[16]New PBC 31.03.2021'!D:D)</f>
        <v>#VALUE!</v>
      </c>
      <c r="J235" s="27" t="e">
        <f>+SUMIF('[16]New PBC 31.03.2021'!A:A, 'Trial Balance (2)'!F235, '[16]New PBC 31.03.2021'!G:G)</f>
        <v>#VALUE!</v>
      </c>
      <c r="K235" s="27" t="e">
        <f>+SUMIF('[16]New PBC 31.03.2021'!A:A, 'Trial Balance (2)'!F235, '[16]New PBC 31.03.2021'!J:J)</f>
        <v>#VALUE!</v>
      </c>
      <c r="L235" s="27" t="e">
        <f t="shared" si="13"/>
        <v>#VALUE!</v>
      </c>
      <c r="M235" s="27"/>
      <c r="N235" s="95" t="e">
        <f t="shared" si="12"/>
        <v>#VALUE!</v>
      </c>
      <c r="O235" s="59">
        <v>-1541517.4000000004</v>
      </c>
      <c r="P235" s="59">
        <f t="shared" si="14"/>
        <v>0</v>
      </c>
      <c r="Q235" s="60">
        <f t="shared" si="15"/>
        <v>-1541517</v>
      </c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</row>
    <row r="236" spans="1:40" s="23" customFormat="1" ht="12.75" x14ac:dyDescent="0.2">
      <c r="A236" s="23" t="s">
        <v>3563</v>
      </c>
      <c r="B236" s="138">
        <v>2011</v>
      </c>
      <c r="C236" s="138">
        <v>2011</v>
      </c>
      <c r="D236" s="138">
        <v>201101</v>
      </c>
      <c r="E236" s="138">
        <v>201101</v>
      </c>
      <c r="F236" s="108" t="s">
        <v>520</v>
      </c>
      <c r="G236" s="27" t="s">
        <v>521</v>
      </c>
      <c r="H236" s="27" t="s">
        <v>5</v>
      </c>
      <c r="I236" s="27" t="e">
        <f>+SUMIF('[16]New PBC 31.03.2021'!A:A, 'Trial Balance (2)'!F236, '[16]New PBC 31.03.2021'!D:D)</f>
        <v>#VALUE!</v>
      </c>
      <c r="J236" s="27" t="e">
        <f>+SUMIF('[16]New PBC 31.03.2021'!A:A, 'Trial Balance (2)'!F236, '[16]New PBC 31.03.2021'!G:G)</f>
        <v>#VALUE!</v>
      </c>
      <c r="K236" s="27" t="e">
        <f>+SUMIF('[16]New PBC 31.03.2021'!A:A, 'Trial Balance (2)'!F236, '[16]New PBC 31.03.2021'!J:J)</f>
        <v>#VALUE!</v>
      </c>
      <c r="L236" s="27" t="e">
        <f t="shared" si="13"/>
        <v>#VALUE!</v>
      </c>
      <c r="M236" s="27"/>
      <c r="N236" s="95" t="e">
        <f t="shared" si="12"/>
        <v>#VALUE!</v>
      </c>
      <c r="O236" s="59">
        <v>-583625.20000000019</v>
      </c>
      <c r="P236" s="59">
        <f t="shared" si="14"/>
        <v>0</v>
      </c>
      <c r="Q236" s="60">
        <f t="shared" si="15"/>
        <v>-583625</v>
      </c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</row>
    <row r="237" spans="1:40" s="23" customFormat="1" ht="12.75" x14ac:dyDescent="0.2">
      <c r="A237" s="23" t="s">
        <v>3563</v>
      </c>
      <c r="B237" s="138">
        <v>2011</v>
      </c>
      <c r="C237" s="138">
        <v>2011</v>
      </c>
      <c r="D237" s="138">
        <v>201101</v>
      </c>
      <c r="E237" s="138">
        <v>201101</v>
      </c>
      <c r="F237" s="108" t="s">
        <v>525</v>
      </c>
      <c r="G237" s="27" t="s">
        <v>526</v>
      </c>
      <c r="H237" s="27" t="s">
        <v>371</v>
      </c>
      <c r="I237" s="27" t="e">
        <f>+SUMIF('[16]New PBC 31.03.2021'!A:A, 'Trial Balance (2)'!F237, '[16]New PBC 31.03.2021'!D:D)</f>
        <v>#VALUE!</v>
      </c>
      <c r="J237" s="27" t="e">
        <f>+SUMIF('[16]New PBC 31.03.2021'!A:A, 'Trial Balance (2)'!F237, '[16]New PBC 31.03.2021'!G:G)</f>
        <v>#VALUE!</v>
      </c>
      <c r="K237" s="27" t="e">
        <f>+SUMIF('[16]New PBC 31.03.2021'!A:A, 'Trial Balance (2)'!F237, '[16]New PBC 31.03.2021'!J:J)</f>
        <v>#VALUE!</v>
      </c>
      <c r="L237" s="27" t="e">
        <f t="shared" si="13"/>
        <v>#VALUE!</v>
      </c>
      <c r="M237" s="27"/>
      <c r="N237" s="95" t="e">
        <f t="shared" si="12"/>
        <v>#VALUE!</v>
      </c>
      <c r="O237" s="59">
        <v>3.9979978464543819E-4</v>
      </c>
      <c r="P237" s="59">
        <f t="shared" si="14"/>
        <v>0</v>
      </c>
      <c r="Q237" s="60">
        <f t="shared" si="15"/>
        <v>0</v>
      </c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</row>
    <row r="238" spans="1:40" s="23" customFormat="1" ht="12.75" x14ac:dyDescent="0.2">
      <c r="A238" s="23" t="s">
        <v>3563</v>
      </c>
      <c r="B238" s="138">
        <v>2011</v>
      </c>
      <c r="C238" s="138">
        <v>2011</v>
      </c>
      <c r="D238" s="138">
        <v>201101</v>
      </c>
      <c r="E238" s="138">
        <v>201101</v>
      </c>
      <c r="F238" s="108" t="s">
        <v>528</v>
      </c>
      <c r="G238" s="27" t="s">
        <v>3565</v>
      </c>
      <c r="H238" s="27" t="s">
        <v>5</v>
      </c>
      <c r="I238" s="27" t="e">
        <f>+SUMIF('[16]New PBC 31.03.2021'!A:A, 'Trial Balance (2)'!F238, '[16]New PBC 31.03.2021'!D:D)</f>
        <v>#VALUE!</v>
      </c>
      <c r="J238" s="27" t="e">
        <f>+SUMIF('[16]New PBC 31.03.2021'!A:A, 'Trial Balance (2)'!F238, '[16]New PBC 31.03.2021'!G:G)</f>
        <v>#VALUE!</v>
      </c>
      <c r="K238" s="27" t="e">
        <f>+SUMIF('[16]New PBC 31.03.2021'!A:A, 'Trial Balance (2)'!F238, '[16]New PBC 31.03.2021'!J:J)</f>
        <v>#VALUE!</v>
      </c>
      <c r="L238" s="27" t="e">
        <f t="shared" si="13"/>
        <v>#VALUE!</v>
      </c>
      <c r="M238" s="27"/>
      <c r="N238" s="95" t="e">
        <f t="shared" si="12"/>
        <v>#VALUE!</v>
      </c>
      <c r="O238" s="59">
        <v>-2801294.1099999994</v>
      </c>
      <c r="P238" s="59">
        <f t="shared" si="14"/>
        <v>0</v>
      </c>
      <c r="Q238" s="60">
        <f t="shared" si="15"/>
        <v>-2801294</v>
      </c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</row>
    <row r="239" spans="1:40" s="23" customFormat="1" ht="12.75" x14ac:dyDescent="0.2">
      <c r="A239" s="23" t="s">
        <v>3563</v>
      </c>
      <c r="B239" s="138">
        <v>2011</v>
      </c>
      <c r="C239" s="138">
        <v>2011</v>
      </c>
      <c r="D239" s="138">
        <v>201101</v>
      </c>
      <c r="E239" s="138">
        <v>201101</v>
      </c>
      <c r="F239" s="108" t="s">
        <v>532</v>
      </c>
      <c r="G239" s="27" t="s">
        <v>533</v>
      </c>
      <c r="H239" s="27" t="s">
        <v>5</v>
      </c>
      <c r="I239" s="27" t="e">
        <f>+SUMIF('[16]New PBC 31.03.2021'!A:A, 'Trial Balance (2)'!F239, '[16]New PBC 31.03.2021'!D:D)</f>
        <v>#VALUE!</v>
      </c>
      <c r="J239" s="27" t="e">
        <f>+SUMIF('[16]New PBC 31.03.2021'!A:A, 'Trial Balance (2)'!F239, '[16]New PBC 31.03.2021'!G:G)</f>
        <v>#VALUE!</v>
      </c>
      <c r="K239" s="27" t="e">
        <f>+SUMIF('[16]New PBC 31.03.2021'!A:A, 'Trial Balance (2)'!F239, '[16]New PBC 31.03.2021'!J:J)</f>
        <v>#VALUE!</v>
      </c>
      <c r="L239" s="27" t="e">
        <f t="shared" si="13"/>
        <v>#VALUE!</v>
      </c>
      <c r="M239" s="27"/>
      <c r="N239" s="95" t="e">
        <f t="shared" si="12"/>
        <v>#VALUE!</v>
      </c>
      <c r="O239" s="59">
        <v>0</v>
      </c>
      <c r="P239" s="59">
        <f t="shared" si="14"/>
        <v>0</v>
      </c>
      <c r="Q239" s="60">
        <f t="shared" si="15"/>
        <v>0</v>
      </c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</row>
    <row r="240" spans="1:40" s="23" customFormat="1" ht="12.75" x14ac:dyDescent="0.2">
      <c r="A240" s="23" t="s">
        <v>3563</v>
      </c>
      <c r="B240" s="138">
        <v>2011</v>
      </c>
      <c r="C240" s="138">
        <v>2011</v>
      </c>
      <c r="D240" s="138">
        <v>201101</v>
      </c>
      <c r="E240" s="138">
        <v>201101</v>
      </c>
      <c r="F240" s="108" t="s">
        <v>536</v>
      </c>
      <c r="G240" s="27" t="s">
        <v>537</v>
      </c>
      <c r="H240" s="27" t="s">
        <v>5</v>
      </c>
      <c r="I240" s="27" t="e">
        <f>+SUMIF('[16]New PBC 31.03.2021'!A:A, 'Trial Balance (2)'!F240, '[16]New PBC 31.03.2021'!D:D)</f>
        <v>#VALUE!</v>
      </c>
      <c r="J240" s="27" t="e">
        <f>+SUMIF('[16]New PBC 31.03.2021'!A:A, 'Trial Balance (2)'!F240, '[16]New PBC 31.03.2021'!G:G)</f>
        <v>#VALUE!</v>
      </c>
      <c r="K240" s="27" t="e">
        <f>+SUMIF('[16]New PBC 31.03.2021'!A:A, 'Trial Balance (2)'!F240, '[16]New PBC 31.03.2021'!J:J)</f>
        <v>#VALUE!</v>
      </c>
      <c r="L240" s="27" t="e">
        <f t="shared" si="13"/>
        <v>#VALUE!</v>
      </c>
      <c r="M240" s="27"/>
      <c r="N240" s="95" t="e">
        <f t="shared" si="12"/>
        <v>#VALUE!</v>
      </c>
      <c r="O240" s="59">
        <v>-1686010.8800000008</v>
      </c>
      <c r="P240" s="59">
        <f t="shared" si="14"/>
        <v>0</v>
      </c>
      <c r="Q240" s="60">
        <f t="shared" si="15"/>
        <v>-1686011</v>
      </c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</row>
    <row r="241" spans="1:40" s="23" customFormat="1" ht="12.75" x14ac:dyDescent="0.2">
      <c r="A241" s="23" t="s">
        <v>3563</v>
      </c>
      <c r="B241" s="138">
        <v>2011</v>
      </c>
      <c r="C241" s="138">
        <v>2011</v>
      </c>
      <c r="D241" s="138">
        <v>201101</v>
      </c>
      <c r="E241" s="138">
        <v>201101</v>
      </c>
      <c r="F241" s="108" t="s">
        <v>538</v>
      </c>
      <c r="G241" s="27" t="s">
        <v>539</v>
      </c>
      <c r="H241" s="27" t="s">
        <v>5</v>
      </c>
      <c r="I241" s="27" t="e">
        <f>+SUMIF('[16]New PBC 31.03.2021'!A:A, 'Trial Balance (2)'!F241, '[16]New PBC 31.03.2021'!D:D)</f>
        <v>#VALUE!</v>
      </c>
      <c r="J241" s="27" t="e">
        <f>+SUMIF('[16]New PBC 31.03.2021'!A:A, 'Trial Balance (2)'!F241, '[16]New PBC 31.03.2021'!G:G)</f>
        <v>#VALUE!</v>
      </c>
      <c r="K241" s="27" t="e">
        <f>+SUMIF('[16]New PBC 31.03.2021'!A:A, 'Trial Balance (2)'!F241, '[16]New PBC 31.03.2021'!J:J)</f>
        <v>#VALUE!</v>
      </c>
      <c r="L241" s="27" t="e">
        <f t="shared" si="13"/>
        <v>#VALUE!</v>
      </c>
      <c r="M241" s="27"/>
      <c r="N241" s="95" t="e">
        <f t="shared" si="12"/>
        <v>#VALUE!</v>
      </c>
      <c r="O241" s="59">
        <v>-386055.20999999996</v>
      </c>
      <c r="P241" s="59">
        <f t="shared" si="14"/>
        <v>0</v>
      </c>
      <c r="Q241" s="60">
        <f t="shared" si="15"/>
        <v>-386055</v>
      </c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</row>
    <row r="242" spans="1:40" s="23" customFormat="1" ht="12.75" x14ac:dyDescent="0.2">
      <c r="A242" s="23" t="s">
        <v>3563</v>
      </c>
      <c r="B242" s="138">
        <v>2011</v>
      </c>
      <c r="C242" s="138">
        <v>2011</v>
      </c>
      <c r="D242" s="138">
        <v>201101</v>
      </c>
      <c r="E242" s="138">
        <v>201101</v>
      </c>
      <c r="F242" s="108" t="s">
        <v>546</v>
      </c>
      <c r="G242" s="27" t="s">
        <v>547</v>
      </c>
      <c r="H242" s="27" t="s">
        <v>5</v>
      </c>
      <c r="I242" s="27" t="e">
        <f>+SUMIF('[16]New PBC 31.03.2021'!A:A, 'Trial Balance (2)'!F242, '[16]New PBC 31.03.2021'!D:D)</f>
        <v>#VALUE!</v>
      </c>
      <c r="J242" s="27" t="e">
        <f>+SUMIF('[16]New PBC 31.03.2021'!A:A, 'Trial Balance (2)'!F242, '[16]New PBC 31.03.2021'!G:G)</f>
        <v>#VALUE!</v>
      </c>
      <c r="K242" s="27" t="e">
        <f>+SUMIF('[16]New PBC 31.03.2021'!A:A, 'Trial Balance (2)'!F242, '[16]New PBC 31.03.2021'!J:J)</f>
        <v>#VALUE!</v>
      </c>
      <c r="L242" s="27" t="e">
        <f t="shared" si="13"/>
        <v>#VALUE!</v>
      </c>
      <c r="M242" s="27"/>
      <c r="N242" s="95" t="e">
        <f t="shared" si="12"/>
        <v>#VALUE!</v>
      </c>
      <c r="O242" s="59">
        <v>-805462.58999999985</v>
      </c>
      <c r="P242" s="59">
        <f t="shared" si="14"/>
        <v>0</v>
      </c>
      <c r="Q242" s="60">
        <f t="shared" si="15"/>
        <v>-805463</v>
      </c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</row>
    <row r="243" spans="1:40" s="23" customFormat="1" ht="12.75" x14ac:dyDescent="0.2">
      <c r="A243" s="23" t="s">
        <v>3563</v>
      </c>
      <c r="B243" s="139">
        <v>2011</v>
      </c>
      <c r="C243" s="138">
        <v>2011</v>
      </c>
      <c r="D243" s="138">
        <v>201101</v>
      </c>
      <c r="E243" s="138">
        <v>201101</v>
      </c>
      <c r="F243" s="108" t="s">
        <v>548</v>
      </c>
      <c r="G243" s="27" t="s">
        <v>549</v>
      </c>
      <c r="H243" s="27" t="s">
        <v>5</v>
      </c>
      <c r="I243" s="27" t="e">
        <f>+SUMIF('[16]New PBC 31.03.2021'!A:A, 'Trial Balance (2)'!F243, '[16]New PBC 31.03.2021'!D:D)</f>
        <v>#VALUE!</v>
      </c>
      <c r="J243" s="27" t="e">
        <f>+SUMIF('[16]New PBC 31.03.2021'!A:A, 'Trial Balance (2)'!F243, '[16]New PBC 31.03.2021'!G:G)</f>
        <v>#VALUE!</v>
      </c>
      <c r="K243" s="27" t="e">
        <f>+SUMIF('[16]New PBC 31.03.2021'!A:A, 'Trial Balance (2)'!F243, '[16]New PBC 31.03.2021'!J:J)</f>
        <v>#VALUE!</v>
      </c>
      <c r="L243" s="27" t="e">
        <f t="shared" si="13"/>
        <v>#VALUE!</v>
      </c>
      <c r="M243" s="27"/>
      <c r="N243" s="95" t="e">
        <f t="shared" si="12"/>
        <v>#VALUE!</v>
      </c>
      <c r="O243" s="59">
        <v>-1062057.2800003067</v>
      </c>
      <c r="P243" s="59">
        <f t="shared" si="14"/>
        <v>0</v>
      </c>
      <c r="Q243" s="60">
        <f t="shared" si="15"/>
        <v>-1062057</v>
      </c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</row>
    <row r="244" spans="1:40" s="23" customFormat="1" ht="12.75" x14ac:dyDescent="0.2">
      <c r="A244" s="23" t="s">
        <v>3563</v>
      </c>
      <c r="B244" s="138">
        <v>2011</v>
      </c>
      <c r="C244" s="138">
        <v>2011</v>
      </c>
      <c r="D244" s="138">
        <v>201101</v>
      </c>
      <c r="E244" s="138">
        <v>201101</v>
      </c>
      <c r="F244" s="108" t="s">
        <v>551</v>
      </c>
      <c r="G244" s="27" t="s">
        <v>552</v>
      </c>
      <c r="H244" s="27" t="s">
        <v>5</v>
      </c>
      <c r="I244" s="27" t="e">
        <f>+SUMIF('[16]New PBC 31.03.2021'!A:A, 'Trial Balance (2)'!F244, '[16]New PBC 31.03.2021'!D:D)</f>
        <v>#VALUE!</v>
      </c>
      <c r="J244" s="27" t="e">
        <f>+SUMIF('[16]New PBC 31.03.2021'!A:A, 'Trial Balance (2)'!F244, '[16]New PBC 31.03.2021'!G:G)</f>
        <v>#VALUE!</v>
      </c>
      <c r="K244" s="27" t="e">
        <f>+SUMIF('[16]New PBC 31.03.2021'!A:A, 'Trial Balance (2)'!F244, '[16]New PBC 31.03.2021'!J:J)</f>
        <v>#VALUE!</v>
      </c>
      <c r="L244" s="27" t="e">
        <f t="shared" si="13"/>
        <v>#VALUE!</v>
      </c>
      <c r="M244" s="27"/>
      <c r="N244" s="95" t="e">
        <f t="shared" si="12"/>
        <v>#VALUE!</v>
      </c>
      <c r="O244" s="59">
        <v>-111048</v>
      </c>
      <c r="P244" s="59">
        <f t="shared" si="14"/>
        <v>0</v>
      </c>
      <c r="Q244" s="60">
        <f t="shared" si="15"/>
        <v>-111048</v>
      </c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</row>
    <row r="245" spans="1:40" s="23" customFormat="1" ht="12.75" x14ac:dyDescent="0.2">
      <c r="A245" s="23" t="s">
        <v>3563</v>
      </c>
      <c r="B245" s="138">
        <v>2011</v>
      </c>
      <c r="C245" s="138">
        <v>2011</v>
      </c>
      <c r="D245" s="138">
        <v>201101</v>
      </c>
      <c r="E245" s="138">
        <v>201101</v>
      </c>
      <c r="F245" s="108" t="s">
        <v>555</v>
      </c>
      <c r="G245" s="27" t="s">
        <v>556</v>
      </c>
      <c r="H245" s="27" t="s">
        <v>5</v>
      </c>
      <c r="I245" s="27" t="e">
        <f>+SUMIF('[16]New PBC 31.03.2021'!A:A, 'Trial Balance (2)'!F245, '[16]New PBC 31.03.2021'!D:D)</f>
        <v>#VALUE!</v>
      </c>
      <c r="J245" s="27" t="e">
        <f>+SUMIF('[16]New PBC 31.03.2021'!A:A, 'Trial Balance (2)'!F245, '[16]New PBC 31.03.2021'!G:G)</f>
        <v>#VALUE!</v>
      </c>
      <c r="K245" s="27" t="e">
        <f>+SUMIF('[16]New PBC 31.03.2021'!A:A, 'Trial Balance (2)'!F245, '[16]New PBC 31.03.2021'!J:J)</f>
        <v>#VALUE!</v>
      </c>
      <c r="L245" s="27" t="e">
        <f t="shared" si="13"/>
        <v>#VALUE!</v>
      </c>
      <c r="M245" s="27"/>
      <c r="N245" s="95" t="e">
        <f t="shared" si="12"/>
        <v>#VALUE!</v>
      </c>
      <c r="O245" s="59">
        <v>-306994.84999999998</v>
      </c>
      <c r="P245" s="59">
        <f t="shared" si="14"/>
        <v>0</v>
      </c>
      <c r="Q245" s="60">
        <f t="shared" si="15"/>
        <v>-306995</v>
      </c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</row>
    <row r="246" spans="1:40" s="23" customFormat="1" ht="12.75" x14ac:dyDescent="0.2">
      <c r="A246" s="23" t="s">
        <v>3563</v>
      </c>
      <c r="B246" s="138">
        <v>2011</v>
      </c>
      <c r="C246" s="138">
        <v>2011</v>
      </c>
      <c r="D246" s="138">
        <v>201101</v>
      </c>
      <c r="E246" s="138">
        <v>201101</v>
      </c>
      <c r="F246" s="108" t="s">
        <v>557</v>
      </c>
      <c r="G246" s="27" t="s">
        <v>558</v>
      </c>
      <c r="H246" s="27" t="s">
        <v>5</v>
      </c>
      <c r="I246" s="27" t="e">
        <f>+SUMIF('[16]New PBC 31.03.2021'!A:A, 'Trial Balance (2)'!F246, '[16]New PBC 31.03.2021'!D:D)</f>
        <v>#VALUE!</v>
      </c>
      <c r="J246" s="27" t="e">
        <f>+SUMIF('[16]New PBC 31.03.2021'!A:A, 'Trial Balance (2)'!F246, '[16]New PBC 31.03.2021'!G:G)</f>
        <v>#VALUE!</v>
      </c>
      <c r="K246" s="27" t="e">
        <f>+SUMIF('[16]New PBC 31.03.2021'!A:A, 'Trial Balance (2)'!F246, '[16]New PBC 31.03.2021'!J:J)</f>
        <v>#VALUE!</v>
      </c>
      <c r="L246" s="27" t="e">
        <f t="shared" si="13"/>
        <v>#VALUE!</v>
      </c>
      <c r="M246" s="27"/>
      <c r="N246" s="95" t="e">
        <f t="shared" si="12"/>
        <v>#VALUE!</v>
      </c>
      <c r="O246" s="59">
        <v>-202336.18000000005</v>
      </c>
      <c r="P246" s="59">
        <f t="shared" si="14"/>
        <v>0</v>
      </c>
      <c r="Q246" s="60">
        <f t="shared" si="15"/>
        <v>-202336</v>
      </c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</row>
    <row r="247" spans="1:40" s="23" customFormat="1" ht="12.75" x14ac:dyDescent="0.2">
      <c r="A247" s="23" t="s">
        <v>3563</v>
      </c>
      <c r="B247" s="138">
        <v>2011</v>
      </c>
      <c r="C247" s="138">
        <v>2011</v>
      </c>
      <c r="D247" s="138">
        <v>201101</v>
      </c>
      <c r="E247" s="138">
        <v>201101</v>
      </c>
      <c r="F247" s="108" t="s">
        <v>559</v>
      </c>
      <c r="G247" s="27" t="s">
        <v>560</v>
      </c>
      <c r="H247" s="27" t="s">
        <v>5</v>
      </c>
      <c r="I247" s="27" t="e">
        <f>+SUMIF('[16]New PBC 31.03.2021'!A:A, 'Trial Balance (2)'!F247, '[16]New PBC 31.03.2021'!D:D)</f>
        <v>#VALUE!</v>
      </c>
      <c r="J247" s="27" t="e">
        <f>+SUMIF('[16]New PBC 31.03.2021'!A:A, 'Trial Balance (2)'!F247, '[16]New PBC 31.03.2021'!G:G)</f>
        <v>#VALUE!</v>
      </c>
      <c r="K247" s="27" t="e">
        <f>+SUMIF('[16]New PBC 31.03.2021'!A:A, 'Trial Balance (2)'!F247, '[16]New PBC 31.03.2021'!J:J)</f>
        <v>#VALUE!</v>
      </c>
      <c r="L247" s="27" t="e">
        <f t="shared" si="13"/>
        <v>#VALUE!</v>
      </c>
      <c r="M247" s="27"/>
      <c r="N247" s="95" t="e">
        <f t="shared" si="12"/>
        <v>#VALUE!</v>
      </c>
      <c r="O247" s="59">
        <v>-39968.656799899996</v>
      </c>
      <c r="P247" s="59">
        <f t="shared" si="14"/>
        <v>0</v>
      </c>
      <c r="Q247" s="60">
        <f t="shared" si="15"/>
        <v>-39969</v>
      </c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</row>
    <row r="248" spans="1:40" s="23" customFormat="1" ht="12.75" x14ac:dyDescent="0.2">
      <c r="A248" s="23" t="s">
        <v>3563</v>
      </c>
      <c r="B248" s="138">
        <v>2011</v>
      </c>
      <c r="C248" s="138">
        <v>2011</v>
      </c>
      <c r="D248" s="138">
        <v>201101</v>
      </c>
      <c r="E248" s="138">
        <v>201101</v>
      </c>
      <c r="F248" s="108" t="s">
        <v>562</v>
      </c>
      <c r="G248" s="27" t="s">
        <v>563</v>
      </c>
      <c r="H248" s="27" t="s">
        <v>5</v>
      </c>
      <c r="I248" s="27" t="e">
        <f>+SUMIF('[16]New PBC 31.03.2021'!A:A, 'Trial Balance (2)'!F248, '[16]New PBC 31.03.2021'!D:D)</f>
        <v>#VALUE!</v>
      </c>
      <c r="J248" s="27" t="e">
        <f>+SUMIF('[16]New PBC 31.03.2021'!A:A, 'Trial Balance (2)'!F248, '[16]New PBC 31.03.2021'!G:G)</f>
        <v>#VALUE!</v>
      </c>
      <c r="K248" s="27" t="e">
        <f>+SUMIF('[16]New PBC 31.03.2021'!A:A, 'Trial Balance (2)'!F248, '[16]New PBC 31.03.2021'!J:J)</f>
        <v>#VALUE!</v>
      </c>
      <c r="L248" s="27" t="e">
        <f t="shared" si="13"/>
        <v>#VALUE!</v>
      </c>
      <c r="M248" s="27"/>
      <c r="N248" s="95" t="e">
        <f t="shared" si="12"/>
        <v>#VALUE!</v>
      </c>
      <c r="O248" s="59">
        <v>-124670.62</v>
      </c>
      <c r="P248" s="59">
        <f t="shared" si="14"/>
        <v>0</v>
      </c>
      <c r="Q248" s="60">
        <f t="shared" si="15"/>
        <v>-124671</v>
      </c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</row>
    <row r="249" spans="1:40" s="23" customFormat="1" ht="12.75" x14ac:dyDescent="0.2">
      <c r="A249" s="23" t="s">
        <v>3563</v>
      </c>
      <c r="B249" s="138">
        <v>2011</v>
      </c>
      <c r="C249" s="138">
        <v>2011</v>
      </c>
      <c r="D249" s="138">
        <v>201101</v>
      </c>
      <c r="E249" s="138">
        <v>201101</v>
      </c>
      <c r="F249" s="108" t="s">
        <v>564</v>
      </c>
      <c r="G249" s="27" t="s">
        <v>565</v>
      </c>
      <c r="H249" s="27" t="s">
        <v>5</v>
      </c>
      <c r="I249" s="27" t="e">
        <f>+SUMIF('[16]New PBC 31.03.2021'!A:A, 'Trial Balance (2)'!F249, '[16]New PBC 31.03.2021'!D:D)</f>
        <v>#VALUE!</v>
      </c>
      <c r="J249" s="27" t="e">
        <f>+SUMIF('[16]New PBC 31.03.2021'!A:A, 'Trial Balance (2)'!F249, '[16]New PBC 31.03.2021'!G:G)</f>
        <v>#VALUE!</v>
      </c>
      <c r="K249" s="27" t="e">
        <f>+SUMIF('[16]New PBC 31.03.2021'!A:A, 'Trial Balance (2)'!F249, '[16]New PBC 31.03.2021'!J:J)</f>
        <v>#VALUE!</v>
      </c>
      <c r="L249" s="27" t="e">
        <f t="shared" si="13"/>
        <v>#VALUE!</v>
      </c>
      <c r="M249" s="27"/>
      <c r="N249" s="95" t="e">
        <f t="shared" si="12"/>
        <v>#VALUE!</v>
      </c>
      <c r="O249" s="59">
        <v>-235422.75</v>
      </c>
      <c r="P249" s="59">
        <f t="shared" si="14"/>
        <v>0</v>
      </c>
      <c r="Q249" s="60">
        <f t="shared" si="15"/>
        <v>-235423</v>
      </c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</row>
    <row r="250" spans="1:40" s="23" customFormat="1" ht="12.75" x14ac:dyDescent="0.2">
      <c r="A250" s="23" t="s">
        <v>3562</v>
      </c>
      <c r="B250" s="140">
        <v>1003</v>
      </c>
      <c r="C250" s="138">
        <v>1003</v>
      </c>
      <c r="D250" s="138">
        <v>100301</v>
      </c>
      <c r="E250" s="138">
        <v>100301</v>
      </c>
      <c r="F250" s="108" t="s">
        <v>566</v>
      </c>
      <c r="G250" s="27" t="s">
        <v>567</v>
      </c>
      <c r="H250" s="27" t="s">
        <v>5</v>
      </c>
      <c r="I250" s="27" t="e">
        <f>+SUMIF('[16]New PBC 31.03.2021'!A:A, 'Trial Balance (2)'!F250, '[16]New PBC 31.03.2021'!D:D)</f>
        <v>#VALUE!</v>
      </c>
      <c r="J250" s="27" t="e">
        <f>+SUMIF('[16]New PBC 31.03.2021'!A:A, 'Trial Balance (2)'!F250, '[16]New PBC 31.03.2021'!G:G)</f>
        <v>#VALUE!</v>
      </c>
      <c r="K250" s="27" t="e">
        <f>+SUMIF('[16]New PBC 31.03.2021'!A:A, 'Trial Balance (2)'!F250, '[16]New PBC 31.03.2021'!J:J)</f>
        <v>#VALUE!</v>
      </c>
      <c r="L250" s="27" t="e">
        <f t="shared" si="13"/>
        <v>#VALUE!</v>
      </c>
      <c r="M250" s="27"/>
      <c r="N250" s="95" t="e">
        <f t="shared" si="12"/>
        <v>#VALUE!</v>
      </c>
      <c r="O250" s="59">
        <v>139440</v>
      </c>
      <c r="P250" s="59">
        <f t="shared" si="14"/>
        <v>0</v>
      </c>
      <c r="Q250" s="60">
        <f t="shared" si="15"/>
        <v>139440</v>
      </c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</row>
    <row r="251" spans="1:40" s="23" customFormat="1" ht="12.75" x14ac:dyDescent="0.2">
      <c r="A251" s="23" t="s">
        <v>3563</v>
      </c>
      <c r="B251" s="138">
        <v>2011</v>
      </c>
      <c r="C251" s="138">
        <v>2011</v>
      </c>
      <c r="D251" s="138">
        <v>201101</v>
      </c>
      <c r="E251" s="138">
        <v>201101</v>
      </c>
      <c r="F251" s="108" t="s">
        <v>568</v>
      </c>
      <c r="G251" s="27" t="s">
        <v>569</v>
      </c>
      <c r="H251" s="27" t="s">
        <v>5</v>
      </c>
      <c r="I251" s="27" t="e">
        <f>+SUMIF('[16]New PBC 31.03.2021'!A:A, 'Trial Balance (2)'!F251, '[16]New PBC 31.03.2021'!D:D)</f>
        <v>#VALUE!</v>
      </c>
      <c r="J251" s="27" t="e">
        <f>+SUMIF('[16]New PBC 31.03.2021'!A:A, 'Trial Balance (2)'!F251, '[16]New PBC 31.03.2021'!G:G)</f>
        <v>#VALUE!</v>
      </c>
      <c r="K251" s="27" t="e">
        <f>+SUMIF('[16]New PBC 31.03.2021'!A:A, 'Trial Balance (2)'!F251, '[16]New PBC 31.03.2021'!J:J)</f>
        <v>#VALUE!</v>
      </c>
      <c r="L251" s="27" t="e">
        <f t="shared" si="13"/>
        <v>#VALUE!</v>
      </c>
      <c r="M251" s="27"/>
      <c r="N251" s="95" t="e">
        <f t="shared" si="12"/>
        <v>#VALUE!</v>
      </c>
      <c r="O251" s="59">
        <v>1.0000076144933701E-7</v>
      </c>
      <c r="P251" s="59">
        <f t="shared" si="14"/>
        <v>0</v>
      </c>
      <c r="Q251" s="60">
        <f t="shared" si="15"/>
        <v>0</v>
      </c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</row>
    <row r="252" spans="1:40" s="23" customFormat="1" ht="12.75" x14ac:dyDescent="0.2">
      <c r="A252" s="23" t="s">
        <v>3563</v>
      </c>
      <c r="B252" s="138">
        <v>2011</v>
      </c>
      <c r="C252" s="138">
        <v>2011</v>
      </c>
      <c r="D252" s="138">
        <v>201101</v>
      </c>
      <c r="E252" s="138">
        <v>201101</v>
      </c>
      <c r="F252" s="108" t="s">
        <v>570</v>
      </c>
      <c r="G252" s="27" t="s">
        <v>571</v>
      </c>
      <c r="H252" s="27" t="s">
        <v>5</v>
      </c>
      <c r="I252" s="27" t="e">
        <f>+SUMIF('[16]New PBC 31.03.2021'!A:A, 'Trial Balance (2)'!F252, '[16]New PBC 31.03.2021'!D:D)</f>
        <v>#VALUE!</v>
      </c>
      <c r="J252" s="27" t="e">
        <f>+SUMIF('[16]New PBC 31.03.2021'!A:A, 'Trial Balance (2)'!F252, '[16]New PBC 31.03.2021'!G:G)</f>
        <v>#VALUE!</v>
      </c>
      <c r="K252" s="27" t="e">
        <f>+SUMIF('[16]New PBC 31.03.2021'!A:A, 'Trial Balance (2)'!F252, '[16]New PBC 31.03.2021'!J:J)</f>
        <v>#VALUE!</v>
      </c>
      <c r="L252" s="27" t="e">
        <f t="shared" si="13"/>
        <v>#VALUE!</v>
      </c>
      <c r="M252" s="27"/>
      <c r="N252" s="95" t="e">
        <f t="shared" si="12"/>
        <v>#VALUE!</v>
      </c>
      <c r="O252" s="59">
        <v>-40000</v>
      </c>
      <c r="P252" s="59">
        <f t="shared" si="14"/>
        <v>0</v>
      </c>
      <c r="Q252" s="60">
        <f t="shared" si="15"/>
        <v>-40000</v>
      </c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</row>
    <row r="253" spans="1:40" s="23" customFormat="1" ht="12.75" x14ac:dyDescent="0.2">
      <c r="A253" s="23" t="s">
        <v>3563</v>
      </c>
      <c r="B253" s="138">
        <v>2011</v>
      </c>
      <c r="C253" s="138">
        <v>2011</v>
      </c>
      <c r="D253" s="138">
        <v>201101</v>
      </c>
      <c r="E253" s="138">
        <v>201101</v>
      </c>
      <c r="F253" s="108" t="s">
        <v>575</v>
      </c>
      <c r="G253" s="27" t="s">
        <v>576</v>
      </c>
      <c r="H253" s="27" t="s">
        <v>371</v>
      </c>
      <c r="I253" s="27" t="e">
        <f>+SUMIF('[16]New PBC 31.03.2021'!A:A, 'Trial Balance (2)'!F253, '[16]New PBC 31.03.2021'!D:D)</f>
        <v>#VALUE!</v>
      </c>
      <c r="J253" s="27" t="e">
        <f>+SUMIF('[16]New PBC 31.03.2021'!A:A, 'Trial Balance (2)'!F253, '[16]New PBC 31.03.2021'!G:G)</f>
        <v>#VALUE!</v>
      </c>
      <c r="K253" s="27" t="e">
        <f>+SUMIF('[16]New PBC 31.03.2021'!A:A, 'Trial Balance (2)'!F253, '[16]New PBC 31.03.2021'!J:J)</f>
        <v>#VALUE!</v>
      </c>
      <c r="L253" s="27" t="e">
        <f t="shared" si="13"/>
        <v>#VALUE!</v>
      </c>
      <c r="M253" s="27"/>
      <c r="N253" s="95" t="e">
        <f t="shared" si="12"/>
        <v>#VALUE!</v>
      </c>
      <c r="O253" s="59">
        <v>-281839.1061900002</v>
      </c>
      <c r="P253" s="59">
        <f t="shared" si="14"/>
        <v>0</v>
      </c>
      <c r="Q253" s="60">
        <f t="shared" si="15"/>
        <v>-281839</v>
      </c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</row>
    <row r="254" spans="1:40" s="23" customFormat="1" ht="12.75" x14ac:dyDescent="0.2">
      <c r="A254" s="23" t="s">
        <v>3563</v>
      </c>
      <c r="B254" s="138">
        <v>2011</v>
      </c>
      <c r="C254" s="138">
        <v>2011</v>
      </c>
      <c r="D254" s="138">
        <v>201101</v>
      </c>
      <c r="E254" s="138">
        <v>201101</v>
      </c>
      <c r="F254" s="108" t="s">
        <v>577</v>
      </c>
      <c r="G254" s="27" t="s">
        <v>578</v>
      </c>
      <c r="H254" s="27" t="s">
        <v>371</v>
      </c>
      <c r="I254" s="27" t="e">
        <f>+SUMIF('[16]New PBC 31.03.2021'!A:A, 'Trial Balance (2)'!F254, '[16]New PBC 31.03.2021'!D:D)</f>
        <v>#VALUE!</v>
      </c>
      <c r="J254" s="27" t="e">
        <f>+SUMIF('[16]New PBC 31.03.2021'!A:A, 'Trial Balance (2)'!F254, '[16]New PBC 31.03.2021'!G:G)</f>
        <v>#VALUE!</v>
      </c>
      <c r="K254" s="27" t="e">
        <f>+SUMIF('[16]New PBC 31.03.2021'!A:A, 'Trial Balance (2)'!F254, '[16]New PBC 31.03.2021'!J:J)</f>
        <v>#VALUE!</v>
      </c>
      <c r="L254" s="27" t="e">
        <f t="shared" si="13"/>
        <v>#VALUE!</v>
      </c>
      <c r="M254" s="27"/>
      <c r="N254" s="95" t="e">
        <f t="shared" si="12"/>
        <v>#VALUE!</v>
      </c>
      <c r="O254" s="59">
        <v>-790530.84080000035</v>
      </c>
      <c r="P254" s="59">
        <f t="shared" si="14"/>
        <v>0</v>
      </c>
      <c r="Q254" s="60">
        <f t="shared" si="15"/>
        <v>-790531</v>
      </c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</row>
    <row r="255" spans="1:40" s="23" customFormat="1" ht="12.75" x14ac:dyDescent="0.2">
      <c r="A255" s="23" t="s">
        <v>3563</v>
      </c>
      <c r="B255" s="138">
        <v>2011</v>
      </c>
      <c r="C255" s="138">
        <v>2011</v>
      </c>
      <c r="D255" s="138">
        <v>201101</v>
      </c>
      <c r="E255" s="138">
        <v>201101</v>
      </c>
      <c r="F255" s="108" t="s">
        <v>579</v>
      </c>
      <c r="G255" s="27" t="s">
        <v>580</v>
      </c>
      <c r="H255" s="27" t="s">
        <v>5</v>
      </c>
      <c r="I255" s="27" t="e">
        <f>+SUMIF('[16]New PBC 31.03.2021'!A:A, 'Trial Balance (2)'!F255, '[16]New PBC 31.03.2021'!D:D)</f>
        <v>#VALUE!</v>
      </c>
      <c r="J255" s="27" t="e">
        <f>+SUMIF('[16]New PBC 31.03.2021'!A:A, 'Trial Balance (2)'!F255, '[16]New PBC 31.03.2021'!G:G)</f>
        <v>#VALUE!</v>
      </c>
      <c r="K255" s="27" t="e">
        <f>+SUMIF('[16]New PBC 31.03.2021'!A:A, 'Trial Balance (2)'!F255, '[16]New PBC 31.03.2021'!J:J)</f>
        <v>#VALUE!</v>
      </c>
      <c r="L255" s="27" t="e">
        <f t="shared" si="13"/>
        <v>#VALUE!</v>
      </c>
      <c r="M255" s="27"/>
      <c r="N255" s="95" t="e">
        <f t="shared" si="12"/>
        <v>#VALUE!</v>
      </c>
      <c r="O255" s="59">
        <v>-696</v>
      </c>
      <c r="P255" s="59">
        <f t="shared" si="14"/>
        <v>0</v>
      </c>
      <c r="Q255" s="60">
        <f t="shared" si="15"/>
        <v>-696</v>
      </c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</row>
    <row r="256" spans="1:40" s="23" customFormat="1" ht="12.75" x14ac:dyDescent="0.2">
      <c r="A256" s="23" t="s">
        <v>3559</v>
      </c>
      <c r="B256" s="138">
        <v>2015</v>
      </c>
      <c r="C256" s="138">
        <v>2015</v>
      </c>
      <c r="D256" s="138">
        <v>201503</v>
      </c>
      <c r="E256" s="138">
        <v>201503</v>
      </c>
      <c r="F256" s="108" t="s">
        <v>584</v>
      </c>
      <c r="G256" s="27" t="s">
        <v>585</v>
      </c>
      <c r="H256" s="27" t="s">
        <v>5</v>
      </c>
      <c r="I256" s="27" t="e">
        <f>+SUMIF('[16]New PBC 31.03.2021'!A:A, 'Trial Balance (2)'!F256, '[16]New PBC 31.03.2021'!D:D)</f>
        <v>#VALUE!</v>
      </c>
      <c r="J256" s="27" t="e">
        <f>+SUMIF('[16]New PBC 31.03.2021'!A:A, 'Trial Balance (2)'!F256, '[16]New PBC 31.03.2021'!G:G)</f>
        <v>#VALUE!</v>
      </c>
      <c r="K256" s="27" t="e">
        <f>+SUMIF('[16]New PBC 31.03.2021'!A:A, 'Trial Balance (2)'!F256, '[16]New PBC 31.03.2021'!J:J)</f>
        <v>#VALUE!</v>
      </c>
      <c r="L256" s="27" t="e">
        <f t="shared" si="13"/>
        <v>#VALUE!</v>
      </c>
      <c r="M256" s="27"/>
      <c r="N256" s="95" t="e">
        <f t="shared" si="12"/>
        <v>#VALUE!</v>
      </c>
      <c r="O256" s="59">
        <v>-355635828.3664</v>
      </c>
      <c r="P256" s="59">
        <f t="shared" si="14"/>
        <v>0</v>
      </c>
      <c r="Q256" s="60">
        <f t="shared" si="15"/>
        <v>-355635828</v>
      </c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</row>
    <row r="257" spans="1:40" s="23" customFormat="1" ht="12.75" x14ac:dyDescent="0.2">
      <c r="A257" s="23" t="s">
        <v>3563</v>
      </c>
      <c r="B257" s="138">
        <v>2011</v>
      </c>
      <c r="C257" s="138">
        <v>2011</v>
      </c>
      <c r="D257" s="138">
        <v>201101</v>
      </c>
      <c r="E257" s="138">
        <v>201101</v>
      </c>
      <c r="F257" s="108" t="s">
        <v>586</v>
      </c>
      <c r="G257" s="27" t="s">
        <v>587</v>
      </c>
      <c r="H257" s="27" t="s">
        <v>5</v>
      </c>
      <c r="I257" s="27" t="e">
        <f>+SUMIF('[16]New PBC 31.03.2021'!A:A, 'Trial Balance (2)'!F257, '[16]New PBC 31.03.2021'!D:D)</f>
        <v>#VALUE!</v>
      </c>
      <c r="J257" s="27" t="e">
        <f>+SUMIF('[16]New PBC 31.03.2021'!A:A, 'Trial Balance (2)'!F257, '[16]New PBC 31.03.2021'!G:G)</f>
        <v>#VALUE!</v>
      </c>
      <c r="K257" s="27" t="e">
        <f>+SUMIF('[16]New PBC 31.03.2021'!A:A, 'Trial Balance (2)'!F257, '[16]New PBC 31.03.2021'!J:J)</f>
        <v>#VALUE!</v>
      </c>
      <c r="L257" s="27" t="e">
        <f t="shared" si="13"/>
        <v>#VALUE!</v>
      </c>
      <c r="M257" s="27"/>
      <c r="N257" s="95" t="e">
        <f t="shared" si="12"/>
        <v>#VALUE!</v>
      </c>
      <c r="O257" s="59">
        <v>0</v>
      </c>
      <c r="P257" s="59">
        <f t="shared" si="14"/>
        <v>0</v>
      </c>
      <c r="Q257" s="60">
        <f t="shared" si="15"/>
        <v>0</v>
      </c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</row>
    <row r="258" spans="1:40" s="23" customFormat="1" ht="12.75" x14ac:dyDescent="0.2">
      <c r="A258" s="23" t="s">
        <v>3563</v>
      </c>
      <c r="B258" s="138">
        <v>2011</v>
      </c>
      <c r="C258" s="138">
        <v>2011</v>
      </c>
      <c r="D258" s="138">
        <v>201101</v>
      </c>
      <c r="E258" s="138">
        <v>201101</v>
      </c>
      <c r="F258" s="108" t="s">
        <v>589</v>
      </c>
      <c r="G258" s="27" t="s">
        <v>590</v>
      </c>
      <c r="H258" s="27" t="s">
        <v>5</v>
      </c>
      <c r="I258" s="27" t="e">
        <f>+SUMIF('[16]New PBC 31.03.2021'!A:A, 'Trial Balance (2)'!F258, '[16]New PBC 31.03.2021'!D:D)</f>
        <v>#VALUE!</v>
      </c>
      <c r="J258" s="27" t="e">
        <f>+SUMIF('[16]New PBC 31.03.2021'!A:A, 'Trial Balance (2)'!F258, '[16]New PBC 31.03.2021'!G:G)</f>
        <v>#VALUE!</v>
      </c>
      <c r="K258" s="27" t="e">
        <f>+SUMIF('[16]New PBC 31.03.2021'!A:A, 'Trial Balance (2)'!F258, '[16]New PBC 31.03.2021'!J:J)</f>
        <v>#VALUE!</v>
      </c>
      <c r="L258" s="27" t="e">
        <f t="shared" si="13"/>
        <v>#VALUE!</v>
      </c>
      <c r="M258" s="27"/>
      <c r="N258" s="95" t="e">
        <f t="shared" si="12"/>
        <v>#VALUE!</v>
      </c>
      <c r="O258" s="59">
        <v>4.7000000195112079E-3</v>
      </c>
      <c r="P258" s="59">
        <f t="shared" si="14"/>
        <v>0</v>
      </c>
      <c r="Q258" s="60">
        <f t="shared" si="15"/>
        <v>0</v>
      </c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</row>
    <row r="259" spans="1:40" s="23" customFormat="1" ht="12.75" x14ac:dyDescent="0.2">
      <c r="A259" s="23" t="s">
        <v>3563</v>
      </c>
      <c r="B259" s="138">
        <v>2011</v>
      </c>
      <c r="C259" s="138">
        <v>2011</v>
      </c>
      <c r="D259" s="138">
        <v>201101</v>
      </c>
      <c r="E259" s="138">
        <v>201101</v>
      </c>
      <c r="F259" s="108" t="s">
        <v>593</v>
      </c>
      <c r="G259" s="27" t="s">
        <v>594</v>
      </c>
      <c r="H259" s="27" t="s">
        <v>5</v>
      </c>
      <c r="I259" s="27" t="e">
        <f>+SUMIF('[16]New PBC 31.03.2021'!A:A, 'Trial Balance (2)'!F259, '[16]New PBC 31.03.2021'!D:D)</f>
        <v>#VALUE!</v>
      </c>
      <c r="J259" s="27" t="e">
        <f>+SUMIF('[16]New PBC 31.03.2021'!A:A, 'Trial Balance (2)'!F259, '[16]New PBC 31.03.2021'!G:G)</f>
        <v>#VALUE!</v>
      </c>
      <c r="K259" s="27" t="e">
        <f>+SUMIF('[16]New PBC 31.03.2021'!A:A, 'Trial Balance (2)'!F259, '[16]New PBC 31.03.2021'!J:J)</f>
        <v>#VALUE!</v>
      </c>
      <c r="L259" s="27" t="e">
        <f t="shared" si="13"/>
        <v>#VALUE!</v>
      </c>
      <c r="M259" s="27"/>
      <c r="N259" s="95" t="e">
        <f t="shared" si="12"/>
        <v>#VALUE!</v>
      </c>
      <c r="O259" s="59">
        <v>0</v>
      </c>
      <c r="P259" s="59">
        <f t="shared" si="14"/>
        <v>0</v>
      </c>
      <c r="Q259" s="60">
        <f t="shared" si="15"/>
        <v>0</v>
      </c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</row>
    <row r="260" spans="1:40" s="23" customFormat="1" ht="12.75" x14ac:dyDescent="0.2">
      <c r="A260" s="23" t="s">
        <v>3563</v>
      </c>
      <c r="B260" s="138">
        <v>2011</v>
      </c>
      <c r="C260" s="138">
        <v>2011</v>
      </c>
      <c r="D260" s="138">
        <v>201101</v>
      </c>
      <c r="E260" s="138">
        <v>201101</v>
      </c>
      <c r="F260" s="108" t="s">
        <v>595</v>
      </c>
      <c r="G260" s="27" t="s">
        <v>596</v>
      </c>
      <c r="H260" s="27" t="s">
        <v>5</v>
      </c>
      <c r="I260" s="27" t="e">
        <f>+SUMIF('[16]New PBC 31.03.2021'!A:A, 'Trial Balance (2)'!F260, '[16]New PBC 31.03.2021'!D:D)</f>
        <v>#VALUE!</v>
      </c>
      <c r="J260" s="27" t="e">
        <f>+SUMIF('[16]New PBC 31.03.2021'!A:A, 'Trial Balance (2)'!F260, '[16]New PBC 31.03.2021'!G:G)</f>
        <v>#VALUE!</v>
      </c>
      <c r="K260" s="27" t="e">
        <f>+SUMIF('[16]New PBC 31.03.2021'!A:A, 'Trial Balance (2)'!F260, '[16]New PBC 31.03.2021'!J:J)</f>
        <v>#VALUE!</v>
      </c>
      <c r="L260" s="27" t="e">
        <f t="shared" si="13"/>
        <v>#VALUE!</v>
      </c>
      <c r="M260" s="27"/>
      <c r="N260" s="95" t="e">
        <f t="shared" si="12"/>
        <v>#VALUE!</v>
      </c>
      <c r="O260" s="59">
        <v>0</v>
      </c>
      <c r="P260" s="59">
        <f t="shared" si="14"/>
        <v>0</v>
      </c>
      <c r="Q260" s="60">
        <f t="shared" si="15"/>
        <v>0</v>
      </c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</row>
    <row r="261" spans="1:40" s="23" customFormat="1" ht="12.75" x14ac:dyDescent="0.2">
      <c r="A261" s="23" t="s">
        <v>3563</v>
      </c>
      <c r="B261" s="138">
        <v>2011</v>
      </c>
      <c r="C261" s="138">
        <v>2011</v>
      </c>
      <c r="D261" s="138">
        <v>201101</v>
      </c>
      <c r="E261" s="138">
        <v>201101</v>
      </c>
      <c r="F261" s="108" t="s">
        <v>597</v>
      </c>
      <c r="G261" s="27" t="s">
        <v>598</v>
      </c>
      <c r="H261" s="27" t="s">
        <v>5</v>
      </c>
      <c r="I261" s="27" t="e">
        <f>+SUMIF('[16]New PBC 31.03.2021'!A:A, 'Trial Balance (2)'!F261, '[16]New PBC 31.03.2021'!D:D)</f>
        <v>#VALUE!</v>
      </c>
      <c r="J261" s="27" t="e">
        <f>+SUMIF('[16]New PBC 31.03.2021'!A:A, 'Trial Balance (2)'!F261, '[16]New PBC 31.03.2021'!G:G)</f>
        <v>#VALUE!</v>
      </c>
      <c r="K261" s="27" t="e">
        <f>+SUMIF('[16]New PBC 31.03.2021'!A:A, 'Trial Balance (2)'!F261, '[16]New PBC 31.03.2021'!J:J)</f>
        <v>#VALUE!</v>
      </c>
      <c r="L261" s="27" t="e">
        <f t="shared" si="13"/>
        <v>#VALUE!</v>
      </c>
      <c r="M261" s="27"/>
      <c r="N261" s="95" t="e">
        <f t="shared" si="12"/>
        <v>#VALUE!</v>
      </c>
      <c r="O261" s="59">
        <v>-39977.619999999995</v>
      </c>
      <c r="P261" s="59">
        <f t="shared" si="14"/>
        <v>0</v>
      </c>
      <c r="Q261" s="60">
        <f t="shared" si="15"/>
        <v>-39978</v>
      </c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</row>
    <row r="262" spans="1:40" s="23" customFormat="1" ht="12.75" x14ac:dyDescent="0.2">
      <c r="A262" s="23" t="s">
        <v>3563</v>
      </c>
      <c r="B262" s="138">
        <v>2011</v>
      </c>
      <c r="C262" s="138">
        <v>2011</v>
      </c>
      <c r="D262" s="138">
        <v>201101</v>
      </c>
      <c r="E262" s="138">
        <v>201101</v>
      </c>
      <c r="F262" s="108" t="s">
        <v>599</v>
      </c>
      <c r="G262" s="27" t="s">
        <v>600</v>
      </c>
      <c r="H262" s="27" t="s">
        <v>5</v>
      </c>
      <c r="I262" s="27" t="e">
        <f>+SUMIF('[16]New PBC 31.03.2021'!A:A, 'Trial Balance (2)'!F262, '[16]New PBC 31.03.2021'!D:D)</f>
        <v>#VALUE!</v>
      </c>
      <c r="J262" s="27" t="e">
        <f>+SUMIF('[16]New PBC 31.03.2021'!A:A, 'Trial Balance (2)'!F262, '[16]New PBC 31.03.2021'!G:G)</f>
        <v>#VALUE!</v>
      </c>
      <c r="K262" s="27" t="e">
        <f>+SUMIF('[16]New PBC 31.03.2021'!A:A, 'Trial Balance (2)'!F262, '[16]New PBC 31.03.2021'!J:J)</f>
        <v>#VALUE!</v>
      </c>
      <c r="L262" s="27" t="e">
        <f t="shared" si="13"/>
        <v>#VALUE!</v>
      </c>
      <c r="M262" s="27"/>
      <c r="N262" s="95" t="e">
        <f t="shared" ref="N262:N325" si="16">+ROUND(SUM(L262:M262),0)</f>
        <v>#VALUE!</v>
      </c>
      <c r="O262" s="59">
        <v>-96000</v>
      </c>
      <c r="P262" s="59">
        <f t="shared" si="14"/>
        <v>0</v>
      </c>
      <c r="Q262" s="60">
        <f t="shared" si="15"/>
        <v>-96000</v>
      </c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</row>
    <row r="263" spans="1:40" s="23" customFormat="1" ht="12.75" x14ac:dyDescent="0.2">
      <c r="A263" s="23" t="s">
        <v>3563</v>
      </c>
      <c r="B263" s="138">
        <v>2011</v>
      </c>
      <c r="C263" s="138">
        <v>2011</v>
      </c>
      <c r="D263" s="138">
        <v>201101</v>
      </c>
      <c r="E263" s="138">
        <v>201101</v>
      </c>
      <c r="F263" s="108" t="s">
        <v>612</v>
      </c>
      <c r="G263" s="27" t="s">
        <v>613</v>
      </c>
      <c r="H263" s="27" t="s">
        <v>5</v>
      </c>
      <c r="I263" s="27" t="e">
        <f>+SUMIF('[16]New PBC 31.03.2021'!A:A, 'Trial Balance (2)'!F263, '[16]New PBC 31.03.2021'!D:D)</f>
        <v>#VALUE!</v>
      </c>
      <c r="J263" s="27" t="e">
        <f>+SUMIF('[16]New PBC 31.03.2021'!A:A, 'Trial Balance (2)'!F263, '[16]New PBC 31.03.2021'!G:G)</f>
        <v>#VALUE!</v>
      </c>
      <c r="K263" s="27" t="e">
        <f>+SUMIF('[16]New PBC 31.03.2021'!A:A, 'Trial Balance (2)'!F263, '[16]New PBC 31.03.2021'!J:J)</f>
        <v>#VALUE!</v>
      </c>
      <c r="L263" s="27" t="e">
        <f t="shared" ref="L263:L326" si="17">+I263+J263-K263</f>
        <v>#VALUE!</v>
      </c>
      <c r="M263" s="27"/>
      <c r="N263" s="95" t="e">
        <f t="shared" si="16"/>
        <v>#VALUE!</v>
      </c>
      <c r="O263" s="59">
        <v>-1264584</v>
      </c>
      <c r="P263" s="59">
        <f t="shared" si="14"/>
        <v>0</v>
      </c>
      <c r="Q263" s="60">
        <f t="shared" si="15"/>
        <v>-1264584</v>
      </c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</row>
    <row r="264" spans="1:40" s="23" customFormat="1" ht="12.75" x14ac:dyDescent="0.2">
      <c r="A264" s="23" t="s">
        <v>3563</v>
      </c>
      <c r="B264" s="138">
        <v>2011</v>
      </c>
      <c r="C264" s="138">
        <v>2011</v>
      </c>
      <c r="D264" s="138">
        <v>201101</v>
      </c>
      <c r="E264" s="138">
        <v>201101</v>
      </c>
      <c r="F264" s="108" t="s">
        <v>618</v>
      </c>
      <c r="G264" s="27" t="s">
        <v>619</v>
      </c>
      <c r="H264" s="27" t="s">
        <v>5</v>
      </c>
      <c r="I264" s="27" t="e">
        <f>+SUMIF('[16]New PBC 31.03.2021'!A:A, 'Trial Balance (2)'!F264, '[16]New PBC 31.03.2021'!D:D)</f>
        <v>#VALUE!</v>
      </c>
      <c r="J264" s="27" t="e">
        <f>+SUMIF('[16]New PBC 31.03.2021'!A:A, 'Trial Balance (2)'!F264, '[16]New PBC 31.03.2021'!G:G)</f>
        <v>#VALUE!</v>
      </c>
      <c r="K264" s="27" t="e">
        <f>+SUMIF('[16]New PBC 31.03.2021'!A:A, 'Trial Balance (2)'!F264, '[16]New PBC 31.03.2021'!J:J)</f>
        <v>#VALUE!</v>
      </c>
      <c r="L264" s="27" t="e">
        <f t="shared" si="17"/>
        <v>#VALUE!</v>
      </c>
      <c r="M264" s="27"/>
      <c r="N264" s="95" t="e">
        <f t="shared" si="16"/>
        <v>#VALUE!</v>
      </c>
      <c r="O264" s="59">
        <v>0</v>
      </c>
      <c r="P264" s="59">
        <f t="shared" si="14"/>
        <v>0</v>
      </c>
      <c r="Q264" s="60">
        <f t="shared" si="15"/>
        <v>0</v>
      </c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</row>
    <row r="265" spans="1:40" s="23" customFormat="1" ht="12.75" x14ac:dyDescent="0.2">
      <c r="A265" s="23" t="s">
        <v>3563</v>
      </c>
      <c r="B265" s="138">
        <v>2011</v>
      </c>
      <c r="C265" s="138">
        <v>2011</v>
      </c>
      <c r="D265" s="138">
        <v>201101</v>
      </c>
      <c r="E265" s="138">
        <v>201101</v>
      </c>
      <c r="F265" s="108" t="s">
        <v>620</v>
      </c>
      <c r="G265" s="27" t="s">
        <v>621</v>
      </c>
      <c r="H265" s="27" t="s">
        <v>5</v>
      </c>
      <c r="I265" s="27" t="e">
        <f>+SUMIF('[16]New PBC 31.03.2021'!A:A, 'Trial Balance (2)'!F265, '[16]New PBC 31.03.2021'!D:D)</f>
        <v>#VALUE!</v>
      </c>
      <c r="J265" s="27" t="e">
        <f>+SUMIF('[16]New PBC 31.03.2021'!A:A, 'Trial Balance (2)'!F265, '[16]New PBC 31.03.2021'!G:G)</f>
        <v>#VALUE!</v>
      </c>
      <c r="K265" s="27" t="e">
        <f>+SUMIF('[16]New PBC 31.03.2021'!A:A, 'Trial Balance (2)'!F265, '[16]New PBC 31.03.2021'!J:J)</f>
        <v>#VALUE!</v>
      </c>
      <c r="L265" s="27" t="e">
        <f t="shared" si="17"/>
        <v>#VALUE!</v>
      </c>
      <c r="M265" s="27"/>
      <c r="N265" s="95" t="e">
        <f t="shared" si="16"/>
        <v>#VALUE!</v>
      </c>
      <c r="O265" s="59">
        <v>-44883.350000000006</v>
      </c>
      <c r="P265" s="59">
        <f t="shared" si="14"/>
        <v>0</v>
      </c>
      <c r="Q265" s="60">
        <f t="shared" si="15"/>
        <v>-44883</v>
      </c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</row>
    <row r="266" spans="1:40" s="23" customFormat="1" ht="12.75" x14ac:dyDescent="0.2">
      <c r="A266" s="23" t="s">
        <v>3563</v>
      </c>
      <c r="B266" s="138">
        <v>2011</v>
      </c>
      <c r="C266" s="138">
        <v>2011</v>
      </c>
      <c r="D266" s="138">
        <v>201101</v>
      </c>
      <c r="E266" s="138">
        <v>201101</v>
      </c>
      <c r="F266" s="108" t="s">
        <v>622</v>
      </c>
      <c r="G266" s="27" t="s">
        <v>623</v>
      </c>
      <c r="H266" s="27" t="s">
        <v>5</v>
      </c>
      <c r="I266" s="27" t="e">
        <f>+SUMIF('[16]New PBC 31.03.2021'!A:A, 'Trial Balance (2)'!F266, '[16]New PBC 31.03.2021'!D:D)</f>
        <v>#VALUE!</v>
      </c>
      <c r="J266" s="27" t="e">
        <f>+SUMIF('[16]New PBC 31.03.2021'!A:A, 'Trial Balance (2)'!F266, '[16]New PBC 31.03.2021'!G:G)</f>
        <v>#VALUE!</v>
      </c>
      <c r="K266" s="27" t="e">
        <f>+SUMIF('[16]New PBC 31.03.2021'!A:A, 'Trial Balance (2)'!F266, '[16]New PBC 31.03.2021'!J:J)</f>
        <v>#VALUE!</v>
      </c>
      <c r="L266" s="27" t="e">
        <f t="shared" si="17"/>
        <v>#VALUE!</v>
      </c>
      <c r="M266" s="27"/>
      <c r="N266" s="95" t="e">
        <f t="shared" si="16"/>
        <v>#VALUE!</v>
      </c>
      <c r="O266" s="59">
        <v>-2.199999988079071E-3</v>
      </c>
      <c r="P266" s="59">
        <f t="shared" si="14"/>
        <v>0</v>
      </c>
      <c r="Q266" s="60">
        <f t="shared" si="15"/>
        <v>0</v>
      </c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</row>
    <row r="267" spans="1:40" s="23" customFormat="1" ht="12.75" x14ac:dyDescent="0.2">
      <c r="A267" s="23" t="s">
        <v>3563</v>
      </c>
      <c r="B267" s="138">
        <v>2011</v>
      </c>
      <c r="C267" s="138">
        <v>2011</v>
      </c>
      <c r="D267" s="138">
        <v>201101</v>
      </c>
      <c r="E267" s="138">
        <v>201101</v>
      </c>
      <c r="F267" s="108" t="s">
        <v>636</v>
      </c>
      <c r="G267" s="27" t="s">
        <v>637</v>
      </c>
      <c r="H267" s="27" t="s">
        <v>5</v>
      </c>
      <c r="I267" s="27" t="e">
        <f>+SUMIF('[16]New PBC 31.03.2021'!A:A, 'Trial Balance (2)'!F267, '[16]New PBC 31.03.2021'!D:D)</f>
        <v>#VALUE!</v>
      </c>
      <c r="J267" s="27" t="e">
        <f>+SUMIF('[16]New PBC 31.03.2021'!A:A, 'Trial Balance (2)'!F267, '[16]New PBC 31.03.2021'!G:G)</f>
        <v>#VALUE!</v>
      </c>
      <c r="K267" s="27" t="e">
        <f>+SUMIF('[16]New PBC 31.03.2021'!A:A, 'Trial Balance (2)'!F267, '[16]New PBC 31.03.2021'!J:J)</f>
        <v>#VALUE!</v>
      </c>
      <c r="L267" s="27" t="e">
        <f t="shared" si="17"/>
        <v>#VALUE!</v>
      </c>
      <c r="M267" s="27"/>
      <c r="N267" s="95" t="e">
        <f t="shared" si="16"/>
        <v>#VALUE!</v>
      </c>
      <c r="O267" s="59">
        <v>-3721</v>
      </c>
      <c r="P267" s="59">
        <f t="shared" si="14"/>
        <v>0</v>
      </c>
      <c r="Q267" s="60">
        <f t="shared" si="15"/>
        <v>-3721</v>
      </c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</row>
    <row r="268" spans="1:40" s="23" customFormat="1" ht="12.75" x14ac:dyDescent="0.2">
      <c r="A268" s="23" t="s">
        <v>3563</v>
      </c>
      <c r="B268" s="138">
        <v>2011</v>
      </c>
      <c r="C268" s="138">
        <v>2011</v>
      </c>
      <c r="D268" s="138">
        <v>201101</v>
      </c>
      <c r="E268" s="138">
        <v>201101</v>
      </c>
      <c r="F268" s="108" t="s">
        <v>643</v>
      </c>
      <c r="G268" s="27" t="s">
        <v>644</v>
      </c>
      <c r="H268" s="27" t="s">
        <v>5</v>
      </c>
      <c r="I268" s="27" t="e">
        <f>+SUMIF('[16]New PBC 31.03.2021'!A:A, 'Trial Balance (2)'!F268, '[16]New PBC 31.03.2021'!D:D)</f>
        <v>#VALUE!</v>
      </c>
      <c r="J268" s="27" t="e">
        <f>+SUMIF('[16]New PBC 31.03.2021'!A:A, 'Trial Balance (2)'!F268, '[16]New PBC 31.03.2021'!G:G)</f>
        <v>#VALUE!</v>
      </c>
      <c r="K268" s="27" t="e">
        <f>+SUMIF('[16]New PBC 31.03.2021'!A:A, 'Trial Balance (2)'!F268, '[16]New PBC 31.03.2021'!J:J)</f>
        <v>#VALUE!</v>
      </c>
      <c r="L268" s="27" t="e">
        <f t="shared" si="17"/>
        <v>#VALUE!</v>
      </c>
      <c r="M268" s="27"/>
      <c r="N268" s="95" t="e">
        <f t="shared" si="16"/>
        <v>#VALUE!</v>
      </c>
      <c r="O268" s="59">
        <v>-273703.62999999989</v>
      </c>
      <c r="P268" s="59">
        <f t="shared" si="14"/>
        <v>0</v>
      </c>
      <c r="Q268" s="60">
        <f t="shared" si="15"/>
        <v>-273704</v>
      </c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</row>
    <row r="269" spans="1:40" s="23" customFormat="1" ht="12.75" x14ac:dyDescent="0.2">
      <c r="A269" s="23" t="s">
        <v>3563</v>
      </c>
      <c r="B269" s="138">
        <v>2011</v>
      </c>
      <c r="C269" s="138">
        <v>2011</v>
      </c>
      <c r="D269" s="138">
        <v>201101</v>
      </c>
      <c r="E269" s="138">
        <v>201101</v>
      </c>
      <c r="F269" s="108" t="s">
        <v>645</v>
      </c>
      <c r="G269" s="27" t="s">
        <v>646</v>
      </c>
      <c r="H269" s="27" t="s">
        <v>5</v>
      </c>
      <c r="I269" s="27" t="e">
        <f>+SUMIF('[16]New PBC 31.03.2021'!A:A, 'Trial Balance (2)'!F269, '[16]New PBC 31.03.2021'!D:D)</f>
        <v>#VALUE!</v>
      </c>
      <c r="J269" s="27" t="e">
        <f>+SUMIF('[16]New PBC 31.03.2021'!A:A, 'Trial Balance (2)'!F269, '[16]New PBC 31.03.2021'!G:G)</f>
        <v>#VALUE!</v>
      </c>
      <c r="K269" s="27" t="e">
        <f>+SUMIF('[16]New PBC 31.03.2021'!A:A, 'Trial Balance (2)'!F269, '[16]New PBC 31.03.2021'!J:J)</f>
        <v>#VALUE!</v>
      </c>
      <c r="L269" s="27" t="e">
        <f t="shared" si="17"/>
        <v>#VALUE!</v>
      </c>
      <c r="M269" s="27"/>
      <c r="N269" s="95" t="e">
        <f t="shared" si="16"/>
        <v>#VALUE!</v>
      </c>
      <c r="O269" s="59">
        <v>-13631</v>
      </c>
      <c r="P269" s="59">
        <f t="shared" si="14"/>
        <v>0</v>
      </c>
      <c r="Q269" s="60">
        <f t="shared" si="15"/>
        <v>-13631</v>
      </c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</row>
    <row r="270" spans="1:40" s="23" customFormat="1" ht="12.75" x14ac:dyDescent="0.2">
      <c r="A270" s="23" t="s">
        <v>3563</v>
      </c>
      <c r="B270" s="139">
        <v>2011</v>
      </c>
      <c r="C270" s="138">
        <v>2011</v>
      </c>
      <c r="D270" s="138">
        <v>201101</v>
      </c>
      <c r="E270" s="138">
        <v>201101</v>
      </c>
      <c r="F270" s="108" t="s">
        <v>648</v>
      </c>
      <c r="G270" s="27" t="s">
        <v>649</v>
      </c>
      <c r="H270" s="27" t="s">
        <v>5</v>
      </c>
      <c r="I270" s="27" t="e">
        <f>+SUMIF('[16]New PBC 31.03.2021'!A:A, 'Trial Balance (2)'!F270, '[16]New PBC 31.03.2021'!D:D)</f>
        <v>#VALUE!</v>
      </c>
      <c r="J270" s="27" t="e">
        <f>+SUMIF('[16]New PBC 31.03.2021'!A:A, 'Trial Balance (2)'!F270, '[16]New PBC 31.03.2021'!G:G)</f>
        <v>#VALUE!</v>
      </c>
      <c r="K270" s="27" t="e">
        <f>+SUMIF('[16]New PBC 31.03.2021'!A:A, 'Trial Balance (2)'!F270, '[16]New PBC 31.03.2021'!J:J)</f>
        <v>#VALUE!</v>
      </c>
      <c r="L270" s="27" t="e">
        <f t="shared" si="17"/>
        <v>#VALUE!</v>
      </c>
      <c r="M270" s="27"/>
      <c r="N270" s="95" t="e">
        <f t="shared" si="16"/>
        <v>#VALUE!</v>
      </c>
      <c r="O270" s="59">
        <v>-12240.199999999997</v>
      </c>
      <c r="P270" s="59">
        <f t="shared" si="14"/>
        <v>0</v>
      </c>
      <c r="Q270" s="60">
        <f t="shared" si="15"/>
        <v>-12240</v>
      </c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</row>
    <row r="271" spans="1:40" s="23" customFormat="1" ht="12.75" x14ac:dyDescent="0.2">
      <c r="A271" s="23" t="s">
        <v>3563</v>
      </c>
      <c r="B271" s="138">
        <v>2011</v>
      </c>
      <c r="C271" s="138">
        <v>2011</v>
      </c>
      <c r="D271" s="138">
        <v>201101</v>
      </c>
      <c r="E271" s="138">
        <v>201101</v>
      </c>
      <c r="F271" s="108" t="s">
        <v>651</v>
      </c>
      <c r="G271" s="27" t="s">
        <v>652</v>
      </c>
      <c r="H271" s="27" t="s">
        <v>5</v>
      </c>
      <c r="I271" s="27" t="e">
        <f>+SUMIF('[16]New PBC 31.03.2021'!A:A, 'Trial Balance (2)'!F271, '[16]New PBC 31.03.2021'!D:D)</f>
        <v>#VALUE!</v>
      </c>
      <c r="J271" s="27" t="e">
        <f>+SUMIF('[16]New PBC 31.03.2021'!A:A, 'Trial Balance (2)'!F271, '[16]New PBC 31.03.2021'!G:G)</f>
        <v>#VALUE!</v>
      </c>
      <c r="K271" s="27" t="e">
        <f>+SUMIF('[16]New PBC 31.03.2021'!A:A, 'Trial Balance (2)'!F271, '[16]New PBC 31.03.2021'!J:J)</f>
        <v>#VALUE!</v>
      </c>
      <c r="L271" s="27" t="e">
        <f t="shared" si="17"/>
        <v>#VALUE!</v>
      </c>
      <c r="M271" s="27"/>
      <c r="N271" s="95" t="e">
        <f t="shared" si="16"/>
        <v>#VALUE!</v>
      </c>
      <c r="O271" s="59">
        <v>4.4000999987474643E-3</v>
      </c>
      <c r="P271" s="59">
        <f t="shared" si="14"/>
        <v>0</v>
      </c>
      <c r="Q271" s="60">
        <f t="shared" si="15"/>
        <v>0</v>
      </c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</row>
    <row r="272" spans="1:40" s="23" customFormat="1" ht="12.75" x14ac:dyDescent="0.2">
      <c r="A272" s="23" t="s">
        <v>3563</v>
      </c>
      <c r="B272" s="138">
        <v>2011</v>
      </c>
      <c r="C272" s="138">
        <v>2011</v>
      </c>
      <c r="D272" s="138">
        <v>201101</v>
      </c>
      <c r="E272" s="138">
        <v>201101</v>
      </c>
      <c r="F272" s="108" t="s">
        <v>655</v>
      </c>
      <c r="G272" s="27" t="s">
        <v>656</v>
      </c>
      <c r="H272" s="27" t="s">
        <v>5</v>
      </c>
      <c r="I272" s="27" t="e">
        <f>+SUMIF('[16]New PBC 31.03.2021'!A:A, 'Trial Balance (2)'!F272, '[16]New PBC 31.03.2021'!D:D)</f>
        <v>#VALUE!</v>
      </c>
      <c r="J272" s="27" t="e">
        <f>+SUMIF('[16]New PBC 31.03.2021'!A:A, 'Trial Balance (2)'!F272, '[16]New PBC 31.03.2021'!G:G)</f>
        <v>#VALUE!</v>
      </c>
      <c r="K272" s="27" t="e">
        <f>+SUMIF('[16]New PBC 31.03.2021'!A:A, 'Trial Balance (2)'!F272, '[16]New PBC 31.03.2021'!J:J)</f>
        <v>#VALUE!</v>
      </c>
      <c r="L272" s="27" t="e">
        <f t="shared" si="17"/>
        <v>#VALUE!</v>
      </c>
      <c r="M272" s="27"/>
      <c r="N272" s="95" t="e">
        <f t="shared" si="16"/>
        <v>#VALUE!</v>
      </c>
      <c r="O272" s="59">
        <v>-104578.82999999996</v>
      </c>
      <c r="P272" s="59">
        <f t="shared" ref="P272:P335" si="18">+ROUND(SUM(AD272:AM272),0)</f>
        <v>0</v>
      </c>
      <c r="Q272" s="60">
        <f t="shared" ref="Q272:Q335" si="19">ROUND(+O272+P272,0)</f>
        <v>-104579</v>
      </c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</row>
    <row r="273" spans="1:40" s="23" customFormat="1" ht="12.75" x14ac:dyDescent="0.2">
      <c r="A273" s="23" t="s">
        <v>3563</v>
      </c>
      <c r="B273" s="138">
        <v>2011</v>
      </c>
      <c r="C273" s="138">
        <v>2011</v>
      </c>
      <c r="D273" s="138">
        <v>201101</v>
      </c>
      <c r="E273" s="138">
        <v>201101</v>
      </c>
      <c r="F273" s="108" t="s">
        <v>662</v>
      </c>
      <c r="G273" s="27" t="s">
        <v>663</v>
      </c>
      <c r="H273" s="27" t="s">
        <v>5</v>
      </c>
      <c r="I273" s="27" t="e">
        <f>+SUMIF('[16]New PBC 31.03.2021'!A:A, 'Trial Balance (2)'!F273, '[16]New PBC 31.03.2021'!D:D)</f>
        <v>#VALUE!</v>
      </c>
      <c r="J273" s="27" t="e">
        <f>+SUMIF('[16]New PBC 31.03.2021'!A:A, 'Trial Balance (2)'!F273, '[16]New PBC 31.03.2021'!G:G)</f>
        <v>#VALUE!</v>
      </c>
      <c r="K273" s="27" t="e">
        <f>+SUMIF('[16]New PBC 31.03.2021'!A:A, 'Trial Balance (2)'!F273, '[16]New PBC 31.03.2021'!J:J)</f>
        <v>#VALUE!</v>
      </c>
      <c r="L273" s="27" t="e">
        <f t="shared" si="17"/>
        <v>#VALUE!</v>
      </c>
      <c r="M273" s="27"/>
      <c r="N273" s="95" t="e">
        <f t="shared" si="16"/>
        <v>#VALUE!</v>
      </c>
      <c r="O273" s="59">
        <v>-537909.66999999993</v>
      </c>
      <c r="P273" s="59">
        <f t="shared" si="18"/>
        <v>0</v>
      </c>
      <c r="Q273" s="60">
        <f t="shared" si="19"/>
        <v>-537910</v>
      </c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</row>
    <row r="274" spans="1:40" s="23" customFormat="1" ht="12.75" x14ac:dyDescent="0.2">
      <c r="A274" s="23" t="s">
        <v>3562</v>
      </c>
      <c r="B274" s="138">
        <v>1002</v>
      </c>
      <c r="C274" s="138">
        <v>1002</v>
      </c>
      <c r="D274" s="138">
        <v>100201</v>
      </c>
      <c r="E274" s="138">
        <v>100201</v>
      </c>
      <c r="F274" s="108" t="s">
        <v>664</v>
      </c>
      <c r="G274" s="27" t="s">
        <v>665</v>
      </c>
      <c r="H274" s="27" t="s">
        <v>5</v>
      </c>
      <c r="I274" s="27" t="e">
        <f>+SUMIF('[16]New PBC 31.03.2021'!A:A, 'Trial Balance (2)'!F274, '[16]New PBC 31.03.2021'!D:D)</f>
        <v>#VALUE!</v>
      </c>
      <c r="J274" s="27" t="e">
        <f>+SUMIF('[16]New PBC 31.03.2021'!A:A, 'Trial Balance (2)'!F274, '[16]New PBC 31.03.2021'!G:G)</f>
        <v>#VALUE!</v>
      </c>
      <c r="K274" s="27" t="e">
        <f>+SUMIF('[16]New PBC 31.03.2021'!A:A, 'Trial Balance (2)'!F274, '[16]New PBC 31.03.2021'!J:J)</f>
        <v>#VALUE!</v>
      </c>
      <c r="L274" s="27" t="e">
        <f t="shared" si="17"/>
        <v>#VALUE!</v>
      </c>
      <c r="M274" s="27"/>
      <c r="N274" s="95" t="e">
        <f t="shared" si="16"/>
        <v>#VALUE!</v>
      </c>
      <c r="O274" s="59">
        <v>10080</v>
      </c>
      <c r="P274" s="59">
        <f t="shared" si="18"/>
        <v>0</v>
      </c>
      <c r="Q274" s="60">
        <f t="shared" si="19"/>
        <v>10080</v>
      </c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</row>
    <row r="275" spans="1:40" s="23" customFormat="1" ht="12.75" x14ac:dyDescent="0.2">
      <c r="A275" s="23" t="s">
        <v>3563</v>
      </c>
      <c r="B275" s="138">
        <v>2011</v>
      </c>
      <c r="C275" s="138">
        <v>2011</v>
      </c>
      <c r="D275" s="138">
        <v>201101</v>
      </c>
      <c r="E275" s="138">
        <v>201101</v>
      </c>
      <c r="F275" s="108" t="s">
        <v>666</v>
      </c>
      <c r="G275" s="27" t="s">
        <v>667</v>
      </c>
      <c r="H275" s="27" t="s">
        <v>5</v>
      </c>
      <c r="I275" s="27" t="e">
        <f>+SUMIF('[16]New PBC 31.03.2021'!A:A, 'Trial Balance (2)'!F275, '[16]New PBC 31.03.2021'!D:D)</f>
        <v>#VALUE!</v>
      </c>
      <c r="J275" s="27" t="e">
        <f>+SUMIF('[16]New PBC 31.03.2021'!A:A, 'Trial Balance (2)'!F275, '[16]New PBC 31.03.2021'!G:G)</f>
        <v>#VALUE!</v>
      </c>
      <c r="K275" s="27" t="e">
        <f>+SUMIF('[16]New PBC 31.03.2021'!A:A, 'Trial Balance (2)'!F275, '[16]New PBC 31.03.2021'!J:J)</f>
        <v>#VALUE!</v>
      </c>
      <c r="L275" s="27" t="e">
        <f t="shared" si="17"/>
        <v>#VALUE!</v>
      </c>
      <c r="M275" s="27"/>
      <c r="N275" s="95" t="e">
        <f t="shared" si="16"/>
        <v>#VALUE!</v>
      </c>
      <c r="O275" s="59">
        <v>-702192.6799999997</v>
      </c>
      <c r="P275" s="59">
        <f t="shared" si="18"/>
        <v>0</v>
      </c>
      <c r="Q275" s="60">
        <f t="shared" si="19"/>
        <v>-702193</v>
      </c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</row>
    <row r="276" spans="1:40" s="23" customFormat="1" ht="12.75" x14ac:dyDescent="0.2">
      <c r="A276" s="23" t="s">
        <v>3563</v>
      </c>
      <c r="B276" s="138">
        <v>2011</v>
      </c>
      <c r="C276" s="138">
        <v>2011</v>
      </c>
      <c r="D276" s="138">
        <v>201101</v>
      </c>
      <c r="E276" s="138">
        <v>201101</v>
      </c>
      <c r="F276" s="108" t="s">
        <v>668</v>
      </c>
      <c r="G276" s="27" t="s">
        <v>669</v>
      </c>
      <c r="H276" s="27" t="s">
        <v>5</v>
      </c>
      <c r="I276" s="27" t="e">
        <f>+SUMIF('[16]New PBC 31.03.2021'!A:A, 'Trial Balance (2)'!F276, '[16]New PBC 31.03.2021'!D:D)</f>
        <v>#VALUE!</v>
      </c>
      <c r="J276" s="27" t="e">
        <f>+SUMIF('[16]New PBC 31.03.2021'!A:A, 'Trial Balance (2)'!F276, '[16]New PBC 31.03.2021'!G:G)</f>
        <v>#VALUE!</v>
      </c>
      <c r="K276" s="27" t="e">
        <f>+SUMIF('[16]New PBC 31.03.2021'!A:A, 'Trial Balance (2)'!F276, '[16]New PBC 31.03.2021'!J:J)</f>
        <v>#VALUE!</v>
      </c>
      <c r="L276" s="27" t="e">
        <f t="shared" si="17"/>
        <v>#VALUE!</v>
      </c>
      <c r="M276" s="27"/>
      <c r="N276" s="95" t="e">
        <f t="shared" si="16"/>
        <v>#VALUE!</v>
      </c>
      <c r="O276" s="59">
        <v>-12750</v>
      </c>
      <c r="P276" s="59">
        <f t="shared" si="18"/>
        <v>0</v>
      </c>
      <c r="Q276" s="60">
        <f t="shared" si="19"/>
        <v>-12750</v>
      </c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</row>
    <row r="277" spans="1:40" s="23" customFormat="1" ht="12.75" x14ac:dyDescent="0.2">
      <c r="A277" s="23" t="s">
        <v>3562</v>
      </c>
      <c r="B277" s="138">
        <v>1003</v>
      </c>
      <c r="C277" s="138">
        <v>1003</v>
      </c>
      <c r="D277" s="138">
        <v>100301</v>
      </c>
      <c r="E277" s="138">
        <v>100301</v>
      </c>
      <c r="F277" s="108" t="s">
        <v>670</v>
      </c>
      <c r="G277" s="27" t="s">
        <v>671</v>
      </c>
      <c r="H277" s="27" t="s">
        <v>5</v>
      </c>
      <c r="I277" s="27" t="e">
        <f>+SUMIF('[16]New PBC 31.03.2021'!A:A, 'Trial Balance (2)'!F277, '[16]New PBC 31.03.2021'!D:D)</f>
        <v>#VALUE!</v>
      </c>
      <c r="J277" s="27" t="e">
        <f>+SUMIF('[16]New PBC 31.03.2021'!A:A, 'Trial Balance (2)'!F277, '[16]New PBC 31.03.2021'!G:G)</f>
        <v>#VALUE!</v>
      </c>
      <c r="K277" s="27" t="e">
        <f>+SUMIF('[16]New PBC 31.03.2021'!A:A, 'Trial Balance (2)'!F277, '[16]New PBC 31.03.2021'!J:J)</f>
        <v>#VALUE!</v>
      </c>
      <c r="L277" s="27" t="e">
        <f t="shared" si="17"/>
        <v>#VALUE!</v>
      </c>
      <c r="M277" s="27"/>
      <c r="N277" s="95" t="e">
        <f t="shared" si="16"/>
        <v>#VALUE!</v>
      </c>
      <c r="O277" s="59">
        <v>40125.9</v>
      </c>
      <c r="P277" s="59">
        <f t="shared" si="18"/>
        <v>0</v>
      </c>
      <c r="Q277" s="60">
        <f t="shared" si="19"/>
        <v>40126</v>
      </c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</row>
    <row r="278" spans="1:40" s="23" customFormat="1" ht="12.75" x14ac:dyDescent="0.2">
      <c r="A278" s="23" t="s">
        <v>3562</v>
      </c>
      <c r="B278" s="138">
        <v>1003</v>
      </c>
      <c r="C278" s="138">
        <v>1003</v>
      </c>
      <c r="D278" s="138">
        <v>100301</v>
      </c>
      <c r="E278" s="138">
        <v>100301</v>
      </c>
      <c r="F278" s="108" t="s">
        <v>672</v>
      </c>
      <c r="G278" s="27" t="s">
        <v>673</v>
      </c>
      <c r="H278" s="27" t="s">
        <v>5</v>
      </c>
      <c r="I278" s="27" t="e">
        <f>+SUMIF('[16]New PBC 31.03.2021'!A:A, 'Trial Balance (2)'!F278, '[16]New PBC 31.03.2021'!D:D)</f>
        <v>#VALUE!</v>
      </c>
      <c r="J278" s="27" t="e">
        <f>+SUMIF('[16]New PBC 31.03.2021'!A:A, 'Trial Balance (2)'!F278, '[16]New PBC 31.03.2021'!G:G)</f>
        <v>#VALUE!</v>
      </c>
      <c r="K278" s="27" t="e">
        <f>+SUMIF('[16]New PBC 31.03.2021'!A:A, 'Trial Balance (2)'!F278, '[16]New PBC 31.03.2021'!J:J)</f>
        <v>#VALUE!</v>
      </c>
      <c r="L278" s="27" t="e">
        <f t="shared" si="17"/>
        <v>#VALUE!</v>
      </c>
      <c r="M278" s="27"/>
      <c r="N278" s="95" t="e">
        <f t="shared" si="16"/>
        <v>#VALUE!</v>
      </c>
      <c r="O278" s="59">
        <v>150062</v>
      </c>
      <c r="P278" s="59">
        <f t="shared" si="18"/>
        <v>0</v>
      </c>
      <c r="Q278" s="60">
        <f t="shared" si="19"/>
        <v>150062</v>
      </c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</row>
    <row r="279" spans="1:40" s="23" customFormat="1" ht="12.75" x14ac:dyDescent="0.2">
      <c r="A279" s="23" t="s">
        <v>3563</v>
      </c>
      <c r="B279" s="138">
        <v>2011</v>
      </c>
      <c r="C279" s="138">
        <v>2011</v>
      </c>
      <c r="D279" s="138">
        <v>201101</v>
      </c>
      <c r="E279" s="138">
        <v>201101</v>
      </c>
      <c r="F279" s="108" t="s">
        <v>678</v>
      </c>
      <c r="G279" s="27" t="s">
        <v>679</v>
      </c>
      <c r="H279" s="27" t="s">
        <v>5</v>
      </c>
      <c r="I279" s="27" t="e">
        <f>+SUMIF('[16]New PBC 31.03.2021'!A:A, 'Trial Balance (2)'!F279, '[16]New PBC 31.03.2021'!D:D)</f>
        <v>#VALUE!</v>
      </c>
      <c r="J279" s="27" t="e">
        <f>+SUMIF('[16]New PBC 31.03.2021'!A:A, 'Trial Balance (2)'!F279, '[16]New PBC 31.03.2021'!G:G)</f>
        <v>#VALUE!</v>
      </c>
      <c r="K279" s="27" t="e">
        <f>+SUMIF('[16]New PBC 31.03.2021'!A:A, 'Trial Balance (2)'!F279, '[16]New PBC 31.03.2021'!J:J)</f>
        <v>#VALUE!</v>
      </c>
      <c r="L279" s="27" t="e">
        <f t="shared" si="17"/>
        <v>#VALUE!</v>
      </c>
      <c r="M279" s="27"/>
      <c r="N279" s="95" t="e">
        <f t="shared" si="16"/>
        <v>#VALUE!</v>
      </c>
      <c r="O279" s="59">
        <v>-7000</v>
      </c>
      <c r="P279" s="59">
        <f t="shared" si="18"/>
        <v>0</v>
      </c>
      <c r="Q279" s="60">
        <f t="shared" si="19"/>
        <v>-7000</v>
      </c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</row>
    <row r="280" spans="1:40" s="23" customFormat="1" ht="12.75" x14ac:dyDescent="0.2">
      <c r="A280" s="23" t="s">
        <v>3563</v>
      </c>
      <c r="B280" s="138">
        <v>2011</v>
      </c>
      <c r="C280" s="138">
        <v>2011</v>
      </c>
      <c r="D280" s="138">
        <v>201101</v>
      </c>
      <c r="E280" s="138">
        <v>201101</v>
      </c>
      <c r="F280" s="108" t="s">
        <v>680</v>
      </c>
      <c r="G280" s="27" t="s">
        <v>681</v>
      </c>
      <c r="H280" s="27" t="s">
        <v>5</v>
      </c>
      <c r="I280" s="27" t="e">
        <f>+SUMIF('[16]New PBC 31.03.2021'!A:A, 'Trial Balance (2)'!F280, '[16]New PBC 31.03.2021'!D:D)</f>
        <v>#VALUE!</v>
      </c>
      <c r="J280" s="27" t="e">
        <f>+SUMIF('[16]New PBC 31.03.2021'!A:A, 'Trial Balance (2)'!F280, '[16]New PBC 31.03.2021'!G:G)</f>
        <v>#VALUE!</v>
      </c>
      <c r="K280" s="27" t="e">
        <f>+SUMIF('[16]New PBC 31.03.2021'!A:A, 'Trial Balance (2)'!F280, '[16]New PBC 31.03.2021'!J:J)</f>
        <v>#VALUE!</v>
      </c>
      <c r="L280" s="27" t="e">
        <f t="shared" si="17"/>
        <v>#VALUE!</v>
      </c>
      <c r="M280" s="27"/>
      <c r="N280" s="95" t="e">
        <f t="shared" si="16"/>
        <v>#VALUE!</v>
      </c>
      <c r="O280" s="59">
        <v>-68995</v>
      </c>
      <c r="P280" s="59">
        <f t="shared" si="18"/>
        <v>0</v>
      </c>
      <c r="Q280" s="60">
        <f t="shared" si="19"/>
        <v>-68995</v>
      </c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</row>
    <row r="281" spans="1:40" s="23" customFormat="1" ht="12.75" x14ac:dyDescent="0.2">
      <c r="A281" s="23" t="s">
        <v>3563</v>
      </c>
      <c r="B281" s="138">
        <v>2011</v>
      </c>
      <c r="C281" s="138">
        <v>2011</v>
      </c>
      <c r="D281" s="138">
        <v>201101</v>
      </c>
      <c r="E281" s="138">
        <v>201101</v>
      </c>
      <c r="F281" s="108" t="s">
        <v>684</v>
      </c>
      <c r="G281" s="27" t="s">
        <v>685</v>
      </c>
      <c r="H281" s="27" t="s">
        <v>5</v>
      </c>
      <c r="I281" s="27" t="e">
        <f>+SUMIF('[16]New PBC 31.03.2021'!A:A, 'Trial Balance (2)'!F281, '[16]New PBC 31.03.2021'!D:D)</f>
        <v>#VALUE!</v>
      </c>
      <c r="J281" s="27" t="e">
        <f>+SUMIF('[16]New PBC 31.03.2021'!A:A, 'Trial Balance (2)'!F281, '[16]New PBC 31.03.2021'!G:G)</f>
        <v>#VALUE!</v>
      </c>
      <c r="K281" s="27" t="e">
        <f>+SUMIF('[16]New PBC 31.03.2021'!A:A, 'Trial Balance (2)'!F281, '[16]New PBC 31.03.2021'!J:J)</f>
        <v>#VALUE!</v>
      </c>
      <c r="L281" s="27" t="e">
        <f t="shared" si="17"/>
        <v>#VALUE!</v>
      </c>
      <c r="M281" s="27"/>
      <c r="N281" s="95" t="e">
        <f t="shared" si="16"/>
        <v>#VALUE!</v>
      </c>
      <c r="O281" s="59">
        <v>0</v>
      </c>
      <c r="P281" s="59">
        <f t="shared" si="18"/>
        <v>0</v>
      </c>
      <c r="Q281" s="60">
        <f t="shared" si="19"/>
        <v>0</v>
      </c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</row>
    <row r="282" spans="1:40" s="23" customFormat="1" ht="12.75" x14ac:dyDescent="0.2">
      <c r="A282" s="23" t="s">
        <v>3563</v>
      </c>
      <c r="B282" s="138">
        <v>2011</v>
      </c>
      <c r="C282" s="138">
        <v>2011</v>
      </c>
      <c r="D282" s="138">
        <v>201101</v>
      </c>
      <c r="E282" s="138">
        <v>201101</v>
      </c>
      <c r="F282" s="108" t="s">
        <v>686</v>
      </c>
      <c r="G282" s="27" t="s">
        <v>687</v>
      </c>
      <c r="H282" s="27" t="s">
        <v>5</v>
      </c>
      <c r="I282" s="27" t="e">
        <f>+SUMIF('[16]New PBC 31.03.2021'!A:A, 'Trial Balance (2)'!F282, '[16]New PBC 31.03.2021'!D:D)</f>
        <v>#VALUE!</v>
      </c>
      <c r="J282" s="27" t="e">
        <f>+SUMIF('[16]New PBC 31.03.2021'!A:A, 'Trial Balance (2)'!F282, '[16]New PBC 31.03.2021'!G:G)</f>
        <v>#VALUE!</v>
      </c>
      <c r="K282" s="27" t="e">
        <f>+SUMIF('[16]New PBC 31.03.2021'!A:A, 'Trial Balance (2)'!F282, '[16]New PBC 31.03.2021'!J:J)</f>
        <v>#VALUE!</v>
      </c>
      <c r="L282" s="27" t="e">
        <f t="shared" si="17"/>
        <v>#VALUE!</v>
      </c>
      <c r="M282" s="27"/>
      <c r="N282" s="95" t="e">
        <f t="shared" si="16"/>
        <v>#VALUE!</v>
      </c>
      <c r="O282" s="59">
        <v>-192657.89799999911</v>
      </c>
      <c r="P282" s="59">
        <f t="shared" si="18"/>
        <v>0</v>
      </c>
      <c r="Q282" s="60">
        <f t="shared" si="19"/>
        <v>-192658</v>
      </c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</row>
    <row r="283" spans="1:40" s="23" customFormat="1" ht="12.75" x14ac:dyDescent="0.2">
      <c r="A283" s="23" t="s">
        <v>3563</v>
      </c>
      <c r="B283" s="138">
        <v>2011</v>
      </c>
      <c r="C283" s="138">
        <v>2011</v>
      </c>
      <c r="D283" s="138">
        <v>201101</v>
      </c>
      <c r="E283" s="138">
        <v>201101</v>
      </c>
      <c r="F283" s="108" t="s">
        <v>688</v>
      </c>
      <c r="G283" s="27" t="s">
        <v>689</v>
      </c>
      <c r="H283" s="27" t="s">
        <v>5</v>
      </c>
      <c r="I283" s="27" t="e">
        <f>+SUMIF('[16]New PBC 31.03.2021'!A:A, 'Trial Balance (2)'!F283, '[16]New PBC 31.03.2021'!D:D)</f>
        <v>#VALUE!</v>
      </c>
      <c r="J283" s="27" t="e">
        <f>+SUMIF('[16]New PBC 31.03.2021'!A:A, 'Trial Balance (2)'!F283, '[16]New PBC 31.03.2021'!G:G)</f>
        <v>#VALUE!</v>
      </c>
      <c r="K283" s="27" t="e">
        <f>+SUMIF('[16]New PBC 31.03.2021'!A:A, 'Trial Balance (2)'!F283, '[16]New PBC 31.03.2021'!J:J)</f>
        <v>#VALUE!</v>
      </c>
      <c r="L283" s="27" t="e">
        <f t="shared" si="17"/>
        <v>#VALUE!</v>
      </c>
      <c r="M283" s="27"/>
      <c r="N283" s="95" t="e">
        <f t="shared" si="16"/>
        <v>#VALUE!</v>
      </c>
      <c r="O283" s="59">
        <v>0</v>
      </c>
      <c r="P283" s="59">
        <f t="shared" si="18"/>
        <v>0</v>
      </c>
      <c r="Q283" s="60">
        <f t="shared" si="19"/>
        <v>0</v>
      </c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</row>
    <row r="284" spans="1:40" s="23" customFormat="1" ht="12.75" x14ac:dyDescent="0.2">
      <c r="A284" s="23" t="s">
        <v>3563</v>
      </c>
      <c r="B284" s="138">
        <v>2011</v>
      </c>
      <c r="C284" s="138">
        <v>2011</v>
      </c>
      <c r="D284" s="138">
        <v>201101</v>
      </c>
      <c r="E284" s="138">
        <v>201101</v>
      </c>
      <c r="F284" s="108" t="s">
        <v>695</v>
      </c>
      <c r="G284" s="27" t="s">
        <v>696</v>
      </c>
      <c r="H284" s="27" t="s">
        <v>5</v>
      </c>
      <c r="I284" s="27" t="e">
        <f>+SUMIF('[16]New PBC 31.03.2021'!A:A, 'Trial Balance (2)'!F284, '[16]New PBC 31.03.2021'!D:D)</f>
        <v>#VALUE!</v>
      </c>
      <c r="J284" s="27" t="e">
        <f>+SUMIF('[16]New PBC 31.03.2021'!A:A, 'Trial Balance (2)'!F284, '[16]New PBC 31.03.2021'!G:G)</f>
        <v>#VALUE!</v>
      </c>
      <c r="K284" s="27" t="e">
        <f>+SUMIF('[16]New PBC 31.03.2021'!A:A, 'Trial Balance (2)'!F284, '[16]New PBC 31.03.2021'!J:J)</f>
        <v>#VALUE!</v>
      </c>
      <c r="L284" s="27" t="e">
        <f t="shared" si="17"/>
        <v>#VALUE!</v>
      </c>
      <c r="M284" s="27"/>
      <c r="N284" s="95" t="e">
        <f t="shared" si="16"/>
        <v>#VALUE!</v>
      </c>
      <c r="O284" s="59">
        <v>-872608.88999999966</v>
      </c>
      <c r="P284" s="59">
        <f t="shared" si="18"/>
        <v>0</v>
      </c>
      <c r="Q284" s="60">
        <f t="shared" si="19"/>
        <v>-872609</v>
      </c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</row>
    <row r="285" spans="1:40" s="23" customFormat="1" ht="12.75" x14ac:dyDescent="0.2">
      <c r="A285" s="23" t="s">
        <v>3563</v>
      </c>
      <c r="B285" s="138">
        <v>2011</v>
      </c>
      <c r="C285" s="138">
        <v>2011</v>
      </c>
      <c r="D285" s="138">
        <v>201101</v>
      </c>
      <c r="E285" s="138">
        <v>201101</v>
      </c>
      <c r="F285" s="108" t="s">
        <v>697</v>
      </c>
      <c r="G285" s="27" t="s">
        <v>698</v>
      </c>
      <c r="H285" s="27" t="s">
        <v>5</v>
      </c>
      <c r="I285" s="27" t="e">
        <f>+SUMIF('[16]New PBC 31.03.2021'!A:A, 'Trial Balance (2)'!F285, '[16]New PBC 31.03.2021'!D:D)</f>
        <v>#VALUE!</v>
      </c>
      <c r="J285" s="27" t="e">
        <f>+SUMIF('[16]New PBC 31.03.2021'!A:A, 'Trial Balance (2)'!F285, '[16]New PBC 31.03.2021'!G:G)</f>
        <v>#VALUE!</v>
      </c>
      <c r="K285" s="27" t="e">
        <f>+SUMIF('[16]New PBC 31.03.2021'!A:A, 'Trial Balance (2)'!F285, '[16]New PBC 31.03.2021'!J:J)</f>
        <v>#VALUE!</v>
      </c>
      <c r="L285" s="27" t="e">
        <f t="shared" si="17"/>
        <v>#VALUE!</v>
      </c>
      <c r="M285" s="27"/>
      <c r="N285" s="95" t="e">
        <f t="shared" si="16"/>
        <v>#VALUE!</v>
      </c>
      <c r="O285" s="59">
        <v>-461914.87999990006</v>
      </c>
      <c r="P285" s="59">
        <f t="shared" si="18"/>
        <v>0</v>
      </c>
      <c r="Q285" s="60">
        <f t="shared" si="19"/>
        <v>-461915</v>
      </c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</row>
    <row r="286" spans="1:40" s="23" customFormat="1" ht="12.75" x14ac:dyDescent="0.2">
      <c r="A286" s="23" t="s">
        <v>3562</v>
      </c>
      <c r="B286" s="138">
        <v>1003</v>
      </c>
      <c r="C286" s="138">
        <v>1003</v>
      </c>
      <c r="D286" s="138">
        <v>100301</v>
      </c>
      <c r="E286" s="138">
        <v>100301</v>
      </c>
      <c r="F286" s="108" t="s">
        <v>699</v>
      </c>
      <c r="G286" s="27" t="s">
        <v>700</v>
      </c>
      <c r="H286" s="27" t="s">
        <v>5</v>
      </c>
      <c r="I286" s="27" t="e">
        <f>+SUMIF('[16]New PBC 31.03.2021'!A:A, 'Trial Balance (2)'!F286, '[16]New PBC 31.03.2021'!D:D)</f>
        <v>#VALUE!</v>
      </c>
      <c r="J286" s="27" t="e">
        <f>+SUMIF('[16]New PBC 31.03.2021'!A:A, 'Trial Balance (2)'!F286, '[16]New PBC 31.03.2021'!G:G)</f>
        <v>#VALUE!</v>
      </c>
      <c r="K286" s="27" t="e">
        <f>+SUMIF('[16]New PBC 31.03.2021'!A:A, 'Trial Balance (2)'!F286, '[16]New PBC 31.03.2021'!J:J)</f>
        <v>#VALUE!</v>
      </c>
      <c r="L286" s="27" t="e">
        <f t="shared" si="17"/>
        <v>#VALUE!</v>
      </c>
      <c r="M286" s="27"/>
      <c r="N286" s="95" t="e">
        <f t="shared" si="16"/>
        <v>#VALUE!</v>
      </c>
      <c r="O286" s="59">
        <v>9887.0000999999975</v>
      </c>
      <c r="P286" s="59">
        <f t="shared" si="18"/>
        <v>0</v>
      </c>
      <c r="Q286" s="60">
        <f t="shared" si="19"/>
        <v>9887</v>
      </c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</row>
    <row r="287" spans="1:40" s="23" customFormat="1" ht="12.75" x14ac:dyDescent="0.2">
      <c r="A287" s="23" t="s">
        <v>3563</v>
      </c>
      <c r="B287" s="138">
        <v>2011</v>
      </c>
      <c r="C287" s="138">
        <v>2011</v>
      </c>
      <c r="D287" s="138">
        <v>201101</v>
      </c>
      <c r="E287" s="138">
        <v>201101</v>
      </c>
      <c r="F287" s="108" t="s">
        <v>701</v>
      </c>
      <c r="G287" s="27" t="s">
        <v>702</v>
      </c>
      <c r="H287" s="27" t="s">
        <v>5</v>
      </c>
      <c r="I287" s="27" t="e">
        <f>+SUMIF('[16]New PBC 31.03.2021'!A:A, 'Trial Balance (2)'!F287, '[16]New PBC 31.03.2021'!D:D)</f>
        <v>#VALUE!</v>
      </c>
      <c r="J287" s="27" t="e">
        <f>+SUMIF('[16]New PBC 31.03.2021'!A:A, 'Trial Balance (2)'!F287, '[16]New PBC 31.03.2021'!G:G)</f>
        <v>#VALUE!</v>
      </c>
      <c r="K287" s="27" t="e">
        <f>+SUMIF('[16]New PBC 31.03.2021'!A:A, 'Trial Balance (2)'!F287, '[16]New PBC 31.03.2021'!J:J)</f>
        <v>#VALUE!</v>
      </c>
      <c r="L287" s="27" t="e">
        <f t="shared" si="17"/>
        <v>#VALUE!</v>
      </c>
      <c r="M287" s="27"/>
      <c r="N287" s="95" t="e">
        <f t="shared" si="16"/>
        <v>#VALUE!</v>
      </c>
      <c r="O287" s="59">
        <v>0</v>
      </c>
      <c r="P287" s="59">
        <f t="shared" si="18"/>
        <v>0</v>
      </c>
      <c r="Q287" s="60">
        <f t="shared" si="19"/>
        <v>0</v>
      </c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</row>
    <row r="288" spans="1:40" s="23" customFormat="1" ht="12.75" x14ac:dyDescent="0.2">
      <c r="A288" s="23" t="s">
        <v>3562</v>
      </c>
      <c r="B288" s="138">
        <v>1002</v>
      </c>
      <c r="C288" s="138">
        <v>1002</v>
      </c>
      <c r="D288" s="138">
        <v>100201</v>
      </c>
      <c r="E288" s="138">
        <v>100201</v>
      </c>
      <c r="F288" s="108" t="s">
        <v>706</v>
      </c>
      <c r="G288" s="27" t="s">
        <v>707</v>
      </c>
      <c r="H288" s="27" t="s">
        <v>371</v>
      </c>
      <c r="I288" s="27" t="e">
        <f>+SUMIF('[16]New PBC 31.03.2021'!A:A, 'Trial Balance (2)'!F288, '[16]New PBC 31.03.2021'!D:D)</f>
        <v>#VALUE!</v>
      </c>
      <c r="J288" s="27" t="e">
        <f>+SUMIF('[16]New PBC 31.03.2021'!A:A, 'Trial Balance (2)'!F288, '[16]New PBC 31.03.2021'!G:G)</f>
        <v>#VALUE!</v>
      </c>
      <c r="K288" s="27" t="e">
        <f>+SUMIF('[16]New PBC 31.03.2021'!A:A, 'Trial Balance (2)'!F288, '[16]New PBC 31.03.2021'!J:J)</f>
        <v>#VALUE!</v>
      </c>
      <c r="L288" s="27" t="e">
        <f t="shared" si="17"/>
        <v>#VALUE!</v>
      </c>
      <c r="M288" s="27"/>
      <c r="N288" s="95" t="e">
        <f t="shared" si="16"/>
        <v>#VALUE!</v>
      </c>
      <c r="O288" s="59">
        <v>6210.2677502000006</v>
      </c>
      <c r="P288" s="59">
        <f t="shared" si="18"/>
        <v>0</v>
      </c>
      <c r="Q288" s="60">
        <f t="shared" si="19"/>
        <v>6210</v>
      </c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</row>
    <row r="289" spans="1:40" s="23" customFormat="1" ht="12.75" x14ac:dyDescent="0.2">
      <c r="A289" s="23" t="s">
        <v>3563</v>
      </c>
      <c r="B289" s="138">
        <v>2011</v>
      </c>
      <c r="C289" s="138">
        <v>2011</v>
      </c>
      <c r="D289" s="138">
        <v>201101</v>
      </c>
      <c r="E289" s="138">
        <v>201101</v>
      </c>
      <c r="F289" s="108" t="s">
        <v>717</v>
      </c>
      <c r="G289" s="27" t="s">
        <v>718</v>
      </c>
      <c r="H289" s="27" t="s">
        <v>5</v>
      </c>
      <c r="I289" s="27" t="e">
        <f>+SUMIF('[16]New PBC 31.03.2021'!A:A, 'Trial Balance (2)'!F289, '[16]New PBC 31.03.2021'!D:D)</f>
        <v>#VALUE!</v>
      </c>
      <c r="J289" s="27" t="e">
        <f>+SUMIF('[16]New PBC 31.03.2021'!A:A, 'Trial Balance (2)'!F289, '[16]New PBC 31.03.2021'!G:G)</f>
        <v>#VALUE!</v>
      </c>
      <c r="K289" s="27" t="e">
        <f>+SUMIF('[16]New PBC 31.03.2021'!A:A, 'Trial Balance (2)'!F289, '[16]New PBC 31.03.2021'!J:J)</f>
        <v>#VALUE!</v>
      </c>
      <c r="L289" s="27" t="e">
        <f t="shared" si="17"/>
        <v>#VALUE!</v>
      </c>
      <c r="M289" s="27"/>
      <c r="N289" s="95" t="e">
        <f t="shared" si="16"/>
        <v>#VALUE!</v>
      </c>
      <c r="O289" s="59">
        <v>-137185</v>
      </c>
      <c r="P289" s="59">
        <f t="shared" si="18"/>
        <v>0</v>
      </c>
      <c r="Q289" s="60">
        <f t="shared" si="19"/>
        <v>-137185</v>
      </c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</row>
    <row r="290" spans="1:40" s="23" customFormat="1" ht="12.75" x14ac:dyDescent="0.2">
      <c r="A290" s="23" t="s">
        <v>3563</v>
      </c>
      <c r="B290" s="138">
        <v>2011</v>
      </c>
      <c r="C290" s="138">
        <v>2011</v>
      </c>
      <c r="D290" s="138">
        <v>201101</v>
      </c>
      <c r="E290" s="138">
        <v>201101</v>
      </c>
      <c r="F290" s="108" t="s">
        <v>728</v>
      </c>
      <c r="G290" s="27" t="s">
        <v>729</v>
      </c>
      <c r="H290" s="27" t="s">
        <v>5</v>
      </c>
      <c r="I290" s="27" t="e">
        <f>+SUMIF('[16]New PBC 31.03.2021'!A:A, 'Trial Balance (2)'!F290, '[16]New PBC 31.03.2021'!D:D)</f>
        <v>#VALUE!</v>
      </c>
      <c r="J290" s="27" t="e">
        <f>+SUMIF('[16]New PBC 31.03.2021'!A:A, 'Trial Balance (2)'!F290, '[16]New PBC 31.03.2021'!G:G)</f>
        <v>#VALUE!</v>
      </c>
      <c r="K290" s="27" t="e">
        <f>+SUMIF('[16]New PBC 31.03.2021'!A:A, 'Trial Balance (2)'!F290, '[16]New PBC 31.03.2021'!J:J)</f>
        <v>#VALUE!</v>
      </c>
      <c r="L290" s="27" t="e">
        <f t="shared" si="17"/>
        <v>#VALUE!</v>
      </c>
      <c r="M290" s="27"/>
      <c r="N290" s="95" t="e">
        <f t="shared" si="16"/>
        <v>#VALUE!</v>
      </c>
      <c r="O290" s="59">
        <v>-32843.149999999994</v>
      </c>
      <c r="P290" s="59">
        <f t="shared" si="18"/>
        <v>0</v>
      </c>
      <c r="Q290" s="60">
        <f t="shared" si="19"/>
        <v>-32843</v>
      </c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</row>
    <row r="291" spans="1:40" s="23" customFormat="1" ht="12.75" x14ac:dyDescent="0.2">
      <c r="A291" s="23" t="s">
        <v>3562</v>
      </c>
      <c r="B291" s="138">
        <v>1002</v>
      </c>
      <c r="C291" s="138">
        <v>1002</v>
      </c>
      <c r="D291" s="138">
        <v>100201</v>
      </c>
      <c r="E291" s="138">
        <v>100201</v>
      </c>
      <c r="F291" s="108" t="s">
        <v>730</v>
      </c>
      <c r="G291" s="27" t="s">
        <v>731</v>
      </c>
      <c r="H291" s="27" t="s">
        <v>371</v>
      </c>
      <c r="I291" s="27" t="e">
        <f>+SUMIF('[16]New PBC 31.03.2021'!A:A, 'Trial Balance (2)'!F291, '[16]New PBC 31.03.2021'!D:D)</f>
        <v>#VALUE!</v>
      </c>
      <c r="J291" s="27" t="e">
        <f>+SUMIF('[16]New PBC 31.03.2021'!A:A, 'Trial Balance (2)'!F291, '[16]New PBC 31.03.2021'!G:G)</f>
        <v>#VALUE!</v>
      </c>
      <c r="K291" s="27" t="e">
        <f>+SUMIF('[16]New PBC 31.03.2021'!A:A, 'Trial Balance (2)'!F291, '[16]New PBC 31.03.2021'!J:J)</f>
        <v>#VALUE!</v>
      </c>
      <c r="L291" s="27" t="e">
        <f t="shared" si="17"/>
        <v>#VALUE!</v>
      </c>
      <c r="M291" s="27"/>
      <c r="N291" s="95" t="e">
        <f t="shared" si="16"/>
        <v>#VALUE!</v>
      </c>
      <c r="O291" s="59">
        <v>-1.0999990627169609E-3</v>
      </c>
      <c r="P291" s="59">
        <f t="shared" si="18"/>
        <v>0</v>
      </c>
      <c r="Q291" s="60">
        <f t="shared" si="19"/>
        <v>0</v>
      </c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</row>
    <row r="292" spans="1:40" s="23" customFormat="1" ht="12.75" x14ac:dyDescent="0.2">
      <c r="A292" s="23" t="s">
        <v>3563</v>
      </c>
      <c r="B292" s="138">
        <v>2011</v>
      </c>
      <c r="C292" s="138">
        <v>2011</v>
      </c>
      <c r="D292" s="138">
        <v>201101</v>
      </c>
      <c r="E292" s="138">
        <v>201101</v>
      </c>
      <c r="F292" s="108" t="s">
        <v>732</v>
      </c>
      <c r="G292" s="27" t="s">
        <v>733</v>
      </c>
      <c r="H292" s="27" t="s">
        <v>5</v>
      </c>
      <c r="I292" s="27" t="e">
        <f>+SUMIF('[16]New PBC 31.03.2021'!A:A, 'Trial Balance (2)'!F292, '[16]New PBC 31.03.2021'!D:D)</f>
        <v>#VALUE!</v>
      </c>
      <c r="J292" s="27" t="e">
        <f>+SUMIF('[16]New PBC 31.03.2021'!A:A, 'Trial Balance (2)'!F292, '[16]New PBC 31.03.2021'!G:G)</f>
        <v>#VALUE!</v>
      </c>
      <c r="K292" s="27" t="e">
        <f>+SUMIF('[16]New PBC 31.03.2021'!A:A, 'Trial Balance (2)'!F292, '[16]New PBC 31.03.2021'!J:J)</f>
        <v>#VALUE!</v>
      </c>
      <c r="L292" s="27" t="e">
        <f t="shared" si="17"/>
        <v>#VALUE!</v>
      </c>
      <c r="M292" s="27"/>
      <c r="N292" s="95" t="e">
        <f t="shared" si="16"/>
        <v>#VALUE!</v>
      </c>
      <c r="O292" s="59">
        <v>-193848.66120000021</v>
      </c>
      <c r="P292" s="59">
        <f t="shared" si="18"/>
        <v>0</v>
      </c>
      <c r="Q292" s="60">
        <f t="shared" si="19"/>
        <v>-193849</v>
      </c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</row>
    <row r="293" spans="1:40" s="23" customFormat="1" ht="12.75" x14ac:dyDescent="0.2">
      <c r="A293" s="23" t="s">
        <v>3563</v>
      </c>
      <c r="B293" s="138">
        <v>2011</v>
      </c>
      <c r="C293" s="138">
        <v>2011</v>
      </c>
      <c r="D293" s="138">
        <v>201101</v>
      </c>
      <c r="E293" s="138">
        <v>201101</v>
      </c>
      <c r="F293" s="108" t="s">
        <v>734</v>
      </c>
      <c r="G293" s="27" t="s">
        <v>735</v>
      </c>
      <c r="H293" s="27" t="s">
        <v>5</v>
      </c>
      <c r="I293" s="27" t="e">
        <f>+SUMIF('[16]New PBC 31.03.2021'!A:A, 'Trial Balance (2)'!F293, '[16]New PBC 31.03.2021'!D:D)</f>
        <v>#VALUE!</v>
      </c>
      <c r="J293" s="27" t="e">
        <f>+SUMIF('[16]New PBC 31.03.2021'!A:A, 'Trial Balance (2)'!F293, '[16]New PBC 31.03.2021'!G:G)</f>
        <v>#VALUE!</v>
      </c>
      <c r="K293" s="27" t="e">
        <f>+SUMIF('[16]New PBC 31.03.2021'!A:A, 'Trial Balance (2)'!F293, '[16]New PBC 31.03.2021'!J:J)</f>
        <v>#VALUE!</v>
      </c>
      <c r="L293" s="27" t="e">
        <f t="shared" si="17"/>
        <v>#VALUE!</v>
      </c>
      <c r="M293" s="27"/>
      <c r="N293" s="95" t="e">
        <f t="shared" si="16"/>
        <v>#VALUE!</v>
      </c>
      <c r="O293" s="59">
        <v>-23745</v>
      </c>
      <c r="P293" s="59">
        <f t="shared" si="18"/>
        <v>0</v>
      </c>
      <c r="Q293" s="60">
        <f t="shared" si="19"/>
        <v>-23745</v>
      </c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</row>
    <row r="294" spans="1:40" s="23" customFormat="1" ht="12.75" x14ac:dyDescent="0.2">
      <c r="A294" s="23" t="s">
        <v>3563</v>
      </c>
      <c r="B294" s="138">
        <v>2011</v>
      </c>
      <c r="C294" s="138">
        <v>2011</v>
      </c>
      <c r="D294" s="138">
        <v>201101</v>
      </c>
      <c r="E294" s="138">
        <v>201101</v>
      </c>
      <c r="F294" s="108" t="s">
        <v>737</v>
      </c>
      <c r="G294" s="27" t="s">
        <v>738</v>
      </c>
      <c r="H294" s="27" t="s">
        <v>5</v>
      </c>
      <c r="I294" s="27" t="e">
        <f>+SUMIF('[16]New PBC 31.03.2021'!A:A, 'Trial Balance (2)'!F294, '[16]New PBC 31.03.2021'!D:D)</f>
        <v>#VALUE!</v>
      </c>
      <c r="J294" s="27" t="e">
        <f>+SUMIF('[16]New PBC 31.03.2021'!A:A, 'Trial Balance (2)'!F294, '[16]New PBC 31.03.2021'!G:G)</f>
        <v>#VALUE!</v>
      </c>
      <c r="K294" s="27" t="e">
        <f>+SUMIF('[16]New PBC 31.03.2021'!A:A, 'Trial Balance (2)'!F294, '[16]New PBC 31.03.2021'!J:J)</f>
        <v>#VALUE!</v>
      </c>
      <c r="L294" s="27" t="e">
        <f t="shared" si="17"/>
        <v>#VALUE!</v>
      </c>
      <c r="M294" s="27"/>
      <c r="N294" s="95" t="e">
        <f t="shared" si="16"/>
        <v>#VALUE!</v>
      </c>
      <c r="O294" s="59">
        <v>-368891.60000000149</v>
      </c>
      <c r="P294" s="59">
        <f t="shared" si="18"/>
        <v>0</v>
      </c>
      <c r="Q294" s="60">
        <f t="shared" si="19"/>
        <v>-368892</v>
      </c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</row>
    <row r="295" spans="1:40" s="23" customFormat="1" ht="12.75" x14ac:dyDescent="0.2">
      <c r="A295" s="23" t="s">
        <v>3562</v>
      </c>
      <c r="B295" s="138">
        <v>1003</v>
      </c>
      <c r="C295" s="138">
        <v>1003</v>
      </c>
      <c r="D295" s="138">
        <v>100301</v>
      </c>
      <c r="E295" s="138">
        <v>100301</v>
      </c>
      <c r="F295" s="108" t="s">
        <v>740</v>
      </c>
      <c r="G295" s="27" t="s">
        <v>741</v>
      </c>
      <c r="H295" s="27" t="s">
        <v>5</v>
      </c>
      <c r="I295" s="27" t="e">
        <f>+SUMIF('[16]New PBC 31.03.2021'!A:A, 'Trial Balance (2)'!F295, '[16]New PBC 31.03.2021'!D:D)</f>
        <v>#VALUE!</v>
      </c>
      <c r="J295" s="27" t="e">
        <f>+SUMIF('[16]New PBC 31.03.2021'!A:A, 'Trial Balance (2)'!F295, '[16]New PBC 31.03.2021'!G:G)</f>
        <v>#VALUE!</v>
      </c>
      <c r="K295" s="27" t="e">
        <f>+SUMIF('[16]New PBC 31.03.2021'!A:A, 'Trial Balance (2)'!F295, '[16]New PBC 31.03.2021'!J:J)</f>
        <v>#VALUE!</v>
      </c>
      <c r="L295" s="27" t="e">
        <f t="shared" si="17"/>
        <v>#VALUE!</v>
      </c>
      <c r="M295" s="27"/>
      <c r="N295" s="95" t="e">
        <f t="shared" si="16"/>
        <v>#VALUE!</v>
      </c>
      <c r="O295" s="59">
        <v>0</v>
      </c>
      <c r="P295" s="59">
        <f t="shared" si="18"/>
        <v>0</v>
      </c>
      <c r="Q295" s="60">
        <f t="shared" si="19"/>
        <v>0</v>
      </c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</row>
    <row r="296" spans="1:40" s="23" customFormat="1" ht="12.75" x14ac:dyDescent="0.2">
      <c r="A296" s="23" t="s">
        <v>3563</v>
      </c>
      <c r="B296" s="138">
        <v>2011</v>
      </c>
      <c r="C296" s="138">
        <v>2011</v>
      </c>
      <c r="D296" s="138">
        <v>201101</v>
      </c>
      <c r="E296" s="138">
        <v>201101</v>
      </c>
      <c r="F296" s="108" t="s">
        <v>744</v>
      </c>
      <c r="G296" s="27" t="s">
        <v>745</v>
      </c>
      <c r="H296" s="27" t="s">
        <v>5</v>
      </c>
      <c r="I296" s="27" t="e">
        <f>+SUMIF('[16]New PBC 31.03.2021'!A:A, 'Trial Balance (2)'!F296, '[16]New PBC 31.03.2021'!D:D)</f>
        <v>#VALUE!</v>
      </c>
      <c r="J296" s="27" t="e">
        <f>+SUMIF('[16]New PBC 31.03.2021'!A:A, 'Trial Balance (2)'!F296, '[16]New PBC 31.03.2021'!G:G)</f>
        <v>#VALUE!</v>
      </c>
      <c r="K296" s="27" t="e">
        <f>+SUMIF('[16]New PBC 31.03.2021'!A:A, 'Trial Balance (2)'!F296, '[16]New PBC 31.03.2021'!J:J)</f>
        <v>#VALUE!</v>
      </c>
      <c r="L296" s="27" t="e">
        <f t="shared" si="17"/>
        <v>#VALUE!</v>
      </c>
      <c r="M296" s="27"/>
      <c r="N296" s="95" t="e">
        <f t="shared" si="16"/>
        <v>#VALUE!</v>
      </c>
      <c r="O296" s="59">
        <v>2.4000001139938831E-3</v>
      </c>
      <c r="P296" s="59">
        <f t="shared" si="18"/>
        <v>0</v>
      </c>
      <c r="Q296" s="60">
        <f t="shared" si="19"/>
        <v>0</v>
      </c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</row>
    <row r="297" spans="1:40" s="23" customFormat="1" ht="12.75" x14ac:dyDescent="0.2">
      <c r="A297" s="23" t="s">
        <v>3562</v>
      </c>
      <c r="B297" s="138">
        <v>1002</v>
      </c>
      <c r="C297" s="138">
        <v>1002</v>
      </c>
      <c r="D297" s="138">
        <v>100201</v>
      </c>
      <c r="E297" s="138">
        <v>100201</v>
      </c>
      <c r="F297" s="108" t="s">
        <v>748</v>
      </c>
      <c r="G297" s="27" t="s">
        <v>749</v>
      </c>
      <c r="H297" s="27" t="s">
        <v>371</v>
      </c>
      <c r="I297" s="27" t="e">
        <f>+SUMIF('[16]New PBC 31.03.2021'!A:A, 'Trial Balance (2)'!F297, '[16]New PBC 31.03.2021'!D:D)</f>
        <v>#VALUE!</v>
      </c>
      <c r="J297" s="27" t="e">
        <f>+SUMIF('[16]New PBC 31.03.2021'!A:A, 'Trial Balance (2)'!F297, '[16]New PBC 31.03.2021'!G:G)</f>
        <v>#VALUE!</v>
      </c>
      <c r="K297" s="27" t="e">
        <f>+SUMIF('[16]New PBC 31.03.2021'!A:A, 'Trial Balance (2)'!F297, '[16]New PBC 31.03.2021'!J:J)</f>
        <v>#VALUE!</v>
      </c>
      <c r="L297" s="27" t="e">
        <f t="shared" si="17"/>
        <v>#VALUE!</v>
      </c>
      <c r="M297" s="27"/>
      <c r="N297" s="95" t="e">
        <f t="shared" si="16"/>
        <v>#VALUE!</v>
      </c>
      <c r="O297" s="59">
        <v>22660.185000100002</v>
      </c>
      <c r="P297" s="59">
        <f t="shared" si="18"/>
        <v>0</v>
      </c>
      <c r="Q297" s="60">
        <f t="shared" si="19"/>
        <v>22660</v>
      </c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</row>
    <row r="298" spans="1:40" s="23" customFormat="1" ht="12.75" x14ac:dyDescent="0.2">
      <c r="A298" s="23" t="s">
        <v>3563</v>
      </c>
      <c r="B298" s="138">
        <v>2011</v>
      </c>
      <c r="C298" s="138">
        <v>2011</v>
      </c>
      <c r="D298" s="138">
        <v>201101</v>
      </c>
      <c r="E298" s="138">
        <v>201101</v>
      </c>
      <c r="F298" s="108" t="s">
        <v>752</v>
      </c>
      <c r="G298" s="27" t="s">
        <v>753</v>
      </c>
      <c r="H298" s="27" t="s">
        <v>371</v>
      </c>
      <c r="I298" s="27" t="e">
        <f>+SUMIF('[16]New PBC 31.03.2021'!A:A, 'Trial Balance (2)'!F298, '[16]New PBC 31.03.2021'!D:D)</f>
        <v>#VALUE!</v>
      </c>
      <c r="J298" s="27" t="e">
        <f>+SUMIF('[16]New PBC 31.03.2021'!A:A, 'Trial Balance (2)'!F298, '[16]New PBC 31.03.2021'!G:G)</f>
        <v>#VALUE!</v>
      </c>
      <c r="K298" s="27" t="e">
        <f>+SUMIF('[16]New PBC 31.03.2021'!A:A, 'Trial Balance (2)'!F298, '[16]New PBC 31.03.2021'!J:J)</f>
        <v>#VALUE!</v>
      </c>
      <c r="L298" s="27" t="e">
        <f t="shared" si="17"/>
        <v>#VALUE!</v>
      </c>
      <c r="M298" s="27"/>
      <c r="N298" s="95" t="e">
        <f t="shared" si="16"/>
        <v>#VALUE!</v>
      </c>
      <c r="O298" s="59">
        <v>-243540.00029989937</v>
      </c>
      <c r="P298" s="59">
        <f t="shared" si="18"/>
        <v>0</v>
      </c>
      <c r="Q298" s="60">
        <f t="shared" si="19"/>
        <v>-243540</v>
      </c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</row>
    <row r="299" spans="1:40" s="23" customFormat="1" ht="12.75" x14ac:dyDescent="0.2">
      <c r="A299" s="23" t="s">
        <v>3563</v>
      </c>
      <c r="B299" s="138">
        <v>2011</v>
      </c>
      <c r="C299" s="138">
        <v>2011</v>
      </c>
      <c r="D299" s="138">
        <v>201101</v>
      </c>
      <c r="E299" s="138">
        <v>201101</v>
      </c>
      <c r="F299" s="108" t="s">
        <v>754</v>
      </c>
      <c r="G299" s="27" t="s">
        <v>755</v>
      </c>
      <c r="H299" s="27" t="s">
        <v>5</v>
      </c>
      <c r="I299" s="27" t="e">
        <f>+SUMIF('[16]New PBC 31.03.2021'!A:A, 'Trial Balance (2)'!F299, '[16]New PBC 31.03.2021'!D:D)</f>
        <v>#VALUE!</v>
      </c>
      <c r="J299" s="27" t="e">
        <f>+SUMIF('[16]New PBC 31.03.2021'!A:A, 'Trial Balance (2)'!F299, '[16]New PBC 31.03.2021'!G:G)</f>
        <v>#VALUE!</v>
      </c>
      <c r="K299" s="27" t="e">
        <f>+SUMIF('[16]New PBC 31.03.2021'!A:A, 'Trial Balance (2)'!F299, '[16]New PBC 31.03.2021'!J:J)</f>
        <v>#VALUE!</v>
      </c>
      <c r="L299" s="27" t="e">
        <f t="shared" si="17"/>
        <v>#VALUE!</v>
      </c>
      <c r="M299" s="27"/>
      <c r="N299" s="95" t="e">
        <f t="shared" si="16"/>
        <v>#VALUE!</v>
      </c>
      <c r="O299" s="59">
        <v>-68966.38</v>
      </c>
      <c r="P299" s="59">
        <f t="shared" si="18"/>
        <v>0</v>
      </c>
      <c r="Q299" s="60">
        <f t="shared" si="19"/>
        <v>-68966</v>
      </c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</row>
    <row r="300" spans="1:40" s="23" customFormat="1" ht="12.75" x14ac:dyDescent="0.2">
      <c r="A300" s="23" t="s">
        <v>3563</v>
      </c>
      <c r="B300" s="138">
        <v>2011</v>
      </c>
      <c r="C300" s="138">
        <v>2011</v>
      </c>
      <c r="D300" s="138">
        <v>201101</v>
      </c>
      <c r="E300" s="138">
        <v>201101</v>
      </c>
      <c r="F300" s="108" t="s">
        <v>758</v>
      </c>
      <c r="G300" s="27" t="s">
        <v>759</v>
      </c>
      <c r="H300" s="27" t="s">
        <v>5</v>
      </c>
      <c r="I300" s="27" t="e">
        <f>+SUMIF('[16]New PBC 31.03.2021'!A:A, 'Trial Balance (2)'!F300, '[16]New PBC 31.03.2021'!D:D)</f>
        <v>#VALUE!</v>
      </c>
      <c r="J300" s="27" t="e">
        <f>+SUMIF('[16]New PBC 31.03.2021'!A:A, 'Trial Balance (2)'!F300, '[16]New PBC 31.03.2021'!G:G)</f>
        <v>#VALUE!</v>
      </c>
      <c r="K300" s="27" t="e">
        <f>+SUMIF('[16]New PBC 31.03.2021'!A:A, 'Trial Balance (2)'!F300, '[16]New PBC 31.03.2021'!J:J)</f>
        <v>#VALUE!</v>
      </c>
      <c r="L300" s="27" t="e">
        <f t="shared" si="17"/>
        <v>#VALUE!</v>
      </c>
      <c r="M300" s="27"/>
      <c r="N300" s="95" t="e">
        <f t="shared" si="16"/>
        <v>#VALUE!</v>
      </c>
      <c r="O300" s="59">
        <v>-682265.19800000079</v>
      </c>
      <c r="P300" s="59">
        <f t="shared" si="18"/>
        <v>0</v>
      </c>
      <c r="Q300" s="60">
        <f t="shared" si="19"/>
        <v>-682265</v>
      </c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</row>
    <row r="301" spans="1:40" s="23" customFormat="1" ht="12.75" x14ac:dyDescent="0.2">
      <c r="A301" s="23" t="s">
        <v>3563</v>
      </c>
      <c r="B301" s="138">
        <v>2011</v>
      </c>
      <c r="C301" s="138">
        <v>2011</v>
      </c>
      <c r="D301" s="138">
        <v>201101</v>
      </c>
      <c r="E301" s="138">
        <v>201101</v>
      </c>
      <c r="F301" s="108" t="s">
        <v>763</v>
      </c>
      <c r="G301" s="27" t="s">
        <v>764</v>
      </c>
      <c r="H301" s="27" t="s">
        <v>5</v>
      </c>
      <c r="I301" s="27" t="e">
        <f>+SUMIF('[16]New PBC 31.03.2021'!A:A, 'Trial Balance (2)'!F301, '[16]New PBC 31.03.2021'!D:D)</f>
        <v>#VALUE!</v>
      </c>
      <c r="J301" s="27" t="e">
        <f>+SUMIF('[16]New PBC 31.03.2021'!A:A, 'Trial Balance (2)'!F301, '[16]New PBC 31.03.2021'!G:G)</f>
        <v>#VALUE!</v>
      </c>
      <c r="K301" s="27" t="e">
        <f>+SUMIF('[16]New PBC 31.03.2021'!A:A, 'Trial Balance (2)'!F301, '[16]New PBC 31.03.2021'!J:J)</f>
        <v>#VALUE!</v>
      </c>
      <c r="L301" s="27" t="e">
        <f t="shared" si="17"/>
        <v>#VALUE!</v>
      </c>
      <c r="M301" s="27"/>
      <c r="N301" s="95" t="e">
        <f t="shared" si="16"/>
        <v>#VALUE!</v>
      </c>
      <c r="O301" s="59">
        <v>-49500</v>
      </c>
      <c r="P301" s="59">
        <f t="shared" si="18"/>
        <v>0</v>
      </c>
      <c r="Q301" s="60">
        <f t="shared" si="19"/>
        <v>-49500</v>
      </c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</row>
    <row r="302" spans="1:40" s="23" customFormat="1" ht="12.75" x14ac:dyDescent="0.2">
      <c r="A302" s="23" t="s">
        <v>3563</v>
      </c>
      <c r="B302" s="138">
        <v>2011</v>
      </c>
      <c r="C302" s="138">
        <v>2011</v>
      </c>
      <c r="D302" s="138">
        <v>201101</v>
      </c>
      <c r="E302" s="138">
        <v>201101</v>
      </c>
      <c r="F302" s="108" t="s">
        <v>765</v>
      </c>
      <c r="G302" s="27" t="s">
        <v>766</v>
      </c>
      <c r="H302" s="27" t="s">
        <v>5</v>
      </c>
      <c r="I302" s="27" t="e">
        <f>+SUMIF('[16]New PBC 31.03.2021'!A:A, 'Trial Balance (2)'!F302, '[16]New PBC 31.03.2021'!D:D)</f>
        <v>#VALUE!</v>
      </c>
      <c r="J302" s="27" t="e">
        <f>+SUMIF('[16]New PBC 31.03.2021'!A:A, 'Trial Balance (2)'!F302, '[16]New PBC 31.03.2021'!G:G)</f>
        <v>#VALUE!</v>
      </c>
      <c r="K302" s="27" t="e">
        <f>+SUMIF('[16]New PBC 31.03.2021'!A:A, 'Trial Balance (2)'!F302, '[16]New PBC 31.03.2021'!J:J)</f>
        <v>#VALUE!</v>
      </c>
      <c r="L302" s="27" t="e">
        <f t="shared" si="17"/>
        <v>#VALUE!</v>
      </c>
      <c r="M302" s="27"/>
      <c r="N302" s="95" t="e">
        <f t="shared" si="16"/>
        <v>#VALUE!</v>
      </c>
      <c r="O302" s="59">
        <v>-266400</v>
      </c>
      <c r="P302" s="59">
        <f t="shared" si="18"/>
        <v>0</v>
      </c>
      <c r="Q302" s="60">
        <f t="shared" si="19"/>
        <v>-266400</v>
      </c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</row>
    <row r="303" spans="1:40" s="23" customFormat="1" ht="12.75" x14ac:dyDescent="0.2">
      <c r="A303" s="23" t="s">
        <v>3563</v>
      </c>
      <c r="B303" s="138">
        <v>2011</v>
      </c>
      <c r="C303" s="138">
        <v>2011</v>
      </c>
      <c r="D303" s="138">
        <v>201101</v>
      </c>
      <c r="E303" s="138">
        <v>201101</v>
      </c>
      <c r="F303" s="108" t="s">
        <v>767</v>
      </c>
      <c r="G303" s="27" t="s">
        <v>768</v>
      </c>
      <c r="H303" s="27" t="s">
        <v>5</v>
      </c>
      <c r="I303" s="27" t="e">
        <f>+SUMIF('[16]New PBC 31.03.2021'!A:A, 'Trial Balance (2)'!F303, '[16]New PBC 31.03.2021'!D:D)</f>
        <v>#VALUE!</v>
      </c>
      <c r="J303" s="27" t="e">
        <f>+SUMIF('[16]New PBC 31.03.2021'!A:A, 'Trial Balance (2)'!F303, '[16]New PBC 31.03.2021'!G:G)</f>
        <v>#VALUE!</v>
      </c>
      <c r="K303" s="27" t="e">
        <f>+SUMIF('[16]New PBC 31.03.2021'!A:A, 'Trial Balance (2)'!F303, '[16]New PBC 31.03.2021'!J:J)</f>
        <v>#VALUE!</v>
      </c>
      <c r="L303" s="27" t="e">
        <f t="shared" si="17"/>
        <v>#VALUE!</v>
      </c>
      <c r="M303" s="27"/>
      <c r="N303" s="95" t="e">
        <f t="shared" si="16"/>
        <v>#VALUE!</v>
      </c>
      <c r="O303" s="59">
        <v>-80999.160000000033</v>
      </c>
      <c r="P303" s="59">
        <f t="shared" si="18"/>
        <v>0</v>
      </c>
      <c r="Q303" s="60">
        <f t="shared" si="19"/>
        <v>-80999</v>
      </c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</row>
    <row r="304" spans="1:40" s="23" customFormat="1" ht="12.75" x14ac:dyDescent="0.2">
      <c r="A304" s="23" t="s">
        <v>3563</v>
      </c>
      <c r="B304" s="138">
        <v>2011</v>
      </c>
      <c r="C304" s="138">
        <v>2011</v>
      </c>
      <c r="D304" s="138">
        <v>201101</v>
      </c>
      <c r="E304" s="138">
        <v>201101</v>
      </c>
      <c r="F304" s="108" t="s">
        <v>769</v>
      </c>
      <c r="G304" s="27" t="s">
        <v>770</v>
      </c>
      <c r="H304" s="27" t="s">
        <v>5</v>
      </c>
      <c r="I304" s="27" t="e">
        <f>+SUMIF('[16]New PBC 31.03.2021'!A:A, 'Trial Balance (2)'!F304, '[16]New PBC 31.03.2021'!D:D)</f>
        <v>#VALUE!</v>
      </c>
      <c r="J304" s="27" t="e">
        <f>+SUMIF('[16]New PBC 31.03.2021'!A:A, 'Trial Balance (2)'!F304, '[16]New PBC 31.03.2021'!G:G)</f>
        <v>#VALUE!</v>
      </c>
      <c r="K304" s="27" t="e">
        <f>+SUMIF('[16]New PBC 31.03.2021'!A:A, 'Trial Balance (2)'!F304, '[16]New PBC 31.03.2021'!J:J)</f>
        <v>#VALUE!</v>
      </c>
      <c r="L304" s="27" t="e">
        <f t="shared" si="17"/>
        <v>#VALUE!</v>
      </c>
      <c r="M304" s="27"/>
      <c r="N304" s="95" t="e">
        <f t="shared" si="16"/>
        <v>#VALUE!</v>
      </c>
      <c r="O304" s="59">
        <v>-489249.79999999981</v>
      </c>
      <c r="P304" s="59">
        <f t="shared" si="18"/>
        <v>0</v>
      </c>
      <c r="Q304" s="60">
        <f t="shared" si="19"/>
        <v>-489250</v>
      </c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</row>
    <row r="305" spans="1:40" s="23" customFormat="1" ht="12.75" x14ac:dyDescent="0.2">
      <c r="A305" s="23" t="s">
        <v>3563</v>
      </c>
      <c r="B305" s="138">
        <v>2011</v>
      </c>
      <c r="C305" s="138">
        <v>2011</v>
      </c>
      <c r="D305" s="138">
        <v>201101</v>
      </c>
      <c r="E305" s="138">
        <v>201101</v>
      </c>
      <c r="F305" s="108" t="s">
        <v>773</v>
      </c>
      <c r="G305" s="27" t="s">
        <v>774</v>
      </c>
      <c r="H305" s="27" t="s">
        <v>5</v>
      </c>
      <c r="I305" s="27" t="e">
        <f>+SUMIF('[16]New PBC 31.03.2021'!A:A, 'Trial Balance (2)'!F305, '[16]New PBC 31.03.2021'!D:D)</f>
        <v>#VALUE!</v>
      </c>
      <c r="J305" s="27" t="e">
        <f>+SUMIF('[16]New PBC 31.03.2021'!A:A, 'Trial Balance (2)'!F305, '[16]New PBC 31.03.2021'!G:G)</f>
        <v>#VALUE!</v>
      </c>
      <c r="K305" s="27" t="e">
        <f>+SUMIF('[16]New PBC 31.03.2021'!A:A, 'Trial Balance (2)'!F305, '[16]New PBC 31.03.2021'!J:J)</f>
        <v>#VALUE!</v>
      </c>
      <c r="L305" s="27" t="e">
        <f t="shared" si="17"/>
        <v>#VALUE!</v>
      </c>
      <c r="M305" s="27"/>
      <c r="N305" s="95" t="e">
        <f t="shared" si="16"/>
        <v>#VALUE!</v>
      </c>
      <c r="O305" s="59">
        <v>1.0000076144933701E-7</v>
      </c>
      <c r="P305" s="59">
        <f t="shared" si="18"/>
        <v>0</v>
      </c>
      <c r="Q305" s="60">
        <f t="shared" si="19"/>
        <v>0</v>
      </c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</row>
    <row r="306" spans="1:40" s="23" customFormat="1" ht="12.75" x14ac:dyDescent="0.2">
      <c r="A306" s="23" t="s">
        <v>3563</v>
      </c>
      <c r="B306" s="138">
        <v>2011</v>
      </c>
      <c r="C306" s="138">
        <v>2011</v>
      </c>
      <c r="D306" s="138">
        <v>201101</v>
      </c>
      <c r="E306" s="138">
        <v>201101</v>
      </c>
      <c r="F306" s="108" t="s">
        <v>775</v>
      </c>
      <c r="G306" s="27" t="s">
        <v>776</v>
      </c>
      <c r="H306" s="27" t="s">
        <v>371</v>
      </c>
      <c r="I306" s="27" t="e">
        <f>+SUMIF('[16]New PBC 31.03.2021'!A:A, 'Trial Balance (2)'!F306, '[16]New PBC 31.03.2021'!D:D)</f>
        <v>#VALUE!</v>
      </c>
      <c r="J306" s="27" t="e">
        <f>+SUMIF('[16]New PBC 31.03.2021'!A:A, 'Trial Balance (2)'!F306, '[16]New PBC 31.03.2021'!G:G)</f>
        <v>#VALUE!</v>
      </c>
      <c r="K306" s="27" t="e">
        <f>+SUMIF('[16]New PBC 31.03.2021'!A:A, 'Trial Balance (2)'!F306, '[16]New PBC 31.03.2021'!J:J)</f>
        <v>#VALUE!</v>
      </c>
      <c r="L306" s="27" t="e">
        <f t="shared" si="17"/>
        <v>#VALUE!</v>
      </c>
      <c r="M306" s="27"/>
      <c r="N306" s="95" t="e">
        <f t="shared" si="16"/>
        <v>#VALUE!</v>
      </c>
      <c r="O306" s="59">
        <v>4.999999888241291E-3</v>
      </c>
      <c r="P306" s="59">
        <f t="shared" si="18"/>
        <v>0</v>
      </c>
      <c r="Q306" s="60">
        <f t="shared" si="19"/>
        <v>0</v>
      </c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</row>
    <row r="307" spans="1:40" s="23" customFormat="1" ht="12.75" x14ac:dyDescent="0.2">
      <c r="A307" s="23" t="s">
        <v>3563</v>
      </c>
      <c r="B307" s="138">
        <v>2011</v>
      </c>
      <c r="C307" s="138">
        <v>2011</v>
      </c>
      <c r="D307" s="138">
        <v>201101</v>
      </c>
      <c r="E307" s="138">
        <v>201101</v>
      </c>
      <c r="F307" s="108" t="s">
        <v>777</v>
      </c>
      <c r="G307" s="27" t="s">
        <v>778</v>
      </c>
      <c r="H307" s="27" t="s">
        <v>371</v>
      </c>
      <c r="I307" s="27" t="e">
        <f>+SUMIF('[16]New PBC 31.03.2021'!A:A, 'Trial Balance (2)'!F307, '[16]New PBC 31.03.2021'!D:D)</f>
        <v>#VALUE!</v>
      </c>
      <c r="J307" s="27" t="e">
        <f>+SUMIF('[16]New PBC 31.03.2021'!A:A, 'Trial Balance (2)'!F307, '[16]New PBC 31.03.2021'!G:G)</f>
        <v>#VALUE!</v>
      </c>
      <c r="K307" s="27" t="e">
        <f>+SUMIF('[16]New PBC 31.03.2021'!A:A, 'Trial Balance (2)'!F307, '[16]New PBC 31.03.2021'!J:J)</f>
        <v>#VALUE!</v>
      </c>
      <c r="L307" s="27" t="e">
        <f t="shared" si="17"/>
        <v>#VALUE!</v>
      </c>
      <c r="M307" s="27"/>
      <c r="N307" s="95" t="e">
        <f t="shared" si="16"/>
        <v>#VALUE!</v>
      </c>
      <c r="O307" s="59">
        <v>-21114.917999900063</v>
      </c>
      <c r="P307" s="59">
        <f t="shared" si="18"/>
        <v>0</v>
      </c>
      <c r="Q307" s="60">
        <f t="shared" si="19"/>
        <v>-21115</v>
      </c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</row>
    <row r="308" spans="1:40" s="23" customFormat="1" ht="12.75" x14ac:dyDescent="0.2">
      <c r="A308" s="23" t="s">
        <v>3563</v>
      </c>
      <c r="B308" s="138">
        <v>2011</v>
      </c>
      <c r="C308" s="138">
        <v>2011</v>
      </c>
      <c r="D308" s="138">
        <v>201101</v>
      </c>
      <c r="E308" s="138">
        <v>201101</v>
      </c>
      <c r="F308" s="108" t="s">
        <v>779</v>
      </c>
      <c r="G308" s="27" t="s">
        <v>780</v>
      </c>
      <c r="H308" s="27" t="s">
        <v>371</v>
      </c>
      <c r="I308" s="27" t="e">
        <f>+SUMIF('[16]New PBC 31.03.2021'!A:A, 'Trial Balance (2)'!F308, '[16]New PBC 31.03.2021'!D:D)</f>
        <v>#VALUE!</v>
      </c>
      <c r="J308" s="27" t="e">
        <f>+SUMIF('[16]New PBC 31.03.2021'!A:A, 'Trial Balance (2)'!F308, '[16]New PBC 31.03.2021'!G:G)</f>
        <v>#VALUE!</v>
      </c>
      <c r="K308" s="27" t="e">
        <f>+SUMIF('[16]New PBC 31.03.2021'!A:A, 'Trial Balance (2)'!F308, '[16]New PBC 31.03.2021'!J:J)</f>
        <v>#VALUE!</v>
      </c>
      <c r="L308" s="27" t="e">
        <f t="shared" si="17"/>
        <v>#VALUE!</v>
      </c>
      <c r="M308" s="27"/>
      <c r="N308" s="95" t="e">
        <f t="shared" si="16"/>
        <v>#VALUE!</v>
      </c>
      <c r="O308" s="59">
        <v>-10971.477910100046</v>
      </c>
      <c r="P308" s="59">
        <f t="shared" si="18"/>
        <v>0</v>
      </c>
      <c r="Q308" s="60">
        <f t="shared" si="19"/>
        <v>-10971</v>
      </c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</row>
    <row r="309" spans="1:40" s="23" customFormat="1" ht="12.75" x14ac:dyDescent="0.2">
      <c r="A309" s="23" t="s">
        <v>3563</v>
      </c>
      <c r="B309" s="138">
        <v>2011</v>
      </c>
      <c r="C309" s="138">
        <v>2011</v>
      </c>
      <c r="D309" s="138">
        <v>201101</v>
      </c>
      <c r="E309" s="138">
        <v>201101</v>
      </c>
      <c r="F309" s="108" t="s">
        <v>781</v>
      </c>
      <c r="G309" s="27" t="s">
        <v>782</v>
      </c>
      <c r="H309" s="27" t="s">
        <v>371</v>
      </c>
      <c r="I309" s="27" t="e">
        <f>+SUMIF('[16]New PBC 31.03.2021'!A:A, 'Trial Balance (2)'!F309, '[16]New PBC 31.03.2021'!D:D)</f>
        <v>#VALUE!</v>
      </c>
      <c r="J309" s="27" t="e">
        <f>+SUMIF('[16]New PBC 31.03.2021'!A:A, 'Trial Balance (2)'!F309, '[16]New PBC 31.03.2021'!G:G)</f>
        <v>#VALUE!</v>
      </c>
      <c r="K309" s="27" t="e">
        <f>+SUMIF('[16]New PBC 31.03.2021'!A:A, 'Trial Balance (2)'!F309, '[16]New PBC 31.03.2021'!J:J)</f>
        <v>#VALUE!</v>
      </c>
      <c r="L309" s="27" t="e">
        <f t="shared" si="17"/>
        <v>#VALUE!</v>
      </c>
      <c r="M309" s="27"/>
      <c r="N309" s="95" t="e">
        <f t="shared" si="16"/>
        <v>#VALUE!</v>
      </c>
      <c r="O309" s="59">
        <v>-220045.70179990027</v>
      </c>
      <c r="P309" s="59">
        <f t="shared" si="18"/>
        <v>0</v>
      </c>
      <c r="Q309" s="60">
        <f t="shared" si="19"/>
        <v>-220046</v>
      </c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</row>
    <row r="310" spans="1:40" s="23" customFormat="1" ht="12.75" x14ac:dyDescent="0.2">
      <c r="A310" s="23" t="s">
        <v>3563</v>
      </c>
      <c r="B310" s="138">
        <v>2011</v>
      </c>
      <c r="C310" s="138">
        <v>2011</v>
      </c>
      <c r="D310" s="138">
        <v>201101</v>
      </c>
      <c r="E310" s="138">
        <v>201101</v>
      </c>
      <c r="F310" s="108" t="s">
        <v>783</v>
      </c>
      <c r="G310" s="27" t="s">
        <v>784</v>
      </c>
      <c r="H310" s="27" t="s">
        <v>371</v>
      </c>
      <c r="I310" s="27" t="e">
        <f>+SUMIF('[16]New PBC 31.03.2021'!A:A, 'Trial Balance (2)'!F310, '[16]New PBC 31.03.2021'!D:D)</f>
        <v>#VALUE!</v>
      </c>
      <c r="J310" s="27" t="e">
        <f>+SUMIF('[16]New PBC 31.03.2021'!A:A, 'Trial Balance (2)'!F310, '[16]New PBC 31.03.2021'!G:G)</f>
        <v>#VALUE!</v>
      </c>
      <c r="K310" s="27" t="e">
        <f>+SUMIF('[16]New PBC 31.03.2021'!A:A, 'Trial Balance (2)'!F310, '[16]New PBC 31.03.2021'!J:J)</f>
        <v>#VALUE!</v>
      </c>
      <c r="L310" s="27" t="e">
        <f t="shared" si="17"/>
        <v>#VALUE!</v>
      </c>
      <c r="M310" s="27"/>
      <c r="N310" s="95" t="e">
        <f t="shared" si="16"/>
        <v>#VALUE!</v>
      </c>
      <c r="O310" s="59">
        <v>-20700.900020100002</v>
      </c>
      <c r="P310" s="59">
        <f t="shared" si="18"/>
        <v>0</v>
      </c>
      <c r="Q310" s="60">
        <f t="shared" si="19"/>
        <v>-20701</v>
      </c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</row>
    <row r="311" spans="1:40" s="23" customFormat="1" ht="12.75" x14ac:dyDescent="0.2">
      <c r="A311" s="23" t="s">
        <v>3563</v>
      </c>
      <c r="B311" s="138">
        <v>2011</v>
      </c>
      <c r="C311" s="138">
        <v>2011</v>
      </c>
      <c r="D311" s="138">
        <v>201101</v>
      </c>
      <c r="E311" s="138">
        <v>201101</v>
      </c>
      <c r="F311" s="108" t="s">
        <v>785</v>
      </c>
      <c r="G311" s="27" t="s">
        <v>786</v>
      </c>
      <c r="H311" s="27" t="s">
        <v>371</v>
      </c>
      <c r="I311" s="27" t="e">
        <f>+SUMIF('[16]New PBC 31.03.2021'!A:A, 'Trial Balance (2)'!F311, '[16]New PBC 31.03.2021'!D:D)</f>
        <v>#VALUE!</v>
      </c>
      <c r="J311" s="27" t="e">
        <f>+SUMIF('[16]New PBC 31.03.2021'!A:A, 'Trial Balance (2)'!F311, '[16]New PBC 31.03.2021'!G:G)</f>
        <v>#VALUE!</v>
      </c>
      <c r="K311" s="27" t="e">
        <f>+SUMIF('[16]New PBC 31.03.2021'!A:A, 'Trial Balance (2)'!F311, '[16]New PBC 31.03.2021'!J:J)</f>
        <v>#VALUE!</v>
      </c>
      <c r="L311" s="27" t="e">
        <f t="shared" si="17"/>
        <v>#VALUE!</v>
      </c>
      <c r="M311" s="27"/>
      <c r="N311" s="95" t="e">
        <f t="shared" si="16"/>
        <v>#VALUE!</v>
      </c>
      <c r="O311" s="59">
        <v>-19665.864999999991</v>
      </c>
      <c r="P311" s="59">
        <f t="shared" si="18"/>
        <v>0</v>
      </c>
      <c r="Q311" s="60">
        <f t="shared" si="19"/>
        <v>-19666</v>
      </c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</row>
    <row r="312" spans="1:40" s="23" customFormat="1" ht="12.75" x14ac:dyDescent="0.2">
      <c r="A312" s="23" t="s">
        <v>3563</v>
      </c>
      <c r="B312" s="138">
        <v>2011</v>
      </c>
      <c r="C312" s="138">
        <v>2011</v>
      </c>
      <c r="D312" s="138">
        <v>201101</v>
      </c>
      <c r="E312" s="138">
        <v>201101</v>
      </c>
      <c r="F312" s="108" t="s">
        <v>787</v>
      </c>
      <c r="G312" s="27" t="s">
        <v>788</v>
      </c>
      <c r="H312" s="27" t="s">
        <v>371</v>
      </c>
      <c r="I312" s="27" t="e">
        <f>+SUMIF('[16]New PBC 31.03.2021'!A:A, 'Trial Balance (2)'!F312, '[16]New PBC 31.03.2021'!D:D)</f>
        <v>#VALUE!</v>
      </c>
      <c r="J312" s="27" t="e">
        <f>+SUMIF('[16]New PBC 31.03.2021'!A:A, 'Trial Balance (2)'!F312, '[16]New PBC 31.03.2021'!G:G)</f>
        <v>#VALUE!</v>
      </c>
      <c r="K312" s="27" t="e">
        <f>+SUMIF('[16]New PBC 31.03.2021'!A:A, 'Trial Balance (2)'!F312, '[16]New PBC 31.03.2021'!J:J)</f>
        <v>#VALUE!</v>
      </c>
      <c r="L312" s="27" t="e">
        <f t="shared" si="17"/>
        <v>#VALUE!</v>
      </c>
      <c r="M312" s="27"/>
      <c r="N312" s="95" t="e">
        <f t="shared" si="16"/>
        <v>#VALUE!</v>
      </c>
      <c r="O312" s="59">
        <v>0</v>
      </c>
      <c r="P312" s="59">
        <f t="shared" si="18"/>
        <v>0</v>
      </c>
      <c r="Q312" s="60">
        <f t="shared" si="19"/>
        <v>0</v>
      </c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</row>
    <row r="313" spans="1:40" s="23" customFormat="1" ht="12.75" x14ac:dyDescent="0.2">
      <c r="A313" s="23" t="s">
        <v>3563</v>
      </c>
      <c r="B313" s="138">
        <v>2011</v>
      </c>
      <c r="C313" s="138">
        <v>2011</v>
      </c>
      <c r="D313" s="138">
        <v>201101</v>
      </c>
      <c r="E313" s="138">
        <v>201101</v>
      </c>
      <c r="F313" s="108" t="s">
        <v>789</v>
      </c>
      <c r="G313" s="27" t="s">
        <v>790</v>
      </c>
      <c r="H313" s="27" t="s">
        <v>371</v>
      </c>
      <c r="I313" s="27" t="e">
        <f>+SUMIF('[16]New PBC 31.03.2021'!A:A, 'Trial Balance (2)'!F313, '[16]New PBC 31.03.2021'!D:D)</f>
        <v>#VALUE!</v>
      </c>
      <c r="J313" s="27" t="e">
        <f>+SUMIF('[16]New PBC 31.03.2021'!A:A, 'Trial Balance (2)'!F313, '[16]New PBC 31.03.2021'!G:G)</f>
        <v>#VALUE!</v>
      </c>
      <c r="K313" s="27" t="e">
        <f>+SUMIF('[16]New PBC 31.03.2021'!A:A, 'Trial Balance (2)'!F313, '[16]New PBC 31.03.2021'!J:J)</f>
        <v>#VALUE!</v>
      </c>
      <c r="L313" s="27" t="e">
        <f t="shared" si="17"/>
        <v>#VALUE!</v>
      </c>
      <c r="M313" s="27"/>
      <c r="N313" s="95" t="e">
        <f t="shared" si="16"/>
        <v>#VALUE!</v>
      </c>
      <c r="O313" s="59">
        <v>0</v>
      </c>
      <c r="P313" s="59">
        <f t="shared" si="18"/>
        <v>0</v>
      </c>
      <c r="Q313" s="60">
        <f t="shared" si="19"/>
        <v>0</v>
      </c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</row>
    <row r="314" spans="1:40" s="23" customFormat="1" ht="12.75" x14ac:dyDescent="0.2">
      <c r="A314" s="23" t="s">
        <v>3563</v>
      </c>
      <c r="B314" s="138">
        <v>2011</v>
      </c>
      <c r="C314" s="138">
        <v>2011</v>
      </c>
      <c r="D314" s="138">
        <v>201101</v>
      </c>
      <c r="E314" s="138">
        <v>201101</v>
      </c>
      <c r="F314" s="108" t="s">
        <v>791</v>
      </c>
      <c r="G314" s="27" t="s">
        <v>792</v>
      </c>
      <c r="H314" s="27" t="s">
        <v>5</v>
      </c>
      <c r="I314" s="27" t="e">
        <f>+SUMIF('[16]New PBC 31.03.2021'!A:A, 'Trial Balance (2)'!F314, '[16]New PBC 31.03.2021'!D:D)</f>
        <v>#VALUE!</v>
      </c>
      <c r="J314" s="27" t="e">
        <f>+SUMIF('[16]New PBC 31.03.2021'!A:A, 'Trial Balance (2)'!F314, '[16]New PBC 31.03.2021'!G:G)</f>
        <v>#VALUE!</v>
      </c>
      <c r="K314" s="27" t="e">
        <f>+SUMIF('[16]New PBC 31.03.2021'!A:A, 'Trial Balance (2)'!F314, '[16]New PBC 31.03.2021'!J:J)</f>
        <v>#VALUE!</v>
      </c>
      <c r="L314" s="27" t="e">
        <f t="shared" si="17"/>
        <v>#VALUE!</v>
      </c>
      <c r="M314" s="27"/>
      <c r="N314" s="95" t="e">
        <f t="shared" si="16"/>
        <v>#VALUE!</v>
      </c>
      <c r="O314" s="59">
        <v>-1324137.21</v>
      </c>
      <c r="P314" s="59">
        <f t="shared" si="18"/>
        <v>0</v>
      </c>
      <c r="Q314" s="60">
        <f t="shared" si="19"/>
        <v>-1324137</v>
      </c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</row>
    <row r="315" spans="1:40" s="23" customFormat="1" ht="12.75" x14ac:dyDescent="0.2">
      <c r="A315" s="23" t="s">
        <v>3563</v>
      </c>
      <c r="B315" s="138">
        <v>2011</v>
      </c>
      <c r="C315" s="138">
        <v>2011</v>
      </c>
      <c r="D315" s="138">
        <v>201101</v>
      </c>
      <c r="E315" s="138">
        <v>201101</v>
      </c>
      <c r="F315" s="108" t="s">
        <v>793</v>
      </c>
      <c r="G315" s="27" t="s">
        <v>794</v>
      </c>
      <c r="H315" s="27" t="s">
        <v>371</v>
      </c>
      <c r="I315" s="27" t="e">
        <f>+SUMIF('[16]New PBC 31.03.2021'!A:A, 'Trial Balance (2)'!F315, '[16]New PBC 31.03.2021'!D:D)</f>
        <v>#VALUE!</v>
      </c>
      <c r="J315" s="27" t="e">
        <f>+SUMIF('[16]New PBC 31.03.2021'!A:A, 'Trial Balance (2)'!F315, '[16]New PBC 31.03.2021'!G:G)</f>
        <v>#VALUE!</v>
      </c>
      <c r="K315" s="27" t="e">
        <f>+SUMIF('[16]New PBC 31.03.2021'!A:A, 'Trial Balance (2)'!F315, '[16]New PBC 31.03.2021'!J:J)</f>
        <v>#VALUE!</v>
      </c>
      <c r="L315" s="27" t="e">
        <f t="shared" si="17"/>
        <v>#VALUE!</v>
      </c>
      <c r="M315" s="27"/>
      <c r="N315" s="95" t="e">
        <f t="shared" si="16"/>
        <v>#VALUE!</v>
      </c>
      <c r="O315" s="59">
        <v>-2988324.7625415009</v>
      </c>
      <c r="P315" s="59">
        <f t="shared" si="18"/>
        <v>0</v>
      </c>
      <c r="Q315" s="60">
        <f t="shared" si="19"/>
        <v>-2988325</v>
      </c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</row>
    <row r="316" spans="1:40" s="23" customFormat="1" ht="12.75" x14ac:dyDescent="0.2">
      <c r="A316" s="23" t="s">
        <v>3563</v>
      </c>
      <c r="B316" s="138">
        <v>2011</v>
      </c>
      <c r="C316" s="138">
        <v>2011</v>
      </c>
      <c r="D316" s="138">
        <v>201101</v>
      </c>
      <c r="E316" s="138">
        <v>201101</v>
      </c>
      <c r="F316" s="108" t="s">
        <v>795</v>
      </c>
      <c r="G316" s="27" t="s">
        <v>796</v>
      </c>
      <c r="H316" s="27" t="s">
        <v>5</v>
      </c>
      <c r="I316" s="27" t="e">
        <f>+SUMIF('[16]New PBC 31.03.2021'!A:A, 'Trial Balance (2)'!F316, '[16]New PBC 31.03.2021'!D:D)</f>
        <v>#VALUE!</v>
      </c>
      <c r="J316" s="27" t="e">
        <f>+SUMIF('[16]New PBC 31.03.2021'!A:A, 'Trial Balance (2)'!F316, '[16]New PBC 31.03.2021'!G:G)</f>
        <v>#VALUE!</v>
      </c>
      <c r="K316" s="27" t="e">
        <f>+SUMIF('[16]New PBC 31.03.2021'!A:A, 'Trial Balance (2)'!F316, '[16]New PBC 31.03.2021'!J:J)</f>
        <v>#VALUE!</v>
      </c>
      <c r="L316" s="27" t="e">
        <f t="shared" si="17"/>
        <v>#VALUE!</v>
      </c>
      <c r="M316" s="27"/>
      <c r="N316" s="95" t="e">
        <f t="shared" si="16"/>
        <v>#VALUE!</v>
      </c>
      <c r="O316" s="59">
        <v>-547516.54999999981</v>
      </c>
      <c r="P316" s="59">
        <f t="shared" si="18"/>
        <v>0</v>
      </c>
      <c r="Q316" s="60">
        <f t="shared" si="19"/>
        <v>-547517</v>
      </c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</row>
    <row r="317" spans="1:40" s="23" customFormat="1" ht="12.75" x14ac:dyDescent="0.2">
      <c r="A317" s="23" t="s">
        <v>3563</v>
      </c>
      <c r="B317" s="138">
        <v>2011</v>
      </c>
      <c r="C317" s="138">
        <v>2011</v>
      </c>
      <c r="D317" s="138">
        <v>201101</v>
      </c>
      <c r="E317" s="138">
        <v>201101</v>
      </c>
      <c r="F317" s="108" t="s">
        <v>797</v>
      </c>
      <c r="G317" s="27" t="s">
        <v>798</v>
      </c>
      <c r="H317" s="27" t="s">
        <v>371</v>
      </c>
      <c r="I317" s="27" t="e">
        <f>+SUMIF('[16]New PBC 31.03.2021'!A:A, 'Trial Balance (2)'!F317, '[16]New PBC 31.03.2021'!D:D)</f>
        <v>#VALUE!</v>
      </c>
      <c r="J317" s="27" t="e">
        <f>+SUMIF('[16]New PBC 31.03.2021'!A:A, 'Trial Balance (2)'!F317, '[16]New PBC 31.03.2021'!G:G)</f>
        <v>#VALUE!</v>
      </c>
      <c r="K317" s="27" t="e">
        <f>+SUMIF('[16]New PBC 31.03.2021'!A:A, 'Trial Balance (2)'!F317, '[16]New PBC 31.03.2021'!J:J)</f>
        <v>#VALUE!</v>
      </c>
      <c r="L317" s="27" t="e">
        <f t="shared" si="17"/>
        <v>#VALUE!</v>
      </c>
      <c r="M317" s="27"/>
      <c r="N317" s="95" t="e">
        <f t="shared" si="16"/>
        <v>#VALUE!</v>
      </c>
      <c r="O317" s="59">
        <v>0</v>
      </c>
      <c r="P317" s="59">
        <f t="shared" si="18"/>
        <v>0</v>
      </c>
      <c r="Q317" s="60">
        <f t="shared" si="19"/>
        <v>0</v>
      </c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</row>
    <row r="318" spans="1:40" s="23" customFormat="1" ht="12.75" x14ac:dyDescent="0.2">
      <c r="A318" s="23" t="s">
        <v>3563</v>
      </c>
      <c r="B318" s="138">
        <v>2011</v>
      </c>
      <c r="C318" s="138">
        <v>2011</v>
      </c>
      <c r="D318" s="138">
        <v>201101</v>
      </c>
      <c r="E318" s="138">
        <v>201101</v>
      </c>
      <c r="F318" s="108" t="s">
        <v>799</v>
      </c>
      <c r="G318" s="27" t="s">
        <v>800</v>
      </c>
      <c r="H318" s="27" t="s">
        <v>5</v>
      </c>
      <c r="I318" s="27" t="e">
        <f>+SUMIF('[16]New PBC 31.03.2021'!A:A, 'Trial Balance (2)'!F318, '[16]New PBC 31.03.2021'!D:D)</f>
        <v>#VALUE!</v>
      </c>
      <c r="J318" s="27" t="e">
        <f>+SUMIF('[16]New PBC 31.03.2021'!A:A, 'Trial Balance (2)'!F318, '[16]New PBC 31.03.2021'!G:G)</f>
        <v>#VALUE!</v>
      </c>
      <c r="K318" s="27" t="e">
        <f>+SUMIF('[16]New PBC 31.03.2021'!A:A, 'Trial Balance (2)'!F318, '[16]New PBC 31.03.2021'!J:J)</f>
        <v>#VALUE!</v>
      </c>
      <c r="L318" s="27" t="e">
        <f t="shared" si="17"/>
        <v>#VALUE!</v>
      </c>
      <c r="M318" s="27"/>
      <c r="N318" s="95" t="e">
        <f t="shared" si="16"/>
        <v>#VALUE!</v>
      </c>
      <c r="O318" s="59">
        <v>-18826.839999999997</v>
      </c>
      <c r="P318" s="59">
        <f t="shared" si="18"/>
        <v>0</v>
      </c>
      <c r="Q318" s="60">
        <f t="shared" si="19"/>
        <v>-18827</v>
      </c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</row>
    <row r="319" spans="1:40" s="23" customFormat="1" ht="12.75" x14ac:dyDescent="0.2">
      <c r="A319" s="23" t="s">
        <v>3563</v>
      </c>
      <c r="B319" s="138">
        <v>2011</v>
      </c>
      <c r="C319" s="138">
        <v>2011</v>
      </c>
      <c r="D319" s="138">
        <v>201101</v>
      </c>
      <c r="E319" s="138">
        <v>201101</v>
      </c>
      <c r="F319" s="108" t="s">
        <v>801</v>
      </c>
      <c r="G319" s="27" t="s">
        <v>802</v>
      </c>
      <c r="H319" s="27" t="s">
        <v>5</v>
      </c>
      <c r="I319" s="27" t="e">
        <f>+SUMIF('[16]New PBC 31.03.2021'!A:A, 'Trial Balance (2)'!F319, '[16]New PBC 31.03.2021'!D:D)</f>
        <v>#VALUE!</v>
      </c>
      <c r="J319" s="27" t="e">
        <f>+SUMIF('[16]New PBC 31.03.2021'!A:A, 'Trial Balance (2)'!F319, '[16]New PBC 31.03.2021'!G:G)</f>
        <v>#VALUE!</v>
      </c>
      <c r="K319" s="27" t="e">
        <f>+SUMIF('[16]New PBC 31.03.2021'!A:A, 'Trial Balance (2)'!F319, '[16]New PBC 31.03.2021'!J:J)</f>
        <v>#VALUE!</v>
      </c>
      <c r="L319" s="27" t="e">
        <f t="shared" si="17"/>
        <v>#VALUE!</v>
      </c>
      <c r="M319" s="27"/>
      <c r="N319" s="95" t="e">
        <f t="shared" si="16"/>
        <v>#VALUE!</v>
      </c>
      <c r="O319" s="59">
        <v>-50400</v>
      </c>
      <c r="P319" s="59">
        <f t="shared" si="18"/>
        <v>0</v>
      </c>
      <c r="Q319" s="60">
        <f t="shared" si="19"/>
        <v>-50400</v>
      </c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</row>
    <row r="320" spans="1:40" s="23" customFormat="1" ht="12.75" x14ac:dyDescent="0.2">
      <c r="A320" s="23" t="s">
        <v>3563</v>
      </c>
      <c r="B320" s="138">
        <v>2011</v>
      </c>
      <c r="C320" s="138">
        <v>2011</v>
      </c>
      <c r="D320" s="138">
        <v>201101</v>
      </c>
      <c r="E320" s="138">
        <v>201101</v>
      </c>
      <c r="F320" s="108" t="s">
        <v>803</v>
      </c>
      <c r="G320" s="27" t="s">
        <v>804</v>
      </c>
      <c r="H320" s="27" t="s">
        <v>5</v>
      </c>
      <c r="I320" s="27" t="e">
        <f>+SUMIF('[16]New PBC 31.03.2021'!A:A, 'Trial Balance (2)'!F320, '[16]New PBC 31.03.2021'!D:D)</f>
        <v>#VALUE!</v>
      </c>
      <c r="J320" s="27" t="e">
        <f>+SUMIF('[16]New PBC 31.03.2021'!A:A, 'Trial Balance (2)'!F320, '[16]New PBC 31.03.2021'!G:G)</f>
        <v>#VALUE!</v>
      </c>
      <c r="K320" s="27" t="e">
        <f>+SUMIF('[16]New PBC 31.03.2021'!A:A, 'Trial Balance (2)'!F320, '[16]New PBC 31.03.2021'!J:J)</f>
        <v>#VALUE!</v>
      </c>
      <c r="L320" s="27" t="e">
        <f t="shared" si="17"/>
        <v>#VALUE!</v>
      </c>
      <c r="M320" s="27"/>
      <c r="N320" s="95" t="e">
        <f t="shared" si="16"/>
        <v>#VALUE!</v>
      </c>
      <c r="O320" s="59">
        <v>-387373.73</v>
      </c>
      <c r="P320" s="59">
        <f t="shared" si="18"/>
        <v>0</v>
      </c>
      <c r="Q320" s="60">
        <f t="shared" si="19"/>
        <v>-387374</v>
      </c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</row>
    <row r="321" spans="1:40" s="23" customFormat="1" ht="12.75" x14ac:dyDescent="0.2">
      <c r="A321" s="23" t="s">
        <v>3563</v>
      </c>
      <c r="B321" s="138">
        <v>2011</v>
      </c>
      <c r="C321" s="138">
        <v>2011</v>
      </c>
      <c r="D321" s="138">
        <v>201101</v>
      </c>
      <c r="E321" s="138">
        <v>201101</v>
      </c>
      <c r="F321" s="108" t="s">
        <v>805</v>
      </c>
      <c r="G321" s="27" t="s">
        <v>806</v>
      </c>
      <c r="H321" s="27" t="s">
        <v>371</v>
      </c>
      <c r="I321" s="27" t="e">
        <f>+SUMIF('[16]New PBC 31.03.2021'!A:A, 'Trial Balance (2)'!F321, '[16]New PBC 31.03.2021'!D:D)</f>
        <v>#VALUE!</v>
      </c>
      <c r="J321" s="27" t="e">
        <f>+SUMIF('[16]New PBC 31.03.2021'!A:A, 'Trial Balance (2)'!F321, '[16]New PBC 31.03.2021'!G:G)</f>
        <v>#VALUE!</v>
      </c>
      <c r="K321" s="27" t="e">
        <f>+SUMIF('[16]New PBC 31.03.2021'!A:A, 'Trial Balance (2)'!F321, '[16]New PBC 31.03.2021'!J:J)</f>
        <v>#VALUE!</v>
      </c>
      <c r="L321" s="27" t="e">
        <f t="shared" si="17"/>
        <v>#VALUE!</v>
      </c>
      <c r="M321" s="27"/>
      <c r="N321" s="95" t="e">
        <f t="shared" si="16"/>
        <v>#VALUE!</v>
      </c>
      <c r="O321" s="59">
        <v>-10284.694400000008</v>
      </c>
      <c r="P321" s="59">
        <f t="shared" si="18"/>
        <v>0</v>
      </c>
      <c r="Q321" s="60">
        <f t="shared" si="19"/>
        <v>-10285</v>
      </c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</row>
    <row r="322" spans="1:40" s="23" customFormat="1" ht="12.75" x14ac:dyDescent="0.2">
      <c r="A322" s="23" t="s">
        <v>3563</v>
      </c>
      <c r="B322" s="138">
        <v>2011</v>
      </c>
      <c r="C322" s="138">
        <v>2011</v>
      </c>
      <c r="D322" s="138">
        <v>201101</v>
      </c>
      <c r="E322" s="138">
        <v>201101</v>
      </c>
      <c r="F322" s="108" t="s">
        <v>807</v>
      </c>
      <c r="G322" s="27" t="s">
        <v>808</v>
      </c>
      <c r="H322" s="27" t="s">
        <v>5</v>
      </c>
      <c r="I322" s="27" t="e">
        <f>+SUMIF('[16]New PBC 31.03.2021'!A:A, 'Trial Balance (2)'!F322, '[16]New PBC 31.03.2021'!D:D)</f>
        <v>#VALUE!</v>
      </c>
      <c r="J322" s="27" t="e">
        <f>+SUMIF('[16]New PBC 31.03.2021'!A:A, 'Trial Balance (2)'!F322, '[16]New PBC 31.03.2021'!G:G)</f>
        <v>#VALUE!</v>
      </c>
      <c r="K322" s="27" t="e">
        <f>+SUMIF('[16]New PBC 31.03.2021'!A:A, 'Trial Balance (2)'!F322, '[16]New PBC 31.03.2021'!J:J)</f>
        <v>#VALUE!</v>
      </c>
      <c r="L322" s="27" t="e">
        <f t="shared" si="17"/>
        <v>#VALUE!</v>
      </c>
      <c r="M322" s="27"/>
      <c r="N322" s="95" t="e">
        <f t="shared" si="16"/>
        <v>#VALUE!</v>
      </c>
      <c r="O322" s="59">
        <v>-492381.04999990016</v>
      </c>
      <c r="P322" s="59">
        <f t="shared" si="18"/>
        <v>0</v>
      </c>
      <c r="Q322" s="60">
        <f t="shared" si="19"/>
        <v>-492381</v>
      </c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</row>
    <row r="323" spans="1:40" s="23" customFormat="1" ht="12.75" x14ac:dyDescent="0.2">
      <c r="A323" s="23" t="s">
        <v>3563</v>
      </c>
      <c r="B323" s="138">
        <v>2011</v>
      </c>
      <c r="C323" s="138">
        <v>2011</v>
      </c>
      <c r="D323" s="138">
        <v>201101</v>
      </c>
      <c r="E323" s="138">
        <v>201101</v>
      </c>
      <c r="F323" s="108" t="s">
        <v>846</v>
      </c>
      <c r="G323" s="27" t="s">
        <v>847</v>
      </c>
      <c r="H323" s="27" t="s">
        <v>5</v>
      </c>
      <c r="I323" s="27" t="e">
        <f>+SUMIF('[16]New PBC 31.03.2021'!A:A, 'Trial Balance (2)'!F323, '[16]New PBC 31.03.2021'!D:D)</f>
        <v>#VALUE!</v>
      </c>
      <c r="J323" s="27" t="e">
        <f>+SUMIF('[16]New PBC 31.03.2021'!A:A, 'Trial Balance (2)'!F323, '[16]New PBC 31.03.2021'!G:G)</f>
        <v>#VALUE!</v>
      </c>
      <c r="K323" s="27" t="e">
        <f>+SUMIF('[16]New PBC 31.03.2021'!A:A, 'Trial Balance (2)'!F323, '[16]New PBC 31.03.2021'!J:J)</f>
        <v>#VALUE!</v>
      </c>
      <c r="L323" s="27" t="e">
        <f t="shared" si="17"/>
        <v>#VALUE!</v>
      </c>
      <c r="M323" s="27"/>
      <c r="N323" s="95" t="e">
        <f t="shared" si="16"/>
        <v>#VALUE!</v>
      </c>
      <c r="O323" s="59">
        <v>0</v>
      </c>
      <c r="P323" s="59">
        <f t="shared" si="18"/>
        <v>0</v>
      </c>
      <c r="Q323" s="60">
        <f t="shared" si="19"/>
        <v>0</v>
      </c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</row>
    <row r="324" spans="1:40" s="23" customFormat="1" ht="12.75" x14ac:dyDescent="0.2">
      <c r="A324" s="23" t="s">
        <v>3563</v>
      </c>
      <c r="B324" s="138">
        <v>2011</v>
      </c>
      <c r="C324" s="138">
        <v>2011</v>
      </c>
      <c r="D324" s="138">
        <v>201101</v>
      </c>
      <c r="E324" s="138">
        <v>201101</v>
      </c>
      <c r="F324" s="108" t="s">
        <v>913</v>
      </c>
      <c r="G324" s="27" t="s">
        <v>914</v>
      </c>
      <c r="H324" s="27" t="s">
        <v>5</v>
      </c>
      <c r="I324" s="27" t="e">
        <f>+SUMIF('[16]New PBC 31.03.2021'!A:A, 'Trial Balance (2)'!F324, '[16]New PBC 31.03.2021'!D:D)</f>
        <v>#VALUE!</v>
      </c>
      <c r="J324" s="27" t="e">
        <f>+SUMIF('[16]New PBC 31.03.2021'!A:A, 'Trial Balance (2)'!F324, '[16]New PBC 31.03.2021'!G:G)</f>
        <v>#VALUE!</v>
      </c>
      <c r="K324" s="27" t="e">
        <f>+SUMIF('[16]New PBC 31.03.2021'!A:A, 'Trial Balance (2)'!F324, '[16]New PBC 31.03.2021'!J:J)</f>
        <v>#VALUE!</v>
      </c>
      <c r="L324" s="27" t="e">
        <f t="shared" si="17"/>
        <v>#VALUE!</v>
      </c>
      <c r="M324" s="27"/>
      <c r="N324" s="95" t="e">
        <f t="shared" si="16"/>
        <v>#VALUE!</v>
      </c>
      <c r="O324" s="59">
        <v>-63497.73</v>
      </c>
      <c r="P324" s="59">
        <f t="shared" si="18"/>
        <v>0</v>
      </c>
      <c r="Q324" s="60">
        <f t="shared" si="19"/>
        <v>-63498</v>
      </c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</row>
    <row r="325" spans="1:40" s="23" customFormat="1" ht="12.75" x14ac:dyDescent="0.2">
      <c r="A325" s="23" t="s">
        <v>3563</v>
      </c>
      <c r="B325" s="138">
        <v>2011</v>
      </c>
      <c r="C325" s="138">
        <v>2011</v>
      </c>
      <c r="D325" s="138">
        <v>201101</v>
      </c>
      <c r="E325" s="138">
        <v>201101</v>
      </c>
      <c r="F325" s="108" t="s">
        <v>915</v>
      </c>
      <c r="G325" s="27" t="s">
        <v>916</v>
      </c>
      <c r="H325" s="27" t="s">
        <v>5</v>
      </c>
      <c r="I325" s="27" t="e">
        <f>+SUMIF('[16]New PBC 31.03.2021'!A:A, 'Trial Balance (2)'!F325, '[16]New PBC 31.03.2021'!D:D)</f>
        <v>#VALUE!</v>
      </c>
      <c r="J325" s="27" t="e">
        <f>+SUMIF('[16]New PBC 31.03.2021'!A:A, 'Trial Balance (2)'!F325, '[16]New PBC 31.03.2021'!G:G)</f>
        <v>#VALUE!</v>
      </c>
      <c r="K325" s="27" t="e">
        <f>+SUMIF('[16]New PBC 31.03.2021'!A:A, 'Trial Balance (2)'!F325, '[16]New PBC 31.03.2021'!J:J)</f>
        <v>#VALUE!</v>
      </c>
      <c r="L325" s="27" t="e">
        <f t="shared" si="17"/>
        <v>#VALUE!</v>
      </c>
      <c r="M325" s="27"/>
      <c r="N325" s="95" t="e">
        <f t="shared" si="16"/>
        <v>#VALUE!</v>
      </c>
      <c r="O325" s="59">
        <v>-99795.74</v>
      </c>
      <c r="P325" s="59">
        <f t="shared" si="18"/>
        <v>0</v>
      </c>
      <c r="Q325" s="60">
        <f t="shared" si="19"/>
        <v>-99796</v>
      </c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</row>
    <row r="326" spans="1:40" s="23" customFormat="1" ht="12.75" x14ac:dyDescent="0.2">
      <c r="A326" s="23" t="s">
        <v>3563</v>
      </c>
      <c r="B326" s="138">
        <v>2011</v>
      </c>
      <c r="C326" s="138">
        <v>2011</v>
      </c>
      <c r="D326" s="138">
        <v>201101</v>
      </c>
      <c r="E326" s="138">
        <v>201101</v>
      </c>
      <c r="F326" s="108" t="s">
        <v>917</v>
      </c>
      <c r="G326" s="27" t="s">
        <v>918</v>
      </c>
      <c r="H326" s="27" t="s">
        <v>5</v>
      </c>
      <c r="I326" s="27" t="e">
        <f>+SUMIF('[16]New PBC 31.03.2021'!A:A, 'Trial Balance (2)'!F326, '[16]New PBC 31.03.2021'!D:D)</f>
        <v>#VALUE!</v>
      </c>
      <c r="J326" s="27" t="e">
        <f>+SUMIF('[16]New PBC 31.03.2021'!A:A, 'Trial Balance (2)'!F326, '[16]New PBC 31.03.2021'!G:G)</f>
        <v>#VALUE!</v>
      </c>
      <c r="K326" s="27" t="e">
        <f>+SUMIF('[16]New PBC 31.03.2021'!A:A, 'Trial Balance (2)'!F326, '[16]New PBC 31.03.2021'!J:J)</f>
        <v>#VALUE!</v>
      </c>
      <c r="L326" s="27" t="e">
        <f t="shared" si="17"/>
        <v>#VALUE!</v>
      </c>
      <c r="M326" s="27"/>
      <c r="N326" s="95" t="e">
        <f t="shared" ref="N326:N333" si="20">+ROUND(SUM(L326:M326),0)</f>
        <v>#VALUE!</v>
      </c>
      <c r="O326" s="59">
        <v>-19641.98</v>
      </c>
      <c r="P326" s="59">
        <f t="shared" si="18"/>
        <v>0</v>
      </c>
      <c r="Q326" s="60">
        <f t="shared" si="19"/>
        <v>-19642</v>
      </c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</row>
    <row r="327" spans="1:40" s="23" customFormat="1" ht="12.75" x14ac:dyDescent="0.2">
      <c r="A327" s="23" t="s">
        <v>3563</v>
      </c>
      <c r="B327" s="138">
        <v>2011</v>
      </c>
      <c r="C327" s="138">
        <v>2011</v>
      </c>
      <c r="D327" s="138">
        <v>201101</v>
      </c>
      <c r="E327" s="138">
        <v>201101</v>
      </c>
      <c r="F327" s="108" t="s">
        <v>923</v>
      </c>
      <c r="G327" s="27" t="s">
        <v>924</v>
      </c>
      <c r="H327" s="27" t="s">
        <v>5</v>
      </c>
      <c r="I327" s="27" t="e">
        <f>+SUMIF('[16]New PBC 31.03.2021'!A:A, 'Trial Balance (2)'!F327, '[16]New PBC 31.03.2021'!D:D)</f>
        <v>#VALUE!</v>
      </c>
      <c r="J327" s="27" t="e">
        <f>+SUMIF('[16]New PBC 31.03.2021'!A:A, 'Trial Balance (2)'!F327, '[16]New PBC 31.03.2021'!G:G)</f>
        <v>#VALUE!</v>
      </c>
      <c r="K327" s="27" t="e">
        <f>+SUMIF('[16]New PBC 31.03.2021'!A:A, 'Trial Balance (2)'!F327, '[16]New PBC 31.03.2021'!J:J)</f>
        <v>#VALUE!</v>
      </c>
      <c r="L327" s="27" t="e">
        <f t="shared" ref="L327:L390" si="21">+I327+J327-K327</f>
        <v>#VALUE!</v>
      </c>
      <c r="M327" s="27"/>
      <c r="N327" s="95" t="e">
        <f t="shared" si="20"/>
        <v>#VALUE!</v>
      </c>
      <c r="O327" s="59">
        <v>-757000</v>
      </c>
      <c r="P327" s="59">
        <f t="shared" si="18"/>
        <v>0</v>
      </c>
      <c r="Q327" s="60">
        <f t="shared" si="19"/>
        <v>-757000</v>
      </c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</row>
    <row r="328" spans="1:40" s="23" customFormat="1" ht="12.75" x14ac:dyDescent="0.2">
      <c r="A328" s="23" t="s">
        <v>3563</v>
      </c>
      <c r="B328" s="138">
        <v>2011</v>
      </c>
      <c r="C328" s="138"/>
      <c r="D328" s="138">
        <v>201101</v>
      </c>
      <c r="E328" s="138"/>
      <c r="F328" s="108" t="s">
        <v>2872</v>
      </c>
      <c r="G328" s="27" t="s">
        <v>2873</v>
      </c>
      <c r="H328" s="27"/>
      <c r="I328" s="27" t="e">
        <f>+SUMIF('[16]New PBC 31.03.2021'!A:A, 'Trial Balance (2)'!F328, '[16]New PBC 31.03.2021'!D:D)</f>
        <v>#VALUE!</v>
      </c>
      <c r="J328" s="27" t="e">
        <f>+SUMIF('[16]New PBC 31.03.2021'!A:A, 'Trial Balance (2)'!F328, '[16]New PBC 31.03.2021'!G:G)</f>
        <v>#VALUE!</v>
      </c>
      <c r="K328" s="27" t="e">
        <f>+SUMIF('[16]New PBC 31.03.2021'!A:A, 'Trial Balance (2)'!F328, '[16]New PBC 31.03.2021'!J:J)</f>
        <v>#VALUE!</v>
      </c>
      <c r="L328" s="27" t="e">
        <f t="shared" si="21"/>
        <v>#VALUE!</v>
      </c>
      <c r="M328" s="27"/>
      <c r="N328" s="95" t="e">
        <f t="shared" si="20"/>
        <v>#VALUE!</v>
      </c>
      <c r="O328" s="59"/>
      <c r="P328" s="59"/>
      <c r="Q328" s="60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</row>
    <row r="329" spans="1:40" s="23" customFormat="1" ht="12.75" x14ac:dyDescent="0.2">
      <c r="A329" s="23" t="s">
        <v>3563</v>
      </c>
      <c r="B329" s="138">
        <v>2011</v>
      </c>
      <c r="C329" s="138"/>
      <c r="D329" s="138">
        <v>201101</v>
      </c>
      <c r="E329" s="138"/>
      <c r="F329" s="108" t="s">
        <v>2876</v>
      </c>
      <c r="G329" s="27" t="s">
        <v>2877</v>
      </c>
      <c r="H329" s="27"/>
      <c r="I329" s="27" t="e">
        <f>+SUMIF('[16]New PBC 31.03.2021'!A:A, 'Trial Balance (2)'!F329, '[16]New PBC 31.03.2021'!D:D)</f>
        <v>#VALUE!</v>
      </c>
      <c r="J329" s="27" t="e">
        <f>+SUMIF('[16]New PBC 31.03.2021'!A:A, 'Trial Balance (2)'!F329, '[16]New PBC 31.03.2021'!G:G)</f>
        <v>#VALUE!</v>
      </c>
      <c r="K329" s="27" t="e">
        <f>+SUMIF('[16]New PBC 31.03.2021'!A:A, 'Trial Balance (2)'!F329, '[16]New PBC 31.03.2021'!J:J)</f>
        <v>#VALUE!</v>
      </c>
      <c r="L329" s="27" t="e">
        <f t="shared" si="21"/>
        <v>#VALUE!</v>
      </c>
      <c r="M329" s="27"/>
      <c r="N329" s="95" t="e">
        <f t="shared" si="20"/>
        <v>#VALUE!</v>
      </c>
      <c r="O329" s="59"/>
      <c r="P329" s="59"/>
      <c r="Q329" s="60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</row>
    <row r="330" spans="1:40" s="23" customFormat="1" ht="12.75" x14ac:dyDescent="0.2">
      <c r="A330" s="23" t="s">
        <v>3563</v>
      </c>
      <c r="B330" s="138">
        <v>2011</v>
      </c>
      <c r="C330" s="138"/>
      <c r="D330" s="138">
        <v>201101</v>
      </c>
      <c r="E330" s="138"/>
      <c r="F330" s="108" t="s">
        <v>2868</v>
      </c>
      <c r="G330" s="27" t="s">
        <v>2869</v>
      </c>
      <c r="H330" s="27"/>
      <c r="I330" s="27" t="e">
        <f>+SUMIF('[16]New PBC 31.03.2021'!A:A, 'Trial Balance (2)'!F330, '[16]New PBC 31.03.2021'!D:D)</f>
        <v>#VALUE!</v>
      </c>
      <c r="J330" s="27" t="e">
        <f>+SUMIF('[16]New PBC 31.03.2021'!A:A, 'Trial Balance (2)'!F330, '[16]New PBC 31.03.2021'!G:G)</f>
        <v>#VALUE!</v>
      </c>
      <c r="K330" s="27" t="e">
        <f>+SUMIF('[16]New PBC 31.03.2021'!A:A, 'Trial Balance (2)'!F330, '[16]New PBC 31.03.2021'!J:J)</f>
        <v>#VALUE!</v>
      </c>
      <c r="L330" s="27" t="e">
        <f t="shared" si="21"/>
        <v>#VALUE!</v>
      </c>
      <c r="M330" s="27"/>
      <c r="N330" s="95" t="e">
        <f t="shared" ref="N330:N332" si="22">+ROUND(SUM(L330:M330),0)</f>
        <v>#VALUE!</v>
      </c>
      <c r="O330" s="59"/>
      <c r="P330" s="59"/>
      <c r="Q330" s="60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</row>
    <row r="331" spans="1:40" s="23" customFormat="1" ht="12.75" x14ac:dyDescent="0.2">
      <c r="A331" s="23" t="s">
        <v>3563</v>
      </c>
      <c r="B331" s="138">
        <v>2011</v>
      </c>
      <c r="C331" s="138"/>
      <c r="D331" s="138">
        <v>201101</v>
      </c>
      <c r="E331" s="138"/>
      <c r="F331" s="108" t="s">
        <v>2870</v>
      </c>
      <c r="G331" s="27" t="s">
        <v>2871</v>
      </c>
      <c r="H331" s="27"/>
      <c r="I331" s="27" t="e">
        <f>+SUMIF('[16]New PBC 31.03.2021'!A:A, 'Trial Balance (2)'!F331, '[16]New PBC 31.03.2021'!D:D)</f>
        <v>#VALUE!</v>
      </c>
      <c r="J331" s="27" t="e">
        <f>+SUMIF('[16]New PBC 31.03.2021'!A:A, 'Trial Balance (2)'!F331, '[16]New PBC 31.03.2021'!G:G)</f>
        <v>#VALUE!</v>
      </c>
      <c r="K331" s="27" t="e">
        <f>+SUMIF('[16]New PBC 31.03.2021'!A:A, 'Trial Balance (2)'!F331, '[16]New PBC 31.03.2021'!J:J)</f>
        <v>#VALUE!</v>
      </c>
      <c r="L331" s="27" t="e">
        <f t="shared" si="21"/>
        <v>#VALUE!</v>
      </c>
      <c r="M331" s="27"/>
      <c r="N331" s="95" t="e">
        <f t="shared" si="22"/>
        <v>#VALUE!</v>
      </c>
      <c r="O331" s="59"/>
      <c r="P331" s="59"/>
      <c r="Q331" s="60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</row>
    <row r="332" spans="1:40" s="23" customFormat="1" ht="12.75" x14ac:dyDescent="0.2">
      <c r="A332" s="23" t="s">
        <v>3563</v>
      </c>
      <c r="B332" s="138">
        <v>2011</v>
      </c>
      <c r="C332" s="138"/>
      <c r="D332" s="138">
        <v>201101</v>
      </c>
      <c r="E332" s="138"/>
      <c r="F332" s="108" t="s">
        <v>2874</v>
      </c>
      <c r="G332" s="27" t="s">
        <v>2875</v>
      </c>
      <c r="H332" s="27"/>
      <c r="I332" s="27" t="e">
        <f>+SUMIF('[16]New PBC 31.03.2021'!A:A, 'Trial Balance (2)'!F332, '[16]New PBC 31.03.2021'!D:D)</f>
        <v>#VALUE!</v>
      </c>
      <c r="J332" s="27" t="e">
        <f>+SUMIF('[16]New PBC 31.03.2021'!A:A, 'Trial Balance (2)'!F332, '[16]New PBC 31.03.2021'!G:G)</f>
        <v>#VALUE!</v>
      </c>
      <c r="K332" s="27" t="e">
        <f>+SUMIF('[16]New PBC 31.03.2021'!A:A, 'Trial Balance (2)'!F332, '[16]New PBC 31.03.2021'!J:J)</f>
        <v>#VALUE!</v>
      </c>
      <c r="L332" s="27" t="e">
        <f t="shared" si="21"/>
        <v>#VALUE!</v>
      </c>
      <c r="M332" s="27"/>
      <c r="N332" s="95" t="e">
        <f t="shared" si="22"/>
        <v>#VALUE!</v>
      </c>
      <c r="O332" s="59"/>
      <c r="P332" s="59"/>
      <c r="Q332" s="60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</row>
    <row r="333" spans="1:40" s="23" customFormat="1" ht="12.75" x14ac:dyDescent="0.2">
      <c r="A333" s="23" t="s">
        <v>3563</v>
      </c>
      <c r="B333" s="138">
        <v>2011</v>
      </c>
      <c r="C333" s="138">
        <v>2011</v>
      </c>
      <c r="D333" s="138">
        <v>201101</v>
      </c>
      <c r="E333" s="138">
        <v>201101</v>
      </c>
      <c r="F333" s="108" t="s">
        <v>925</v>
      </c>
      <c r="G333" s="27" t="s">
        <v>926</v>
      </c>
      <c r="H333" s="27" t="s">
        <v>5</v>
      </c>
      <c r="I333" s="27" t="e">
        <f>+SUMIF('[16]New PBC 31.03.2021'!A:A, 'Trial Balance (2)'!F333, '[16]New PBC 31.03.2021'!D:D)</f>
        <v>#VALUE!</v>
      </c>
      <c r="J333" s="27" t="e">
        <f>+SUMIF('[16]New PBC 31.03.2021'!A:A, 'Trial Balance (2)'!F333, '[16]New PBC 31.03.2021'!G:G)</f>
        <v>#VALUE!</v>
      </c>
      <c r="K333" s="27" t="e">
        <f>+SUMIF('[16]New PBC 31.03.2021'!A:A, 'Trial Balance (2)'!F333, '[16]New PBC 31.03.2021'!J:J)</f>
        <v>#VALUE!</v>
      </c>
      <c r="L333" s="27" t="e">
        <f t="shared" si="21"/>
        <v>#VALUE!</v>
      </c>
      <c r="M333" s="27">
        <f t="shared" ref="M333:M374" si="23">+ROUND(SUM(S333:X333),0)</f>
        <v>0</v>
      </c>
      <c r="N333" s="95" t="e">
        <f t="shared" si="20"/>
        <v>#VALUE!</v>
      </c>
      <c r="O333" s="59">
        <v>-1108503.9900000002</v>
      </c>
      <c r="P333" s="59">
        <f t="shared" si="18"/>
        <v>0</v>
      </c>
      <c r="Q333" s="60">
        <f t="shared" si="19"/>
        <v>-1108504</v>
      </c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</row>
    <row r="334" spans="1:40" s="23" customFormat="1" ht="12.75" x14ac:dyDescent="0.2">
      <c r="A334" s="23" t="s">
        <v>3563</v>
      </c>
      <c r="B334" s="138">
        <v>2011</v>
      </c>
      <c r="C334" s="138">
        <v>2011</v>
      </c>
      <c r="D334" s="138">
        <v>201101</v>
      </c>
      <c r="E334" s="138">
        <v>201101</v>
      </c>
      <c r="F334" s="108" t="s">
        <v>930</v>
      </c>
      <c r="G334" s="27" t="s">
        <v>931</v>
      </c>
      <c r="H334" s="27" t="s">
        <v>5</v>
      </c>
      <c r="I334" s="27" t="e">
        <f>+SUMIF('[16]New PBC 31.03.2021'!A:A, 'Trial Balance (2)'!F334, '[16]New PBC 31.03.2021'!D:D)</f>
        <v>#VALUE!</v>
      </c>
      <c r="J334" s="27" t="e">
        <f>+SUMIF('[16]New PBC 31.03.2021'!A:A, 'Trial Balance (2)'!F334, '[16]New PBC 31.03.2021'!G:G)</f>
        <v>#VALUE!</v>
      </c>
      <c r="K334" s="27" t="e">
        <f>+SUMIF('[16]New PBC 31.03.2021'!A:A, 'Trial Balance (2)'!F334, '[16]New PBC 31.03.2021'!J:J)</f>
        <v>#VALUE!</v>
      </c>
      <c r="L334" s="27" t="e">
        <f t="shared" si="21"/>
        <v>#VALUE!</v>
      </c>
      <c r="M334" s="27">
        <f t="shared" si="23"/>
        <v>0</v>
      </c>
      <c r="N334" s="95" t="e">
        <f t="shared" ref="N334:N397" si="24">+ROUND(SUM(L334:M334),0)</f>
        <v>#VALUE!</v>
      </c>
      <c r="O334" s="59">
        <v>1.5997999999999997E-3</v>
      </c>
      <c r="P334" s="59">
        <f t="shared" si="18"/>
        <v>0</v>
      </c>
      <c r="Q334" s="60">
        <f t="shared" si="19"/>
        <v>0</v>
      </c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</row>
    <row r="335" spans="1:40" s="23" customFormat="1" ht="12.75" x14ac:dyDescent="0.2">
      <c r="A335" s="23" t="s">
        <v>3563</v>
      </c>
      <c r="B335" s="138">
        <v>2011</v>
      </c>
      <c r="C335" s="138">
        <v>2011</v>
      </c>
      <c r="D335" s="138">
        <v>201101</v>
      </c>
      <c r="E335" s="138">
        <v>201101</v>
      </c>
      <c r="F335" s="108" t="s">
        <v>932</v>
      </c>
      <c r="G335" s="27" t="s">
        <v>933</v>
      </c>
      <c r="H335" s="27" t="s">
        <v>5</v>
      </c>
      <c r="I335" s="27" t="e">
        <f>+SUMIF('[16]New PBC 31.03.2021'!A:A, 'Trial Balance (2)'!F335, '[16]New PBC 31.03.2021'!D:D)</f>
        <v>#VALUE!</v>
      </c>
      <c r="J335" s="27" t="e">
        <f>+SUMIF('[16]New PBC 31.03.2021'!A:A, 'Trial Balance (2)'!F335, '[16]New PBC 31.03.2021'!G:G)</f>
        <v>#VALUE!</v>
      </c>
      <c r="K335" s="27" t="e">
        <f>+SUMIF('[16]New PBC 31.03.2021'!A:A, 'Trial Balance (2)'!F335, '[16]New PBC 31.03.2021'!J:J)</f>
        <v>#VALUE!</v>
      </c>
      <c r="L335" s="27" t="e">
        <f t="shared" si="21"/>
        <v>#VALUE!</v>
      </c>
      <c r="M335" s="27">
        <f t="shared" si="23"/>
        <v>0</v>
      </c>
      <c r="N335" s="95" t="e">
        <f t="shared" si="24"/>
        <v>#VALUE!</v>
      </c>
      <c r="O335" s="59">
        <v>-3.2000001519918442E-3</v>
      </c>
      <c r="P335" s="59">
        <f t="shared" si="18"/>
        <v>0</v>
      </c>
      <c r="Q335" s="60">
        <f t="shared" si="19"/>
        <v>0</v>
      </c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</row>
    <row r="336" spans="1:40" s="23" customFormat="1" ht="12.75" x14ac:dyDescent="0.2">
      <c r="A336" s="23" t="s">
        <v>3563</v>
      </c>
      <c r="B336" s="138">
        <v>2011</v>
      </c>
      <c r="C336" s="138">
        <v>2011</v>
      </c>
      <c r="D336" s="138">
        <v>201101</v>
      </c>
      <c r="E336" s="138">
        <v>201101</v>
      </c>
      <c r="F336" s="108" t="s">
        <v>935</v>
      </c>
      <c r="G336" s="27" t="s">
        <v>936</v>
      </c>
      <c r="H336" s="27" t="s">
        <v>5</v>
      </c>
      <c r="I336" s="27" t="e">
        <f>+SUMIF('[16]New PBC 31.03.2021'!A:A, 'Trial Balance (2)'!F336, '[16]New PBC 31.03.2021'!D:D)</f>
        <v>#VALUE!</v>
      </c>
      <c r="J336" s="27" t="e">
        <f>+SUMIF('[16]New PBC 31.03.2021'!A:A, 'Trial Balance (2)'!F336, '[16]New PBC 31.03.2021'!G:G)</f>
        <v>#VALUE!</v>
      </c>
      <c r="K336" s="27" t="e">
        <f>+SUMIF('[16]New PBC 31.03.2021'!A:A, 'Trial Balance (2)'!F336, '[16]New PBC 31.03.2021'!J:J)</f>
        <v>#VALUE!</v>
      </c>
      <c r="L336" s="27" t="e">
        <f t="shared" si="21"/>
        <v>#VALUE!</v>
      </c>
      <c r="M336" s="27">
        <f t="shared" si="23"/>
        <v>0</v>
      </c>
      <c r="N336" s="95" t="e">
        <f t="shared" si="24"/>
        <v>#VALUE!</v>
      </c>
      <c r="O336" s="59">
        <v>-141476.00419900008</v>
      </c>
      <c r="P336" s="59">
        <f t="shared" ref="P336:P399" si="25">+ROUND(SUM(AD336:AM336),0)</f>
        <v>0</v>
      </c>
      <c r="Q336" s="60">
        <f t="shared" ref="Q336:Q399" si="26">ROUND(+O336+P336,0)</f>
        <v>-141476</v>
      </c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</row>
    <row r="337" spans="1:40" s="23" customFormat="1" ht="12.75" x14ac:dyDescent="0.2">
      <c r="A337" s="23" t="s">
        <v>3563</v>
      </c>
      <c r="B337" s="138">
        <v>2011</v>
      </c>
      <c r="C337" s="138">
        <v>2011</v>
      </c>
      <c r="D337" s="138">
        <v>201101</v>
      </c>
      <c r="E337" s="138">
        <v>201101</v>
      </c>
      <c r="F337" s="108" t="s">
        <v>939</v>
      </c>
      <c r="G337" s="27" t="s">
        <v>940</v>
      </c>
      <c r="H337" s="27" t="s">
        <v>5</v>
      </c>
      <c r="I337" s="27" t="e">
        <f>+SUMIF('[16]New PBC 31.03.2021'!A:A, 'Trial Balance (2)'!F337, '[16]New PBC 31.03.2021'!D:D)</f>
        <v>#VALUE!</v>
      </c>
      <c r="J337" s="27" t="e">
        <f>+SUMIF('[16]New PBC 31.03.2021'!A:A, 'Trial Balance (2)'!F337, '[16]New PBC 31.03.2021'!G:G)</f>
        <v>#VALUE!</v>
      </c>
      <c r="K337" s="27" t="e">
        <f>+SUMIF('[16]New PBC 31.03.2021'!A:A, 'Trial Balance (2)'!F337, '[16]New PBC 31.03.2021'!J:J)</f>
        <v>#VALUE!</v>
      </c>
      <c r="L337" s="27" t="e">
        <f t="shared" si="21"/>
        <v>#VALUE!</v>
      </c>
      <c r="M337" s="27">
        <f t="shared" si="23"/>
        <v>0</v>
      </c>
      <c r="N337" s="95" t="e">
        <f t="shared" si="24"/>
        <v>#VALUE!</v>
      </c>
      <c r="O337" s="59">
        <v>-507938.05259999988</v>
      </c>
      <c r="P337" s="59">
        <f t="shared" si="25"/>
        <v>0</v>
      </c>
      <c r="Q337" s="60">
        <f t="shared" si="26"/>
        <v>-507938</v>
      </c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</row>
    <row r="338" spans="1:40" s="23" customFormat="1" ht="12.75" x14ac:dyDescent="0.2">
      <c r="A338" s="23" t="s">
        <v>3563</v>
      </c>
      <c r="B338" s="138">
        <v>2011</v>
      </c>
      <c r="C338" s="138">
        <v>2011</v>
      </c>
      <c r="D338" s="138">
        <v>201101</v>
      </c>
      <c r="E338" s="138">
        <v>201101</v>
      </c>
      <c r="F338" s="108" t="s">
        <v>2707</v>
      </c>
      <c r="G338" s="27" t="s">
        <v>2879</v>
      </c>
      <c r="H338" s="27" t="e">
        <v>#N/A</v>
      </c>
      <c r="I338" s="27" t="e">
        <f>+SUMIF('[16]New PBC 31.03.2021'!A:A, 'Trial Balance (2)'!F338, '[16]New PBC 31.03.2021'!D:D)</f>
        <v>#VALUE!</v>
      </c>
      <c r="J338" s="27" t="e">
        <f>+SUMIF('[16]New PBC 31.03.2021'!A:A, 'Trial Balance (2)'!F338, '[16]New PBC 31.03.2021'!G:G)</f>
        <v>#VALUE!</v>
      </c>
      <c r="K338" s="27" t="e">
        <f>+SUMIF('[16]New PBC 31.03.2021'!A:A, 'Trial Balance (2)'!F338, '[16]New PBC 31.03.2021'!J:J)</f>
        <v>#VALUE!</v>
      </c>
      <c r="L338" s="27" t="e">
        <f t="shared" si="21"/>
        <v>#VALUE!</v>
      </c>
      <c r="M338" s="27">
        <f t="shared" si="23"/>
        <v>0</v>
      </c>
      <c r="N338" s="95" t="e">
        <f t="shared" si="24"/>
        <v>#VALUE!</v>
      </c>
      <c r="O338" s="59">
        <v>0</v>
      </c>
      <c r="P338" s="59">
        <f t="shared" si="25"/>
        <v>0</v>
      </c>
      <c r="Q338" s="60">
        <f t="shared" si="26"/>
        <v>0</v>
      </c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</row>
    <row r="339" spans="1:40" s="23" customFormat="1" ht="12.75" x14ac:dyDescent="0.2">
      <c r="A339" s="23" t="s">
        <v>3563</v>
      </c>
      <c r="B339" s="138">
        <v>2011</v>
      </c>
      <c r="C339" s="138">
        <v>2011</v>
      </c>
      <c r="D339" s="138">
        <v>201101</v>
      </c>
      <c r="E339" s="138">
        <v>201101</v>
      </c>
      <c r="F339" s="108" t="s">
        <v>941</v>
      </c>
      <c r="G339" s="27" t="s">
        <v>942</v>
      </c>
      <c r="H339" s="27" t="s">
        <v>5</v>
      </c>
      <c r="I339" s="27" t="e">
        <f>+SUMIF('[16]New PBC 31.03.2021'!A:A, 'Trial Balance (2)'!F339, '[16]New PBC 31.03.2021'!D:D)</f>
        <v>#VALUE!</v>
      </c>
      <c r="J339" s="27" t="e">
        <f>+SUMIF('[16]New PBC 31.03.2021'!A:A, 'Trial Balance (2)'!F339, '[16]New PBC 31.03.2021'!G:G)</f>
        <v>#VALUE!</v>
      </c>
      <c r="K339" s="27" t="e">
        <f>+SUMIF('[16]New PBC 31.03.2021'!A:A, 'Trial Balance (2)'!F339, '[16]New PBC 31.03.2021'!J:J)</f>
        <v>#VALUE!</v>
      </c>
      <c r="L339" s="27" t="e">
        <f t="shared" si="21"/>
        <v>#VALUE!</v>
      </c>
      <c r="M339" s="27">
        <f t="shared" si="23"/>
        <v>0</v>
      </c>
      <c r="N339" s="95" t="e">
        <f t="shared" si="24"/>
        <v>#VALUE!</v>
      </c>
      <c r="O339" s="59">
        <v>-350704</v>
      </c>
      <c r="P339" s="59">
        <f t="shared" si="25"/>
        <v>0</v>
      </c>
      <c r="Q339" s="60">
        <f t="shared" si="26"/>
        <v>-350704</v>
      </c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</row>
    <row r="340" spans="1:40" s="23" customFormat="1" ht="12.75" x14ac:dyDescent="0.2">
      <c r="A340" s="23" t="s">
        <v>3563</v>
      </c>
      <c r="B340" s="138">
        <v>2011</v>
      </c>
      <c r="C340" s="138">
        <v>2011</v>
      </c>
      <c r="D340" s="138">
        <v>201101</v>
      </c>
      <c r="E340" s="138">
        <v>201101</v>
      </c>
      <c r="F340" s="108" t="s">
        <v>943</v>
      </c>
      <c r="G340" s="27" t="s">
        <v>944</v>
      </c>
      <c r="H340" s="27" t="s">
        <v>5</v>
      </c>
      <c r="I340" s="27" t="e">
        <f>+SUMIF('[16]New PBC 31.03.2021'!A:A, 'Trial Balance (2)'!F340, '[16]New PBC 31.03.2021'!D:D)</f>
        <v>#VALUE!</v>
      </c>
      <c r="J340" s="27" t="e">
        <f>+SUMIF('[16]New PBC 31.03.2021'!A:A, 'Trial Balance (2)'!F340, '[16]New PBC 31.03.2021'!G:G)</f>
        <v>#VALUE!</v>
      </c>
      <c r="K340" s="27" t="e">
        <f>+SUMIF('[16]New PBC 31.03.2021'!A:A, 'Trial Balance (2)'!F340, '[16]New PBC 31.03.2021'!J:J)</f>
        <v>#VALUE!</v>
      </c>
      <c r="L340" s="27" t="e">
        <f t="shared" si="21"/>
        <v>#VALUE!</v>
      </c>
      <c r="M340" s="27">
        <f t="shared" si="23"/>
        <v>0</v>
      </c>
      <c r="N340" s="95" t="e">
        <f t="shared" si="24"/>
        <v>#VALUE!</v>
      </c>
      <c r="O340" s="59">
        <v>0</v>
      </c>
      <c r="P340" s="59">
        <f t="shared" si="25"/>
        <v>0</v>
      </c>
      <c r="Q340" s="60">
        <f t="shared" si="26"/>
        <v>0</v>
      </c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</row>
    <row r="341" spans="1:40" s="23" customFormat="1" ht="12.75" x14ac:dyDescent="0.2">
      <c r="A341" s="23" t="s">
        <v>3563</v>
      </c>
      <c r="B341" s="138">
        <v>2011</v>
      </c>
      <c r="C341" s="138">
        <v>2011</v>
      </c>
      <c r="D341" s="138">
        <v>201102</v>
      </c>
      <c r="E341" s="138">
        <v>201102</v>
      </c>
      <c r="F341" s="108" t="s">
        <v>947</v>
      </c>
      <c r="G341" s="27" t="s">
        <v>948</v>
      </c>
      <c r="H341" s="27" t="s">
        <v>5</v>
      </c>
      <c r="I341" s="27" t="e">
        <f>+SUMIF('[16]New PBC 31.03.2021'!A:A, 'Trial Balance (2)'!F341, '[16]New PBC 31.03.2021'!D:D)</f>
        <v>#VALUE!</v>
      </c>
      <c r="J341" s="27" t="e">
        <f>+SUMIF('[16]New PBC 31.03.2021'!A:A, 'Trial Balance (2)'!F341, '[16]New PBC 31.03.2021'!G:G)</f>
        <v>#VALUE!</v>
      </c>
      <c r="K341" s="27" t="e">
        <f>+SUMIF('[16]New PBC 31.03.2021'!A:A, 'Trial Balance (2)'!F341, '[16]New PBC 31.03.2021'!J:J)</f>
        <v>#VALUE!</v>
      </c>
      <c r="L341" s="27" t="e">
        <f t="shared" si="21"/>
        <v>#VALUE!</v>
      </c>
      <c r="M341" s="27">
        <f t="shared" si="23"/>
        <v>0</v>
      </c>
      <c r="N341" s="95" t="e">
        <f t="shared" si="24"/>
        <v>#VALUE!</v>
      </c>
      <c r="O341" s="59">
        <v>-5703320.4453999978</v>
      </c>
      <c r="P341" s="59">
        <f t="shared" si="25"/>
        <v>0</v>
      </c>
      <c r="Q341" s="60">
        <f t="shared" si="26"/>
        <v>-5703320</v>
      </c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</row>
    <row r="342" spans="1:40" s="23" customFormat="1" ht="12.75" x14ac:dyDescent="0.2">
      <c r="A342" s="23" t="s">
        <v>3566</v>
      </c>
      <c r="B342" s="138">
        <v>1013</v>
      </c>
      <c r="C342" s="138">
        <v>1013</v>
      </c>
      <c r="D342" s="138">
        <v>101301</v>
      </c>
      <c r="E342" s="138">
        <v>101301</v>
      </c>
      <c r="F342" s="108" t="s">
        <v>949</v>
      </c>
      <c r="G342" s="27" t="s">
        <v>950</v>
      </c>
      <c r="H342" s="27" t="s">
        <v>5</v>
      </c>
      <c r="I342" s="27" t="e">
        <f>+SUMIF('[16]New PBC 31.03.2021'!A:A, 'Trial Balance (2)'!F342, '[16]New PBC 31.03.2021'!D:D)</f>
        <v>#VALUE!</v>
      </c>
      <c r="J342" s="27" t="e">
        <f>+SUMIF('[16]New PBC 31.03.2021'!A:A, 'Trial Balance (2)'!F342, '[16]New PBC 31.03.2021'!G:G)</f>
        <v>#VALUE!</v>
      </c>
      <c r="K342" s="27" t="e">
        <f>+SUMIF('[16]New PBC 31.03.2021'!A:A, 'Trial Balance (2)'!F342, '[16]New PBC 31.03.2021'!J:J)</f>
        <v>#VALUE!</v>
      </c>
      <c r="L342" s="27" t="e">
        <f t="shared" si="21"/>
        <v>#VALUE!</v>
      </c>
      <c r="M342" s="27">
        <f t="shared" si="23"/>
        <v>0</v>
      </c>
      <c r="N342" s="95" t="e">
        <f t="shared" si="24"/>
        <v>#VALUE!</v>
      </c>
      <c r="O342" s="59">
        <v>1821330</v>
      </c>
      <c r="P342" s="59">
        <f t="shared" si="25"/>
        <v>0</v>
      </c>
      <c r="Q342" s="60">
        <f t="shared" si="26"/>
        <v>1821330</v>
      </c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</row>
    <row r="343" spans="1:40" s="23" customFormat="1" ht="12.75" x14ac:dyDescent="0.2">
      <c r="A343" s="23" t="s">
        <v>3562</v>
      </c>
      <c r="B343" s="138">
        <v>1002</v>
      </c>
      <c r="C343" s="138">
        <v>1002</v>
      </c>
      <c r="D343" s="138">
        <v>100201</v>
      </c>
      <c r="E343" s="138">
        <v>100201</v>
      </c>
      <c r="F343" s="111" t="s">
        <v>951</v>
      </c>
      <c r="G343" s="112" t="s">
        <v>952</v>
      </c>
      <c r="H343" s="27" t="s">
        <v>5</v>
      </c>
      <c r="I343" s="27" t="e">
        <f>+SUMIF('[16]New PBC 31.03.2021'!A:A, 'Trial Balance (2)'!F343, '[16]New PBC 31.03.2021'!D:D)</f>
        <v>#VALUE!</v>
      </c>
      <c r="J343" s="27" t="e">
        <f>+SUMIF('[16]New PBC 31.03.2021'!A:A, 'Trial Balance (2)'!F343, '[16]New PBC 31.03.2021'!G:G)</f>
        <v>#VALUE!</v>
      </c>
      <c r="K343" s="27" t="e">
        <f>+SUMIF('[16]New PBC 31.03.2021'!A:A, 'Trial Balance (2)'!F343, '[16]New PBC 31.03.2021'!J:J)</f>
        <v>#VALUE!</v>
      </c>
      <c r="L343" s="27" t="e">
        <f t="shared" si="21"/>
        <v>#VALUE!</v>
      </c>
      <c r="M343" s="27">
        <f t="shared" si="23"/>
        <v>0</v>
      </c>
      <c r="N343" s="95" t="e">
        <f t="shared" si="24"/>
        <v>#VALUE!</v>
      </c>
      <c r="O343" s="59">
        <v>1235490</v>
      </c>
      <c r="P343" s="59">
        <f t="shared" si="25"/>
        <v>0</v>
      </c>
      <c r="Q343" s="60">
        <f t="shared" si="26"/>
        <v>1235490</v>
      </c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</row>
    <row r="344" spans="1:40" s="23" customFormat="1" ht="12.75" x14ac:dyDescent="0.2">
      <c r="A344" s="23" t="s">
        <v>3566</v>
      </c>
      <c r="B344" s="138">
        <v>1013</v>
      </c>
      <c r="C344" s="138">
        <v>1013</v>
      </c>
      <c r="D344" s="138">
        <v>101301</v>
      </c>
      <c r="E344" s="138">
        <v>101301</v>
      </c>
      <c r="F344" s="108" t="s">
        <v>953</v>
      </c>
      <c r="G344" s="27" t="s">
        <v>954</v>
      </c>
      <c r="H344" s="27" t="s">
        <v>371</v>
      </c>
      <c r="I344" s="27" t="e">
        <f>+SUMIF('[16]New PBC 31.03.2021'!A:A, 'Trial Balance (2)'!F344, '[16]New PBC 31.03.2021'!D:D)</f>
        <v>#VALUE!</v>
      </c>
      <c r="J344" s="27" t="e">
        <f>+SUMIF('[16]New PBC 31.03.2021'!A:A, 'Trial Balance (2)'!F344, '[16]New PBC 31.03.2021'!G:G)</f>
        <v>#VALUE!</v>
      </c>
      <c r="K344" s="27" t="e">
        <f>+SUMIF('[16]New PBC 31.03.2021'!A:A, 'Trial Balance (2)'!F344, '[16]New PBC 31.03.2021'!J:J)</f>
        <v>#VALUE!</v>
      </c>
      <c r="L344" s="27" t="e">
        <f t="shared" si="21"/>
        <v>#VALUE!</v>
      </c>
      <c r="M344" s="27">
        <f t="shared" si="23"/>
        <v>0</v>
      </c>
      <c r="N344" s="95" t="e">
        <f t="shared" si="24"/>
        <v>#VALUE!</v>
      </c>
      <c r="O344" s="59">
        <v>507869</v>
      </c>
      <c r="P344" s="59">
        <f t="shared" si="25"/>
        <v>0</v>
      </c>
      <c r="Q344" s="60">
        <f t="shared" si="26"/>
        <v>507869</v>
      </c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</row>
    <row r="345" spans="1:40" s="23" customFormat="1" ht="12.75" x14ac:dyDescent="0.2">
      <c r="A345" s="23" t="s">
        <v>3566</v>
      </c>
      <c r="B345" s="138">
        <v>1013</v>
      </c>
      <c r="C345" s="138">
        <v>1013</v>
      </c>
      <c r="D345" s="138">
        <v>101301</v>
      </c>
      <c r="E345" s="138">
        <v>101301</v>
      </c>
      <c r="F345" s="108" t="s">
        <v>955</v>
      </c>
      <c r="G345" s="27" t="s">
        <v>956</v>
      </c>
      <c r="H345" s="27" t="s">
        <v>371</v>
      </c>
      <c r="I345" s="27" t="e">
        <f>+SUMIF('[16]New PBC 31.03.2021'!A:A, 'Trial Balance (2)'!F345, '[16]New PBC 31.03.2021'!D:D)</f>
        <v>#VALUE!</v>
      </c>
      <c r="J345" s="27" t="e">
        <f>+SUMIF('[16]New PBC 31.03.2021'!A:A, 'Trial Balance (2)'!F345, '[16]New PBC 31.03.2021'!G:G)</f>
        <v>#VALUE!</v>
      </c>
      <c r="K345" s="27" t="e">
        <f>+SUMIF('[16]New PBC 31.03.2021'!A:A, 'Trial Balance (2)'!F345, '[16]New PBC 31.03.2021'!J:J)</f>
        <v>#VALUE!</v>
      </c>
      <c r="L345" s="27" t="e">
        <f t="shared" si="21"/>
        <v>#VALUE!</v>
      </c>
      <c r="M345" s="27">
        <f t="shared" si="23"/>
        <v>0</v>
      </c>
      <c r="N345" s="95" t="e">
        <f t="shared" si="24"/>
        <v>#VALUE!</v>
      </c>
      <c r="O345" s="59">
        <v>1672511</v>
      </c>
      <c r="P345" s="59">
        <f t="shared" si="25"/>
        <v>0</v>
      </c>
      <c r="Q345" s="60">
        <f t="shared" si="26"/>
        <v>1672511</v>
      </c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</row>
    <row r="346" spans="1:40" s="23" customFormat="1" ht="12.75" x14ac:dyDescent="0.2">
      <c r="A346" s="23" t="s">
        <v>3567</v>
      </c>
      <c r="B346" s="138">
        <v>2012</v>
      </c>
      <c r="C346" s="138">
        <v>2012</v>
      </c>
      <c r="D346" s="138">
        <v>201201</v>
      </c>
      <c r="E346" s="138">
        <v>201201</v>
      </c>
      <c r="F346" s="108" t="s">
        <v>963</v>
      </c>
      <c r="G346" s="27" t="s">
        <v>964</v>
      </c>
      <c r="H346" s="27" t="s">
        <v>5</v>
      </c>
      <c r="I346" s="27" t="e">
        <f>+SUMIF('[16]New PBC 31.03.2021'!A:A, 'Trial Balance (2)'!F346, '[16]New PBC 31.03.2021'!D:D)</f>
        <v>#VALUE!</v>
      </c>
      <c r="J346" s="27" t="e">
        <f>+SUMIF('[16]New PBC 31.03.2021'!A:A, 'Trial Balance (2)'!F346, '[16]New PBC 31.03.2021'!G:G)</f>
        <v>#VALUE!</v>
      </c>
      <c r="K346" s="27" t="e">
        <f>+SUMIF('[16]New PBC 31.03.2021'!A:A, 'Trial Balance (2)'!F346, '[16]New PBC 31.03.2021'!J:J)</f>
        <v>#VALUE!</v>
      </c>
      <c r="L346" s="27" t="e">
        <f t="shared" si="21"/>
        <v>#VALUE!</v>
      </c>
      <c r="M346" s="27">
        <f t="shared" si="23"/>
        <v>0</v>
      </c>
      <c r="N346" s="95" t="e">
        <f t="shared" si="24"/>
        <v>#VALUE!</v>
      </c>
      <c r="O346" s="59">
        <v>-5000</v>
      </c>
      <c r="P346" s="59">
        <f t="shared" si="25"/>
        <v>0</v>
      </c>
      <c r="Q346" s="60">
        <f t="shared" si="26"/>
        <v>-5000</v>
      </c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</row>
    <row r="347" spans="1:40" s="23" customFormat="1" ht="12.75" x14ac:dyDescent="0.2">
      <c r="A347" s="23" t="s">
        <v>3563</v>
      </c>
      <c r="B347" s="138">
        <v>2011</v>
      </c>
      <c r="C347" s="138">
        <v>2011</v>
      </c>
      <c r="D347" s="138">
        <v>201101</v>
      </c>
      <c r="E347" s="138">
        <v>201101</v>
      </c>
      <c r="F347" s="108" t="s">
        <v>2710</v>
      </c>
      <c r="G347" s="27" t="s">
        <v>2878</v>
      </c>
      <c r="H347" s="27" t="e">
        <v>#N/A</v>
      </c>
      <c r="I347" s="27" t="e">
        <f>+SUMIF('[16]New PBC 31.03.2021'!A:A, 'Trial Balance (2)'!F347, '[16]New PBC 31.03.2021'!D:D)</f>
        <v>#VALUE!</v>
      </c>
      <c r="J347" s="27" t="e">
        <f>+SUMIF('[16]New PBC 31.03.2021'!A:A, 'Trial Balance (2)'!F347, '[16]New PBC 31.03.2021'!G:G)</f>
        <v>#VALUE!</v>
      </c>
      <c r="K347" s="27" t="e">
        <f>+SUMIF('[16]New PBC 31.03.2021'!A:A, 'Trial Balance (2)'!F347, '[16]New PBC 31.03.2021'!J:J)</f>
        <v>#VALUE!</v>
      </c>
      <c r="L347" s="27" t="e">
        <f t="shared" si="21"/>
        <v>#VALUE!</v>
      </c>
      <c r="M347" s="27">
        <f t="shared" si="23"/>
        <v>0</v>
      </c>
      <c r="N347" s="95" t="e">
        <f t="shared" si="24"/>
        <v>#VALUE!</v>
      </c>
      <c r="O347" s="59">
        <v>0</v>
      </c>
      <c r="P347" s="59">
        <f t="shared" si="25"/>
        <v>0</v>
      </c>
      <c r="Q347" s="60">
        <f t="shared" si="26"/>
        <v>0</v>
      </c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</row>
    <row r="348" spans="1:40" s="23" customFormat="1" ht="12.75" x14ac:dyDescent="0.2">
      <c r="A348" s="23" t="s">
        <v>3568</v>
      </c>
      <c r="B348" s="138">
        <v>1004</v>
      </c>
      <c r="C348" s="138"/>
      <c r="D348" s="138">
        <v>100401</v>
      </c>
      <c r="E348" s="138"/>
      <c r="F348" s="108" t="s">
        <v>2885</v>
      </c>
      <c r="G348" s="27" t="s">
        <v>2886</v>
      </c>
      <c r="H348" s="27"/>
      <c r="I348" s="27" t="e">
        <f>+SUMIF('[16]New PBC 31.03.2021'!A:A, 'Trial Balance (2)'!F348, '[16]New PBC 31.03.2021'!D:D)</f>
        <v>#VALUE!</v>
      </c>
      <c r="J348" s="27" t="e">
        <f>+SUMIF('[16]New PBC 31.03.2021'!A:A, 'Trial Balance (2)'!F348, '[16]New PBC 31.03.2021'!G:G)</f>
        <v>#VALUE!</v>
      </c>
      <c r="K348" s="27" t="e">
        <f>+SUMIF('[16]New PBC 31.03.2021'!A:A, 'Trial Balance (2)'!F348, '[16]New PBC 31.03.2021'!J:J)</f>
        <v>#VALUE!</v>
      </c>
      <c r="L348" s="27" t="e">
        <f t="shared" si="21"/>
        <v>#VALUE!</v>
      </c>
      <c r="M348" s="27"/>
      <c r="N348" s="95" t="e">
        <f t="shared" si="24"/>
        <v>#VALUE!</v>
      </c>
      <c r="O348" s="59"/>
      <c r="P348" s="59"/>
      <c r="Q348" s="60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</row>
    <row r="349" spans="1:40" s="23" customFormat="1" ht="12.75" x14ac:dyDescent="0.2">
      <c r="A349" s="23" t="s">
        <v>3568</v>
      </c>
      <c r="B349" s="138">
        <v>1004</v>
      </c>
      <c r="C349" s="138">
        <v>1004</v>
      </c>
      <c r="D349" s="138">
        <v>100401</v>
      </c>
      <c r="E349" s="138">
        <v>100401</v>
      </c>
      <c r="F349" s="108" t="s">
        <v>998</v>
      </c>
      <c r="G349" s="27" t="s">
        <v>444</v>
      </c>
      <c r="H349" s="27" t="s">
        <v>5</v>
      </c>
      <c r="I349" s="27" t="e">
        <f>+SUMIF('[16]New PBC 31.03.2021'!A:A, 'Trial Balance (2)'!F349, '[16]New PBC 31.03.2021'!D:D)</f>
        <v>#VALUE!</v>
      </c>
      <c r="J349" s="27" t="e">
        <f>+SUMIF('[16]New PBC 31.03.2021'!A:A, 'Trial Balance (2)'!F349, '[16]New PBC 31.03.2021'!G:G)</f>
        <v>#VALUE!</v>
      </c>
      <c r="K349" s="27" t="e">
        <f>+SUMIF('[16]New PBC 31.03.2021'!A:A, 'Trial Balance (2)'!F349, '[16]New PBC 31.03.2021'!J:J)</f>
        <v>#VALUE!</v>
      </c>
      <c r="L349" s="27" t="e">
        <f t="shared" si="21"/>
        <v>#VALUE!</v>
      </c>
      <c r="M349" s="27">
        <f t="shared" si="23"/>
        <v>0</v>
      </c>
      <c r="N349" s="95" t="e">
        <f t="shared" si="24"/>
        <v>#VALUE!</v>
      </c>
      <c r="O349" s="59">
        <v>0</v>
      </c>
      <c r="P349" s="59">
        <f t="shared" si="25"/>
        <v>0</v>
      </c>
      <c r="Q349" s="60">
        <f t="shared" si="26"/>
        <v>0</v>
      </c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</row>
    <row r="350" spans="1:40" s="23" customFormat="1" ht="12.75" x14ac:dyDescent="0.2">
      <c r="A350" s="23" t="s">
        <v>3568</v>
      </c>
      <c r="B350" s="138">
        <v>1004</v>
      </c>
      <c r="C350" s="138">
        <v>1004</v>
      </c>
      <c r="D350" s="138">
        <v>100401</v>
      </c>
      <c r="E350" s="138">
        <v>100401</v>
      </c>
      <c r="F350" s="108" t="s">
        <v>1069</v>
      </c>
      <c r="G350" s="27" t="s">
        <v>1070</v>
      </c>
      <c r="H350" s="27" t="s">
        <v>5</v>
      </c>
      <c r="I350" s="27" t="e">
        <f>+SUMIF('[16]New PBC 31.03.2021'!A:A, 'Trial Balance (2)'!F350, '[16]New PBC 31.03.2021'!D:D)</f>
        <v>#VALUE!</v>
      </c>
      <c r="J350" s="27" t="e">
        <f>+SUMIF('[16]New PBC 31.03.2021'!A:A, 'Trial Balance (2)'!F350, '[16]New PBC 31.03.2021'!G:G)</f>
        <v>#VALUE!</v>
      </c>
      <c r="K350" s="27" t="e">
        <f>+SUMIF('[16]New PBC 31.03.2021'!A:A, 'Trial Balance (2)'!F350, '[16]New PBC 31.03.2021'!J:J)</f>
        <v>#VALUE!</v>
      </c>
      <c r="L350" s="27" t="e">
        <f t="shared" si="21"/>
        <v>#VALUE!</v>
      </c>
      <c r="M350" s="27">
        <f t="shared" si="23"/>
        <v>0</v>
      </c>
      <c r="N350" s="95" t="e">
        <f t="shared" si="24"/>
        <v>#VALUE!</v>
      </c>
      <c r="O350" s="59">
        <v>0</v>
      </c>
      <c r="P350" s="59">
        <f t="shared" si="25"/>
        <v>0</v>
      </c>
      <c r="Q350" s="60">
        <f t="shared" si="26"/>
        <v>0</v>
      </c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</row>
    <row r="351" spans="1:40" s="23" customFormat="1" ht="12.75" x14ac:dyDescent="0.2">
      <c r="A351" s="23" t="s">
        <v>3568</v>
      </c>
      <c r="B351" s="138">
        <v>1004</v>
      </c>
      <c r="C351" s="138">
        <v>1004</v>
      </c>
      <c r="D351" s="138">
        <v>100401</v>
      </c>
      <c r="E351" s="138">
        <v>100401</v>
      </c>
      <c r="F351" s="108" t="s">
        <v>1084</v>
      </c>
      <c r="G351" s="27" t="s">
        <v>1085</v>
      </c>
      <c r="H351" s="27" t="s">
        <v>5</v>
      </c>
      <c r="I351" s="27" t="e">
        <f>+SUMIF('[16]New PBC 31.03.2021'!A:A, 'Trial Balance (2)'!F351, '[16]New PBC 31.03.2021'!D:D)</f>
        <v>#VALUE!</v>
      </c>
      <c r="J351" s="27" t="e">
        <f>+SUMIF('[16]New PBC 31.03.2021'!A:A, 'Trial Balance (2)'!F351, '[16]New PBC 31.03.2021'!G:G)</f>
        <v>#VALUE!</v>
      </c>
      <c r="K351" s="27" t="e">
        <f>+SUMIF('[16]New PBC 31.03.2021'!A:A, 'Trial Balance (2)'!F351, '[16]New PBC 31.03.2021'!J:J)</f>
        <v>#VALUE!</v>
      </c>
      <c r="L351" s="27" t="e">
        <f t="shared" si="21"/>
        <v>#VALUE!</v>
      </c>
      <c r="M351" s="27">
        <f t="shared" si="23"/>
        <v>0</v>
      </c>
      <c r="N351" s="95" t="e">
        <f t="shared" si="24"/>
        <v>#VALUE!</v>
      </c>
      <c r="O351" s="59">
        <v>0</v>
      </c>
      <c r="P351" s="59">
        <f t="shared" si="25"/>
        <v>0</v>
      </c>
      <c r="Q351" s="60">
        <f t="shared" si="26"/>
        <v>0</v>
      </c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</row>
    <row r="352" spans="1:40" s="23" customFormat="1" ht="12.75" x14ac:dyDescent="0.2">
      <c r="A352" s="23" t="s">
        <v>3568</v>
      </c>
      <c r="B352" s="138">
        <v>1004</v>
      </c>
      <c r="C352" s="138">
        <v>1004</v>
      </c>
      <c r="D352" s="138">
        <v>100401</v>
      </c>
      <c r="E352" s="138">
        <v>100401</v>
      </c>
      <c r="F352" s="108" t="s">
        <v>1094</v>
      </c>
      <c r="G352" s="27" t="s">
        <v>1095</v>
      </c>
      <c r="H352" s="27" t="s">
        <v>5</v>
      </c>
      <c r="I352" s="27" t="e">
        <f>+SUMIF('[16]New PBC 31.03.2021'!A:A, 'Trial Balance (2)'!F352, '[16]New PBC 31.03.2021'!D:D)</f>
        <v>#VALUE!</v>
      </c>
      <c r="J352" s="27" t="e">
        <f>+SUMIF('[16]New PBC 31.03.2021'!A:A, 'Trial Balance (2)'!F352, '[16]New PBC 31.03.2021'!G:G)</f>
        <v>#VALUE!</v>
      </c>
      <c r="K352" s="27" t="e">
        <f>+SUMIF('[16]New PBC 31.03.2021'!A:A, 'Trial Balance (2)'!F352, '[16]New PBC 31.03.2021'!J:J)</f>
        <v>#VALUE!</v>
      </c>
      <c r="L352" s="27" t="e">
        <f t="shared" si="21"/>
        <v>#VALUE!</v>
      </c>
      <c r="M352" s="27">
        <f t="shared" si="23"/>
        <v>0</v>
      </c>
      <c r="N352" s="95" t="e">
        <f t="shared" si="24"/>
        <v>#VALUE!</v>
      </c>
      <c r="O352" s="59">
        <v>0</v>
      </c>
      <c r="P352" s="59">
        <f t="shared" si="25"/>
        <v>0</v>
      </c>
      <c r="Q352" s="60">
        <f t="shared" si="26"/>
        <v>0</v>
      </c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</row>
    <row r="353" spans="1:40" s="23" customFormat="1" ht="12.75" x14ac:dyDescent="0.2">
      <c r="A353" s="23" t="s">
        <v>3568</v>
      </c>
      <c r="B353" s="138">
        <v>1004</v>
      </c>
      <c r="C353" s="138">
        <v>1004</v>
      </c>
      <c r="D353" s="138">
        <v>100401</v>
      </c>
      <c r="E353" s="138">
        <v>100401</v>
      </c>
      <c r="F353" s="108" t="s">
        <v>1100</v>
      </c>
      <c r="G353" s="27" t="s">
        <v>1101</v>
      </c>
      <c r="H353" s="27" t="s">
        <v>5</v>
      </c>
      <c r="I353" s="27" t="e">
        <f>+SUMIF('[16]New PBC 31.03.2021'!A:A, 'Trial Balance (2)'!F353, '[16]New PBC 31.03.2021'!D:D)</f>
        <v>#VALUE!</v>
      </c>
      <c r="J353" s="27" t="e">
        <f>+SUMIF('[16]New PBC 31.03.2021'!A:A, 'Trial Balance (2)'!F353, '[16]New PBC 31.03.2021'!G:G)</f>
        <v>#VALUE!</v>
      </c>
      <c r="K353" s="27" t="e">
        <f>+SUMIF('[16]New PBC 31.03.2021'!A:A, 'Trial Balance (2)'!F353, '[16]New PBC 31.03.2021'!J:J)</f>
        <v>#VALUE!</v>
      </c>
      <c r="L353" s="27" t="e">
        <f t="shared" si="21"/>
        <v>#VALUE!</v>
      </c>
      <c r="M353" s="27">
        <f t="shared" si="23"/>
        <v>0</v>
      </c>
      <c r="N353" s="95" t="e">
        <f t="shared" si="24"/>
        <v>#VALUE!</v>
      </c>
      <c r="O353" s="59">
        <v>0</v>
      </c>
      <c r="P353" s="59">
        <f t="shared" si="25"/>
        <v>0</v>
      </c>
      <c r="Q353" s="60">
        <f t="shared" si="26"/>
        <v>0</v>
      </c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</row>
    <row r="354" spans="1:40" s="23" customFormat="1" ht="12.75" x14ac:dyDescent="0.2">
      <c r="A354" s="23" t="s">
        <v>3568</v>
      </c>
      <c r="B354" s="138">
        <v>1004</v>
      </c>
      <c r="C354" s="138">
        <v>1004</v>
      </c>
      <c r="D354" s="138">
        <v>100401</v>
      </c>
      <c r="E354" s="138">
        <v>100401</v>
      </c>
      <c r="F354" s="108" t="s">
        <v>1221</v>
      </c>
      <c r="G354" s="27" t="s">
        <v>1222</v>
      </c>
      <c r="H354" s="27" t="s">
        <v>5</v>
      </c>
      <c r="I354" s="27" t="e">
        <f>+SUMIF('[16]New PBC 31.03.2021'!A:A, 'Trial Balance (2)'!F354, '[16]New PBC 31.03.2021'!D:D)</f>
        <v>#VALUE!</v>
      </c>
      <c r="J354" s="27" t="e">
        <f>+SUMIF('[16]New PBC 31.03.2021'!A:A, 'Trial Balance (2)'!F354, '[16]New PBC 31.03.2021'!G:G)</f>
        <v>#VALUE!</v>
      </c>
      <c r="K354" s="27" t="e">
        <f>+SUMIF('[16]New PBC 31.03.2021'!A:A, 'Trial Balance (2)'!F354, '[16]New PBC 31.03.2021'!J:J)</f>
        <v>#VALUE!</v>
      </c>
      <c r="L354" s="27" t="e">
        <f t="shared" si="21"/>
        <v>#VALUE!</v>
      </c>
      <c r="M354" s="27">
        <f t="shared" si="23"/>
        <v>0</v>
      </c>
      <c r="N354" s="95" t="e">
        <f t="shared" si="24"/>
        <v>#VALUE!</v>
      </c>
      <c r="O354" s="59">
        <v>0</v>
      </c>
      <c r="P354" s="59">
        <f t="shared" si="25"/>
        <v>0</v>
      </c>
      <c r="Q354" s="60">
        <f t="shared" si="26"/>
        <v>0</v>
      </c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</row>
    <row r="355" spans="1:40" s="23" customFormat="1" ht="12.75" x14ac:dyDescent="0.2">
      <c r="A355" s="23" t="s">
        <v>3568</v>
      </c>
      <c r="B355" s="138">
        <v>1004</v>
      </c>
      <c r="C355" s="138">
        <v>1004</v>
      </c>
      <c r="D355" s="138">
        <v>100401</v>
      </c>
      <c r="E355" s="138">
        <v>100401</v>
      </c>
      <c r="F355" s="108" t="s">
        <v>1239</v>
      </c>
      <c r="G355" s="27" t="s">
        <v>1240</v>
      </c>
      <c r="H355" s="27" t="s">
        <v>5</v>
      </c>
      <c r="I355" s="27" t="e">
        <f>+SUMIF('[16]New PBC 31.03.2021'!A:A, 'Trial Balance (2)'!F355, '[16]New PBC 31.03.2021'!D:D)</f>
        <v>#VALUE!</v>
      </c>
      <c r="J355" s="27" t="e">
        <f>+SUMIF('[16]New PBC 31.03.2021'!A:A, 'Trial Balance (2)'!F355, '[16]New PBC 31.03.2021'!G:G)</f>
        <v>#VALUE!</v>
      </c>
      <c r="K355" s="27" t="e">
        <f>+SUMIF('[16]New PBC 31.03.2021'!A:A, 'Trial Balance (2)'!F355, '[16]New PBC 31.03.2021'!J:J)</f>
        <v>#VALUE!</v>
      </c>
      <c r="L355" s="27" t="e">
        <f t="shared" si="21"/>
        <v>#VALUE!</v>
      </c>
      <c r="M355" s="27">
        <f t="shared" si="23"/>
        <v>0</v>
      </c>
      <c r="N355" s="95" t="e">
        <f t="shared" si="24"/>
        <v>#VALUE!</v>
      </c>
      <c r="O355" s="59">
        <v>0</v>
      </c>
      <c r="P355" s="59">
        <f t="shared" si="25"/>
        <v>0</v>
      </c>
      <c r="Q355" s="60">
        <f t="shared" si="26"/>
        <v>0</v>
      </c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</row>
    <row r="356" spans="1:40" s="23" customFormat="1" ht="12.75" x14ac:dyDescent="0.2">
      <c r="A356" s="23" t="s">
        <v>3568</v>
      </c>
      <c r="B356" s="138">
        <v>1004</v>
      </c>
      <c r="C356" s="138">
        <v>1004</v>
      </c>
      <c r="D356" s="138">
        <v>100401</v>
      </c>
      <c r="E356" s="138">
        <v>100401</v>
      </c>
      <c r="F356" s="108" t="s">
        <v>1287</v>
      </c>
      <c r="G356" s="27" t="s">
        <v>1288</v>
      </c>
      <c r="H356" s="27" t="s">
        <v>5</v>
      </c>
      <c r="I356" s="27" t="e">
        <f>+SUMIF('[16]New PBC 31.03.2021'!A:A, 'Trial Balance (2)'!F356, '[16]New PBC 31.03.2021'!D:D)</f>
        <v>#VALUE!</v>
      </c>
      <c r="J356" s="27" t="e">
        <f>+SUMIF('[16]New PBC 31.03.2021'!A:A, 'Trial Balance (2)'!F356, '[16]New PBC 31.03.2021'!G:G)</f>
        <v>#VALUE!</v>
      </c>
      <c r="K356" s="27" t="e">
        <f>+SUMIF('[16]New PBC 31.03.2021'!A:A, 'Trial Balance (2)'!F356, '[16]New PBC 31.03.2021'!J:J)</f>
        <v>#VALUE!</v>
      </c>
      <c r="L356" s="27" t="e">
        <f t="shared" si="21"/>
        <v>#VALUE!</v>
      </c>
      <c r="M356" s="27">
        <f t="shared" si="23"/>
        <v>0</v>
      </c>
      <c r="N356" s="95" t="e">
        <f t="shared" si="24"/>
        <v>#VALUE!</v>
      </c>
      <c r="O356" s="59">
        <v>0</v>
      </c>
      <c r="P356" s="59">
        <f t="shared" si="25"/>
        <v>0</v>
      </c>
      <c r="Q356" s="60">
        <f t="shared" si="26"/>
        <v>0</v>
      </c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</row>
    <row r="357" spans="1:40" s="23" customFormat="1" ht="12.75" x14ac:dyDescent="0.2">
      <c r="A357" s="23" t="s">
        <v>3568</v>
      </c>
      <c r="B357" s="138">
        <v>1004</v>
      </c>
      <c r="C357" s="138">
        <v>1004</v>
      </c>
      <c r="D357" s="138">
        <v>100401</v>
      </c>
      <c r="E357" s="138">
        <v>100401</v>
      </c>
      <c r="F357" s="108" t="s">
        <v>1290</v>
      </c>
      <c r="G357" s="27" t="s">
        <v>1291</v>
      </c>
      <c r="H357" s="27" t="s">
        <v>5</v>
      </c>
      <c r="I357" s="27" t="e">
        <f>+SUMIF('[16]New PBC 31.03.2021'!A:A, 'Trial Balance (2)'!F357, '[16]New PBC 31.03.2021'!D:D)</f>
        <v>#VALUE!</v>
      </c>
      <c r="J357" s="27" t="e">
        <f>+SUMIF('[16]New PBC 31.03.2021'!A:A, 'Trial Balance (2)'!F357, '[16]New PBC 31.03.2021'!G:G)</f>
        <v>#VALUE!</v>
      </c>
      <c r="K357" s="27" t="e">
        <f>+SUMIF('[16]New PBC 31.03.2021'!A:A, 'Trial Balance (2)'!F357, '[16]New PBC 31.03.2021'!J:J)</f>
        <v>#VALUE!</v>
      </c>
      <c r="L357" s="27" t="e">
        <f t="shared" si="21"/>
        <v>#VALUE!</v>
      </c>
      <c r="M357" s="27">
        <f t="shared" si="23"/>
        <v>0</v>
      </c>
      <c r="N357" s="95" t="e">
        <f t="shared" si="24"/>
        <v>#VALUE!</v>
      </c>
      <c r="O357" s="59">
        <v>0</v>
      </c>
      <c r="P357" s="59">
        <f t="shared" si="25"/>
        <v>0</v>
      </c>
      <c r="Q357" s="60">
        <f t="shared" si="26"/>
        <v>0</v>
      </c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</row>
    <row r="358" spans="1:40" s="23" customFormat="1" ht="12.75" x14ac:dyDescent="0.2">
      <c r="A358" s="23" t="s">
        <v>3568</v>
      </c>
      <c r="B358" s="138">
        <v>1004</v>
      </c>
      <c r="C358" s="138">
        <v>1004</v>
      </c>
      <c r="D358" s="138">
        <v>100401</v>
      </c>
      <c r="E358" s="138">
        <v>100401</v>
      </c>
      <c r="F358" s="108" t="s">
        <v>1302</v>
      </c>
      <c r="G358" s="27" t="s">
        <v>1303</v>
      </c>
      <c r="H358" s="27" t="s">
        <v>5</v>
      </c>
      <c r="I358" s="27" t="e">
        <f>+SUMIF('[16]New PBC 31.03.2021'!A:A, 'Trial Balance (2)'!F358, '[16]New PBC 31.03.2021'!D:D)</f>
        <v>#VALUE!</v>
      </c>
      <c r="J358" s="27" t="e">
        <f>+SUMIF('[16]New PBC 31.03.2021'!A:A, 'Trial Balance (2)'!F358, '[16]New PBC 31.03.2021'!G:G)</f>
        <v>#VALUE!</v>
      </c>
      <c r="K358" s="27" t="e">
        <f>+SUMIF('[16]New PBC 31.03.2021'!A:A, 'Trial Balance (2)'!F358, '[16]New PBC 31.03.2021'!J:J)</f>
        <v>#VALUE!</v>
      </c>
      <c r="L358" s="27" t="e">
        <f t="shared" si="21"/>
        <v>#VALUE!</v>
      </c>
      <c r="M358" s="27">
        <f t="shared" si="23"/>
        <v>0</v>
      </c>
      <c r="N358" s="95" t="e">
        <f t="shared" si="24"/>
        <v>#VALUE!</v>
      </c>
      <c r="O358" s="59">
        <v>0</v>
      </c>
      <c r="P358" s="59">
        <f t="shared" si="25"/>
        <v>0</v>
      </c>
      <c r="Q358" s="60">
        <f t="shared" si="26"/>
        <v>0</v>
      </c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</row>
    <row r="359" spans="1:40" s="23" customFormat="1" ht="12.75" x14ac:dyDescent="0.2">
      <c r="A359" s="23" t="s">
        <v>3568</v>
      </c>
      <c r="B359" s="138">
        <v>1004</v>
      </c>
      <c r="C359" s="138">
        <v>1004</v>
      </c>
      <c r="D359" s="138">
        <v>100401</v>
      </c>
      <c r="E359" s="138">
        <v>100401</v>
      </c>
      <c r="F359" s="108" t="s">
        <v>1369</v>
      </c>
      <c r="G359" s="27" t="s">
        <v>1370</v>
      </c>
      <c r="H359" s="27" t="s">
        <v>5</v>
      </c>
      <c r="I359" s="27" t="e">
        <f>+SUMIF('[16]New PBC 31.03.2021'!A:A, 'Trial Balance (2)'!F359, '[16]New PBC 31.03.2021'!D:D)</f>
        <v>#VALUE!</v>
      </c>
      <c r="J359" s="27" t="e">
        <f>+SUMIF('[16]New PBC 31.03.2021'!A:A, 'Trial Balance (2)'!F359, '[16]New PBC 31.03.2021'!G:G)</f>
        <v>#VALUE!</v>
      </c>
      <c r="K359" s="27" t="e">
        <f>+SUMIF('[16]New PBC 31.03.2021'!A:A, 'Trial Balance (2)'!F359, '[16]New PBC 31.03.2021'!J:J)</f>
        <v>#VALUE!</v>
      </c>
      <c r="L359" s="27" t="e">
        <f t="shared" si="21"/>
        <v>#VALUE!</v>
      </c>
      <c r="M359" s="27">
        <f t="shared" si="23"/>
        <v>0</v>
      </c>
      <c r="N359" s="95" t="e">
        <f t="shared" si="24"/>
        <v>#VALUE!</v>
      </c>
      <c r="O359" s="59">
        <v>101867</v>
      </c>
      <c r="P359" s="59">
        <f t="shared" si="25"/>
        <v>0</v>
      </c>
      <c r="Q359" s="60">
        <f t="shared" si="26"/>
        <v>101867</v>
      </c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</row>
    <row r="360" spans="1:40" s="23" customFormat="1" ht="12.75" x14ac:dyDescent="0.2">
      <c r="A360" s="23" t="s">
        <v>3568</v>
      </c>
      <c r="B360" s="138">
        <v>1004</v>
      </c>
      <c r="C360" s="138">
        <v>1004</v>
      </c>
      <c r="D360" s="138">
        <v>100401</v>
      </c>
      <c r="E360" s="138">
        <v>100401</v>
      </c>
      <c r="F360" s="108" t="s">
        <v>1399</v>
      </c>
      <c r="G360" s="27" t="s">
        <v>1400</v>
      </c>
      <c r="H360" s="27" t="s">
        <v>5</v>
      </c>
      <c r="I360" s="27" t="e">
        <f>+SUMIF('[16]New PBC 31.03.2021'!A:A, 'Trial Balance (2)'!F360, '[16]New PBC 31.03.2021'!D:D)</f>
        <v>#VALUE!</v>
      </c>
      <c r="J360" s="27" t="e">
        <f>+SUMIF('[16]New PBC 31.03.2021'!A:A, 'Trial Balance (2)'!F360, '[16]New PBC 31.03.2021'!G:G)</f>
        <v>#VALUE!</v>
      </c>
      <c r="K360" s="27" t="e">
        <f>+SUMIF('[16]New PBC 31.03.2021'!A:A, 'Trial Balance (2)'!F360, '[16]New PBC 31.03.2021'!J:J)</f>
        <v>#VALUE!</v>
      </c>
      <c r="L360" s="27" t="e">
        <f t="shared" si="21"/>
        <v>#VALUE!</v>
      </c>
      <c r="M360" s="27">
        <f t="shared" si="23"/>
        <v>0</v>
      </c>
      <c r="N360" s="95" t="e">
        <f t="shared" si="24"/>
        <v>#VALUE!</v>
      </c>
      <c r="O360" s="59">
        <v>0</v>
      </c>
      <c r="P360" s="59">
        <f t="shared" si="25"/>
        <v>0</v>
      </c>
      <c r="Q360" s="60">
        <f t="shared" si="26"/>
        <v>0</v>
      </c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</row>
    <row r="361" spans="1:40" s="23" customFormat="1" ht="12.75" x14ac:dyDescent="0.2">
      <c r="A361" s="23" t="s">
        <v>3568</v>
      </c>
      <c r="B361" s="138">
        <v>1004</v>
      </c>
      <c r="C361" s="138">
        <v>1004</v>
      </c>
      <c r="D361" s="138">
        <v>100401</v>
      </c>
      <c r="E361" s="138">
        <v>100401</v>
      </c>
      <c r="F361" s="108" t="s">
        <v>1664</v>
      </c>
      <c r="G361" s="27" t="s">
        <v>1665</v>
      </c>
      <c r="H361" s="27" t="s">
        <v>5</v>
      </c>
      <c r="I361" s="27" t="e">
        <f>+SUMIF('[16]New PBC 31.03.2021'!A:A, 'Trial Balance (2)'!F361, '[16]New PBC 31.03.2021'!D:D)</f>
        <v>#VALUE!</v>
      </c>
      <c r="J361" s="27" t="e">
        <f>+SUMIF('[16]New PBC 31.03.2021'!A:A, 'Trial Balance (2)'!F361, '[16]New PBC 31.03.2021'!G:G)</f>
        <v>#VALUE!</v>
      </c>
      <c r="K361" s="27" t="e">
        <f>+SUMIF('[16]New PBC 31.03.2021'!A:A, 'Trial Balance (2)'!F361, '[16]New PBC 31.03.2021'!J:J)</f>
        <v>#VALUE!</v>
      </c>
      <c r="L361" s="27" t="e">
        <f t="shared" si="21"/>
        <v>#VALUE!</v>
      </c>
      <c r="M361" s="27">
        <f t="shared" si="23"/>
        <v>0</v>
      </c>
      <c r="N361" s="95" t="e">
        <f t="shared" si="24"/>
        <v>#VALUE!</v>
      </c>
      <c r="O361" s="59">
        <v>0</v>
      </c>
      <c r="P361" s="59">
        <f t="shared" si="25"/>
        <v>0</v>
      </c>
      <c r="Q361" s="60">
        <f t="shared" si="26"/>
        <v>0</v>
      </c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</row>
    <row r="362" spans="1:40" s="23" customFormat="1" ht="12.75" x14ac:dyDescent="0.2">
      <c r="A362" s="23" t="s">
        <v>3568</v>
      </c>
      <c r="B362" s="138">
        <v>1004</v>
      </c>
      <c r="C362" s="138">
        <v>1004</v>
      </c>
      <c r="D362" s="138">
        <v>100401</v>
      </c>
      <c r="E362" s="138">
        <v>100401</v>
      </c>
      <c r="F362" s="108" t="s">
        <v>1717</v>
      </c>
      <c r="G362" s="27" t="s">
        <v>1718</v>
      </c>
      <c r="H362" s="27" t="s">
        <v>5</v>
      </c>
      <c r="I362" s="27" t="e">
        <f>+SUMIF('[16]New PBC 31.03.2021'!A:A, 'Trial Balance (2)'!F362, '[16]New PBC 31.03.2021'!D:D)</f>
        <v>#VALUE!</v>
      </c>
      <c r="J362" s="27" t="e">
        <f>+SUMIF('[16]New PBC 31.03.2021'!A:A, 'Trial Balance (2)'!F362, '[16]New PBC 31.03.2021'!G:G)</f>
        <v>#VALUE!</v>
      </c>
      <c r="K362" s="27" t="e">
        <f>+SUMIF('[16]New PBC 31.03.2021'!A:A, 'Trial Balance (2)'!F362, '[16]New PBC 31.03.2021'!J:J)</f>
        <v>#VALUE!</v>
      </c>
      <c r="L362" s="27" t="e">
        <f t="shared" si="21"/>
        <v>#VALUE!</v>
      </c>
      <c r="M362" s="27">
        <f t="shared" si="23"/>
        <v>0</v>
      </c>
      <c r="N362" s="95" t="e">
        <f t="shared" si="24"/>
        <v>#VALUE!</v>
      </c>
      <c r="O362" s="59">
        <v>0</v>
      </c>
      <c r="P362" s="59">
        <f t="shared" si="25"/>
        <v>0</v>
      </c>
      <c r="Q362" s="60">
        <f t="shared" si="26"/>
        <v>0</v>
      </c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</row>
    <row r="363" spans="1:40" s="23" customFormat="1" ht="12.75" x14ac:dyDescent="0.2">
      <c r="A363" s="23" t="s">
        <v>3568</v>
      </c>
      <c r="B363" s="138">
        <v>1004</v>
      </c>
      <c r="C363" s="138">
        <v>1004</v>
      </c>
      <c r="D363" s="138">
        <v>100401</v>
      </c>
      <c r="E363" s="138">
        <v>100401</v>
      </c>
      <c r="F363" s="108" t="s">
        <v>1992</v>
      </c>
      <c r="G363" s="27" t="s">
        <v>1993</v>
      </c>
      <c r="H363" s="27" t="s">
        <v>5</v>
      </c>
      <c r="I363" s="27" t="e">
        <f>+SUMIF('[16]New PBC 31.03.2021'!A:A, 'Trial Balance (2)'!F363, '[16]New PBC 31.03.2021'!D:D)</f>
        <v>#VALUE!</v>
      </c>
      <c r="J363" s="27" t="e">
        <f>+SUMIF('[16]New PBC 31.03.2021'!A:A, 'Trial Balance (2)'!F363, '[16]New PBC 31.03.2021'!G:G)</f>
        <v>#VALUE!</v>
      </c>
      <c r="K363" s="27" t="e">
        <f>+SUMIF('[16]New PBC 31.03.2021'!A:A, 'Trial Balance (2)'!F363, '[16]New PBC 31.03.2021'!J:J)</f>
        <v>#VALUE!</v>
      </c>
      <c r="L363" s="27" t="e">
        <f t="shared" si="21"/>
        <v>#VALUE!</v>
      </c>
      <c r="M363" s="27">
        <f t="shared" si="23"/>
        <v>0</v>
      </c>
      <c r="N363" s="95" t="e">
        <f t="shared" si="24"/>
        <v>#VALUE!</v>
      </c>
      <c r="O363" s="59">
        <v>0</v>
      </c>
      <c r="P363" s="59">
        <f t="shared" si="25"/>
        <v>0</v>
      </c>
      <c r="Q363" s="60">
        <f t="shared" si="26"/>
        <v>0</v>
      </c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</row>
    <row r="364" spans="1:40" s="23" customFormat="1" ht="12.75" x14ac:dyDescent="0.2">
      <c r="A364" s="23" t="s">
        <v>3568</v>
      </c>
      <c r="B364" s="138">
        <v>1004</v>
      </c>
      <c r="C364" s="138">
        <v>1004</v>
      </c>
      <c r="D364" s="138">
        <v>100401</v>
      </c>
      <c r="E364" s="138">
        <v>100401</v>
      </c>
      <c r="F364" s="108" t="s">
        <v>1996</v>
      </c>
      <c r="G364" s="27" t="s">
        <v>1997</v>
      </c>
      <c r="H364" s="27" t="s">
        <v>5</v>
      </c>
      <c r="I364" s="27" t="e">
        <f>+SUMIF('[16]New PBC 31.03.2021'!A:A, 'Trial Balance (2)'!F364, '[16]New PBC 31.03.2021'!D:D)</f>
        <v>#VALUE!</v>
      </c>
      <c r="J364" s="27" t="e">
        <f>+SUMIF('[16]New PBC 31.03.2021'!A:A, 'Trial Balance (2)'!F364, '[16]New PBC 31.03.2021'!G:G)</f>
        <v>#VALUE!</v>
      </c>
      <c r="K364" s="27" t="e">
        <f>+SUMIF('[16]New PBC 31.03.2021'!A:A, 'Trial Balance (2)'!F364, '[16]New PBC 31.03.2021'!J:J)</f>
        <v>#VALUE!</v>
      </c>
      <c r="L364" s="27" t="e">
        <f t="shared" si="21"/>
        <v>#VALUE!</v>
      </c>
      <c r="M364" s="27">
        <f t="shared" si="23"/>
        <v>0</v>
      </c>
      <c r="N364" s="95" t="e">
        <f t="shared" si="24"/>
        <v>#VALUE!</v>
      </c>
      <c r="O364" s="59">
        <v>0</v>
      </c>
      <c r="P364" s="59">
        <f t="shared" si="25"/>
        <v>0</v>
      </c>
      <c r="Q364" s="60">
        <f t="shared" si="26"/>
        <v>0</v>
      </c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</row>
    <row r="365" spans="1:40" s="23" customFormat="1" ht="12.75" x14ac:dyDescent="0.2">
      <c r="A365" s="23" t="s">
        <v>3568</v>
      </c>
      <c r="B365" s="138">
        <v>1004</v>
      </c>
      <c r="C365" s="138">
        <v>1004</v>
      </c>
      <c r="D365" s="138">
        <v>100401</v>
      </c>
      <c r="E365" s="138">
        <v>100401</v>
      </c>
      <c r="F365" s="108" t="s">
        <v>2007</v>
      </c>
      <c r="G365" s="27" t="s">
        <v>2008</v>
      </c>
      <c r="H365" s="27" t="s">
        <v>5</v>
      </c>
      <c r="I365" s="27" t="e">
        <f>+SUMIF('[16]New PBC 31.03.2021'!A:A, 'Trial Balance (2)'!F365, '[16]New PBC 31.03.2021'!D:D)</f>
        <v>#VALUE!</v>
      </c>
      <c r="J365" s="27" t="e">
        <f>+SUMIF('[16]New PBC 31.03.2021'!A:A, 'Trial Balance (2)'!F365, '[16]New PBC 31.03.2021'!G:G)</f>
        <v>#VALUE!</v>
      </c>
      <c r="K365" s="27" t="e">
        <f>+SUMIF('[16]New PBC 31.03.2021'!A:A, 'Trial Balance (2)'!F365, '[16]New PBC 31.03.2021'!J:J)</f>
        <v>#VALUE!</v>
      </c>
      <c r="L365" s="27" t="e">
        <f t="shared" si="21"/>
        <v>#VALUE!</v>
      </c>
      <c r="M365" s="27">
        <f t="shared" si="23"/>
        <v>0</v>
      </c>
      <c r="N365" s="95" t="e">
        <f t="shared" si="24"/>
        <v>#VALUE!</v>
      </c>
      <c r="O365" s="59">
        <v>0</v>
      </c>
      <c r="P365" s="59">
        <f t="shared" si="25"/>
        <v>0</v>
      </c>
      <c r="Q365" s="60">
        <f t="shared" si="26"/>
        <v>0</v>
      </c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</row>
    <row r="366" spans="1:40" s="23" customFormat="1" ht="12.75" x14ac:dyDescent="0.2">
      <c r="A366" s="23" t="s">
        <v>3568</v>
      </c>
      <c r="B366" s="138">
        <v>1004</v>
      </c>
      <c r="C366" s="138"/>
      <c r="D366" s="138">
        <v>100401</v>
      </c>
      <c r="E366" s="138"/>
      <c r="F366" s="108" t="s">
        <v>3363</v>
      </c>
      <c r="G366" s="27" t="s">
        <v>3364</v>
      </c>
      <c r="H366" s="27"/>
      <c r="I366" s="27" t="e">
        <f>+SUMIF('[16]New PBC 31.03.2021'!A:A, 'Trial Balance (2)'!F366, '[16]New PBC 31.03.2021'!D:D)</f>
        <v>#VALUE!</v>
      </c>
      <c r="J366" s="27" t="e">
        <f>+SUMIF('[16]New PBC 31.03.2021'!A:A, 'Trial Balance (2)'!F366, '[16]New PBC 31.03.2021'!G:G)</f>
        <v>#VALUE!</v>
      </c>
      <c r="K366" s="27" t="e">
        <f>+SUMIF('[16]New PBC 31.03.2021'!A:A, 'Trial Balance (2)'!F366, '[16]New PBC 31.03.2021'!J:J)</f>
        <v>#VALUE!</v>
      </c>
      <c r="L366" s="27" t="e">
        <f t="shared" si="21"/>
        <v>#VALUE!</v>
      </c>
      <c r="M366" s="27"/>
      <c r="N366" s="95" t="e">
        <f t="shared" si="24"/>
        <v>#VALUE!</v>
      </c>
      <c r="O366" s="59"/>
      <c r="P366" s="59"/>
      <c r="Q366" s="60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</row>
    <row r="367" spans="1:40" s="23" customFormat="1" ht="12.75" x14ac:dyDescent="0.2">
      <c r="A367" s="23" t="s">
        <v>3568</v>
      </c>
      <c r="B367" s="138">
        <v>1004</v>
      </c>
      <c r="C367" s="138"/>
      <c r="D367" s="138">
        <v>100401</v>
      </c>
      <c r="E367" s="138"/>
      <c r="F367" s="108" t="s">
        <v>3365</v>
      </c>
      <c r="G367" s="27" t="s">
        <v>3366</v>
      </c>
      <c r="H367" s="27"/>
      <c r="I367" s="27" t="e">
        <f>+SUMIF('[16]New PBC 31.03.2021'!A:A, 'Trial Balance (2)'!F367, '[16]New PBC 31.03.2021'!D:D)</f>
        <v>#VALUE!</v>
      </c>
      <c r="J367" s="27" t="e">
        <f>+SUMIF('[16]New PBC 31.03.2021'!A:A, 'Trial Balance (2)'!F367, '[16]New PBC 31.03.2021'!G:G)</f>
        <v>#VALUE!</v>
      </c>
      <c r="K367" s="27" t="e">
        <f>+SUMIF('[16]New PBC 31.03.2021'!A:A, 'Trial Balance (2)'!F367, '[16]New PBC 31.03.2021'!J:J)</f>
        <v>#VALUE!</v>
      </c>
      <c r="L367" s="27" t="e">
        <f t="shared" si="21"/>
        <v>#VALUE!</v>
      </c>
      <c r="M367" s="27"/>
      <c r="N367" s="95" t="e">
        <f t="shared" si="24"/>
        <v>#VALUE!</v>
      </c>
      <c r="O367" s="59"/>
      <c r="P367" s="59"/>
      <c r="Q367" s="60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</row>
    <row r="368" spans="1:40" s="23" customFormat="1" ht="12.75" x14ac:dyDescent="0.2">
      <c r="A368" s="23" t="s">
        <v>3568</v>
      </c>
      <c r="B368" s="138">
        <v>1004</v>
      </c>
      <c r="C368" s="138"/>
      <c r="D368" s="138">
        <v>100401</v>
      </c>
      <c r="E368" s="138"/>
      <c r="F368" s="108" t="s">
        <v>3367</v>
      </c>
      <c r="G368" s="27" t="s">
        <v>3368</v>
      </c>
      <c r="H368" s="27"/>
      <c r="I368" s="27" t="e">
        <f>+SUMIF('[16]New PBC 31.03.2021'!A:A, 'Trial Balance (2)'!F368, '[16]New PBC 31.03.2021'!D:D)</f>
        <v>#VALUE!</v>
      </c>
      <c r="J368" s="27" t="e">
        <f>+SUMIF('[16]New PBC 31.03.2021'!A:A, 'Trial Balance (2)'!F368, '[16]New PBC 31.03.2021'!G:G)</f>
        <v>#VALUE!</v>
      </c>
      <c r="K368" s="27" t="e">
        <f>+SUMIF('[16]New PBC 31.03.2021'!A:A, 'Trial Balance (2)'!F368, '[16]New PBC 31.03.2021'!J:J)</f>
        <v>#VALUE!</v>
      </c>
      <c r="L368" s="27" t="e">
        <f t="shared" si="21"/>
        <v>#VALUE!</v>
      </c>
      <c r="M368" s="27"/>
      <c r="N368" s="95" t="e">
        <f t="shared" si="24"/>
        <v>#VALUE!</v>
      </c>
      <c r="O368" s="59"/>
      <c r="P368" s="59"/>
      <c r="Q368" s="60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</row>
    <row r="369" spans="1:40" s="23" customFormat="1" ht="12.75" x14ac:dyDescent="0.2">
      <c r="A369" s="23" t="s">
        <v>3568</v>
      </c>
      <c r="B369" s="138">
        <v>1004</v>
      </c>
      <c r="C369" s="138"/>
      <c r="D369" s="138">
        <v>100401</v>
      </c>
      <c r="E369" s="138"/>
      <c r="F369" s="108" t="s">
        <v>3369</v>
      </c>
      <c r="G369" s="27" t="s">
        <v>936</v>
      </c>
      <c r="H369" s="27"/>
      <c r="I369" s="27" t="e">
        <f>+SUMIF('[16]New PBC 31.03.2021'!A:A, 'Trial Balance (2)'!F369, '[16]New PBC 31.03.2021'!D:D)</f>
        <v>#VALUE!</v>
      </c>
      <c r="J369" s="27" t="e">
        <f>+SUMIF('[16]New PBC 31.03.2021'!A:A, 'Trial Balance (2)'!F369, '[16]New PBC 31.03.2021'!G:G)</f>
        <v>#VALUE!</v>
      </c>
      <c r="K369" s="27" t="e">
        <f>+SUMIF('[16]New PBC 31.03.2021'!A:A, 'Trial Balance (2)'!F369, '[16]New PBC 31.03.2021'!J:J)</f>
        <v>#VALUE!</v>
      </c>
      <c r="L369" s="27" t="e">
        <f t="shared" si="21"/>
        <v>#VALUE!</v>
      </c>
      <c r="M369" s="27"/>
      <c r="N369" s="95" t="e">
        <f t="shared" si="24"/>
        <v>#VALUE!</v>
      </c>
      <c r="O369" s="59"/>
      <c r="P369" s="59"/>
      <c r="Q369" s="60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</row>
    <row r="370" spans="1:40" s="23" customFormat="1" ht="12.75" x14ac:dyDescent="0.2">
      <c r="A370" s="23" t="s">
        <v>3568</v>
      </c>
      <c r="B370" s="138">
        <v>1004</v>
      </c>
      <c r="C370" s="138"/>
      <c r="D370" s="138">
        <v>100401</v>
      </c>
      <c r="E370" s="138"/>
      <c r="F370" s="108" t="s">
        <v>3478</v>
      </c>
      <c r="G370" s="27" t="s">
        <v>3479</v>
      </c>
      <c r="H370" s="27"/>
      <c r="I370" s="27" t="e">
        <f>+SUMIF('[16]New PBC 31.03.2021'!A:A, 'Trial Balance (2)'!F370, '[16]New PBC 31.03.2021'!D:D)</f>
        <v>#VALUE!</v>
      </c>
      <c r="J370" s="27" t="e">
        <f>+SUMIF('[16]New PBC 31.03.2021'!A:A, 'Trial Balance (2)'!F370, '[16]New PBC 31.03.2021'!G:G)</f>
        <v>#VALUE!</v>
      </c>
      <c r="K370" s="27" t="e">
        <f>+SUMIF('[16]New PBC 31.03.2021'!A:A, 'Trial Balance (2)'!F370, '[16]New PBC 31.03.2021'!J:J)</f>
        <v>#VALUE!</v>
      </c>
      <c r="L370" s="27" t="e">
        <f t="shared" si="21"/>
        <v>#VALUE!</v>
      </c>
      <c r="M370" s="27"/>
      <c r="N370" s="95" t="e">
        <f t="shared" si="24"/>
        <v>#VALUE!</v>
      </c>
      <c r="O370" s="59"/>
      <c r="P370" s="59"/>
      <c r="Q370" s="60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</row>
    <row r="371" spans="1:40" s="23" customFormat="1" ht="12.75" x14ac:dyDescent="0.2">
      <c r="A371" s="23" t="s">
        <v>3568</v>
      </c>
      <c r="B371" s="138">
        <v>1004</v>
      </c>
      <c r="C371" s="138">
        <v>1004</v>
      </c>
      <c r="D371" s="138">
        <v>100401</v>
      </c>
      <c r="E371" s="138">
        <v>100401</v>
      </c>
      <c r="F371" s="108" t="s">
        <v>2010</v>
      </c>
      <c r="G371" s="27" t="s">
        <v>2011</v>
      </c>
      <c r="H371" s="27" t="s">
        <v>5</v>
      </c>
      <c r="I371" s="27" t="e">
        <f>+SUMIF('[16]New PBC 31.03.2021'!A:A, 'Trial Balance (2)'!F371, '[16]New PBC 31.03.2021'!D:D)</f>
        <v>#VALUE!</v>
      </c>
      <c r="J371" s="27" t="e">
        <f>+SUMIF('[16]New PBC 31.03.2021'!A:A, 'Trial Balance (2)'!F371, '[16]New PBC 31.03.2021'!G:G)</f>
        <v>#VALUE!</v>
      </c>
      <c r="K371" s="27" t="e">
        <f>+SUMIF('[16]New PBC 31.03.2021'!A:A, 'Trial Balance (2)'!F371, '[16]New PBC 31.03.2021'!J:J)</f>
        <v>#VALUE!</v>
      </c>
      <c r="L371" s="27" t="e">
        <f t="shared" si="21"/>
        <v>#VALUE!</v>
      </c>
      <c r="M371" s="27">
        <f t="shared" si="23"/>
        <v>0</v>
      </c>
      <c r="N371" s="95" t="e">
        <f t="shared" si="24"/>
        <v>#VALUE!</v>
      </c>
      <c r="O371" s="59">
        <v>0</v>
      </c>
      <c r="P371" s="59">
        <f t="shared" si="25"/>
        <v>0</v>
      </c>
      <c r="Q371" s="60">
        <f t="shared" si="26"/>
        <v>0</v>
      </c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</row>
    <row r="372" spans="1:40" s="23" customFormat="1" ht="12.75" x14ac:dyDescent="0.2">
      <c r="A372" s="23" t="s">
        <v>3568</v>
      </c>
      <c r="B372" s="138">
        <v>1004</v>
      </c>
      <c r="C372" s="138">
        <v>1004</v>
      </c>
      <c r="D372" s="138">
        <v>100401</v>
      </c>
      <c r="E372" s="138">
        <v>100401</v>
      </c>
      <c r="F372" s="108" t="s">
        <v>2012</v>
      </c>
      <c r="G372" s="27" t="s">
        <v>2013</v>
      </c>
      <c r="H372" s="27" t="s">
        <v>5</v>
      </c>
      <c r="I372" s="27" t="e">
        <f>+SUMIF('[16]New PBC 31.03.2021'!A:A, 'Trial Balance (2)'!F372, '[16]New PBC 31.03.2021'!D:D)</f>
        <v>#VALUE!</v>
      </c>
      <c r="J372" s="27" t="e">
        <f>+SUMIF('[16]New PBC 31.03.2021'!A:A, 'Trial Balance (2)'!F372, '[16]New PBC 31.03.2021'!G:G)</f>
        <v>#VALUE!</v>
      </c>
      <c r="K372" s="27" t="e">
        <f>+SUMIF('[16]New PBC 31.03.2021'!A:A, 'Trial Balance (2)'!F372, '[16]New PBC 31.03.2021'!J:J)</f>
        <v>#VALUE!</v>
      </c>
      <c r="L372" s="27" t="e">
        <f t="shared" si="21"/>
        <v>#VALUE!</v>
      </c>
      <c r="M372" s="27">
        <f t="shared" si="23"/>
        <v>0</v>
      </c>
      <c r="N372" s="95" t="e">
        <f t="shared" si="24"/>
        <v>#VALUE!</v>
      </c>
      <c r="O372" s="59">
        <v>0</v>
      </c>
      <c r="P372" s="59">
        <f t="shared" si="25"/>
        <v>0</v>
      </c>
      <c r="Q372" s="60">
        <f t="shared" si="26"/>
        <v>0</v>
      </c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</row>
    <row r="373" spans="1:40" s="23" customFormat="1" ht="12.75" x14ac:dyDescent="0.2">
      <c r="A373" s="23" t="s">
        <v>3568</v>
      </c>
      <c r="B373" s="138">
        <v>1004</v>
      </c>
      <c r="C373" s="138">
        <v>1004</v>
      </c>
      <c r="D373" s="138">
        <v>100401</v>
      </c>
      <c r="E373" s="138">
        <v>100401</v>
      </c>
      <c r="F373" s="108" t="s">
        <v>2019</v>
      </c>
      <c r="G373" s="27" t="s">
        <v>2020</v>
      </c>
      <c r="H373" s="27" t="s">
        <v>5</v>
      </c>
      <c r="I373" s="27" t="e">
        <f>+SUMIF('[16]New PBC 31.03.2021'!A:A, 'Trial Balance (2)'!F373, '[16]New PBC 31.03.2021'!D:D)</f>
        <v>#VALUE!</v>
      </c>
      <c r="J373" s="27" t="e">
        <f>+SUMIF('[16]New PBC 31.03.2021'!A:A, 'Trial Balance (2)'!F373, '[16]New PBC 31.03.2021'!G:G)</f>
        <v>#VALUE!</v>
      </c>
      <c r="K373" s="27" t="e">
        <f>+SUMIF('[16]New PBC 31.03.2021'!A:A, 'Trial Balance (2)'!F373, '[16]New PBC 31.03.2021'!J:J)</f>
        <v>#VALUE!</v>
      </c>
      <c r="L373" s="27" t="e">
        <f t="shared" si="21"/>
        <v>#VALUE!</v>
      </c>
      <c r="M373" s="27">
        <f t="shared" si="23"/>
        <v>0</v>
      </c>
      <c r="N373" s="95" t="e">
        <f t="shared" si="24"/>
        <v>#VALUE!</v>
      </c>
      <c r="O373" s="59">
        <v>0</v>
      </c>
      <c r="P373" s="59">
        <f t="shared" si="25"/>
        <v>0</v>
      </c>
      <c r="Q373" s="60">
        <f t="shared" si="26"/>
        <v>0</v>
      </c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</row>
    <row r="374" spans="1:40" s="23" customFormat="1" ht="12.75" x14ac:dyDescent="0.2">
      <c r="A374" s="23" t="s">
        <v>3568</v>
      </c>
      <c r="B374" s="138">
        <v>1004</v>
      </c>
      <c r="C374" s="138">
        <v>1004</v>
      </c>
      <c r="D374" s="138">
        <v>100401</v>
      </c>
      <c r="E374" s="138">
        <v>100401</v>
      </c>
      <c r="F374" s="108" t="s">
        <v>2023</v>
      </c>
      <c r="G374" s="27" t="s">
        <v>2024</v>
      </c>
      <c r="H374" s="27" t="s">
        <v>5</v>
      </c>
      <c r="I374" s="27" t="e">
        <f>+SUMIF('[16]New PBC 31.03.2021'!A:A, 'Trial Balance (2)'!F374, '[16]New PBC 31.03.2021'!D:D)</f>
        <v>#VALUE!</v>
      </c>
      <c r="J374" s="27" t="e">
        <f>+SUMIF('[16]New PBC 31.03.2021'!A:A, 'Trial Balance (2)'!F374, '[16]New PBC 31.03.2021'!G:G)</f>
        <v>#VALUE!</v>
      </c>
      <c r="K374" s="27" t="e">
        <f>+SUMIF('[16]New PBC 31.03.2021'!A:A, 'Trial Balance (2)'!F374, '[16]New PBC 31.03.2021'!J:J)</f>
        <v>#VALUE!</v>
      </c>
      <c r="L374" s="27" t="e">
        <f t="shared" si="21"/>
        <v>#VALUE!</v>
      </c>
      <c r="M374" s="27">
        <f t="shared" si="23"/>
        <v>0</v>
      </c>
      <c r="N374" s="95" t="e">
        <f t="shared" si="24"/>
        <v>#VALUE!</v>
      </c>
      <c r="O374" s="59">
        <v>0</v>
      </c>
      <c r="P374" s="59">
        <f t="shared" si="25"/>
        <v>0</v>
      </c>
      <c r="Q374" s="60">
        <f t="shared" si="26"/>
        <v>0</v>
      </c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</row>
    <row r="375" spans="1:40" s="23" customFormat="1" ht="12.75" x14ac:dyDescent="0.2">
      <c r="A375" s="23" t="s">
        <v>3568</v>
      </c>
      <c r="B375" s="138">
        <v>1004</v>
      </c>
      <c r="C375" s="138">
        <v>1004</v>
      </c>
      <c r="D375" s="138">
        <v>100401</v>
      </c>
      <c r="E375" s="138">
        <v>100401</v>
      </c>
      <c r="F375" s="108" t="s">
        <v>2025</v>
      </c>
      <c r="G375" s="27" t="s">
        <v>2026</v>
      </c>
      <c r="H375" s="27" t="s">
        <v>5</v>
      </c>
      <c r="I375" s="27" t="e">
        <f>+SUMIF('[16]New PBC 31.03.2021'!A:A, 'Trial Balance (2)'!F375, '[16]New PBC 31.03.2021'!D:D)</f>
        <v>#VALUE!</v>
      </c>
      <c r="J375" s="27" t="e">
        <f>+SUMIF('[16]New PBC 31.03.2021'!A:A, 'Trial Balance (2)'!F375, '[16]New PBC 31.03.2021'!G:G)</f>
        <v>#VALUE!</v>
      </c>
      <c r="K375" s="27" t="e">
        <f>+SUMIF('[16]New PBC 31.03.2021'!A:A, 'Trial Balance (2)'!F375, '[16]New PBC 31.03.2021'!J:J)</f>
        <v>#VALUE!</v>
      </c>
      <c r="L375" s="27" t="e">
        <f t="shared" si="21"/>
        <v>#VALUE!</v>
      </c>
      <c r="M375" s="27">
        <f t="shared" ref="M375:M394" si="27">+ROUND(SUM(S375:X375),0)</f>
        <v>0</v>
      </c>
      <c r="N375" s="95" t="e">
        <f t="shared" si="24"/>
        <v>#VALUE!</v>
      </c>
      <c r="O375" s="59">
        <v>0</v>
      </c>
      <c r="P375" s="59">
        <f t="shared" si="25"/>
        <v>0</v>
      </c>
      <c r="Q375" s="60">
        <f t="shared" si="26"/>
        <v>0</v>
      </c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</row>
    <row r="376" spans="1:40" s="23" customFormat="1" ht="12.75" x14ac:dyDescent="0.2">
      <c r="A376" s="23" t="s">
        <v>3568</v>
      </c>
      <c r="B376" s="138">
        <v>1004</v>
      </c>
      <c r="C376" s="138">
        <v>1004</v>
      </c>
      <c r="D376" s="138">
        <v>100401</v>
      </c>
      <c r="E376" s="138">
        <v>100401</v>
      </c>
      <c r="F376" s="108" t="s">
        <v>2027</v>
      </c>
      <c r="G376" s="27" t="s">
        <v>2028</v>
      </c>
      <c r="H376" s="27" t="s">
        <v>5</v>
      </c>
      <c r="I376" s="27" t="e">
        <f>+SUMIF('[16]New PBC 31.03.2021'!A:A, 'Trial Balance (2)'!F376, '[16]New PBC 31.03.2021'!D:D)</f>
        <v>#VALUE!</v>
      </c>
      <c r="J376" s="27" t="e">
        <f>+SUMIF('[16]New PBC 31.03.2021'!A:A, 'Trial Balance (2)'!F376, '[16]New PBC 31.03.2021'!G:G)</f>
        <v>#VALUE!</v>
      </c>
      <c r="K376" s="27" t="e">
        <f>+SUMIF('[16]New PBC 31.03.2021'!A:A, 'Trial Balance (2)'!F376, '[16]New PBC 31.03.2021'!J:J)</f>
        <v>#VALUE!</v>
      </c>
      <c r="L376" s="27" t="e">
        <f t="shared" si="21"/>
        <v>#VALUE!</v>
      </c>
      <c r="M376" s="27">
        <f t="shared" si="27"/>
        <v>0</v>
      </c>
      <c r="N376" s="95" t="e">
        <f t="shared" si="24"/>
        <v>#VALUE!</v>
      </c>
      <c r="O376" s="59">
        <v>0</v>
      </c>
      <c r="P376" s="59">
        <f t="shared" si="25"/>
        <v>0</v>
      </c>
      <c r="Q376" s="60">
        <f t="shared" si="26"/>
        <v>0</v>
      </c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</row>
    <row r="377" spans="1:40" s="23" customFormat="1" ht="12.75" x14ac:dyDescent="0.2">
      <c r="A377" s="23" t="s">
        <v>3568</v>
      </c>
      <c r="B377" s="138">
        <v>1004</v>
      </c>
      <c r="C377" s="138">
        <v>1004</v>
      </c>
      <c r="D377" s="138">
        <v>100401</v>
      </c>
      <c r="E377" s="138">
        <v>100401</v>
      </c>
      <c r="F377" s="108" t="s">
        <v>2030</v>
      </c>
      <c r="G377" s="27" t="s">
        <v>2031</v>
      </c>
      <c r="H377" s="27" t="s">
        <v>5</v>
      </c>
      <c r="I377" s="27" t="e">
        <f>+SUMIF('[16]New PBC 31.03.2021'!A:A, 'Trial Balance (2)'!F377, '[16]New PBC 31.03.2021'!D:D)</f>
        <v>#VALUE!</v>
      </c>
      <c r="J377" s="27" t="e">
        <f>+SUMIF('[16]New PBC 31.03.2021'!A:A, 'Trial Balance (2)'!F377, '[16]New PBC 31.03.2021'!G:G)</f>
        <v>#VALUE!</v>
      </c>
      <c r="K377" s="27" t="e">
        <f>+SUMIF('[16]New PBC 31.03.2021'!A:A, 'Trial Balance (2)'!F377, '[16]New PBC 31.03.2021'!J:J)</f>
        <v>#VALUE!</v>
      </c>
      <c r="L377" s="27" t="e">
        <f t="shared" si="21"/>
        <v>#VALUE!</v>
      </c>
      <c r="M377" s="27">
        <f t="shared" si="27"/>
        <v>0</v>
      </c>
      <c r="N377" s="95" t="e">
        <f t="shared" si="24"/>
        <v>#VALUE!</v>
      </c>
      <c r="O377" s="59">
        <v>0</v>
      </c>
      <c r="P377" s="59">
        <f t="shared" si="25"/>
        <v>0</v>
      </c>
      <c r="Q377" s="60">
        <f t="shared" si="26"/>
        <v>0</v>
      </c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</row>
    <row r="378" spans="1:40" s="23" customFormat="1" ht="12.75" x14ac:dyDescent="0.2">
      <c r="A378" s="23" t="s">
        <v>3568</v>
      </c>
      <c r="B378" s="138">
        <v>1004</v>
      </c>
      <c r="C378" s="138">
        <v>1004</v>
      </c>
      <c r="D378" s="138">
        <v>100401</v>
      </c>
      <c r="E378" s="138">
        <v>100401</v>
      </c>
      <c r="F378" s="108" t="s">
        <v>2037</v>
      </c>
      <c r="G378" s="27" t="s">
        <v>2038</v>
      </c>
      <c r="H378" s="27" t="s">
        <v>5</v>
      </c>
      <c r="I378" s="27" t="e">
        <f>+SUMIF('[16]New PBC 31.03.2021'!A:A, 'Trial Balance (2)'!F378, '[16]New PBC 31.03.2021'!D:D)</f>
        <v>#VALUE!</v>
      </c>
      <c r="J378" s="27" t="e">
        <f>+SUMIF('[16]New PBC 31.03.2021'!A:A, 'Trial Balance (2)'!F378, '[16]New PBC 31.03.2021'!G:G)</f>
        <v>#VALUE!</v>
      </c>
      <c r="K378" s="27" t="e">
        <f>+SUMIF('[16]New PBC 31.03.2021'!A:A, 'Trial Balance (2)'!F378, '[16]New PBC 31.03.2021'!J:J)</f>
        <v>#VALUE!</v>
      </c>
      <c r="L378" s="27" t="e">
        <f t="shared" si="21"/>
        <v>#VALUE!</v>
      </c>
      <c r="M378" s="27">
        <f t="shared" si="27"/>
        <v>0</v>
      </c>
      <c r="N378" s="95" t="e">
        <f t="shared" si="24"/>
        <v>#VALUE!</v>
      </c>
      <c r="O378" s="59">
        <v>0</v>
      </c>
      <c r="P378" s="59">
        <f t="shared" si="25"/>
        <v>0</v>
      </c>
      <c r="Q378" s="60">
        <f t="shared" si="26"/>
        <v>0</v>
      </c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</row>
    <row r="379" spans="1:40" s="23" customFormat="1" ht="12.75" x14ac:dyDescent="0.2">
      <c r="A379" s="23" t="s">
        <v>3568</v>
      </c>
      <c r="B379" s="138">
        <v>1004</v>
      </c>
      <c r="C379" s="138">
        <v>1004</v>
      </c>
      <c r="D379" s="138">
        <v>100401</v>
      </c>
      <c r="E379" s="138">
        <v>100401</v>
      </c>
      <c r="F379" s="108" t="s">
        <v>2039</v>
      </c>
      <c r="G379" s="27" t="s">
        <v>2040</v>
      </c>
      <c r="H379" s="27" t="s">
        <v>5</v>
      </c>
      <c r="I379" s="27" t="e">
        <f>+SUMIF('[16]New PBC 31.03.2021'!A:A, 'Trial Balance (2)'!F379, '[16]New PBC 31.03.2021'!D:D)</f>
        <v>#VALUE!</v>
      </c>
      <c r="J379" s="27" t="e">
        <f>+SUMIF('[16]New PBC 31.03.2021'!A:A, 'Trial Balance (2)'!F379, '[16]New PBC 31.03.2021'!G:G)</f>
        <v>#VALUE!</v>
      </c>
      <c r="K379" s="27" t="e">
        <f>+SUMIF('[16]New PBC 31.03.2021'!A:A, 'Trial Balance (2)'!F379, '[16]New PBC 31.03.2021'!J:J)</f>
        <v>#VALUE!</v>
      </c>
      <c r="L379" s="27" t="e">
        <f t="shared" si="21"/>
        <v>#VALUE!</v>
      </c>
      <c r="M379" s="27">
        <f t="shared" si="27"/>
        <v>0</v>
      </c>
      <c r="N379" s="95" t="e">
        <f t="shared" si="24"/>
        <v>#VALUE!</v>
      </c>
      <c r="O379" s="59">
        <v>0</v>
      </c>
      <c r="P379" s="59">
        <f t="shared" si="25"/>
        <v>0</v>
      </c>
      <c r="Q379" s="60">
        <f t="shared" si="26"/>
        <v>0</v>
      </c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</row>
    <row r="380" spans="1:40" s="23" customFormat="1" ht="12.75" x14ac:dyDescent="0.2">
      <c r="A380" s="23" t="s">
        <v>3568</v>
      </c>
      <c r="B380" s="138">
        <v>1004</v>
      </c>
      <c r="C380" s="138">
        <v>1004</v>
      </c>
      <c r="D380" s="138">
        <v>100401</v>
      </c>
      <c r="E380" s="138">
        <v>100401</v>
      </c>
      <c r="F380" s="108" t="s">
        <v>2044</v>
      </c>
      <c r="G380" s="27" t="s">
        <v>2045</v>
      </c>
      <c r="H380" s="27" t="s">
        <v>5</v>
      </c>
      <c r="I380" s="27" t="e">
        <f>+SUMIF('[16]New PBC 31.03.2021'!A:A, 'Trial Balance (2)'!F380, '[16]New PBC 31.03.2021'!D:D)</f>
        <v>#VALUE!</v>
      </c>
      <c r="J380" s="27" t="e">
        <f>+SUMIF('[16]New PBC 31.03.2021'!A:A, 'Trial Balance (2)'!F380, '[16]New PBC 31.03.2021'!G:G)</f>
        <v>#VALUE!</v>
      </c>
      <c r="K380" s="27" t="e">
        <f>+SUMIF('[16]New PBC 31.03.2021'!A:A, 'Trial Balance (2)'!F380, '[16]New PBC 31.03.2021'!J:J)</f>
        <v>#VALUE!</v>
      </c>
      <c r="L380" s="27" t="e">
        <f t="shared" si="21"/>
        <v>#VALUE!</v>
      </c>
      <c r="M380" s="27">
        <f t="shared" si="27"/>
        <v>0</v>
      </c>
      <c r="N380" s="95" t="e">
        <f t="shared" si="24"/>
        <v>#VALUE!</v>
      </c>
      <c r="O380" s="59">
        <v>0</v>
      </c>
      <c r="P380" s="59">
        <f t="shared" si="25"/>
        <v>0</v>
      </c>
      <c r="Q380" s="60">
        <f t="shared" si="26"/>
        <v>0</v>
      </c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</row>
    <row r="381" spans="1:40" s="23" customFormat="1" ht="12.75" x14ac:dyDescent="0.2">
      <c r="A381" s="23" t="s">
        <v>3568</v>
      </c>
      <c r="B381" s="138">
        <v>1004</v>
      </c>
      <c r="C381" s="138">
        <v>1004</v>
      </c>
      <c r="D381" s="138">
        <v>100401</v>
      </c>
      <c r="E381" s="138">
        <v>100401</v>
      </c>
      <c r="F381" s="108" t="s">
        <v>2047</v>
      </c>
      <c r="G381" s="27" t="s">
        <v>2048</v>
      </c>
      <c r="H381" s="27" t="s">
        <v>5</v>
      </c>
      <c r="I381" s="27" t="e">
        <f>+SUMIF('[16]New PBC 31.03.2021'!A:A, 'Trial Balance (2)'!F381, '[16]New PBC 31.03.2021'!D:D)</f>
        <v>#VALUE!</v>
      </c>
      <c r="J381" s="27" t="e">
        <f>+SUMIF('[16]New PBC 31.03.2021'!A:A, 'Trial Balance (2)'!F381, '[16]New PBC 31.03.2021'!G:G)</f>
        <v>#VALUE!</v>
      </c>
      <c r="K381" s="27" t="e">
        <f>+SUMIF('[16]New PBC 31.03.2021'!A:A, 'Trial Balance (2)'!F381, '[16]New PBC 31.03.2021'!J:J)</f>
        <v>#VALUE!</v>
      </c>
      <c r="L381" s="27" t="e">
        <f t="shared" si="21"/>
        <v>#VALUE!</v>
      </c>
      <c r="M381" s="27">
        <f t="shared" si="27"/>
        <v>0</v>
      </c>
      <c r="N381" s="95" t="e">
        <f t="shared" si="24"/>
        <v>#VALUE!</v>
      </c>
      <c r="O381" s="59">
        <v>0</v>
      </c>
      <c r="P381" s="59">
        <f t="shared" si="25"/>
        <v>0</v>
      </c>
      <c r="Q381" s="60">
        <f t="shared" si="26"/>
        <v>0</v>
      </c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</row>
    <row r="382" spans="1:40" s="23" customFormat="1" ht="12.75" x14ac:dyDescent="0.2">
      <c r="A382" s="23" t="s">
        <v>3568</v>
      </c>
      <c r="B382" s="138">
        <v>1004</v>
      </c>
      <c r="C382" s="138">
        <v>1004</v>
      </c>
      <c r="D382" s="138">
        <v>100401</v>
      </c>
      <c r="E382" s="138">
        <v>100401</v>
      </c>
      <c r="F382" s="108" t="s">
        <v>2050</v>
      </c>
      <c r="G382" s="27" t="s">
        <v>2051</v>
      </c>
      <c r="H382" s="27" t="s">
        <v>5</v>
      </c>
      <c r="I382" s="27" t="e">
        <f>+SUMIF('[16]New PBC 31.03.2021'!A:A, 'Trial Balance (2)'!F382, '[16]New PBC 31.03.2021'!D:D)</f>
        <v>#VALUE!</v>
      </c>
      <c r="J382" s="27" t="e">
        <f>+SUMIF('[16]New PBC 31.03.2021'!A:A, 'Trial Balance (2)'!F382, '[16]New PBC 31.03.2021'!G:G)</f>
        <v>#VALUE!</v>
      </c>
      <c r="K382" s="27" t="e">
        <f>+SUMIF('[16]New PBC 31.03.2021'!A:A, 'Trial Balance (2)'!F382, '[16]New PBC 31.03.2021'!J:J)</f>
        <v>#VALUE!</v>
      </c>
      <c r="L382" s="27" t="e">
        <f t="shared" si="21"/>
        <v>#VALUE!</v>
      </c>
      <c r="M382" s="27">
        <f t="shared" si="27"/>
        <v>0</v>
      </c>
      <c r="N382" s="95" t="e">
        <f t="shared" si="24"/>
        <v>#VALUE!</v>
      </c>
      <c r="O382" s="59">
        <v>0</v>
      </c>
      <c r="P382" s="59">
        <f t="shared" si="25"/>
        <v>0</v>
      </c>
      <c r="Q382" s="60">
        <f t="shared" si="26"/>
        <v>0</v>
      </c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</row>
    <row r="383" spans="1:40" s="23" customFormat="1" ht="12.75" x14ac:dyDescent="0.2">
      <c r="A383" s="23" t="s">
        <v>3568</v>
      </c>
      <c r="B383" s="138">
        <v>1004</v>
      </c>
      <c r="C383" s="138">
        <v>1004</v>
      </c>
      <c r="D383" s="138">
        <v>100401</v>
      </c>
      <c r="E383" s="138">
        <v>100401</v>
      </c>
      <c r="F383" s="108" t="s">
        <v>2052</v>
      </c>
      <c r="G383" s="27" t="s">
        <v>2053</v>
      </c>
      <c r="H383" s="27" t="s">
        <v>5</v>
      </c>
      <c r="I383" s="27" t="e">
        <f>+SUMIF('[16]New PBC 31.03.2021'!A:A, 'Trial Balance (2)'!F383, '[16]New PBC 31.03.2021'!D:D)</f>
        <v>#VALUE!</v>
      </c>
      <c r="J383" s="27" t="e">
        <f>+SUMIF('[16]New PBC 31.03.2021'!A:A, 'Trial Balance (2)'!F383, '[16]New PBC 31.03.2021'!G:G)</f>
        <v>#VALUE!</v>
      </c>
      <c r="K383" s="27" t="e">
        <f>+SUMIF('[16]New PBC 31.03.2021'!A:A, 'Trial Balance (2)'!F383, '[16]New PBC 31.03.2021'!J:J)</f>
        <v>#VALUE!</v>
      </c>
      <c r="L383" s="27" t="e">
        <f t="shared" si="21"/>
        <v>#VALUE!</v>
      </c>
      <c r="M383" s="27">
        <f t="shared" si="27"/>
        <v>0</v>
      </c>
      <c r="N383" s="95" t="e">
        <f t="shared" si="24"/>
        <v>#VALUE!</v>
      </c>
      <c r="O383" s="59">
        <v>0</v>
      </c>
      <c r="P383" s="59">
        <f t="shared" si="25"/>
        <v>0</v>
      </c>
      <c r="Q383" s="60">
        <f t="shared" si="26"/>
        <v>0</v>
      </c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</row>
    <row r="384" spans="1:40" s="23" customFormat="1" ht="12.75" x14ac:dyDescent="0.2">
      <c r="A384" s="23" t="s">
        <v>3568</v>
      </c>
      <c r="B384" s="138">
        <v>1004</v>
      </c>
      <c r="C384" s="138">
        <v>1004</v>
      </c>
      <c r="D384" s="138">
        <v>100401</v>
      </c>
      <c r="E384" s="138">
        <v>100401</v>
      </c>
      <c r="F384" s="108" t="s">
        <v>2056</v>
      </c>
      <c r="G384" s="27" t="s">
        <v>2057</v>
      </c>
      <c r="H384" s="27" t="s">
        <v>5</v>
      </c>
      <c r="I384" s="27" t="e">
        <f>+SUMIF('[16]New PBC 31.03.2021'!A:A, 'Trial Balance (2)'!F384, '[16]New PBC 31.03.2021'!D:D)</f>
        <v>#VALUE!</v>
      </c>
      <c r="J384" s="27" t="e">
        <f>+SUMIF('[16]New PBC 31.03.2021'!A:A, 'Trial Balance (2)'!F384, '[16]New PBC 31.03.2021'!G:G)</f>
        <v>#VALUE!</v>
      </c>
      <c r="K384" s="27" t="e">
        <f>+SUMIF('[16]New PBC 31.03.2021'!A:A, 'Trial Balance (2)'!F384, '[16]New PBC 31.03.2021'!J:J)</f>
        <v>#VALUE!</v>
      </c>
      <c r="L384" s="27" t="e">
        <f t="shared" si="21"/>
        <v>#VALUE!</v>
      </c>
      <c r="M384" s="27">
        <f t="shared" si="27"/>
        <v>0</v>
      </c>
      <c r="N384" s="95" t="e">
        <f t="shared" si="24"/>
        <v>#VALUE!</v>
      </c>
      <c r="O384" s="59">
        <v>0</v>
      </c>
      <c r="P384" s="59">
        <f t="shared" si="25"/>
        <v>0</v>
      </c>
      <c r="Q384" s="60">
        <f t="shared" si="26"/>
        <v>0</v>
      </c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</row>
    <row r="385" spans="1:40" s="23" customFormat="1" ht="12.75" x14ac:dyDescent="0.2">
      <c r="A385" s="23" t="s">
        <v>3568</v>
      </c>
      <c r="B385" s="138">
        <v>1004</v>
      </c>
      <c r="C385" s="138">
        <v>1004</v>
      </c>
      <c r="D385" s="138">
        <v>100401</v>
      </c>
      <c r="E385" s="138">
        <v>100401</v>
      </c>
      <c r="F385" s="108" t="s">
        <v>2064</v>
      </c>
      <c r="G385" s="27" t="s">
        <v>2065</v>
      </c>
      <c r="H385" s="27" t="s">
        <v>5</v>
      </c>
      <c r="I385" s="27" t="e">
        <f>+SUMIF('[16]New PBC 31.03.2021'!A:A, 'Trial Balance (2)'!F385, '[16]New PBC 31.03.2021'!D:D)</f>
        <v>#VALUE!</v>
      </c>
      <c r="J385" s="27" t="e">
        <f>+SUMIF('[16]New PBC 31.03.2021'!A:A, 'Trial Balance (2)'!F385, '[16]New PBC 31.03.2021'!G:G)</f>
        <v>#VALUE!</v>
      </c>
      <c r="K385" s="27" t="e">
        <f>+SUMIF('[16]New PBC 31.03.2021'!A:A, 'Trial Balance (2)'!F385, '[16]New PBC 31.03.2021'!J:J)</f>
        <v>#VALUE!</v>
      </c>
      <c r="L385" s="27" t="e">
        <f t="shared" si="21"/>
        <v>#VALUE!</v>
      </c>
      <c r="M385" s="27">
        <f t="shared" si="27"/>
        <v>0</v>
      </c>
      <c r="N385" s="95" t="e">
        <f t="shared" si="24"/>
        <v>#VALUE!</v>
      </c>
      <c r="O385" s="59">
        <v>730000</v>
      </c>
      <c r="P385" s="59">
        <f t="shared" si="25"/>
        <v>0</v>
      </c>
      <c r="Q385" s="60">
        <f t="shared" si="26"/>
        <v>730000</v>
      </c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</row>
    <row r="386" spans="1:40" s="23" customFormat="1" ht="12.75" x14ac:dyDescent="0.2">
      <c r="A386" s="23" t="s">
        <v>3568</v>
      </c>
      <c r="B386" s="138">
        <v>1004</v>
      </c>
      <c r="C386" s="138">
        <v>1004</v>
      </c>
      <c r="D386" s="138">
        <v>100401</v>
      </c>
      <c r="E386" s="138">
        <v>100401</v>
      </c>
      <c r="F386" s="108" t="s">
        <v>2067</v>
      </c>
      <c r="G386" s="27" t="s">
        <v>856</v>
      </c>
      <c r="H386" s="27" t="s">
        <v>5</v>
      </c>
      <c r="I386" s="27" t="e">
        <f>+SUMIF('[16]New PBC 31.03.2021'!A:A, 'Trial Balance (2)'!F386, '[16]New PBC 31.03.2021'!D:D)</f>
        <v>#VALUE!</v>
      </c>
      <c r="J386" s="27" t="e">
        <f>+SUMIF('[16]New PBC 31.03.2021'!A:A, 'Trial Balance (2)'!F386, '[16]New PBC 31.03.2021'!G:G)</f>
        <v>#VALUE!</v>
      </c>
      <c r="K386" s="27" t="e">
        <f>+SUMIF('[16]New PBC 31.03.2021'!A:A, 'Trial Balance (2)'!F386, '[16]New PBC 31.03.2021'!J:J)</f>
        <v>#VALUE!</v>
      </c>
      <c r="L386" s="27" t="e">
        <f t="shared" si="21"/>
        <v>#VALUE!</v>
      </c>
      <c r="M386" s="27">
        <f t="shared" si="27"/>
        <v>0</v>
      </c>
      <c r="N386" s="95" t="e">
        <f t="shared" si="24"/>
        <v>#VALUE!</v>
      </c>
      <c r="O386" s="59">
        <v>21871</v>
      </c>
      <c r="P386" s="59">
        <f t="shared" si="25"/>
        <v>0</v>
      </c>
      <c r="Q386" s="60">
        <f t="shared" si="26"/>
        <v>21871</v>
      </c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</row>
    <row r="387" spans="1:40" s="23" customFormat="1" ht="12.75" x14ac:dyDescent="0.2">
      <c r="A387" s="23" t="s">
        <v>3568</v>
      </c>
      <c r="B387" s="138">
        <v>1004</v>
      </c>
      <c r="C387" s="138">
        <v>1004</v>
      </c>
      <c r="D387" s="138">
        <v>100401</v>
      </c>
      <c r="E387" s="138">
        <v>100401</v>
      </c>
      <c r="F387" s="108" t="s">
        <v>2068</v>
      </c>
      <c r="G387" s="27" t="s">
        <v>2069</v>
      </c>
      <c r="H387" s="27" t="s">
        <v>5</v>
      </c>
      <c r="I387" s="27" t="e">
        <f>+SUMIF('[16]New PBC 31.03.2021'!A:A, 'Trial Balance (2)'!F387, '[16]New PBC 31.03.2021'!D:D)</f>
        <v>#VALUE!</v>
      </c>
      <c r="J387" s="27" t="e">
        <f>+SUMIF('[16]New PBC 31.03.2021'!A:A, 'Trial Balance (2)'!F387, '[16]New PBC 31.03.2021'!G:G)</f>
        <v>#VALUE!</v>
      </c>
      <c r="K387" s="27" t="e">
        <f>+SUMIF('[16]New PBC 31.03.2021'!A:A, 'Trial Balance (2)'!F387, '[16]New PBC 31.03.2021'!J:J)</f>
        <v>#VALUE!</v>
      </c>
      <c r="L387" s="27" t="e">
        <f t="shared" si="21"/>
        <v>#VALUE!</v>
      </c>
      <c r="M387" s="27">
        <f t="shared" si="27"/>
        <v>0</v>
      </c>
      <c r="N387" s="95" t="e">
        <f t="shared" si="24"/>
        <v>#VALUE!</v>
      </c>
      <c r="O387" s="59">
        <v>0</v>
      </c>
      <c r="P387" s="59">
        <f t="shared" si="25"/>
        <v>0</v>
      </c>
      <c r="Q387" s="60">
        <f t="shared" si="26"/>
        <v>0</v>
      </c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</row>
    <row r="388" spans="1:40" s="23" customFormat="1" ht="12.75" x14ac:dyDescent="0.2">
      <c r="A388" s="23" t="s">
        <v>3568</v>
      </c>
      <c r="B388" s="138">
        <v>1004</v>
      </c>
      <c r="C388" s="138">
        <v>1004</v>
      </c>
      <c r="D388" s="138">
        <v>100401</v>
      </c>
      <c r="E388" s="138">
        <v>100401</v>
      </c>
      <c r="F388" s="108" t="s">
        <v>2073</v>
      </c>
      <c r="G388" s="27" t="s">
        <v>2074</v>
      </c>
      <c r="H388" s="27" t="s">
        <v>5</v>
      </c>
      <c r="I388" s="27" t="e">
        <f>+SUMIF('[16]New PBC 31.03.2021'!A:A, 'Trial Balance (2)'!F388, '[16]New PBC 31.03.2021'!D:D)</f>
        <v>#VALUE!</v>
      </c>
      <c r="J388" s="27" t="e">
        <f>+SUMIF('[16]New PBC 31.03.2021'!A:A, 'Trial Balance (2)'!F388, '[16]New PBC 31.03.2021'!G:G)</f>
        <v>#VALUE!</v>
      </c>
      <c r="K388" s="27" t="e">
        <f>+SUMIF('[16]New PBC 31.03.2021'!A:A, 'Trial Balance (2)'!F388, '[16]New PBC 31.03.2021'!J:J)</f>
        <v>#VALUE!</v>
      </c>
      <c r="L388" s="27" t="e">
        <f t="shared" si="21"/>
        <v>#VALUE!</v>
      </c>
      <c r="M388" s="27">
        <f t="shared" si="27"/>
        <v>0</v>
      </c>
      <c r="N388" s="95" t="e">
        <f t="shared" si="24"/>
        <v>#VALUE!</v>
      </c>
      <c r="O388" s="59">
        <v>0</v>
      </c>
      <c r="P388" s="59">
        <f t="shared" si="25"/>
        <v>0</v>
      </c>
      <c r="Q388" s="60">
        <f t="shared" si="26"/>
        <v>0</v>
      </c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</row>
    <row r="389" spans="1:40" s="23" customFormat="1" ht="12.75" x14ac:dyDescent="0.2">
      <c r="A389" s="23" t="s">
        <v>3568</v>
      </c>
      <c r="B389" s="138">
        <v>1004</v>
      </c>
      <c r="C389" s="138">
        <v>1004</v>
      </c>
      <c r="D389" s="138">
        <v>100401</v>
      </c>
      <c r="E389" s="138">
        <v>100401</v>
      </c>
      <c r="F389" s="108" t="s">
        <v>2075</v>
      </c>
      <c r="G389" s="27" t="s">
        <v>2076</v>
      </c>
      <c r="H389" s="27" t="s">
        <v>5</v>
      </c>
      <c r="I389" s="27" t="e">
        <f>+SUMIF('[16]New PBC 31.03.2021'!A:A, 'Trial Balance (2)'!F389, '[16]New PBC 31.03.2021'!D:D)</f>
        <v>#VALUE!</v>
      </c>
      <c r="J389" s="27" t="e">
        <f>+SUMIF('[16]New PBC 31.03.2021'!A:A, 'Trial Balance (2)'!F389, '[16]New PBC 31.03.2021'!G:G)</f>
        <v>#VALUE!</v>
      </c>
      <c r="K389" s="27" t="e">
        <f>+SUMIF('[16]New PBC 31.03.2021'!A:A, 'Trial Balance (2)'!F389, '[16]New PBC 31.03.2021'!J:J)</f>
        <v>#VALUE!</v>
      </c>
      <c r="L389" s="27" t="e">
        <f t="shared" si="21"/>
        <v>#VALUE!</v>
      </c>
      <c r="M389" s="27">
        <f t="shared" si="27"/>
        <v>0</v>
      </c>
      <c r="N389" s="95" t="e">
        <f t="shared" si="24"/>
        <v>#VALUE!</v>
      </c>
      <c r="O389" s="59">
        <v>0</v>
      </c>
      <c r="P389" s="59">
        <f t="shared" si="25"/>
        <v>0</v>
      </c>
      <c r="Q389" s="60">
        <f t="shared" si="26"/>
        <v>0</v>
      </c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</row>
    <row r="390" spans="1:40" s="23" customFormat="1" ht="12.75" x14ac:dyDescent="0.2">
      <c r="A390" s="23" t="s">
        <v>3568</v>
      </c>
      <c r="B390" s="138">
        <v>1004</v>
      </c>
      <c r="C390" s="138">
        <v>1004</v>
      </c>
      <c r="D390" s="138">
        <v>100401</v>
      </c>
      <c r="E390" s="138">
        <v>100401</v>
      </c>
      <c r="F390" s="108" t="s">
        <v>2077</v>
      </c>
      <c r="G390" s="27" t="s">
        <v>2078</v>
      </c>
      <c r="H390" s="27" t="s">
        <v>5</v>
      </c>
      <c r="I390" s="27" t="e">
        <f>+SUMIF('[16]New PBC 31.03.2021'!A:A, 'Trial Balance (2)'!F390, '[16]New PBC 31.03.2021'!D:D)</f>
        <v>#VALUE!</v>
      </c>
      <c r="J390" s="27" t="e">
        <f>+SUMIF('[16]New PBC 31.03.2021'!A:A, 'Trial Balance (2)'!F390, '[16]New PBC 31.03.2021'!G:G)</f>
        <v>#VALUE!</v>
      </c>
      <c r="K390" s="27" t="e">
        <f>+SUMIF('[16]New PBC 31.03.2021'!A:A, 'Trial Balance (2)'!F390, '[16]New PBC 31.03.2021'!J:J)</f>
        <v>#VALUE!</v>
      </c>
      <c r="L390" s="27" t="e">
        <f t="shared" si="21"/>
        <v>#VALUE!</v>
      </c>
      <c r="M390" s="27">
        <f t="shared" si="27"/>
        <v>0</v>
      </c>
      <c r="N390" s="95" t="e">
        <f t="shared" si="24"/>
        <v>#VALUE!</v>
      </c>
      <c r="O390" s="59">
        <v>0</v>
      </c>
      <c r="P390" s="59">
        <f t="shared" si="25"/>
        <v>0</v>
      </c>
      <c r="Q390" s="60">
        <f t="shared" si="26"/>
        <v>0</v>
      </c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</row>
    <row r="391" spans="1:40" s="23" customFormat="1" ht="12.75" x14ac:dyDescent="0.2">
      <c r="A391" s="23" t="s">
        <v>3568</v>
      </c>
      <c r="B391" s="138">
        <v>1004</v>
      </c>
      <c r="C391" s="138">
        <v>1004</v>
      </c>
      <c r="D391" s="138">
        <v>100401</v>
      </c>
      <c r="E391" s="138">
        <v>100401</v>
      </c>
      <c r="F391" s="108" t="s">
        <v>2079</v>
      </c>
      <c r="G391" s="27" t="s">
        <v>2080</v>
      </c>
      <c r="H391" s="27" t="s">
        <v>5</v>
      </c>
      <c r="I391" s="27" t="e">
        <f>+SUMIF('[16]New PBC 31.03.2021'!A:A, 'Trial Balance (2)'!F391, '[16]New PBC 31.03.2021'!D:D)</f>
        <v>#VALUE!</v>
      </c>
      <c r="J391" s="27" t="e">
        <f>+SUMIF('[16]New PBC 31.03.2021'!A:A, 'Trial Balance (2)'!F391, '[16]New PBC 31.03.2021'!G:G)</f>
        <v>#VALUE!</v>
      </c>
      <c r="K391" s="27" t="e">
        <f>+SUMIF('[16]New PBC 31.03.2021'!A:A, 'Trial Balance (2)'!F391, '[16]New PBC 31.03.2021'!J:J)</f>
        <v>#VALUE!</v>
      </c>
      <c r="L391" s="27" t="e">
        <f t="shared" ref="L391:L457" si="28">+I391+J391-K391</f>
        <v>#VALUE!</v>
      </c>
      <c r="M391" s="27">
        <f t="shared" si="27"/>
        <v>0</v>
      </c>
      <c r="N391" s="95" t="e">
        <f t="shared" si="24"/>
        <v>#VALUE!</v>
      </c>
      <c r="O391" s="59">
        <v>0</v>
      </c>
      <c r="P391" s="59">
        <f t="shared" si="25"/>
        <v>0</v>
      </c>
      <c r="Q391" s="60">
        <f t="shared" si="26"/>
        <v>0</v>
      </c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</row>
    <row r="392" spans="1:40" s="23" customFormat="1" ht="12.75" x14ac:dyDescent="0.2">
      <c r="A392" s="23" t="s">
        <v>3568</v>
      </c>
      <c r="B392" s="138">
        <v>1004</v>
      </c>
      <c r="C392" s="138">
        <v>1004</v>
      </c>
      <c r="D392" s="138">
        <v>100401</v>
      </c>
      <c r="E392" s="138">
        <v>100401</v>
      </c>
      <c r="F392" s="108" t="s">
        <v>2081</v>
      </c>
      <c r="G392" s="27" t="s">
        <v>2082</v>
      </c>
      <c r="H392" s="27" t="s">
        <v>5</v>
      </c>
      <c r="I392" s="27" t="e">
        <f>+SUMIF('[16]New PBC 31.03.2021'!A:A, 'Trial Balance (2)'!F392, '[16]New PBC 31.03.2021'!D:D)</f>
        <v>#VALUE!</v>
      </c>
      <c r="J392" s="27" t="e">
        <f>+SUMIF('[16]New PBC 31.03.2021'!A:A, 'Trial Balance (2)'!F392, '[16]New PBC 31.03.2021'!G:G)</f>
        <v>#VALUE!</v>
      </c>
      <c r="K392" s="27" t="e">
        <f>+SUMIF('[16]New PBC 31.03.2021'!A:A, 'Trial Balance (2)'!F392, '[16]New PBC 31.03.2021'!J:J)</f>
        <v>#VALUE!</v>
      </c>
      <c r="L392" s="27" t="e">
        <f t="shared" si="28"/>
        <v>#VALUE!</v>
      </c>
      <c r="M392" s="27">
        <f t="shared" si="27"/>
        <v>0</v>
      </c>
      <c r="N392" s="95" t="e">
        <f t="shared" si="24"/>
        <v>#VALUE!</v>
      </c>
      <c r="O392" s="59">
        <v>0</v>
      </c>
      <c r="P392" s="59">
        <f t="shared" si="25"/>
        <v>0</v>
      </c>
      <c r="Q392" s="60">
        <f t="shared" si="26"/>
        <v>0</v>
      </c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</row>
    <row r="393" spans="1:40" s="23" customFormat="1" ht="12.75" x14ac:dyDescent="0.2">
      <c r="A393" s="23" t="s">
        <v>3568</v>
      </c>
      <c r="B393" s="138">
        <v>1004</v>
      </c>
      <c r="C393" s="138">
        <v>1004</v>
      </c>
      <c r="D393" s="138">
        <v>100401</v>
      </c>
      <c r="E393" s="138">
        <v>100401</v>
      </c>
      <c r="F393" s="108" t="s">
        <v>2083</v>
      </c>
      <c r="G393" s="27" t="s">
        <v>2084</v>
      </c>
      <c r="H393" s="27" t="s">
        <v>5</v>
      </c>
      <c r="I393" s="27" t="e">
        <f>+SUMIF('[16]New PBC 31.03.2021'!A:A, 'Trial Balance (2)'!F393, '[16]New PBC 31.03.2021'!D:D)</f>
        <v>#VALUE!</v>
      </c>
      <c r="J393" s="27" t="e">
        <f>+SUMIF('[16]New PBC 31.03.2021'!A:A, 'Trial Balance (2)'!F393, '[16]New PBC 31.03.2021'!G:G)</f>
        <v>#VALUE!</v>
      </c>
      <c r="K393" s="27" t="e">
        <f>+SUMIF('[16]New PBC 31.03.2021'!A:A, 'Trial Balance (2)'!F393, '[16]New PBC 31.03.2021'!J:J)</f>
        <v>#VALUE!</v>
      </c>
      <c r="L393" s="27" t="e">
        <f t="shared" si="28"/>
        <v>#VALUE!</v>
      </c>
      <c r="M393" s="27">
        <f t="shared" si="27"/>
        <v>0</v>
      </c>
      <c r="N393" s="95" t="e">
        <f t="shared" si="24"/>
        <v>#VALUE!</v>
      </c>
      <c r="O393" s="59">
        <v>0</v>
      </c>
      <c r="P393" s="59">
        <f t="shared" si="25"/>
        <v>0</v>
      </c>
      <c r="Q393" s="60">
        <f t="shared" si="26"/>
        <v>0</v>
      </c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</row>
    <row r="394" spans="1:40" s="23" customFormat="1" ht="12.75" x14ac:dyDescent="0.2">
      <c r="A394" s="23" t="s">
        <v>3568</v>
      </c>
      <c r="B394" s="138">
        <v>1004</v>
      </c>
      <c r="C394" s="138">
        <v>1004</v>
      </c>
      <c r="D394" s="138">
        <v>100401</v>
      </c>
      <c r="E394" s="138">
        <v>100401</v>
      </c>
      <c r="F394" s="108" t="s">
        <v>1140</v>
      </c>
      <c r="G394" s="27" t="s">
        <v>866</v>
      </c>
      <c r="H394" s="27" t="s">
        <v>5</v>
      </c>
      <c r="I394" s="27" t="e">
        <f>+SUMIF('[16]New PBC 31.03.2021'!A:A, 'Trial Balance (2)'!F394, '[16]New PBC 31.03.2021'!D:D)</f>
        <v>#VALUE!</v>
      </c>
      <c r="J394" s="27" t="e">
        <f>+SUMIF('[16]New PBC 31.03.2021'!A:A, 'Trial Balance (2)'!F394, '[16]New PBC 31.03.2021'!G:G)</f>
        <v>#VALUE!</v>
      </c>
      <c r="K394" s="27" t="e">
        <f>+SUMIF('[16]New PBC 31.03.2021'!A:A, 'Trial Balance (2)'!F394, '[16]New PBC 31.03.2021'!J:J)</f>
        <v>#VALUE!</v>
      </c>
      <c r="L394" s="27" t="e">
        <f t="shared" si="28"/>
        <v>#VALUE!</v>
      </c>
      <c r="M394" s="27">
        <f t="shared" si="27"/>
        <v>0</v>
      </c>
      <c r="N394" s="95" t="e">
        <f t="shared" si="24"/>
        <v>#VALUE!</v>
      </c>
      <c r="O394" s="59">
        <v>0</v>
      </c>
      <c r="P394" s="59">
        <f t="shared" si="25"/>
        <v>0</v>
      </c>
      <c r="Q394" s="60">
        <f t="shared" si="26"/>
        <v>0</v>
      </c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</row>
    <row r="395" spans="1:40" s="23" customFormat="1" ht="12.75" x14ac:dyDescent="0.2">
      <c r="A395" s="23" t="s">
        <v>3568</v>
      </c>
      <c r="B395" s="138">
        <v>1004</v>
      </c>
      <c r="C395" s="138">
        <v>1004</v>
      </c>
      <c r="D395" s="138">
        <v>100401</v>
      </c>
      <c r="E395" s="138">
        <v>100401</v>
      </c>
      <c r="F395" s="108" t="s">
        <v>1175</v>
      </c>
      <c r="G395" s="27" t="s">
        <v>1176</v>
      </c>
      <c r="H395" s="27" t="s">
        <v>5</v>
      </c>
      <c r="I395" s="27" t="e">
        <f>+SUMIF('[16]New PBC 31.03.2021'!A:A, 'Trial Balance (2)'!F395, '[16]New PBC 31.03.2021'!D:D)</f>
        <v>#VALUE!</v>
      </c>
      <c r="J395" s="27" t="e">
        <f>+SUMIF('[16]New PBC 31.03.2021'!A:A, 'Trial Balance (2)'!F395, '[16]New PBC 31.03.2021'!G:G)</f>
        <v>#VALUE!</v>
      </c>
      <c r="K395" s="27" t="e">
        <f>+SUMIF('[16]New PBC 31.03.2021'!A:A, 'Trial Balance (2)'!F395, '[16]New PBC 31.03.2021'!J:J)</f>
        <v>#VALUE!</v>
      </c>
      <c r="L395" s="27" t="e">
        <f t="shared" si="28"/>
        <v>#VALUE!</v>
      </c>
      <c r="M395" s="27">
        <f t="shared" ref="M395:M438" si="29">+ROUND(SUM(S395:X395),0)</f>
        <v>0</v>
      </c>
      <c r="N395" s="95" t="e">
        <f t="shared" si="24"/>
        <v>#VALUE!</v>
      </c>
      <c r="O395" s="59">
        <v>0</v>
      </c>
      <c r="P395" s="59">
        <f t="shared" si="25"/>
        <v>0</v>
      </c>
      <c r="Q395" s="60">
        <f t="shared" si="26"/>
        <v>0</v>
      </c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</row>
    <row r="396" spans="1:40" s="23" customFormat="1" ht="12.75" x14ac:dyDescent="0.2">
      <c r="A396" s="23" t="s">
        <v>3568</v>
      </c>
      <c r="B396" s="138">
        <v>1004</v>
      </c>
      <c r="C396" s="138">
        <v>1004</v>
      </c>
      <c r="D396" s="138">
        <v>100401</v>
      </c>
      <c r="E396" s="138">
        <v>100401</v>
      </c>
      <c r="F396" s="108" t="s">
        <v>1207</v>
      </c>
      <c r="G396" s="27" t="s">
        <v>1208</v>
      </c>
      <c r="H396" s="27" t="s">
        <v>5</v>
      </c>
      <c r="I396" s="27" t="e">
        <f>+SUMIF('[16]New PBC 31.03.2021'!A:A, 'Trial Balance (2)'!F396, '[16]New PBC 31.03.2021'!D:D)</f>
        <v>#VALUE!</v>
      </c>
      <c r="J396" s="27" t="e">
        <f>+SUMIF('[16]New PBC 31.03.2021'!A:A, 'Trial Balance (2)'!F396, '[16]New PBC 31.03.2021'!G:G)</f>
        <v>#VALUE!</v>
      </c>
      <c r="K396" s="27" t="e">
        <f>+SUMIF('[16]New PBC 31.03.2021'!A:A, 'Trial Balance (2)'!F396, '[16]New PBC 31.03.2021'!J:J)</f>
        <v>#VALUE!</v>
      </c>
      <c r="L396" s="27" t="e">
        <f t="shared" si="28"/>
        <v>#VALUE!</v>
      </c>
      <c r="M396" s="27">
        <f t="shared" si="29"/>
        <v>0</v>
      </c>
      <c r="N396" s="95" t="e">
        <f t="shared" si="24"/>
        <v>#VALUE!</v>
      </c>
      <c r="O396" s="59">
        <v>0</v>
      </c>
      <c r="P396" s="59">
        <f t="shared" si="25"/>
        <v>0</v>
      </c>
      <c r="Q396" s="60">
        <f t="shared" si="26"/>
        <v>0</v>
      </c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</row>
    <row r="397" spans="1:40" s="23" customFormat="1" ht="12.75" x14ac:dyDescent="0.2">
      <c r="A397" s="23" t="s">
        <v>3568</v>
      </c>
      <c r="B397" s="138">
        <v>1004</v>
      </c>
      <c r="C397" s="138">
        <v>1004</v>
      </c>
      <c r="D397" s="138">
        <v>100401</v>
      </c>
      <c r="E397" s="138">
        <v>100401</v>
      </c>
      <c r="F397" s="108" t="s">
        <v>1209</v>
      </c>
      <c r="G397" s="27" t="s">
        <v>1210</v>
      </c>
      <c r="H397" s="27" t="s">
        <v>5</v>
      </c>
      <c r="I397" s="27" t="e">
        <f>+SUMIF('[16]New PBC 31.03.2021'!A:A, 'Trial Balance (2)'!F397, '[16]New PBC 31.03.2021'!D:D)</f>
        <v>#VALUE!</v>
      </c>
      <c r="J397" s="27" t="e">
        <f>+SUMIF('[16]New PBC 31.03.2021'!A:A, 'Trial Balance (2)'!F397, '[16]New PBC 31.03.2021'!G:G)</f>
        <v>#VALUE!</v>
      </c>
      <c r="K397" s="27" t="e">
        <f>+SUMIF('[16]New PBC 31.03.2021'!A:A, 'Trial Balance (2)'!F397, '[16]New PBC 31.03.2021'!J:J)</f>
        <v>#VALUE!</v>
      </c>
      <c r="L397" s="27" t="e">
        <f t="shared" si="28"/>
        <v>#VALUE!</v>
      </c>
      <c r="M397" s="27">
        <f t="shared" si="29"/>
        <v>0</v>
      </c>
      <c r="N397" s="95" t="e">
        <f t="shared" si="24"/>
        <v>#VALUE!</v>
      </c>
      <c r="O397" s="59">
        <v>0</v>
      </c>
      <c r="P397" s="59">
        <f t="shared" si="25"/>
        <v>0</v>
      </c>
      <c r="Q397" s="60">
        <f t="shared" si="26"/>
        <v>0</v>
      </c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</row>
    <row r="398" spans="1:40" s="23" customFormat="1" ht="12.75" x14ac:dyDescent="0.2">
      <c r="A398" s="23" t="s">
        <v>3568</v>
      </c>
      <c r="B398" s="138">
        <v>1004</v>
      </c>
      <c r="C398" s="138">
        <v>1004</v>
      </c>
      <c r="D398" s="138">
        <v>100401</v>
      </c>
      <c r="E398" s="138">
        <v>100401</v>
      </c>
      <c r="F398" s="108" t="s">
        <v>1247</v>
      </c>
      <c r="G398" s="27" t="s">
        <v>1248</v>
      </c>
      <c r="H398" s="27" t="s">
        <v>5</v>
      </c>
      <c r="I398" s="27" t="e">
        <f>+SUMIF('[16]New PBC 31.03.2021'!A:A, 'Trial Balance (2)'!F398, '[16]New PBC 31.03.2021'!D:D)</f>
        <v>#VALUE!</v>
      </c>
      <c r="J398" s="27" t="e">
        <f>+SUMIF('[16]New PBC 31.03.2021'!A:A, 'Trial Balance (2)'!F398, '[16]New PBC 31.03.2021'!G:G)</f>
        <v>#VALUE!</v>
      </c>
      <c r="K398" s="27" t="e">
        <f>+SUMIF('[16]New PBC 31.03.2021'!A:A, 'Trial Balance (2)'!F398, '[16]New PBC 31.03.2021'!J:J)</f>
        <v>#VALUE!</v>
      </c>
      <c r="L398" s="27" t="e">
        <f t="shared" si="28"/>
        <v>#VALUE!</v>
      </c>
      <c r="M398" s="27">
        <f t="shared" si="29"/>
        <v>0</v>
      </c>
      <c r="N398" s="95" t="e">
        <f t="shared" ref="N398:N461" si="30">+ROUND(SUM(L398:M398),0)</f>
        <v>#VALUE!</v>
      </c>
      <c r="O398" s="59">
        <v>0</v>
      </c>
      <c r="P398" s="59">
        <f t="shared" si="25"/>
        <v>0</v>
      </c>
      <c r="Q398" s="60">
        <f t="shared" si="26"/>
        <v>0</v>
      </c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</row>
    <row r="399" spans="1:40" s="23" customFormat="1" ht="12.75" x14ac:dyDescent="0.2">
      <c r="A399" s="23" t="s">
        <v>3568</v>
      </c>
      <c r="B399" s="138">
        <v>1004</v>
      </c>
      <c r="C399" s="138">
        <v>1004</v>
      </c>
      <c r="D399" s="138">
        <v>100401</v>
      </c>
      <c r="E399" s="138">
        <v>100401</v>
      </c>
      <c r="F399" s="108" t="s">
        <v>1274</v>
      </c>
      <c r="G399" s="27" t="s">
        <v>1275</v>
      </c>
      <c r="H399" s="27" t="s">
        <v>5</v>
      </c>
      <c r="I399" s="27" t="e">
        <f>+SUMIF('[16]New PBC 31.03.2021'!A:A, 'Trial Balance (2)'!F399, '[16]New PBC 31.03.2021'!D:D)</f>
        <v>#VALUE!</v>
      </c>
      <c r="J399" s="27" t="e">
        <f>+SUMIF('[16]New PBC 31.03.2021'!A:A, 'Trial Balance (2)'!F399, '[16]New PBC 31.03.2021'!G:G)</f>
        <v>#VALUE!</v>
      </c>
      <c r="K399" s="27" t="e">
        <f>+SUMIF('[16]New PBC 31.03.2021'!A:A, 'Trial Balance (2)'!F399, '[16]New PBC 31.03.2021'!J:J)</f>
        <v>#VALUE!</v>
      </c>
      <c r="L399" s="27" t="e">
        <f t="shared" si="28"/>
        <v>#VALUE!</v>
      </c>
      <c r="M399" s="27">
        <f t="shared" si="29"/>
        <v>0</v>
      </c>
      <c r="N399" s="95" t="e">
        <f t="shared" si="30"/>
        <v>#VALUE!</v>
      </c>
      <c r="O399" s="59">
        <v>0</v>
      </c>
      <c r="P399" s="59">
        <f t="shared" si="25"/>
        <v>0</v>
      </c>
      <c r="Q399" s="60">
        <f t="shared" si="26"/>
        <v>0</v>
      </c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</row>
    <row r="400" spans="1:40" s="23" customFormat="1" ht="12.75" x14ac:dyDescent="0.2">
      <c r="A400" s="23" t="s">
        <v>3568</v>
      </c>
      <c r="B400" s="138">
        <v>1004</v>
      </c>
      <c r="C400" s="138">
        <v>1004</v>
      </c>
      <c r="D400" s="138">
        <v>100401</v>
      </c>
      <c r="E400" s="138">
        <v>100401</v>
      </c>
      <c r="F400" s="108" t="s">
        <v>1413</v>
      </c>
      <c r="G400" s="27" t="s">
        <v>1414</v>
      </c>
      <c r="H400" s="27" t="s">
        <v>5</v>
      </c>
      <c r="I400" s="27" t="e">
        <f>+SUMIF('[16]New PBC 31.03.2021'!A:A, 'Trial Balance (2)'!F400, '[16]New PBC 31.03.2021'!D:D)</f>
        <v>#VALUE!</v>
      </c>
      <c r="J400" s="27" t="e">
        <f>+SUMIF('[16]New PBC 31.03.2021'!A:A, 'Trial Balance (2)'!F400, '[16]New PBC 31.03.2021'!G:G)</f>
        <v>#VALUE!</v>
      </c>
      <c r="K400" s="27" t="e">
        <f>+SUMIF('[16]New PBC 31.03.2021'!A:A, 'Trial Balance (2)'!F400, '[16]New PBC 31.03.2021'!J:J)</f>
        <v>#VALUE!</v>
      </c>
      <c r="L400" s="27" t="e">
        <f t="shared" si="28"/>
        <v>#VALUE!</v>
      </c>
      <c r="M400" s="27">
        <f t="shared" si="29"/>
        <v>0</v>
      </c>
      <c r="N400" s="95" t="e">
        <f t="shared" si="30"/>
        <v>#VALUE!</v>
      </c>
      <c r="O400" s="59">
        <v>0</v>
      </c>
      <c r="P400" s="59">
        <f t="shared" ref="P400:P463" si="31">+ROUND(SUM(AD400:AM400),0)</f>
        <v>0</v>
      </c>
      <c r="Q400" s="60">
        <f t="shared" ref="Q400:Q463" si="32">ROUND(+O400+P400,0)</f>
        <v>0</v>
      </c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</row>
    <row r="401" spans="1:40" s="23" customFormat="1" ht="12.75" x14ac:dyDescent="0.2">
      <c r="A401" s="23" t="s">
        <v>3568</v>
      </c>
      <c r="B401" s="138">
        <v>1004</v>
      </c>
      <c r="C401" s="138">
        <v>1004</v>
      </c>
      <c r="D401" s="138">
        <v>100401</v>
      </c>
      <c r="E401" s="138">
        <v>100401</v>
      </c>
      <c r="F401" s="108" t="s">
        <v>1421</v>
      </c>
      <c r="G401" s="27" t="s">
        <v>1422</v>
      </c>
      <c r="H401" s="27" t="s">
        <v>5</v>
      </c>
      <c r="I401" s="27" t="e">
        <f>+SUMIF('[16]New PBC 31.03.2021'!A:A, 'Trial Balance (2)'!F401, '[16]New PBC 31.03.2021'!D:D)</f>
        <v>#VALUE!</v>
      </c>
      <c r="J401" s="27" t="e">
        <f>+SUMIF('[16]New PBC 31.03.2021'!A:A, 'Trial Balance (2)'!F401, '[16]New PBC 31.03.2021'!G:G)</f>
        <v>#VALUE!</v>
      </c>
      <c r="K401" s="27" t="e">
        <f>+SUMIF('[16]New PBC 31.03.2021'!A:A, 'Trial Balance (2)'!F401, '[16]New PBC 31.03.2021'!J:J)</f>
        <v>#VALUE!</v>
      </c>
      <c r="L401" s="27" t="e">
        <f t="shared" si="28"/>
        <v>#VALUE!</v>
      </c>
      <c r="M401" s="27">
        <f t="shared" si="29"/>
        <v>0</v>
      </c>
      <c r="N401" s="95" t="e">
        <f t="shared" si="30"/>
        <v>#VALUE!</v>
      </c>
      <c r="O401" s="59">
        <v>0</v>
      </c>
      <c r="P401" s="59">
        <f t="shared" si="31"/>
        <v>0</v>
      </c>
      <c r="Q401" s="60">
        <f t="shared" si="32"/>
        <v>0</v>
      </c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</row>
    <row r="402" spans="1:40" s="23" customFormat="1" ht="12.75" x14ac:dyDescent="0.2">
      <c r="A402" s="23" t="s">
        <v>3568</v>
      </c>
      <c r="B402" s="138">
        <v>1004</v>
      </c>
      <c r="C402" s="138">
        <v>1004</v>
      </c>
      <c r="D402" s="138">
        <v>100401</v>
      </c>
      <c r="E402" s="138">
        <v>100401</v>
      </c>
      <c r="F402" s="108" t="s">
        <v>1465</v>
      </c>
      <c r="G402" s="27" t="s">
        <v>1466</v>
      </c>
      <c r="H402" s="27" t="s">
        <v>5</v>
      </c>
      <c r="I402" s="27" t="e">
        <f>+SUMIF('[16]New PBC 31.03.2021'!A:A, 'Trial Balance (2)'!F402, '[16]New PBC 31.03.2021'!D:D)</f>
        <v>#VALUE!</v>
      </c>
      <c r="J402" s="27" t="e">
        <f>+SUMIF('[16]New PBC 31.03.2021'!A:A, 'Trial Balance (2)'!F402, '[16]New PBC 31.03.2021'!G:G)</f>
        <v>#VALUE!</v>
      </c>
      <c r="K402" s="27" t="e">
        <f>+SUMIF('[16]New PBC 31.03.2021'!A:A, 'Trial Balance (2)'!F402, '[16]New PBC 31.03.2021'!J:J)</f>
        <v>#VALUE!</v>
      </c>
      <c r="L402" s="27" t="e">
        <f t="shared" si="28"/>
        <v>#VALUE!</v>
      </c>
      <c r="M402" s="27">
        <f t="shared" si="29"/>
        <v>0</v>
      </c>
      <c r="N402" s="95" t="e">
        <f t="shared" si="30"/>
        <v>#VALUE!</v>
      </c>
      <c r="O402" s="59">
        <v>0</v>
      </c>
      <c r="P402" s="59">
        <f t="shared" si="31"/>
        <v>0</v>
      </c>
      <c r="Q402" s="60">
        <f t="shared" si="32"/>
        <v>0</v>
      </c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</row>
    <row r="403" spans="1:40" s="23" customFormat="1" ht="12.75" x14ac:dyDescent="0.2">
      <c r="A403" s="23" t="s">
        <v>3568</v>
      </c>
      <c r="B403" s="138">
        <v>1004</v>
      </c>
      <c r="C403" s="138">
        <v>1004</v>
      </c>
      <c r="D403" s="138">
        <v>100401</v>
      </c>
      <c r="E403" s="138">
        <v>100401</v>
      </c>
      <c r="F403" s="108" t="s">
        <v>1472</v>
      </c>
      <c r="G403" s="27" t="s">
        <v>1473</v>
      </c>
      <c r="H403" s="27" t="s">
        <v>5</v>
      </c>
      <c r="I403" s="27" t="e">
        <f>+SUMIF('[16]New PBC 31.03.2021'!A:A, 'Trial Balance (2)'!F403, '[16]New PBC 31.03.2021'!D:D)</f>
        <v>#VALUE!</v>
      </c>
      <c r="J403" s="27" t="e">
        <f>+SUMIF('[16]New PBC 31.03.2021'!A:A, 'Trial Balance (2)'!F403, '[16]New PBC 31.03.2021'!G:G)</f>
        <v>#VALUE!</v>
      </c>
      <c r="K403" s="27" t="e">
        <f>+SUMIF('[16]New PBC 31.03.2021'!A:A, 'Trial Balance (2)'!F403, '[16]New PBC 31.03.2021'!J:J)</f>
        <v>#VALUE!</v>
      </c>
      <c r="L403" s="27" t="e">
        <f t="shared" si="28"/>
        <v>#VALUE!</v>
      </c>
      <c r="M403" s="27">
        <f t="shared" si="29"/>
        <v>0</v>
      </c>
      <c r="N403" s="95" t="e">
        <f t="shared" si="30"/>
        <v>#VALUE!</v>
      </c>
      <c r="O403" s="59">
        <v>0</v>
      </c>
      <c r="P403" s="59">
        <f t="shared" si="31"/>
        <v>0</v>
      </c>
      <c r="Q403" s="60">
        <f t="shared" si="32"/>
        <v>0</v>
      </c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</row>
    <row r="404" spans="1:40" s="23" customFormat="1" ht="12.75" x14ac:dyDescent="0.2">
      <c r="A404" s="23" t="s">
        <v>3568</v>
      </c>
      <c r="B404" s="138">
        <v>1004</v>
      </c>
      <c r="C404" s="138">
        <v>1004</v>
      </c>
      <c r="D404" s="138">
        <v>100401</v>
      </c>
      <c r="E404" s="138">
        <v>100401</v>
      </c>
      <c r="F404" s="108" t="s">
        <v>1722</v>
      </c>
      <c r="G404" s="27" t="s">
        <v>1723</v>
      </c>
      <c r="H404" s="27" t="s">
        <v>5</v>
      </c>
      <c r="I404" s="27" t="e">
        <f>+SUMIF('[16]New PBC 31.03.2021'!A:A, 'Trial Balance (2)'!F404, '[16]New PBC 31.03.2021'!D:D)</f>
        <v>#VALUE!</v>
      </c>
      <c r="J404" s="27" t="e">
        <f>+SUMIF('[16]New PBC 31.03.2021'!A:A, 'Trial Balance (2)'!F404, '[16]New PBC 31.03.2021'!G:G)</f>
        <v>#VALUE!</v>
      </c>
      <c r="K404" s="27" t="e">
        <f>+SUMIF('[16]New PBC 31.03.2021'!A:A, 'Trial Balance (2)'!F404, '[16]New PBC 31.03.2021'!J:J)</f>
        <v>#VALUE!</v>
      </c>
      <c r="L404" s="27" t="e">
        <f t="shared" si="28"/>
        <v>#VALUE!</v>
      </c>
      <c r="M404" s="27">
        <f t="shared" si="29"/>
        <v>0</v>
      </c>
      <c r="N404" s="95" t="e">
        <f t="shared" si="30"/>
        <v>#VALUE!</v>
      </c>
      <c r="O404" s="59">
        <v>0</v>
      </c>
      <c r="P404" s="59">
        <f t="shared" si="31"/>
        <v>0</v>
      </c>
      <c r="Q404" s="60">
        <f t="shared" si="32"/>
        <v>0</v>
      </c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</row>
    <row r="405" spans="1:40" s="23" customFormat="1" ht="12.75" x14ac:dyDescent="0.2">
      <c r="A405" s="23" t="s">
        <v>3568</v>
      </c>
      <c r="B405" s="138">
        <v>1004</v>
      </c>
      <c r="C405" s="138">
        <v>1004</v>
      </c>
      <c r="D405" s="138">
        <v>100401</v>
      </c>
      <c r="E405" s="138">
        <v>100401</v>
      </c>
      <c r="F405" s="108" t="s">
        <v>1725</v>
      </c>
      <c r="G405" s="27" t="s">
        <v>1726</v>
      </c>
      <c r="H405" s="27" t="s">
        <v>5</v>
      </c>
      <c r="I405" s="27" t="e">
        <f>+SUMIF('[16]New PBC 31.03.2021'!A:A, 'Trial Balance (2)'!F405, '[16]New PBC 31.03.2021'!D:D)</f>
        <v>#VALUE!</v>
      </c>
      <c r="J405" s="27" t="e">
        <f>+SUMIF('[16]New PBC 31.03.2021'!A:A, 'Trial Balance (2)'!F405, '[16]New PBC 31.03.2021'!G:G)</f>
        <v>#VALUE!</v>
      </c>
      <c r="K405" s="27" t="e">
        <f>+SUMIF('[16]New PBC 31.03.2021'!A:A, 'Trial Balance (2)'!F405, '[16]New PBC 31.03.2021'!J:J)</f>
        <v>#VALUE!</v>
      </c>
      <c r="L405" s="27" t="e">
        <f t="shared" si="28"/>
        <v>#VALUE!</v>
      </c>
      <c r="M405" s="27">
        <f t="shared" si="29"/>
        <v>0</v>
      </c>
      <c r="N405" s="95" t="e">
        <f t="shared" si="30"/>
        <v>#VALUE!</v>
      </c>
      <c r="O405" s="59">
        <v>0</v>
      </c>
      <c r="P405" s="59">
        <f t="shared" si="31"/>
        <v>0</v>
      </c>
      <c r="Q405" s="60">
        <f t="shared" si="32"/>
        <v>0</v>
      </c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</row>
    <row r="406" spans="1:40" s="23" customFormat="1" ht="12.75" x14ac:dyDescent="0.2">
      <c r="A406" s="23" t="s">
        <v>3568</v>
      </c>
      <c r="B406" s="138">
        <v>1004</v>
      </c>
      <c r="C406" s="138">
        <v>1004</v>
      </c>
      <c r="D406" s="138">
        <v>100401</v>
      </c>
      <c r="E406" s="138">
        <v>100401</v>
      </c>
      <c r="F406" s="108" t="s">
        <v>1730</v>
      </c>
      <c r="G406" s="27" t="s">
        <v>3569</v>
      </c>
      <c r="H406" s="27" t="s">
        <v>5</v>
      </c>
      <c r="I406" s="27" t="e">
        <f>+SUMIF('[16]New PBC 31.03.2021'!A:A, 'Trial Balance (2)'!F406, '[16]New PBC 31.03.2021'!D:D)</f>
        <v>#VALUE!</v>
      </c>
      <c r="J406" s="27" t="e">
        <f>+SUMIF('[16]New PBC 31.03.2021'!A:A, 'Trial Balance (2)'!F406, '[16]New PBC 31.03.2021'!G:G)</f>
        <v>#VALUE!</v>
      </c>
      <c r="K406" s="27" t="e">
        <f>+SUMIF('[16]New PBC 31.03.2021'!A:A, 'Trial Balance (2)'!F406, '[16]New PBC 31.03.2021'!J:J)</f>
        <v>#VALUE!</v>
      </c>
      <c r="L406" s="27" t="e">
        <f t="shared" si="28"/>
        <v>#VALUE!</v>
      </c>
      <c r="M406" s="27">
        <f t="shared" si="29"/>
        <v>0</v>
      </c>
      <c r="N406" s="95" t="e">
        <f t="shared" si="30"/>
        <v>#VALUE!</v>
      </c>
      <c r="O406" s="59">
        <v>0</v>
      </c>
      <c r="P406" s="59">
        <f t="shared" si="31"/>
        <v>0</v>
      </c>
      <c r="Q406" s="60">
        <f t="shared" si="32"/>
        <v>0</v>
      </c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</row>
    <row r="407" spans="1:40" s="23" customFormat="1" ht="12.75" x14ac:dyDescent="0.2">
      <c r="A407" s="23" t="s">
        <v>3568</v>
      </c>
      <c r="B407" s="138">
        <v>1004</v>
      </c>
      <c r="C407" s="138">
        <v>1004</v>
      </c>
      <c r="D407" s="138">
        <v>100401</v>
      </c>
      <c r="E407" s="138">
        <v>100401</v>
      </c>
      <c r="F407" s="108" t="s">
        <v>1734</v>
      </c>
      <c r="G407" s="27" t="s">
        <v>1735</v>
      </c>
      <c r="H407" s="27" t="s">
        <v>5</v>
      </c>
      <c r="I407" s="27" t="e">
        <f>+SUMIF('[16]New PBC 31.03.2021'!A:A, 'Trial Balance (2)'!F407, '[16]New PBC 31.03.2021'!D:D)</f>
        <v>#VALUE!</v>
      </c>
      <c r="J407" s="27" t="e">
        <f>+SUMIF('[16]New PBC 31.03.2021'!A:A, 'Trial Balance (2)'!F407, '[16]New PBC 31.03.2021'!G:G)</f>
        <v>#VALUE!</v>
      </c>
      <c r="K407" s="27" t="e">
        <f>+SUMIF('[16]New PBC 31.03.2021'!A:A, 'Trial Balance (2)'!F407, '[16]New PBC 31.03.2021'!J:J)</f>
        <v>#VALUE!</v>
      </c>
      <c r="L407" s="27" t="e">
        <f t="shared" si="28"/>
        <v>#VALUE!</v>
      </c>
      <c r="M407" s="27">
        <f t="shared" si="29"/>
        <v>0</v>
      </c>
      <c r="N407" s="95" t="e">
        <f t="shared" si="30"/>
        <v>#VALUE!</v>
      </c>
      <c r="O407" s="59">
        <v>0</v>
      </c>
      <c r="P407" s="59">
        <f t="shared" si="31"/>
        <v>0</v>
      </c>
      <c r="Q407" s="60">
        <f t="shared" si="32"/>
        <v>0</v>
      </c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</row>
    <row r="408" spans="1:40" s="23" customFormat="1" ht="12.75" x14ac:dyDescent="0.2">
      <c r="A408" s="23" t="s">
        <v>3568</v>
      </c>
      <c r="B408" s="138">
        <v>1004</v>
      </c>
      <c r="C408" s="138">
        <v>1004</v>
      </c>
      <c r="D408" s="138">
        <v>100401</v>
      </c>
      <c r="E408" s="138">
        <v>100401</v>
      </c>
      <c r="F408" s="108" t="s">
        <v>1738</v>
      </c>
      <c r="G408" s="27" t="s">
        <v>1739</v>
      </c>
      <c r="H408" s="27" t="s">
        <v>5</v>
      </c>
      <c r="I408" s="27" t="e">
        <f>+SUMIF('[16]New PBC 31.03.2021'!A:A, 'Trial Balance (2)'!F408, '[16]New PBC 31.03.2021'!D:D)</f>
        <v>#VALUE!</v>
      </c>
      <c r="J408" s="27" t="e">
        <f>+SUMIF('[16]New PBC 31.03.2021'!A:A, 'Trial Balance (2)'!F408, '[16]New PBC 31.03.2021'!G:G)</f>
        <v>#VALUE!</v>
      </c>
      <c r="K408" s="27" t="e">
        <f>+SUMIF('[16]New PBC 31.03.2021'!A:A, 'Trial Balance (2)'!F408, '[16]New PBC 31.03.2021'!J:J)</f>
        <v>#VALUE!</v>
      </c>
      <c r="L408" s="27" t="e">
        <f t="shared" si="28"/>
        <v>#VALUE!</v>
      </c>
      <c r="M408" s="27">
        <f t="shared" si="29"/>
        <v>0</v>
      </c>
      <c r="N408" s="95" t="e">
        <f t="shared" si="30"/>
        <v>#VALUE!</v>
      </c>
      <c r="O408" s="59">
        <v>0</v>
      </c>
      <c r="P408" s="59">
        <f t="shared" si="31"/>
        <v>0</v>
      </c>
      <c r="Q408" s="60">
        <f t="shared" si="32"/>
        <v>0</v>
      </c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</row>
    <row r="409" spans="1:40" s="23" customFormat="1" ht="12.75" x14ac:dyDescent="0.2">
      <c r="A409" s="23" t="s">
        <v>3568</v>
      </c>
      <c r="B409" s="138">
        <v>1004</v>
      </c>
      <c r="C409" s="138">
        <v>1004</v>
      </c>
      <c r="D409" s="138">
        <v>100401</v>
      </c>
      <c r="E409" s="138">
        <v>100401</v>
      </c>
      <c r="F409" s="108" t="s">
        <v>1741</v>
      </c>
      <c r="G409" s="27" t="s">
        <v>1742</v>
      </c>
      <c r="H409" s="27" t="s">
        <v>5</v>
      </c>
      <c r="I409" s="27" t="e">
        <f>+SUMIF('[16]New PBC 31.03.2021'!A:A, 'Trial Balance (2)'!F409, '[16]New PBC 31.03.2021'!D:D)</f>
        <v>#VALUE!</v>
      </c>
      <c r="J409" s="27" t="e">
        <f>+SUMIF('[16]New PBC 31.03.2021'!A:A, 'Trial Balance (2)'!F409, '[16]New PBC 31.03.2021'!G:G)</f>
        <v>#VALUE!</v>
      </c>
      <c r="K409" s="27" t="e">
        <f>+SUMIF('[16]New PBC 31.03.2021'!A:A, 'Trial Balance (2)'!F409, '[16]New PBC 31.03.2021'!J:J)</f>
        <v>#VALUE!</v>
      </c>
      <c r="L409" s="27" t="e">
        <f t="shared" si="28"/>
        <v>#VALUE!</v>
      </c>
      <c r="M409" s="27">
        <f t="shared" si="29"/>
        <v>0</v>
      </c>
      <c r="N409" s="95" t="e">
        <f t="shared" si="30"/>
        <v>#VALUE!</v>
      </c>
      <c r="O409" s="59">
        <v>0</v>
      </c>
      <c r="P409" s="59">
        <f t="shared" si="31"/>
        <v>0</v>
      </c>
      <c r="Q409" s="60">
        <f t="shared" si="32"/>
        <v>0</v>
      </c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</row>
    <row r="410" spans="1:40" s="23" customFormat="1" ht="12.75" x14ac:dyDescent="0.2">
      <c r="A410" s="23" t="s">
        <v>3568</v>
      </c>
      <c r="B410" s="138">
        <v>1004</v>
      </c>
      <c r="C410" s="138">
        <v>1004</v>
      </c>
      <c r="D410" s="138">
        <v>100401</v>
      </c>
      <c r="E410" s="138">
        <v>100401</v>
      </c>
      <c r="F410" s="108" t="s">
        <v>1743</v>
      </c>
      <c r="G410" s="27" t="s">
        <v>1744</v>
      </c>
      <c r="H410" s="27" t="s">
        <v>5</v>
      </c>
      <c r="I410" s="27" t="e">
        <f>+SUMIF('[16]New PBC 31.03.2021'!A:A, 'Trial Balance (2)'!F410, '[16]New PBC 31.03.2021'!D:D)</f>
        <v>#VALUE!</v>
      </c>
      <c r="J410" s="27" t="e">
        <f>+SUMIF('[16]New PBC 31.03.2021'!A:A, 'Trial Balance (2)'!F410, '[16]New PBC 31.03.2021'!G:G)</f>
        <v>#VALUE!</v>
      </c>
      <c r="K410" s="27" t="e">
        <f>+SUMIF('[16]New PBC 31.03.2021'!A:A, 'Trial Balance (2)'!F410, '[16]New PBC 31.03.2021'!J:J)</f>
        <v>#VALUE!</v>
      </c>
      <c r="L410" s="27" t="e">
        <f t="shared" si="28"/>
        <v>#VALUE!</v>
      </c>
      <c r="M410" s="27">
        <f t="shared" si="29"/>
        <v>0</v>
      </c>
      <c r="N410" s="95" t="e">
        <f t="shared" si="30"/>
        <v>#VALUE!</v>
      </c>
      <c r="O410" s="59">
        <v>0</v>
      </c>
      <c r="P410" s="59">
        <f t="shared" si="31"/>
        <v>0</v>
      </c>
      <c r="Q410" s="60">
        <f t="shared" si="32"/>
        <v>0</v>
      </c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</row>
    <row r="411" spans="1:40" s="23" customFormat="1" ht="12.75" x14ac:dyDescent="0.2">
      <c r="A411" s="23" t="s">
        <v>3568</v>
      </c>
      <c r="B411" s="138">
        <v>1004</v>
      </c>
      <c r="C411" s="138">
        <v>1004</v>
      </c>
      <c r="D411" s="138">
        <v>100401</v>
      </c>
      <c r="E411" s="138">
        <v>100401</v>
      </c>
      <c r="F411" s="108" t="s">
        <v>1746</v>
      </c>
      <c r="G411" s="27" t="s">
        <v>1747</v>
      </c>
      <c r="H411" s="27" t="s">
        <v>5</v>
      </c>
      <c r="I411" s="27" t="e">
        <f>+SUMIF('[16]New PBC 31.03.2021'!A:A, 'Trial Balance (2)'!F411, '[16]New PBC 31.03.2021'!D:D)</f>
        <v>#VALUE!</v>
      </c>
      <c r="J411" s="27" t="e">
        <f>+SUMIF('[16]New PBC 31.03.2021'!A:A, 'Trial Balance (2)'!F411, '[16]New PBC 31.03.2021'!G:G)</f>
        <v>#VALUE!</v>
      </c>
      <c r="K411" s="27" t="e">
        <f>+SUMIF('[16]New PBC 31.03.2021'!A:A, 'Trial Balance (2)'!F411, '[16]New PBC 31.03.2021'!J:J)</f>
        <v>#VALUE!</v>
      </c>
      <c r="L411" s="27" t="e">
        <f t="shared" si="28"/>
        <v>#VALUE!</v>
      </c>
      <c r="M411" s="27">
        <f t="shared" si="29"/>
        <v>0</v>
      </c>
      <c r="N411" s="95" t="e">
        <f t="shared" si="30"/>
        <v>#VALUE!</v>
      </c>
      <c r="O411" s="59">
        <v>0</v>
      </c>
      <c r="P411" s="59">
        <f t="shared" si="31"/>
        <v>0</v>
      </c>
      <c r="Q411" s="60">
        <f t="shared" si="32"/>
        <v>0</v>
      </c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</row>
    <row r="412" spans="1:40" s="23" customFormat="1" ht="12.75" x14ac:dyDescent="0.2">
      <c r="A412" s="23" t="s">
        <v>3568</v>
      </c>
      <c r="B412" s="138">
        <v>1004</v>
      </c>
      <c r="C412" s="138">
        <v>1004</v>
      </c>
      <c r="D412" s="138">
        <v>100401</v>
      </c>
      <c r="E412" s="138">
        <v>100401</v>
      </c>
      <c r="F412" s="108" t="s">
        <v>1750</v>
      </c>
      <c r="G412" s="27" t="s">
        <v>1751</v>
      </c>
      <c r="H412" s="27" t="s">
        <v>5</v>
      </c>
      <c r="I412" s="27" t="e">
        <f>+SUMIF('[16]New PBC 31.03.2021'!A:A, 'Trial Balance (2)'!F412, '[16]New PBC 31.03.2021'!D:D)</f>
        <v>#VALUE!</v>
      </c>
      <c r="J412" s="27" t="e">
        <f>+SUMIF('[16]New PBC 31.03.2021'!A:A, 'Trial Balance (2)'!F412, '[16]New PBC 31.03.2021'!G:G)</f>
        <v>#VALUE!</v>
      </c>
      <c r="K412" s="27" t="e">
        <f>+SUMIF('[16]New PBC 31.03.2021'!A:A, 'Trial Balance (2)'!F412, '[16]New PBC 31.03.2021'!J:J)</f>
        <v>#VALUE!</v>
      </c>
      <c r="L412" s="27" t="e">
        <f t="shared" si="28"/>
        <v>#VALUE!</v>
      </c>
      <c r="M412" s="27">
        <f t="shared" si="29"/>
        <v>0</v>
      </c>
      <c r="N412" s="95" t="e">
        <f t="shared" si="30"/>
        <v>#VALUE!</v>
      </c>
      <c r="O412" s="59">
        <v>0</v>
      </c>
      <c r="P412" s="59">
        <f t="shared" si="31"/>
        <v>0</v>
      </c>
      <c r="Q412" s="60">
        <f t="shared" si="32"/>
        <v>0</v>
      </c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</row>
    <row r="413" spans="1:40" s="23" customFormat="1" ht="12.75" x14ac:dyDescent="0.2">
      <c r="A413" s="23" t="s">
        <v>3568</v>
      </c>
      <c r="B413" s="138">
        <v>1004</v>
      </c>
      <c r="C413" s="138">
        <v>1004</v>
      </c>
      <c r="D413" s="138">
        <v>100401</v>
      </c>
      <c r="E413" s="138">
        <v>100401</v>
      </c>
      <c r="F413" s="108" t="s">
        <v>1753</v>
      </c>
      <c r="G413" s="27" t="s">
        <v>1754</v>
      </c>
      <c r="H413" s="27" t="s">
        <v>5</v>
      </c>
      <c r="I413" s="27" t="e">
        <f>+SUMIF('[16]New PBC 31.03.2021'!A:A, 'Trial Balance (2)'!F413, '[16]New PBC 31.03.2021'!D:D)</f>
        <v>#VALUE!</v>
      </c>
      <c r="J413" s="27" t="e">
        <f>+SUMIF('[16]New PBC 31.03.2021'!A:A, 'Trial Balance (2)'!F413, '[16]New PBC 31.03.2021'!G:G)</f>
        <v>#VALUE!</v>
      </c>
      <c r="K413" s="27" t="e">
        <f>+SUMIF('[16]New PBC 31.03.2021'!A:A, 'Trial Balance (2)'!F413, '[16]New PBC 31.03.2021'!J:J)</f>
        <v>#VALUE!</v>
      </c>
      <c r="L413" s="27" t="e">
        <f t="shared" si="28"/>
        <v>#VALUE!</v>
      </c>
      <c r="M413" s="27">
        <f t="shared" si="29"/>
        <v>0</v>
      </c>
      <c r="N413" s="95" t="e">
        <f t="shared" si="30"/>
        <v>#VALUE!</v>
      </c>
      <c r="O413" s="59">
        <v>0</v>
      </c>
      <c r="P413" s="59">
        <f t="shared" si="31"/>
        <v>0</v>
      </c>
      <c r="Q413" s="60">
        <f t="shared" si="32"/>
        <v>0</v>
      </c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</row>
    <row r="414" spans="1:40" s="23" customFormat="1" ht="12.75" x14ac:dyDescent="0.2">
      <c r="A414" s="23" t="s">
        <v>3568</v>
      </c>
      <c r="B414" s="138">
        <v>1004</v>
      </c>
      <c r="C414" s="138">
        <v>1004</v>
      </c>
      <c r="D414" s="138">
        <v>100401</v>
      </c>
      <c r="E414" s="138">
        <v>100401</v>
      </c>
      <c r="F414" s="108" t="s">
        <v>966</v>
      </c>
      <c r="G414" s="27" t="s">
        <v>967</v>
      </c>
      <c r="H414" s="27" t="s">
        <v>5</v>
      </c>
      <c r="I414" s="27" t="e">
        <f>+SUMIF('[16]New PBC 31.03.2021'!A:A, 'Trial Balance (2)'!F414, '[16]New PBC 31.03.2021'!D:D)</f>
        <v>#VALUE!</v>
      </c>
      <c r="J414" s="27" t="e">
        <f>+SUMIF('[16]New PBC 31.03.2021'!A:A, 'Trial Balance (2)'!F414, '[16]New PBC 31.03.2021'!G:G)</f>
        <v>#VALUE!</v>
      </c>
      <c r="K414" s="27" t="e">
        <f>+SUMIF('[16]New PBC 31.03.2021'!A:A, 'Trial Balance (2)'!F414, '[16]New PBC 31.03.2021'!J:J)</f>
        <v>#VALUE!</v>
      </c>
      <c r="L414" s="27" t="e">
        <f t="shared" si="28"/>
        <v>#VALUE!</v>
      </c>
      <c r="M414" s="27">
        <f t="shared" si="29"/>
        <v>0</v>
      </c>
      <c r="N414" s="95" t="e">
        <f t="shared" si="30"/>
        <v>#VALUE!</v>
      </c>
      <c r="O414" s="59">
        <v>27762.320000648499</v>
      </c>
      <c r="P414" s="59">
        <f t="shared" si="31"/>
        <v>0</v>
      </c>
      <c r="Q414" s="60">
        <f t="shared" si="32"/>
        <v>27762</v>
      </c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</row>
    <row r="415" spans="1:40" s="23" customFormat="1" ht="12.75" x14ac:dyDescent="0.2">
      <c r="A415" s="23" t="s">
        <v>3567</v>
      </c>
      <c r="B415" s="138">
        <v>2012</v>
      </c>
      <c r="C415" s="138">
        <v>2012</v>
      </c>
      <c r="D415" s="138">
        <v>201201</v>
      </c>
      <c r="E415" s="138">
        <v>201201</v>
      </c>
      <c r="F415" s="143" t="s">
        <v>968</v>
      </c>
      <c r="G415" s="144" t="s">
        <v>969</v>
      </c>
      <c r="H415" s="27" t="s">
        <v>5</v>
      </c>
      <c r="I415" s="27" t="e">
        <f>+SUMIF('[16]New PBC 31.03.2021'!A:A, 'Trial Balance (2)'!F415, '[16]New PBC 31.03.2021'!D:D)</f>
        <v>#VALUE!</v>
      </c>
      <c r="J415" s="27" t="e">
        <f>+SUMIF('[16]New PBC 31.03.2021'!A:A, 'Trial Balance (2)'!F415, '[16]New PBC 31.03.2021'!G:G)</f>
        <v>#VALUE!</v>
      </c>
      <c r="K415" s="27" t="e">
        <f>+SUMIF('[16]New PBC 31.03.2021'!A:A, 'Trial Balance (2)'!F415, '[16]New PBC 31.03.2021'!J:J)</f>
        <v>#VALUE!</v>
      </c>
      <c r="L415" s="27" t="e">
        <f t="shared" si="28"/>
        <v>#VALUE!</v>
      </c>
      <c r="M415" s="27">
        <f t="shared" si="29"/>
        <v>0</v>
      </c>
      <c r="N415" s="95" t="e">
        <f t="shared" si="30"/>
        <v>#VALUE!</v>
      </c>
      <c r="O415" s="59">
        <v>-21047</v>
      </c>
      <c r="P415" s="59">
        <f t="shared" si="31"/>
        <v>0</v>
      </c>
      <c r="Q415" s="60">
        <f t="shared" si="32"/>
        <v>-21047</v>
      </c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</row>
    <row r="416" spans="1:40" s="23" customFormat="1" ht="12.75" x14ac:dyDescent="0.2">
      <c r="A416" s="23" t="s">
        <v>3563</v>
      </c>
      <c r="B416" s="138">
        <v>2011</v>
      </c>
      <c r="C416" s="138">
        <v>2011</v>
      </c>
      <c r="D416" s="138">
        <v>201101</v>
      </c>
      <c r="E416" s="138">
        <v>201101</v>
      </c>
      <c r="F416" s="108" t="s">
        <v>970</v>
      </c>
      <c r="G416" s="27" t="s">
        <v>971</v>
      </c>
      <c r="H416" s="27" t="s">
        <v>5</v>
      </c>
      <c r="I416" s="27" t="e">
        <f>+SUMIF('[16]New PBC 31.03.2021'!A:A, 'Trial Balance (2)'!F416, '[16]New PBC 31.03.2021'!D:D)</f>
        <v>#VALUE!</v>
      </c>
      <c r="J416" s="27" t="e">
        <f>+SUMIF('[16]New PBC 31.03.2021'!A:A, 'Trial Balance (2)'!F416, '[16]New PBC 31.03.2021'!G:G)</f>
        <v>#VALUE!</v>
      </c>
      <c r="K416" s="27" t="e">
        <f>+SUMIF('[16]New PBC 31.03.2021'!A:A, 'Trial Balance (2)'!F416, '[16]New PBC 31.03.2021'!J:J)</f>
        <v>#VALUE!</v>
      </c>
      <c r="L416" s="27" t="e">
        <f t="shared" si="28"/>
        <v>#VALUE!</v>
      </c>
      <c r="M416" s="27">
        <f t="shared" si="29"/>
        <v>0</v>
      </c>
      <c r="N416" s="95" t="e">
        <f t="shared" si="30"/>
        <v>#VALUE!</v>
      </c>
      <c r="O416" s="59">
        <v>0</v>
      </c>
      <c r="P416" s="59">
        <f t="shared" si="31"/>
        <v>0</v>
      </c>
      <c r="Q416" s="60">
        <f t="shared" si="32"/>
        <v>0</v>
      </c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</row>
    <row r="417" spans="1:40" s="23" customFormat="1" ht="12.75" x14ac:dyDescent="0.2">
      <c r="A417" s="23" t="s">
        <v>3568</v>
      </c>
      <c r="B417" s="138">
        <v>1004</v>
      </c>
      <c r="C417" s="138">
        <v>1004</v>
      </c>
      <c r="D417" s="138">
        <v>100401</v>
      </c>
      <c r="E417" s="138">
        <v>100401</v>
      </c>
      <c r="F417" s="108" t="s">
        <v>972</v>
      </c>
      <c r="G417" s="27" t="s">
        <v>455</v>
      </c>
      <c r="H417" s="27" t="s">
        <v>5</v>
      </c>
      <c r="I417" s="27" t="e">
        <f>+SUMIF('[16]New PBC 31.03.2021'!A:A, 'Trial Balance (2)'!F417, '[16]New PBC 31.03.2021'!D:D)</f>
        <v>#VALUE!</v>
      </c>
      <c r="J417" s="27" t="e">
        <f>+SUMIF('[16]New PBC 31.03.2021'!A:A, 'Trial Balance (2)'!F417, '[16]New PBC 31.03.2021'!G:G)</f>
        <v>#VALUE!</v>
      </c>
      <c r="K417" s="27" t="e">
        <f>+SUMIF('[16]New PBC 31.03.2021'!A:A, 'Trial Balance (2)'!F417, '[16]New PBC 31.03.2021'!J:J)</f>
        <v>#VALUE!</v>
      </c>
      <c r="L417" s="27" t="e">
        <f t="shared" si="28"/>
        <v>#VALUE!</v>
      </c>
      <c r="M417" s="27">
        <f t="shared" si="29"/>
        <v>0</v>
      </c>
      <c r="N417" s="95" t="e">
        <f t="shared" si="30"/>
        <v>#VALUE!</v>
      </c>
      <c r="O417" s="59">
        <v>0</v>
      </c>
      <c r="P417" s="59">
        <f t="shared" si="31"/>
        <v>0</v>
      </c>
      <c r="Q417" s="60">
        <f t="shared" si="32"/>
        <v>0</v>
      </c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</row>
    <row r="418" spans="1:40" s="23" customFormat="1" ht="12.75" x14ac:dyDescent="0.2">
      <c r="A418" s="23" t="s">
        <v>3568</v>
      </c>
      <c r="B418" s="138">
        <v>1004</v>
      </c>
      <c r="C418" s="138">
        <v>1004</v>
      </c>
      <c r="D418" s="138">
        <v>100401</v>
      </c>
      <c r="E418" s="138">
        <v>100401</v>
      </c>
      <c r="F418" s="108" t="s">
        <v>974</v>
      </c>
      <c r="G418" s="27" t="s">
        <v>849</v>
      </c>
      <c r="H418" s="27" t="s">
        <v>5</v>
      </c>
      <c r="I418" s="27" t="e">
        <f>+SUMIF('[16]New PBC 31.03.2021'!A:A, 'Trial Balance (2)'!F418, '[16]New PBC 31.03.2021'!D:D)</f>
        <v>#VALUE!</v>
      </c>
      <c r="J418" s="27" t="e">
        <f>+SUMIF('[16]New PBC 31.03.2021'!A:A, 'Trial Balance (2)'!F418, '[16]New PBC 31.03.2021'!G:G)</f>
        <v>#VALUE!</v>
      </c>
      <c r="K418" s="27" t="e">
        <f>+SUMIF('[16]New PBC 31.03.2021'!A:A, 'Trial Balance (2)'!F418, '[16]New PBC 31.03.2021'!J:J)</f>
        <v>#VALUE!</v>
      </c>
      <c r="L418" s="27" t="e">
        <f t="shared" si="28"/>
        <v>#VALUE!</v>
      </c>
      <c r="M418" s="27">
        <f t="shared" si="29"/>
        <v>0</v>
      </c>
      <c r="N418" s="95" t="e">
        <f t="shared" si="30"/>
        <v>#VALUE!</v>
      </c>
      <c r="O418" s="59">
        <v>66569.249999899999</v>
      </c>
      <c r="P418" s="59">
        <f t="shared" si="31"/>
        <v>0</v>
      </c>
      <c r="Q418" s="60">
        <f t="shared" si="32"/>
        <v>66569</v>
      </c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</row>
    <row r="419" spans="1:40" s="23" customFormat="1" ht="12.75" x14ac:dyDescent="0.2">
      <c r="A419" s="23" t="s">
        <v>3568</v>
      </c>
      <c r="B419" s="138">
        <v>1004</v>
      </c>
      <c r="C419" s="138">
        <v>1004</v>
      </c>
      <c r="D419" s="138">
        <v>100401</v>
      </c>
      <c r="E419" s="138">
        <v>100401</v>
      </c>
      <c r="F419" s="108" t="s">
        <v>977</v>
      </c>
      <c r="G419" s="27" t="s">
        <v>978</v>
      </c>
      <c r="H419" s="27" t="s">
        <v>5</v>
      </c>
      <c r="I419" s="27" t="e">
        <f>+SUMIF('[16]New PBC 31.03.2021'!A:A, 'Trial Balance (2)'!F419, '[16]New PBC 31.03.2021'!D:D)</f>
        <v>#VALUE!</v>
      </c>
      <c r="J419" s="27" t="e">
        <f>+SUMIF('[16]New PBC 31.03.2021'!A:A, 'Trial Balance (2)'!F419, '[16]New PBC 31.03.2021'!G:G)</f>
        <v>#VALUE!</v>
      </c>
      <c r="K419" s="27" t="e">
        <f>+SUMIF('[16]New PBC 31.03.2021'!A:A, 'Trial Balance (2)'!F419, '[16]New PBC 31.03.2021'!J:J)</f>
        <v>#VALUE!</v>
      </c>
      <c r="L419" s="27" t="e">
        <f t="shared" si="28"/>
        <v>#VALUE!</v>
      </c>
      <c r="M419" s="27">
        <f t="shared" si="29"/>
        <v>0</v>
      </c>
      <c r="N419" s="95" t="e">
        <f t="shared" si="30"/>
        <v>#VALUE!</v>
      </c>
      <c r="O419" s="59">
        <v>0</v>
      </c>
      <c r="P419" s="59">
        <f t="shared" si="31"/>
        <v>0</v>
      </c>
      <c r="Q419" s="60">
        <f t="shared" si="32"/>
        <v>0</v>
      </c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</row>
    <row r="420" spans="1:40" s="23" customFormat="1" ht="12.75" x14ac:dyDescent="0.2">
      <c r="A420" s="23" t="s">
        <v>3563</v>
      </c>
      <c r="B420" s="139">
        <v>2011</v>
      </c>
      <c r="C420" s="138">
        <v>2011</v>
      </c>
      <c r="D420" s="138">
        <v>201101</v>
      </c>
      <c r="E420" s="138">
        <v>201101</v>
      </c>
      <c r="F420" s="108" t="s">
        <v>979</v>
      </c>
      <c r="G420" s="27" t="s">
        <v>980</v>
      </c>
      <c r="H420" s="27" t="s">
        <v>5</v>
      </c>
      <c r="I420" s="27" t="e">
        <f>+SUMIF('[16]New PBC 31.03.2021'!A:A, 'Trial Balance (2)'!F420, '[16]New PBC 31.03.2021'!D:D)</f>
        <v>#VALUE!</v>
      </c>
      <c r="J420" s="27" t="e">
        <f>+SUMIF('[16]New PBC 31.03.2021'!A:A, 'Trial Balance (2)'!F420, '[16]New PBC 31.03.2021'!G:G)</f>
        <v>#VALUE!</v>
      </c>
      <c r="K420" s="27" t="e">
        <f>+SUMIF('[16]New PBC 31.03.2021'!A:A, 'Trial Balance (2)'!F420, '[16]New PBC 31.03.2021'!J:J)</f>
        <v>#VALUE!</v>
      </c>
      <c r="L420" s="27" t="e">
        <f t="shared" si="28"/>
        <v>#VALUE!</v>
      </c>
      <c r="M420" s="27">
        <f t="shared" si="29"/>
        <v>0</v>
      </c>
      <c r="N420" s="95" t="e">
        <f t="shared" si="30"/>
        <v>#VALUE!</v>
      </c>
      <c r="O420" s="59">
        <v>-13581</v>
      </c>
      <c r="P420" s="59">
        <f t="shared" si="31"/>
        <v>0</v>
      </c>
      <c r="Q420" s="60">
        <f t="shared" si="32"/>
        <v>-13581</v>
      </c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</row>
    <row r="421" spans="1:40" s="23" customFormat="1" ht="12.75" x14ac:dyDescent="0.2">
      <c r="A421" s="23" t="s">
        <v>3567</v>
      </c>
      <c r="B421" s="138">
        <v>2012</v>
      </c>
      <c r="C421" s="138">
        <v>2012</v>
      </c>
      <c r="D421" s="138">
        <v>201201</v>
      </c>
      <c r="E421" s="138">
        <v>201201</v>
      </c>
      <c r="F421" s="108" t="s">
        <v>981</v>
      </c>
      <c r="G421" s="27" t="s">
        <v>982</v>
      </c>
      <c r="H421" s="27" t="s">
        <v>5</v>
      </c>
      <c r="I421" s="27" t="e">
        <f>+SUMIF('[16]New PBC 31.03.2021'!A:A, 'Trial Balance (2)'!F421, '[16]New PBC 31.03.2021'!D:D)</f>
        <v>#VALUE!</v>
      </c>
      <c r="J421" s="27" t="e">
        <f>+SUMIF('[16]New PBC 31.03.2021'!A:A, 'Trial Balance (2)'!F421, '[16]New PBC 31.03.2021'!G:G)</f>
        <v>#VALUE!</v>
      </c>
      <c r="K421" s="27" t="e">
        <f>+SUMIF('[16]New PBC 31.03.2021'!A:A, 'Trial Balance (2)'!F421, '[16]New PBC 31.03.2021'!J:J)</f>
        <v>#VALUE!</v>
      </c>
      <c r="L421" s="27" t="e">
        <f t="shared" si="28"/>
        <v>#VALUE!</v>
      </c>
      <c r="M421" s="27">
        <f t="shared" si="29"/>
        <v>0</v>
      </c>
      <c r="N421" s="95" t="e">
        <f t="shared" si="30"/>
        <v>#VALUE!</v>
      </c>
      <c r="O421" s="59">
        <v>0</v>
      </c>
      <c r="P421" s="59">
        <f t="shared" si="31"/>
        <v>0</v>
      </c>
      <c r="Q421" s="60">
        <f t="shared" si="32"/>
        <v>0</v>
      </c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</row>
    <row r="422" spans="1:40" s="23" customFormat="1" ht="12.75" x14ac:dyDescent="0.2">
      <c r="A422" s="23" t="s">
        <v>3568</v>
      </c>
      <c r="B422" s="138">
        <v>1004</v>
      </c>
      <c r="C422" s="138">
        <v>1004</v>
      </c>
      <c r="D422" s="138">
        <v>100401</v>
      </c>
      <c r="E422" s="138">
        <v>100401</v>
      </c>
      <c r="F422" s="108" t="s">
        <v>983</v>
      </c>
      <c r="G422" s="27" t="s">
        <v>984</v>
      </c>
      <c r="H422" s="27" t="s">
        <v>5</v>
      </c>
      <c r="I422" s="27" t="e">
        <f>+SUMIF('[16]New PBC 31.03.2021'!A:A, 'Trial Balance (2)'!F422, '[16]New PBC 31.03.2021'!D:D)</f>
        <v>#VALUE!</v>
      </c>
      <c r="J422" s="27" t="e">
        <f>+SUMIF('[16]New PBC 31.03.2021'!A:A, 'Trial Balance (2)'!F422, '[16]New PBC 31.03.2021'!G:G)</f>
        <v>#VALUE!</v>
      </c>
      <c r="K422" s="27" t="e">
        <f>+SUMIF('[16]New PBC 31.03.2021'!A:A, 'Trial Balance (2)'!F422, '[16]New PBC 31.03.2021'!J:J)</f>
        <v>#VALUE!</v>
      </c>
      <c r="L422" s="27" t="e">
        <f t="shared" si="28"/>
        <v>#VALUE!</v>
      </c>
      <c r="M422" s="27">
        <f t="shared" si="29"/>
        <v>0</v>
      </c>
      <c r="N422" s="95" t="e">
        <f t="shared" si="30"/>
        <v>#VALUE!</v>
      </c>
      <c r="O422" s="59">
        <v>20231</v>
      </c>
      <c r="P422" s="59">
        <f t="shared" si="31"/>
        <v>0</v>
      </c>
      <c r="Q422" s="60">
        <f t="shared" si="32"/>
        <v>20231</v>
      </c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</row>
    <row r="423" spans="1:40" s="23" customFormat="1" ht="12.75" x14ac:dyDescent="0.2">
      <c r="A423" s="23" t="s">
        <v>3567</v>
      </c>
      <c r="B423" s="138">
        <v>2012</v>
      </c>
      <c r="C423" s="138">
        <v>2012</v>
      </c>
      <c r="D423" s="138">
        <v>201201</v>
      </c>
      <c r="E423" s="138">
        <v>201201</v>
      </c>
      <c r="F423" s="143" t="s">
        <v>985</v>
      </c>
      <c r="G423" s="144" t="s">
        <v>986</v>
      </c>
      <c r="H423" s="27" t="s">
        <v>5</v>
      </c>
      <c r="I423" s="27" t="e">
        <f>+SUMIF('[16]New PBC 31.03.2021'!A:A, 'Trial Balance (2)'!F423, '[16]New PBC 31.03.2021'!D:D)</f>
        <v>#VALUE!</v>
      </c>
      <c r="J423" s="27" t="e">
        <f>+SUMIF('[16]New PBC 31.03.2021'!A:A, 'Trial Balance (2)'!F423, '[16]New PBC 31.03.2021'!G:G)</f>
        <v>#VALUE!</v>
      </c>
      <c r="K423" s="27" t="e">
        <f>+SUMIF('[16]New PBC 31.03.2021'!A:A, 'Trial Balance (2)'!F423, '[16]New PBC 31.03.2021'!J:J)</f>
        <v>#VALUE!</v>
      </c>
      <c r="L423" s="27" t="e">
        <f t="shared" si="28"/>
        <v>#VALUE!</v>
      </c>
      <c r="M423" s="27">
        <f t="shared" si="29"/>
        <v>0</v>
      </c>
      <c r="N423" s="95" t="e">
        <f t="shared" si="30"/>
        <v>#VALUE!</v>
      </c>
      <c r="O423" s="59">
        <v>-1388</v>
      </c>
      <c r="P423" s="59">
        <f t="shared" si="31"/>
        <v>0</v>
      </c>
      <c r="Q423" s="60">
        <f t="shared" si="32"/>
        <v>-1388</v>
      </c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</row>
    <row r="424" spans="1:40" s="23" customFormat="1" ht="12.75" x14ac:dyDescent="0.2">
      <c r="A424" s="23" t="s">
        <v>3568</v>
      </c>
      <c r="B424" s="138">
        <v>1004</v>
      </c>
      <c r="C424" s="138">
        <v>1004</v>
      </c>
      <c r="D424" s="138">
        <v>100401</v>
      </c>
      <c r="E424" s="138">
        <v>100401</v>
      </c>
      <c r="F424" s="108" t="s">
        <v>987</v>
      </c>
      <c r="G424" s="27" t="s">
        <v>988</v>
      </c>
      <c r="H424" s="27" t="s">
        <v>5</v>
      </c>
      <c r="I424" s="27" t="e">
        <f>+SUMIF('[16]New PBC 31.03.2021'!A:A, 'Trial Balance (2)'!F424, '[16]New PBC 31.03.2021'!D:D)</f>
        <v>#VALUE!</v>
      </c>
      <c r="J424" s="27" t="e">
        <f>+SUMIF('[16]New PBC 31.03.2021'!A:A, 'Trial Balance (2)'!F424, '[16]New PBC 31.03.2021'!G:G)</f>
        <v>#VALUE!</v>
      </c>
      <c r="K424" s="27" t="e">
        <f>+SUMIF('[16]New PBC 31.03.2021'!A:A, 'Trial Balance (2)'!F424, '[16]New PBC 31.03.2021'!J:J)</f>
        <v>#VALUE!</v>
      </c>
      <c r="L424" s="27" t="e">
        <f t="shared" si="28"/>
        <v>#VALUE!</v>
      </c>
      <c r="M424" s="27">
        <f t="shared" si="29"/>
        <v>0</v>
      </c>
      <c r="N424" s="95" t="e">
        <f t="shared" si="30"/>
        <v>#VALUE!</v>
      </c>
      <c r="O424" s="59">
        <v>0</v>
      </c>
      <c r="P424" s="59">
        <f t="shared" si="31"/>
        <v>0</v>
      </c>
      <c r="Q424" s="60">
        <f t="shared" si="32"/>
        <v>0</v>
      </c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</row>
    <row r="425" spans="1:40" s="23" customFormat="1" ht="12.75" x14ac:dyDescent="0.2">
      <c r="A425" s="23" t="s">
        <v>3568</v>
      </c>
      <c r="B425" s="138">
        <v>1004</v>
      </c>
      <c r="C425" s="138">
        <v>1004</v>
      </c>
      <c r="D425" s="138">
        <v>100401</v>
      </c>
      <c r="E425" s="138">
        <v>100401</v>
      </c>
      <c r="F425" s="108" t="s">
        <v>989</v>
      </c>
      <c r="G425" s="27" t="s">
        <v>990</v>
      </c>
      <c r="H425" s="27" t="s">
        <v>5</v>
      </c>
      <c r="I425" s="27" t="e">
        <f>+SUMIF('[16]New PBC 31.03.2021'!A:A, 'Trial Balance (2)'!F425, '[16]New PBC 31.03.2021'!D:D)</f>
        <v>#VALUE!</v>
      </c>
      <c r="J425" s="27" t="e">
        <f>+SUMIF('[16]New PBC 31.03.2021'!A:A, 'Trial Balance (2)'!F425, '[16]New PBC 31.03.2021'!G:G)</f>
        <v>#VALUE!</v>
      </c>
      <c r="K425" s="27" t="e">
        <f>+SUMIF('[16]New PBC 31.03.2021'!A:A, 'Trial Balance (2)'!F425, '[16]New PBC 31.03.2021'!J:J)</f>
        <v>#VALUE!</v>
      </c>
      <c r="L425" s="27" t="e">
        <f t="shared" si="28"/>
        <v>#VALUE!</v>
      </c>
      <c r="M425" s="27">
        <f t="shared" si="29"/>
        <v>0</v>
      </c>
      <c r="N425" s="95" t="e">
        <f t="shared" si="30"/>
        <v>#VALUE!</v>
      </c>
      <c r="O425" s="59">
        <v>0</v>
      </c>
      <c r="P425" s="59">
        <f t="shared" si="31"/>
        <v>0</v>
      </c>
      <c r="Q425" s="60">
        <f t="shared" si="32"/>
        <v>0</v>
      </c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</row>
    <row r="426" spans="1:40" s="23" customFormat="1" ht="12.75" x14ac:dyDescent="0.2">
      <c r="A426" s="23" t="s">
        <v>3568</v>
      </c>
      <c r="B426" s="138">
        <v>1004</v>
      </c>
      <c r="C426" s="138">
        <v>1004</v>
      </c>
      <c r="D426" s="138">
        <v>100401</v>
      </c>
      <c r="E426" s="138">
        <v>100401</v>
      </c>
      <c r="F426" s="108" t="s">
        <v>991</v>
      </c>
      <c r="G426" s="27" t="s">
        <v>992</v>
      </c>
      <c r="H426" s="27" t="s">
        <v>5</v>
      </c>
      <c r="I426" s="27" t="e">
        <f>+SUMIF('[16]New PBC 31.03.2021'!A:A, 'Trial Balance (2)'!F426, '[16]New PBC 31.03.2021'!D:D)</f>
        <v>#VALUE!</v>
      </c>
      <c r="J426" s="27" t="e">
        <f>+SUMIF('[16]New PBC 31.03.2021'!A:A, 'Trial Balance (2)'!F426, '[16]New PBC 31.03.2021'!G:G)</f>
        <v>#VALUE!</v>
      </c>
      <c r="K426" s="27" t="e">
        <f>+SUMIF('[16]New PBC 31.03.2021'!A:A, 'Trial Balance (2)'!F426, '[16]New PBC 31.03.2021'!J:J)</f>
        <v>#VALUE!</v>
      </c>
      <c r="L426" s="27" t="e">
        <f t="shared" si="28"/>
        <v>#VALUE!</v>
      </c>
      <c r="M426" s="27">
        <f t="shared" si="29"/>
        <v>0</v>
      </c>
      <c r="N426" s="95" t="e">
        <f t="shared" si="30"/>
        <v>#VALUE!</v>
      </c>
      <c r="O426" s="59">
        <v>3.2000001519918442E-3</v>
      </c>
      <c r="P426" s="59">
        <f t="shared" si="31"/>
        <v>0</v>
      </c>
      <c r="Q426" s="60">
        <f t="shared" si="32"/>
        <v>0</v>
      </c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</row>
    <row r="427" spans="1:40" s="23" customFormat="1" ht="12.75" x14ac:dyDescent="0.2">
      <c r="A427" s="23" t="s">
        <v>3568</v>
      </c>
      <c r="B427" s="138">
        <v>1004</v>
      </c>
      <c r="C427" s="138">
        <v>1004</v>
      </c>
      <c r="D427" s="138">
        <v>100401</v>
      </c>
      <c r="E427" s="138">
        <v>100401</v>
      </c>
      <c r="F427" s="108" t="s">
        <v>993</v>
      </c>
      <c r="G427" s="27" t="s">
        <v>402</v>
      </c>
      <c r="H427" s="27" t="s">
        <v>5</v>
      </c>
      <c r="I427" s="27" t="e">
        <f>+SUMIF('[16]New PBC 31.03.2021'!A:A, 'Trial Balance (2)'!F427, '[16]New PBC 31.03.2021'!D:D)</f>
        <v>#VALUE!</v>
      </c>
      <c r="J427" s="27" t="e">
        <f>+SUMIF('[16]New PBC 31.03.2021'!A:A, 'Trial Balance (2)'!F427, '[16]New PBC 31.03.2021'!G:G)</f>
        <v>#VALUE!</v>
      </c>
      <c r="K427" s="27" t="e">
        <f>+SUMIF('[16]New PBC 31.03.2021'!A:A, 'Trial Balance (2)'!F427, '[16]New PBC 31.03.2021'!J:J)</f>
        <v>#VALUE!</v>
      </c>
      <c r="L427" s="27" t="e">
        <f t="shared" si="28"/>
        <v>#VALUE!</v>
      </c>
      <c r="M427" s="27">
        <f t="shared" si="29"/>
        <v>0</v>
      </c>
      <c r="N427" s="95" t="e">
        <f t="shared" si="30"/>
        <v>#VALUE!</v>
      </c>
      <c r="O427" s="59">
        <v>858</v>
      </c>
      <c r="P427" s="59">
        <f t="shared" si="31"/>
        <v>0</v>
      </c>
      <c r="Q427" s="60">
        <f t="shared" si="32"/>
        <v>858</v>
      </c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</row>
    <row r="428" spans="1:40" s="23" customFormat="1" ht="12.75" x14ac:dyDescent="0.2">
      <c r="A428" s="23" t="s">
        <v>3568</v>
      </c>
      <c r="B428" s="138">
        <v>1004</v>
      </c>
      <c r="C428" s="138">
        <v>1004</v>
      </c>
      <c r="D428" s="138">
        <v>100401</v>
      </c>
      <c r="E428" s="138">
        <v>100401</v>
      </c>
      <c r="F428" s="108" t="s">
        <v>996</v>
      </c>
      <c r="G428" s="27" t="s">
        <v>997</v>
      </c>
      <c r="H428" s="27" t="s">
        <v>5</v>
      </c>
      <c r="I428" s="27" t="e">
        <f>+SUMIF('[16]New PBC 31.03.2021'!A:A, 'Trial Balance (2)'!F428, '[16]New PBC 31.03.2021'!D:D)</f>
        <v>#VALUE!</v>
      </c>
      <c r="J428" s="27" t="e">
        <f>+SUMIF('[16]New PBC 31.03.2021'!A:A, 'Trial Balance (2)'!F428, '[16]New PBC 31.03.2021'!G:G)</f>
        <v>#VALUE!</v>
      </c>
      <c r="K428" s="27" t="e">
        <f>+SUMIF('[16]New PBC 31.03.2021'!A:A, 'Trial Balance (2)'!F428, '[16]New PBC 31.03.2021'!J:J)</f>
        <v>#VALUE!</v>
      </c>
      <c r="L428" s="27" t="e">
        <f t="shared" si="28"/>
        <v>#VALUE!</v>
      </c>
      <c r="M428" s="27">
        <f t="shared" si="29"/>
        <v>0</v>
      </c>
      <c r="N428" s="95" t="e">
        <f t="shared" si="30"/>
        <v>#VALUE!</v>
      </c>
      <c r="O428" s="59">
        <v>0</v>
      </c>
      <c r="P428" s="59">
        <f t="shared" si="31"/>
        <v>0</v>
      </c>
      <c r="Q428" s="60">
        <f t="shared" si="32"/>
        <v>0</v>
      </c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</row>
    <row r="429" spans="1:40" s="23" customFormat="1" ht="12.75" x14ac:dyDescent="0.2">
      <c r="A429" s="23" t="s">
        <v>3567</v>
      </c>
      <c r="B429" s="138">
        <v>2012</v>
      </c>
      <c r="C429" s="138">
        <v>2012</v>
      </c>
      <c r="D429" s="138">
        <v>201201</v>
      </c>
      <c r="E429" s="138">
        <v>201201</v>
      </c>
      <c r="F429" s="143" t="s">
        <v>999</v>
      </c>
      <c r="G429" s="144" t="s">
        <v>1000</v>
      </c>
      <c r="H429" s="27" t="s">
        <v>5</v>
      </c>
      <c r="I429" s="27" t="e">
        <f>+SUMIF('[16]New PBC 31.03.2021'!A:A, 'Trial Balance (2)'!F429, '[16]New PBC 31.03.2021'!D:D)</f>
        <v>#VALUE!</v>
      </c>
      <c r="J429" s="27" t="e">
        <f>+SUMIF('[16]New PBC 31.03.2021'!A:A, 'Trial Balance (2)'!F429, '[16]New PBC 31.03.2021'!G:G)</f>
        <v>#VALUE!</v>
      </c>
      <c r="K429" s="27" t="e">
        <f>+SUMIF('[16]New PBC 31.03.2021'!A:A, 'Trial Balance (2)'!F429, '[16]New PBC 31.03.2021'!J:J)</f>
        <v>#VALUE!</v>
      </c>
      <c r="L429" s="27" t="e">
        <f t="shared" si="28"/>
        <v>#VALUE!</v>
      </c>
      <c r="M429" s="27">
        <f t="shared" si="29"/>
        <v>0</v>
      </c>
      <c r="N429" s="95" t="e">
        <f t="shared" si="30"/>
        <v>#VALUE!</v>
      </c>
      <c r="O429" s="59">
        <v>-28248</v>
      </c>
      <c r="P429" s="59">
        <f t="shared" si="31"/>
        <v>0</v>
      </c>
      <c r="Q429" s="60">
        <f t="shared" si="32"/>
        <v>-28248</v>
      </c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</row>
    <row r="430" spans="1:40" s="23" customFormat="1" ht="12.75" x14ac:dyDescent="0.2">
      <c r="A430" s="23" t="s">
        <v>3567</v>
      </c>
      <c r="B430" s="138">
        <v>1004</v>
      </c>
      <c r="C430" s="138">
        <v>1004</v>
      </c>
      <c r="D430" s="138">
        <v>100401</v>
      </c>
      <c r="E430" s="138">
        <v>201201</v>
      </c>
      <c r="F430" s="108" t="s">
        <v>1009</v>
      </c>
      <c r="G430" s="27" t="s">
        <v>1010</v>
      </c>
      <c r="H430" s="27" t="s">
        <v>5</v>
      </c>
      <c r="I430" s="27" t="e">
        <f>+SUMIF('[16]New PBC 31.03.2021'!A:A, 'Trial Balance (2)'!F430, '[16]New PBC 31.03.2021'!D:D)</f>
        <v>#VALUE!</v>
      </c>
      <c r="J430" s="27" t="e">
        <f>+SUMIF('[16]New PBC 31.03.2021'!A:A, 'Trial Balance (2)'!F430, '[16]New PBC 31.03.2021'!G:G)</f>
        <v>#VALUE!</v>
      </c>
      <c r="K430" s="27" t="e">
        <f>+SUMIF('[16]New PBC 31.03.2021'!A:A, 'Trial Balance (2)'!F430, '[16]New PBC 31.03.2021'!J:J)</f>
        <v>#VALUE!</v>
      </c>
      <c r="L430" s="27" t="e">
        <f t="shared" si="28"/>
        <v>#VALUE!</v>
      </c>
      <c r="M430" s="27">
        <f t="shared" si="29"/>
        <v>0</v>
      </c>
      <c r="N430" s="95" t="e">
        <f t="shared" si="30"/>
        <v>#VALUE!</v>
      </c>
      <c r="O430" s="59">
        <v>0</v>
      </c>
      <c r="P430" s="59">
        <f t="shared" si="31"/>
        <v>0</v>
      </c>
      <c r="Q430" s="60">
        <f t="shared" si="32"/>
        <v>0</v>
      </c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</row>
    <row r="431" spans="1:40" s="23" customFormat="1" ht="12.75" x14ac:dyDescent="0.2">
      <c r="A431" s="23" t="s">
        <v>3568</v>
      </c>
      <c r="B431" s="138">
        <v>1004</v>
      </c>
      <c r="C431" s="138">
        <v>1004</v>
      </c>
      <c r="D431" s="138">
        <v>100401</v>
      </c>
      <c r="E431" s="138">
        <v>100401</v>
      </c>
      <c r="F431" s="108" t="s">
        <v>1014</v>
      </c>
      <c r="G431" s="27" t="s">
        <v>1015</v>
      </c>
      <c r="H431" s="27" t="s">
        <v>5</v>
      </c>
      <c r="I431" s="27" t="e">
        <f>+SUMIF('[16]New PBC 31.03.2021'!A:A, 'Trial Balance (2)'!F431, '[16]New PBC 31.03.2021'!D:D)</f>
        <v>#VALUE!</v>
      </c>
      <c r="J431" s="27" t="e">
        <f>+SUMIF('[16]New PBC 31.03.2021'!A:A, 'Trial Balance (2)'!F431, '[16]New PBC 31.03.2021'!G:G)</f>
        <v>#VALUE!</v>
      </c>
      <c r="K431" s="27" t="e">
        <f>+SUMIF('[16]New PBC 31.03.2021'!A:A, 'Trial Balance (2)'!F431, '[16]New PBC 31.03.2021'!J:J)</f>
        <v>#VALUE!</v>
      </c>
      <c r="L431" s="27" t="e">
        <f t="shared" si="28"/>
        <v>#VALUE!</v>
      </c>
      <c r="M431" s="27">
        <f t="shared" si="29"/>
        <v>0</v>
      </c>
      <c r="N431" s="95" t="e">
        <f t="shared" si="30"/>
        <v>#VALUE!</v>
      </c>
      <c r="O431" s="59">
        <v>0</v>
      </c>
      <c r="P431" s="59">
        <f t="shared" si="31"/>
        <v>0</v>
      </c>
      <c r="Q431" s="60">
        <f t="shared" si="32"/>
        <v>0</v>
      </c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</row>
    <row r="432" spans="1:40" s="23" customFormat="1" ht="12.75" x14ac:dyDescent="0.2">
      <c r="A432" s="23" t="s">
        <v>3568</v>
      </c>
      <c r="B432" s="138">
        <v>1004</v>
      </c>
      <c r="C432" s="138">
        <v>1004</v>
      </c>
      <c r="D432" s="138">
        <v>100401</v>
      </c>
      <c r="E432" s="138">
        <v>100401</v>
      </c>
      <c r="F432" s="108" t="s">
        <v>1016</v>
      </c>
      <c r="G432" s="27" t="s">
        <v>1017</v>
      </c>
      <c r="H432" s="27" t="s">
        <v>5</v>
      </c>
      <c r="I432" s="27" t="e">
        <f>+SUMIF('[16]New PBC 31.03.2021'!A:A, 'Trial Balance (2)'!F432, '[16]New PBC 31.03.2021'!D:D)</f>
        <v>#VALUE!</v>
      </c>
      <c r="J432" s="27" t="e">
        <f>+SUMIF('[16]New PBC 31.03.2021'!A:A, 'Trial Balance (2)'!F432, '[16]New PBC 31.03.2021'!G:G)</f>
        <v>#VALUE!</v>
      </c>
      <c r="K432" s="27" t="e">
        <f>+SUMIF('[16]New PBC 31.03.2021'!A:A, 'Trial Balance (2)'!F432, '[16]New PBC 31.03.2021'!J:J)</f>
        <v>#VALUE!</v>
      </c>
      <c r="L432" s="27" t="e">
        <f t="shared" si="28"/>
        <v>#VALUE!</v>
      </c>
      <c r="M432" s="27">
        <f t="shared" si="29"/>
        <v>0</v>
      </c>
      <c r="N432" s="95" t="e">
        <f t="shared" si="30"/>
        <v>#VALUE!</v>
      </c>
      <c r="O432" s="59">
        <v>77529</v>
      </c>
      <c r="P432" s="59">
        <f t="shared" si="31"/>
        <v>0</v>
      </c>
      <c r="Q432" s="60">
        <f t="shared" si="32"/>
        <v>77529</v>
      </c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</row>
    <row r="433" spans="1:40" s="23" customFormat="1" ht="12.75" x14ac:dyDescent="0.2">
      <c r="A433" s="23" t="s">
        <v>3568</v>
      </c>
      <c r="B433" s="138">
        <v>1004</v>
      </c>
      <c r="C433" s="138">
        <v>1004</v>
      </c>
      <c r="D433" s="138">
        <v>100401</v>
      </c>
      <c r="E433" s="138">
        <v>100401</v>
      </c>
      <c r="F433" s="108" t="s">
        <v>1018</v>
      </c>
      <c r="G433" s="27" t="s">
        <v>1019</v>
      </c>
      <c r="H433" s="27" t="s">
        <v>5</v>
      </c>
      <c r="I433" s="27" t="e">
        <f>+SUMIF('[16]New PBC 31.03.2021'!A:A, 'Trial Balance (2)'!F433, '[16]New PBC 31.03.2021'!D:D)</f>
        <v>#VALUE!</v>
      </c>
      <c r="J433" s="27" t="e">
        <f>+SUMIF('[16]New PBC 31.03.2021'!A:A, 'Trial Balance (2)'!F433, '[16]New PBC 31.03.2021'!G:G)</f>
        <v>#VALUE!</v>
      </c>
      <c r="K433" s="27" t="e">
        <f>+SUMIF('[16]New PBC 31.03.2021'!A:A, 'Trial Balance (2)'!F433, '[16]New PBC 31.03.2021'!J:J)</f>
        <v>#VALUE!</v>
      </c>
      <c r="L433" s="27" t="e">
        <f t="shared" si="28"/>
        <v>#VALUE!</v>
      </c>
      <c r="M433" s="27">
        <f t="shared" si="29"/>
        <v>0</v>
      </c>
      <c r="N433" s="95" t="e">
        <f t="shared" si="30"/>
        <v>#VALUE!</v>
      </c>
      <c r="O433" s="59">
        <v>0</v>
      </c>
      <c r="P433" s="59">
        <f t="shared" si="31"/>
        <v>0</v>
      </c>
      <c r="Q433" s="60">
        <f t="shared" si="32"/>
        <v>0</v>
      </c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</row>
    <row r="434" spans="1:40" s="23" customFormat="1" ht="12.75" x14ac:dyDescent="0.2">
      <c r="A434" s="23" t="s">
        <v>3568</v>
      </c>
      <c r="B434" s="138">
        <v>1004</v>
      </c>
      <c r="C434" s="138">
        <v>1004</v>
      </c>
      <c r="D434" s="138">
        <v>100401</v>
      </c>
      <c r="E434" s="138">
        <v>100401</v>
      </c>
      <c r="F434" s="108" t="s">
        <v>1020</v>
      </c>
      <c r="G434" s="27" t="s">
        <v>1021</v>
      </c>
      <c r="H434" s="27" t="s">
        <v>5</v>
      </c>
      <c r="I434" s="27" t="e">
        <f>+SUMIF('[16]New PBC 31.03.2021'!A:A, 'Trial Balance (2)'!F434, '[16]New PBC 31.03.2021'!D:D)</f>
        <v>#VALUE!</v>
      </c>
      <c r="J434" s="27" t="e">
        <f>+SUMIF('[16]New PBC 31.03.2021'!A:A, 'Trial Balance (2)'!F434, '[16]New PBC 31.03.2021'!G:G)</f>
        <v>#VALUE!</v>
      </c>
      <c r="K434" s="27" t="e">
        <f>+SUMIF('[16]New PBC 31.03.2021'!A:A, 'Trial Balance (2)'!F434, '[16]New PBC 31.03.2021'!J:J)</f>
        <v>#VALUE!</v>
      </c>
      <c r="L434" s="27" t="e">
        <f t="shared" si="28"/>
        <v>#VALUE!</v>
      </c>
      <c r="M434" s="27">
        <f t="shared" si="29"/>
        <v>0</v>
      </c>
      <c r="N434" s="95" t="e">
        <f t="shared" si="30"/>
        <v>#VALUE!</v>
      </c>
      <c r="O434" s="59">
        <v>104237</v>
      </c>
      <c r="P434" s="59">
        <f t="shared" si="31"/>
        <v>0</v>
      </c>
      <c r="Q434" s="60">
        <f t="shared" si="32"/>
        <v>104237</v>
      </c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</row>
    <row r="435" spans="1:40" s="23" customFormat="1" ht="12.75" x14ac:dyDescent="0.2">
      <c r="A435" s="23" t="s">
        <v>3568</v>
      </c>
      <c r="B435" s="138">
        <v>1004</v>
      </c>
      <c r="C435" s="138">
        <v>1004</v>
      </c>
      <c r="D435" s="138">
        <v>100401</v>
      </c>
      <c r="E435" s="138">
        <v>100401</v>
      </c>
      <c r="F435" s="108" t="s">
        <v>1022</v>
      </c>
      <c r="G435" s="27" t="s">
        <v>1023</v>
      </c>
      <c r="H435" s="27" t="s">
        <v>5</v>
      </c>
      <c r="I435" s="27" t="e">
        <f>+SUMIF('[16]New PBC 31.03.2021'!A:A, 'Trial Balance (2)'!F435, '[16]New PBC 31.03.2021'!D:D)</f>
        <v>#VALUE!</v>
      </c>
      <c r="J435" s="27" t="e">
        <f>+SUMIF('[16]New PBC 31.03.2021'!A:A, 'Trial Balance (2)'!F435, '[16]New PBC 31.03.2021'!G:G)</f>
        <v>#VALUE!</v>
      </c>
      <c r="K435" s="27" t="e">
        <f>+SUMIF('[16]New PBC 31.03.2021'!A:A, 'Trial Balance (2)'!F435, '[16]New PBC 31.03.2021'!J:J)</f>
        <v>#VALUE!</v>
      </c>
      <c r="L435" s="27" t="e">
        <f t="shared" si="28"/>
        <v>#VALUE!</v>
      </c>
      <c r="M435" s="27">
        <f t="shared" si="29"/>
        <v>0</v>
      </c>
      <c r="N435" s="95" t="e">
        <f t="shared" si="30"/>
        <v>#VALUE!</v>
      </c>
      <c r="O435" s="59">
        <v>9884</v>
      </c>
      <c r="P435" s="59">
        <f t="shared" si="31"/>
        <v>0</v>
      </c>
      <c r="Q435" s="60">
        <f t="shared" si="32"/>
        <v>9884</v>
      </c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</row>
    <row r="436" spans="1:40" s="23" customFormat="1" ht="12.75" x14ac:dyDescent="0.2">
      <c r="A436" s="23" t="s">
        <v>3567</v>
      </c>
      <c r="B436" s="138">
        <v>2012</v>
      </c>
      <c r="C436" s="138">
        <v>2012</v>
      </c>
      <c r="D436" s="138">
        <v>201201</v>
      </c>
      <c r="E436" s="138">
        <v>201201</v>
      </c>
      <c r="F436" s="143" t="s">
        <v>1024</v>
      </c>
      <c r="G436" s="144" t="s">
        <v>1025</v>
      </c>
      <c r="H436" s="27" t="s">
        <v>5</v>
      </c>
      <c r="I436" s="27" t="e">
        <f>+SUMIF('[16]New PBC 31.03.2021'!A:A, 'Trial Balance (2)'!F436, '[16]New PBC 31.03.2021'!D:D)</f>
        <v>#VALUE!</v>
      </c>
      <c r="J436" s="27" t="e">
        <f>+SUMIF('[16]New PBC 31.03.2021'!A:A, 'Trial Balance (2)'!F436, '[16]New PBC 31.03.2021'!G:G)</f>
        <v>#VALUE!</v>
      </c>
      <c r="K436" s="27" t="e">
        <f>+SUMIF('[16]New PBC 31.03.2021'!A:A, 'Trial Balance (2)'!F436, '[16]New PBC 31.03.2021'!J:J)</f>
        <v>#VALUE!</v>
      </c>
      <c r="L436" s="27" t="e">
        <f t="shared" si="28"/>
        <v>#VALUE!</v>
      </c>
      <c r="M436" s="27">
        <f t="shared" si="29"/>
        <v>0</v>
      </c>
      <c r="N436" s="95" t="e">
        <f t="shared" si="30"/>
        <v>#VALUE!</v>
      </c>
      <c r="O436" s="59">
        <v>-1279</v>
      </c>
      <c r="P436" s="59">
        <f t="shared" si="31"/>
        <v>0</v>
      </c>
      <c r="Q436" s="60">
        <f t="shared" si="32"/>
        <v>-1279</v>
      </c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</row>
    <row r="437" spans="1:40" s="23" customFormat="1" ht="12.75" x14ac:dyDescent="0.2">
      <c r="A437" s="23" t="s">
        <v>3568</v>
      </c>
      <c r="B437" s="138">
        <v>1004</v>
      </c>
      <c r="C437" s="138">
        <v>1004</v>
      </c>
      <c r="D437" s="138">
        <v>100401</v>
      </c>
      <c r="E437" s="138">
        <v>100401</v>
      </c>
      <c r="F437" s="108" t="s">
        <v>1029</v>
      </c>
      <c r="G437" s="27" t="s">
        <v>459</v>
      </c>
      <c r="H437" s="27" t="s">
        <v>5</v>
      </c>
      <c r="I437" s="27" t="e">
        <f>+SUMIF('[16]New PBC 31.03.2021'!A:A, 'Trial Balance (2)'!F437, '[16]New PBC 31.03.2021'!D:D)</f>
        <v>#VALUE!</v>
      </c>
      <c r="J437" s="27" t="e">
        <f>+SUMIF('[16]New PBC 31.03.2021'!A:A, 'Trial Balance (2)'!F437, '[16]New PBC 31.03.2021'!G:G)</f>
        <v>#VALUE!</v>
      </c>
      <c r="K437" s="27" t="e">
        <f>+SUMIF('[16]New PBC 31.03.2021'!A:A, 'Trial Balance (2)'!F437, '[16]New PBC 31.03.2021'!J:J)</f>
        <v>#VALUE!</v>
      </c>
      <c r="L437" s="27" t="e">
        <f t="shared" si="28"/>
        <v>#VALUE!</v>
      </c>
      <c r="M437" s="27">
        <f t="shared" si="29"/>
        <v>0</v>
      </c>
      <c r="N437" s="95" t="e">
        <f t="shared" si="30"/>
        <v>#VALUE!</v>
      </c>
      <c r="O437" s="59">
        <v>456633</v>
      </c>
      <c r="P437" s="59">
        <f t="shared" si="31"/>
        <v>0</v>
      </c>
      <c r="Q437" s="60">
        <f t="shared" si="32"/>
        <v>456633</v>
      </c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</row>
    <row r="438" spans="1:40" s="23" customFormat="1" ht="12.75" x14ac:dyDescent="0.2">
      <c r="A438" s="23" t="s">
        <v>3567</v>
      </c>
      <c r="B438" s="138">
        <v>2012</v>
      </c>
      <c r="C438" s="138">
        <v>2012</v>
      </c>
      <c r="D438" s="138">
        <v>201201</v>
      </c>
      <c r="E438" s="138">
        <v>201201</v>
      </c>
      <c r="F438" s="108" t="s">
        <v>1034</v>
      </c>
      <c r="G438" s="27" t="s">
        <v>1035</v>
      </c>
      <c r="H438" s="27" t="s">
        <v>5</v>
      </c>
      <c r="I438" s="27" t="e">
        <f>+SUMIF('[16]New PBC 31.03.2021'!A:A, 'Trial Balance (2)'!F438, '[16]New PBC 31.03.2021'!D:D)</f>
        <v>#VALUE!</v>
      </c>
      <c r="J438" s="27" t="e">
        <f>+SUMIF('[16]New PBC 31.03.2021'!A:A, 'Trial Balance (2)'!F438, '[16]New PBC 31.03.2021'!G:G)</f>
        <v>#VALUE!</v>
      </c>
      <c r="K438" s="27" t="e">
        <f>+SUMIF('[16]New PBC 31.03.2021'!A:A, 'Trial Balance (2)'!F438, '[16]New PBC 31.03.2021'!J:J)</f>
        <v>#VALUE!</v>
      </c>
      <c r="L438" s="27" t="e">
        <f t="shared" si="28"/>
        <v>#VALUE!</v>
      </c>
      <c r="M438" s="27">
        <f t="shared" si="29"/>
        <v>0</v>
      </c>
      <c r="N438" s="95" t="e">
        <f t="shared" si="30"/>
        <v>#VALUE!</v>
      </c>
      <c r="O438" s="59">
        <v>0</v>
      </c>
      <c r="P438" s="59">
        <f t="shared" si="31"/>
        <v>0</v>
      </c>
      <c r="Q438" s="60">
        <f t="shared" si="32"/>
        <v>0</v>
      </c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</row>
    <row r="439" spans="1:40" s="23" customFormat="1" ht="12.75" x14ac:dyDescent="0.2">
      <c r="A439" s="23" t="s">
        <v>3568</v>
      </c>
      <c r="B439" s="138">
        <v>1004</v>
      </c>
      <c r="C439" s="138">
        <v>1004</v>
      </c>
      <c r="D439" s="138">
        <v>100401</v>
      </c>
      <c r="E439" s="138">
        <v>100401</v>
      </c>
      <c r="F439" s="108" t="s">
        <v>1036</v>
      </c>
      <c r="G439" s="27" t="s">
        <v>1037</v>
      </c>
      <c r="H439" s="27" t="s">
        <v>5</v>
      </c>
      <c r="I439" s="27" t="e">
        <f>+SUMIF('[16]New PBC 31.03.2021'!A:A, 'Trial Balance (2)'!F439, '[16]New PBC 31.03.2021'!D:D)</f>
        <v>#VALUE!</v>
      </c>
      <c r="J439" s="27" t="e">
        <f>+SUMIF('[16]New PBC 31.03.2021'!A:A, 'Trial Balance (2)'!F439, '[16]New PBC 31.03.2021'!G:G)</f>
        <v>#VALUE!</v>
      </c>
      <c r="K439" s="27" t="e">
        <f>+SUMIF('[16]New PBC 31.03.2021'!A:A, 'Trial Balance (2)'!F439, '[16]New PBC 31.03.2021'!J:J)</f>
        <v>#VALUE!</v>
      </c>
      <c r="L439" s="27" t="e">
        <f t="shared" si="28"/>
        <v>#VALUE!</v>
      </c>
      <c r="M439" s="27">
        <f t="shared" ref="M439:M502" si="33">+ROUND(SUM(S439:X439),0)</f>
        <v>0</v>
      </c>
      <c r="N439" s="95" t="e">
        <f t="shared" si="30"/>
        <v>#VALUE!</v>
      </c>
      <c r="O439" s="59">
        <v>0</v>
      </c>
      <c r="P439" s="59">
        <f t="shared" si="31"/>
        <v>0</v>
      </c>
      <c r="Q439" s="60">
        <f t="shared" si="32"/>
        <v>0</v>
      </c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</row>
    <row r="440" spans="1:40" s="23" customFormat="1" ht="12.75" x14ac:dyDescent="0.2">
      <c r="A440" s="23" t="s">
        <v>3568</v>
      </c>
      <c r="B440" s="138">
        <v>1004</v>
      </c>
      <c r="C440" s="138">
        <v>1004</v>
      </c>
      <c r="D440" s="138">
        <v>100401</v>
      </c>
      <c r="E440" s="138">
        <v>100401</v>
      </c>
      <c r="F440" s="108" t="s">
        <v>1040</v>
      </c>
      <c r="G440" s="27" t="s">
        <v>1041</v>
      </c>
      <c r="H440" s="27" t="s">
        <v>5</v>
      </c>
      <c r="I440" s="27" t="e">
        <f>+SUMIF('[16]New PBC 31.03.2021'!A:A, 'Trial Balance (2)'!F440, '[16]New PBC 31.03.2021'!D:D)</f>
        <v>#VALUE!</v>
      </c>
      <c r="J440" s="27" t="e">
        <f>+SUMIF('[16]New PBC 31.03.2021'!A:A, 'Trial Balance (2)'!F440, '[16]New PBC 31.03.2021'!G:G)</f>
        <v>#VALUE!</v>
      </c>
      <c r="K440" s="27" t="e">
        <f>+SUMIF('[16]New PBC 31.03.2021'!A:A, 'Trial Balance (2)'!F440, '[16]New PBC 31.03.2021'!J:J)</f>
        <v>#VALUE!</v>
      </c>
      <c r="L440" s="27" t="e">
        <f t="shared" si="28"/>
        <v>#VALUE!</v>
      </c>
      <c r="M440" s="27">
        <f t="shared" si="33"/>
        <v>0</v>
      </c>
      <c r="N440" s="95" t="e">
        <f t="shared" si="30"/>
        <v>#VALUE!</v>
      </c>
      <c r="O440" s="59">
        <v>0</v>
      </c>
      <c r="P440" s="59">
        <f t="shared" si="31"/>
        <v>0</v>
      </c>
      <c r="Q440" s="60">
        <f t="shared" si="32"/>
        <v>0</v>
      </c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</row>
    <row r="441" spans="1:40" s="23" customFormat="1" ht="12.75" x14ac:dyDescent="0.2">
      <c r="A441" s="23" t="s">
        <v>3568</v>
      </c>
      <c r="B441" s="138">
        <v>1004</v>
      </c>
      <c r="C441" s="138">
        <v>1004</v>
      </c>
      <c r="D441" s="138">
        <v>100401</v>
      </c>
      <c r="E441" s="138">
        <v>100401</v>
      </c>
      <c r="F441" s="108" t="s">
        <v>1042</v>
      </c>
      <c r="G441" s="27" t="s">
        <v>567</v>
      </c>
      <c r="H441" s="27" t="s">
        <v>5</v>
      </c>
      <c r="I441" s="27" t="e">
        <f>+SUMIF('[16]New PBC 31.03.2021'!A:A, 'Trial Balance (2)'!F441, '[16]New PBC 31.03.2021'!D:D)</f>
        <v>#VALUE!</v>
      </c>
      <c r="J441" s="27" t="e">
        <f>+SUMIF('[16]New PBC 31.03.2021'!A:A, 'Trial Balance (2)'!F441, '[16]New PBC 31.03.2021'!G:G)</f>
        <v>#VALUE!</v>
      </c>
      <c r="K441" s="27" t="e">
        <f>+SUMIF('[16]New PBC 31.03.2021'!A:A, 'Trial Balance (2)'!F441, '[16]New PBC 31.03.2021'!J:J)</f>
        <v>#VALUE!</v>
      </c>
      <c r="L441" s="27" t="e">
        <f t="shared" si="28"/>
        <v>#VALUE!</v>
      </c>
      <c r="M441" s="27">
        <f t="shared" si="33"/>
        <v>0</v>
      </c>
      <c r="N441" s="95" t="e">
        <f t="shared" si="30"/>
        <v>#VALUE!</v>
      </c>
      <c r="O441" s="59">
        <v>1147426</v>
      </c>
      <c r="P441" s="59">
        <f t="shared" si="31"/>
        <v>0</v>
      </c>
      <c r="Q441" s="60">
        <f t="shared" si="32"/>
        <v>1147426</v>
      </c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</row>
    <row r="442" spans="1:40" s="23" customFormat="1" ht="12.75" x14ac:dyDescent="0.2">
      <c r="A442" s="23" t="s">
        <v>3567</v>
      </c>
      <c r="B442" s="138">
        <v>2012</v>
      </c>
      <c r="C442" s="138">
        <v>2012</v>
      </c>
      <c r="D442" s="138">
        <v>201201</v>
      </c>
      <c r="E442" s="138">
        <v>201201</v>
      </c>
      <c r="F442" s="108" t="s">
        <v>2713</v>
      </c>
      <c r="G442" s="27" t="s">
        <v>2891</v>
      </c>
      <c r="H442" s="27" t="e">
        <v>#N/A</v>
      </c>
      <c r="I442" s="27" t="e">
        <f>+SUMIF('[16]New PBC 31.03.2021'!A:A, 'Trial Balance (2)'!F442, '[16]New PBC 31.03.2021'!D:D)</f>
        <v>#VALUE!</v>
      </c>
      <c r="J442" s="27" t="e">
        <f>+SUMIF('[16]New PBC 31.03.2021'!A:A, 'Trial Balance (2)'!F442, '[16]New PBC 31.03.2021'!G:G)</f>
        <v>#VALUE!</v>
      </c>
      <c r="K442" s="27" t="e">
        <f>+SUMIF('[16]New PBC 31.03.2021'!A:A, 'Trial Balance (2)'!F442, '[16]New PBC 31.03.2021'!J:J)</f>
        <v>#VALUE!</v>
      </c>
      <c r="L442" s="27" t="e">
        <f t="shared" si="28"/>
        <v>#VALUE!</v>
      </c>
      <c r="M442" s="27">
        <f t="shared" si="33"/>
        <v>0</v>
      </c>
      <c r="N442" s="95" t="e">
        <f t="shared" si="30"/>
        <v>#VALUE!</v>
      </c>
      <c r="O442" s="59">
        <v>0</v>
      </c>
      <c r="P442" s="59">
        <f t="shared" si="31"/>
        <v>0</v>
      </c>
      <c r="Q442" s="60">
        <f t="shared" si="32"/>
        <v>0</v>
      </c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</row>
    <row r="443" spans="1:40" s="23" customFormat="1" ht="12.75" x14ac:dyDescent="0.2">
      <c r="A443" s="23" t="s">
        <v>3568</v>
      </c>
      <c r="B443" s="138">
        <v>1004</v>
      </c>
      <c r="C443" s="138">
        <v>1004</v>
      </c>
      <c r="D443" s="138">
        <v>100401</v>
      </c>
      <c r="E443" s="138">
        <v>100401</v>
      </c>
      <c r="F443" s="108" t="s">
        <v>1044</v>
      </c>
      <c r="G443" s="27" t="s">
        <v>1045</v>
      </c>
      <c r="H443" s="27" t="s">
        <v>5</v>
      </c>
      <c r="I443" s="27" t="e">
        <f>+SUMIF('[16]New PBC 31.03.2021'!A:A, 'Trial Balance (2)'!F443, '[16]New PBC 31.03.2021'!D:D)</f>
        <v>#VALUE!</v>
      </c>
      <c r="J443" s="27" t="e">
        <f>+SUMIF('[16]New PBC 31.03.2021'!A:A, 'Trial Balance (2)'!F443, '[16]New PBC 31.03.2021'!G:G)</f>
        <v>#VALUE!</v>
      </c>
      <c r="K443" s="27" t="e">
        <f>+SUMIF('[16]New PBC 31.03.2021'!A:A, 'Trial Balance (2)'!F443, '[16]New PBC 31.03.2021'!J:J)</f>
        <v>#VALUE!</v>
      </c>
      <c r="L443" s="27" t="e">
        <f t="shared" si="28"/>
        <v>#VALUE!</v>
      </c>
      <c r="M443" s="27">
        <f t="shared" si="33"/>
        <v>0</v>
      </c>
      <c r="N443" s="95" t="e">
        <f t="shared" si="30"/>
        <v>#VALUE!</v>
      </c>
      <c r="O443" s="59">
        <v>0</v>
      </c>
      <c r="P443" s="59">
        <f t="shared" si="31"/>
        <v>0</v>
      </c>
      <c r="Q443" s="60">
        <f t="shared" si="32"/>
        <v>0</v>
      </c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</row>
    <row r="444" spans="1:40" s="23" customFormat="1" ht="12.75" x14ac:dyDescent="0.2">
      <c r="A444" s="23" t="s">
        <v>3568</v>
      </c>
      <c r="B444" s="138">
        <v>1004</v>
      </c>
      <c r="C444" s="138">
        <v>1004</v>
      </c>
      <c r="D444" s="138">
        <v>100401</v>
      </c>
      <c r="E444" s="138">
        <v>100401</v>
      </c>
      <c r="F444" s="108" t="s">
        <v>1046</v>
      </c>
      <c r="G444" s="27" t="s">
        <v>483</v>
      </c>
      <c r="H444" s="27" t="s">
        <v>5</v>
      </c>
      <c r="I444" s="27" t="e">
        <f>+SUMIF('[16]New PBC 31.03.2021'!A:A, 'Trial Balance (2)'!F444, '[16]New PBC 31.03.2021'!D:D)</f>
        <v>#VALUE!</v>
      </c>
      <c r="J444" s="27" t="e">
        <f>+SUMIF('[16]New PBC 31.03.2021'!A:A, 'Trial Balance (2)'!F444, '[16]New PBC 31.03.2021'!G:G)</f>
        <v>#VALUE!</v>
      </c>
      <c r="K444" s="27" t="e">
        <f>+SUMIF('[16]New PBC 31.03.2021'!A:A, 'Trial Balance (2)'!F444, '[16]New PBC 31.03.2021'!J:J)</f>
        <v>#VALUE!</v>
      </c>
      <c r="L444" s="27" t="e">
        <f t="shared" si="28"/>
        <v>#VALUE!</v>
      </c>
      <c r="M444" s="27">
        <f t="shared" si="33"/>
        <v>0</v>
      </c>
      <c r="N444" s="95" t="e">
        <f t="shared" si="30"/>
        <v>#VALUE!</v>
      </c>
      <c r="O444" s="59">
        <v>0</v>
      </c>
      <c r="P444" s="59">
        <f t="shared" si="31"/>
        <v>0</v>
      </c>
      <c r="Q444" s="60">
        <f t="shared" si="32"/>
        <v>0</v>
      </c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</row>
    <row r="445" spans="1:40" s="23" customFormat="1" ht="12.75" x14ac:dyDescent="0.2">
      <c r="A445" s="23" t="s">
        <v>3568</v>
      </c>
      <c r="B445" s="138">
        <v>1004</v>
      </c>
      <c r="C445" s="138">
        <v>1004</v>
      </c>
      <c r="D445" s="138">
        <v>100401</v>
      </c>
      <c r="E445" s="138">
        <v>100401</v>
      </c>
      <c r="F445" s="108" t="s">
        <v>1049</v>
      </c>
      <c r="G445" s="27" t="s">
        <v>1050</v>
      </c>
      <c r="H445" s="27" t="s">
        <v>5</v>
      </c>
      <c r="I445" s="27" t="e">
        <f>+SUMIF('[16]New PBC 31.03.2021'!A:A, 'Trial Balance (2)'!F445, '[16]New PBC 31.03.2021'!D:D)</f>
        <v>#VALUE!</v>
      </c>
      <c r="J445" s="27" t="e">
        <f>+SUMIF('[16]New PBC 31.03.2021'!A:A, 'Trial Balance (2)'!F445, '[16]New PBC 31.03.2021'!G:G)</f>
        <v>#VALUE!</v>
      </c>
      <c r="K445" s="27" t="e">
        <f>+SUMIF('[16]New PBC 31.03.2021'!A:A, 'Trial Balance (2)'!F445, '[16]New PBC 31.03.2021'!J:J)</f>
        <v>#VALUE!</v>
      </c>
      <c r="L445" s="27" t="e">
        <f t="shared" si="28"/>
        <v>#VALUE!</v>
      </c>
      <c r="M445" s="27">
        <f t="shared" si="33"/>
        <v>0</v>
      </c>
      <c r="N445" s="95" t="e">
        <f t="shared" si="30"/>
        <v>#VALUE!</v>
      </c>
      <c r="O445" s="59">
        <v>9204</v>
      </c>
      <c r="P445" s="59">
        <f t="shared" si="31"/>
        <v>0</v>
      </c>
      <c r="Q445" s="60">
        <f t="shared" si="32"/>
        <v>9204</v>
      </c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</row>
    <row r="446" spans="1:40" s="23" customFormat="1" ht="12.75" x14ac:dyDescent="0.2">
      <c r="A446" s="23" t="s">
        <v>3568</v>
      </c>
      <c r="B446" s="138">
        <v>1004</v>
      </c>
      <c r="C446" s="138">
        <v>1004</v>
      </c>
      <c r="D446" s="138">
        <v>100401</v>
      </c>
      <c r="E446" s="138">
        <v>100401</v>
      </c>
      <c r="F446" s="108" t="s">
        <v>1051</v>
      </c>
      <c r="G446" s="27" t="s">
        <v>1052</v>
      </c>
      <c r="H446" s="27" t="s">
        <v>5</v>
      </c>
      <c r="I446" s="27" t="e">
        <f>+SUMIF('[16]New PBC 31.03.2021'!A:A, 'Trial Balance (2)'!F446, '[16]New PBC 31.03.2021'!D:D)</f>
        <v>#VALUE!</v>
      </c>
      <c r="J446" s="27" t="e">
        <f>+SUMIF('[16]New PBC 31.03.2021'!A:A, 'Trial Balance (2)'!F446, '[16]New PBC 31.03.2021'!G:G)</f>
        <v>#VALUE!</v>
      </c>
      <c r="K446" s="27" t="e">
        <f>+SUMIF('[16]New PBC 31.03.2021'!A:A, 'Trial Balance (2)'!F446, '[16]New PBC 31.03.2021'!J:J)</f>
        <v>#VALUE!</v>
      </c>
      <c r="L446" s="27" t="e">
        <f t="shared" si="28"/>
        <v>#VALUE!</v>
      </c>
      <c r="M446" s="27">
        <f t="shared" si="33"/>
        <v>0</v>
      </c>
      <c r="N446" s="95" t="e">
        <f t="shared" si="30"/>
        <v>#VALUE!</v>
      </c>
      <c r="O446" s="59">
        <v>83265</v>
      </c>
      <c r="P446" s="59">
        <f t="shared" si="31"/>
        <v>0</v>
      </c>
      <c r="Q446" s="60">
        <f t="shared" si="32"/>
        <v>83265</v>
      </c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</row>
    <row r="447" spans="1:40" s="23" customFormat="1" ht="12.75" x14ac:dyDescent="0.2">
      <c r="A447" s="23" t="s">
        <v>3568</v>
      </c>
      <c r="B447" s="138">
        <v>1004</v>
      </c>
      <c r="C447" s="138">
        <v>1004</v>
      </c>
      <c r="D447" s="138">
        <v>100401</v>
      </c>
      <c r="E447" s="138">
        <v>100401</v>
      </c>
      <c r="F447" s="108" t="s">
        <v>1053</v>
      </c>
      <c r="G447" s="27" t="s">
        <v>1054</v>
      </c>
      <c r="H447" s="27" t="s">
        <v>5</v>
      </c>
      <c r="I447" s="27" t="e">
        <f>+SUMIF('[16]New PBC 31.03.2021'!A:A, 'Trial Balance (2)'!F447, '[16]New PBC 31.03.2021'!D:D)</f>
        <v>#VALUE!</v>
      </c>
      <c r="J447" s="27" t="e">
        <f>+SUMIF('[16]New PBC 31.03.2021'!A:A, 'Trial Balance (2)'!F447, '[16]New PBC 31.03.2021'!G:G)</f>
        <v>#VALUE!</v>
      </c>
      <c r="K447" s="27" t="e">
        <f>+SUMIF('[16]New PBC 31.03.2021'!A:A, 'Trial Balance (2)'!F447, '[16]New PBC 31.03.2021'!J:J)</f>
        <v>#VALUE!</v>
      </c>
      <c r="L447" s="27" t="e">
        <f t="shared" si="28"/>
        <v>#VALUE!</v>
      </c>
      <c r="M447" s="27">
        <f t="shared" si="33"/>
        <v>0</v>
      </c>
      <c r="N447" s="95" t="e">
        <f t="shared" si="30"/>
        <v>#VALUE!</v>
      </c>
      <c r="O447" s="59">
        <v>403.79999979999957</v>
      </c>
      <c r="P447" s="59">
        <f t="shared" si="31"/>
        <v>0</v>
      </c>
      <c r="Q447" s="60">
        <f t="shared" si="32"/>
        <v>404</v>
      </c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</row>
    <row r="448" spans="1:40" s="23" customFormat="1" ht="12.75" x14ac:dyDescent="0.2">
      <c r="A448" s="23" t="s">
        <v>3568</v>
      </c>
      <c r="B448" s="138">
        <v>1004</v>
      </c>
      <c r="C448" s="138">
        <v>1004</v>
      </c>
      <c r="D448" s="138">
        <v>100401</v>
      </c>
      <c r="E448" s="138">
        <v>100401</v>
      </c>
      <c r="F448" s="108" t="s">
        <v>1055</v>
      </c>
      <c r="G448" s="27" t="s">
        <v>1056</v>
      </c>
      <c r="H448" s="27" t="s">
        <v>5</v>
      </c>
      <c r="I448" s="27" t="e">
        <f>+SUMIF('[16]New PBC 31.03.2021'!A:A, 'Trial Balance (2)'!F448, '[16]New PBC 31.03.2021'!D:D)</f>
        <v>#VALUE!</v>
      </c>
      <c r="J448" s="27" t="e">
        <f>+SUMIF('[16]New PBC 31.03.2021'!A:A, 'Trial Balance (2)'!F448, '[16]New PBC 31.03.2021'!G:G)</f>
        <v>#VALUE!</v>
      </c>
      <c r="K448" s="27" t="e">
        <f>+SUMIF('[16]New PBC 31.03.2021'!A:A, 'Trial Balance (2)'!F448, '[16]New PBC 31.03.2021'!J:J)</f>
        <v>#VALUE!</v>
      </c>
      <c r="L448" s="27" t="e">
        <f t="shared" si="28"/>
        <v>#VALUE!</v>
      </c>
      <c r="M448" s="27">
        <f t="shared" si="33"/>
        <v>0</v>
      </c>
      <c r="N448" s="95" t="e">
        <f t="shared" si="30"/>
        <v>#VALUE!</v>
      </c>
      <c r="O448" s="59">
        <v>39808</v>
      </c>
      <c r="P448" s="59">
        <f t="shared" si="31"/>
        <v>0</v>
      </c>
      <c r="Q448" s="60">
        <f t="shared" si="32"/>
        <v>39808</v>
      </c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</row>
    <row r="449" spans="1:40" s="23" customFormat="1" ht="12.75" x14ac:dyDescent="0.2">
      <c r="A449" s="23" t="s">
        <v>3568</v>
      </c>
      <c r="B449" s="138">
        <v>1004</v>
      </c>
      <c r="C449" s="138">
        <v>1004</v>
      </c>
      <c r="D449" s="138">
        <v>100401</v>
      </c>
      <c r="E449" s="138">
        <v>100401</v>
      </c>
      <c r="F449" s="108" t="s">
        <v>1057</v>
      </c>
      <c r="G449" s="27" t="s">
        <v>1058</v>
      </c>
      <c r="H449" s="27" t="s">
        <v>5</v>
      </c>
      <c r="I449" s="27" t="e">
        <f>+SUMIF('[16]New PBC 31.03.2021'!A:A, 'Trial Balance (2)'!F449, '[16]New PBC 31.03.2021'!D:D)</f>
        <v>#VALUE!</v>
      </c>
      <c r="J449" s="27" t="e">
        <f>+SUMIF('[16]New PBC 31.03.2021'!A:A, 'Trial Balance (2)'!F449, '[16]New PBC 31.03.2021'!G:G)</f>
        <v>#VALUE!</v>
      </c>
      <c r="K449" s="27" t="e">
        <f>+SUMIF('[16]New PBC 31.03.2021'!A:A, 'Trial Balance (2)'!F449, '[16]New PBC 31.03.2021'!J:J)</f>
        <v>#VALUE!</v>
      </c>
      <c r="L449" s="27" t="e">
        <f t="shared" si="28"/>
        <v>#VALUE!</v>
      </c>
      <c r="M449" s="27">
        <f t="shared" si="33"/>
        <v>0</v>
      </c>
      <c r="N449" s="95" t="e">
        <f t="shared" si="30"/>
        <v>#VALUE!</v>
      </c>
      <c r="O449" s="59">
        <v>0</v>
      </c>
      <c r="P449" s="59">
        <f t="shared" si="31"/>
        <v>0</v>
      </c>
      <c r="Q449" s="60">
        <f t="shared" si="32"/>
        <v>0</v>
      </c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</row>
    <row r="450" spans="1:40" s="23" customFormat="1" ht="12.75" x14ac:dyDescent="0.2">
      <c r="A450" s="23" t="s">
        <v>3568</v>
      </c>
      <c r="B450" s="138">
        <v>1004</v>
      </c>
      <c r="C450" s="138">
        <v>1004</v>
      </c>
      <c r="D450" s="138">
        <v>100401</v>
      </c>
      <c r="E450" s="138">
        <v>100401</v>
      </c>
      <c r="F450" s="108" t="s">
        <v>1059</v>
      </c>
      <c r="G450" s="27" t="s">
        <v>1060</v>
      </c>
      <c r="H450" s="27" t="s">
        <v>5</v>
      </c>
      <c r="I450" s="27" t="e">
        <f>+SUMIF('[16]New PBC 31.03.2021'!A:A, 'Trial Balance (2)'!F450, '[16]New PBC 31.03.2021'!D:D)</f>
        <v>#VALUE!</v>
      </c>
      <c r="J450" s="27" t="e">
        <f>+SUMIF('[16]New PBC 31.03.2021'!A:A, 'Trial Balance (2)'!F450, '[16]New PBC 31.03.2021'!G:G)</f>
        <v>#VALUE!</v>
      </c>
      <c r="K450" s="27" t="e">
        <f>+SUMIF('[16]New PBC 31.03.2021'!A:A, 'Trial Balance (2)'!F450, '[16]New PBC 31.03.2021'!J:J)</f>
        <v>#VALUE!</v>
      </c>
      <c r="L450" s="27" t="e">
        <f t="shared" si="28"/>
        <v>#VALUE!</v>
      </c>
      <c r="M450" s="27">
        <f t="shared" si="33"/>
        <v>0</v>
      </c>
      <c r="N450" s="95" t="e">
        <f t="shared" si="30"/>
        <v>#VALUE!</v>
      </c>
      <c r="O450" s="59">
        <v>0</v>
      </c>
      <c r="P450" s="59">
        <f t="shared" si="31"/>
        <v>0</v>
      </c>
      <c r="Q450" s="60">
        <f t="shared" si="32"/>
        <v>0</v>
      </c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</row>
    <row r="451" spans="1:40" s="23" customFormat="1" ht="12.75" x14ac:dyDescent="0.2">
      <c r="A451" s="23" t="s">
        <v>3568</v>
      </c>
      <c r="B451" s="138">
        <v>1004</v>
      </c>
      <c r="C451" s="138">
        <v>1004</v>
      </c>
      <c r="D451" s="138">
        <v>100401</v>
      </c>
      <c r="E451" s="138">
        <v>100401</v>
      </c>
      <c r="F451" s="108" t="s">
        <v>1061</v>
      </c>
      <c r="G451" s="27" t="s">
        <v>1062</v>
      </c>
      <c r="H451" s="27" t="s">
        <v>5</v>
      </c>
      <c r="I451" s="27" t="e">
        <f>+SUMIF('[16]New PBC 31.03.2021'!A:A, 'Trial Balance (2)'!F451, '[16]New PBC 31.03.2021'!D:D)</f>
        <v>#VALUE!</v>
      </c>
      <c r="J451" s="27" t="e">
        <f>+SUMIF('[16]New PBC 31.03.2021'!A:A, 'Trial Balance (2)'!F451, '[16]New PBC 31.03.2021'!G:G)</f>
        <v>#VALUE!</v>
      </c>
      <c r="K451" s="27" t="e">
        <f>+SUMIF('[16]New PBC 31.03.2021'!A:A, 'Trial Balance (2)'!F451, '[16]New PBC 31.03.2021'!J:J)</f>
        <v>#VALUE!</v>
      </c>
      <c r="L451" s="27" t="e">
        <f t="shared" si="28"/>
        <v>#VALUE!</v>
      </c>
      <c r="M451" s="27">
        <f t="shared" si="33"/>
        <v>0</v>
      </c>
      <c r="N451" s="95" t="e">
        <f t="shared" si="30"/>
        <v>#VALUE!</v>
      </c>
      <c r="O451" s="59">
        <v>0</v>
      </c>
      <c r="P451" s="59">
        <f t="shared" si="31"/>
        <v>0</v>
      </c>
      <c r="Q451" s="60">
        <f t="shared" si="32"/>
        <v>0</v>
      </c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</row>
    <row r="452" spans="1:40" s="23" customFormat="1" ht="12.75" x14ac:dyDescent="0.2">
      <c r="A452" s="23" t="s">
        <v>3559</v>
      </c>
      <c r="B452" s="138">
        <v>1006</v>
      </c>
      <c r="C452" s="138">
        <v>1006</v>
      </c>
      <c r="D452" s="138">
        <v>100603</v>
      </c>
      <c r="E452" s="138">
        <v>100602</v>
      </c>
      <c r="F452" s="108" t="s">
        <v>1063</v>
      </c>
      <c r="G452" s="27" t="s">
        <v>389</v>
      </c>
      <c r="H452" s="27" t="s">
        <v>5</v>
      </c>
      <c r="I452" s="27" t="e">
        <f>+SUMIF('[16]New PBC 31.03.2021'!A:A, 'Trial Balance (2)'!F452, '[16]New PBC 31.03.2021'!D:D)</f>
        <v>#VALUE!</v>
      </c>
      <c r="J452" s="27" t="e">
        <f>+SUMIF('[16]New PBC 31.03.2021'!A:A, 'Trial Balance (2)'!F452, '[16]New PBC 31.03.2021'!G:G)</f>
        <v>#VALUE!</v>
      </c>
      <c r="K452" s="27" t="e">
        <f>+SUMIF('[16]New PBC 31.03.2021'!A:A, 'Trial Balance (2)'!F452, '[16]New PBC 31.03.2021'!J:J)</f>
        <v>#VALUE!</v>
      </c>
      <c r="L452" s="27" t="e">
        <f t="shared" si="28"/>
        <v>#VALUE!</v>
      </c>
      <c r="M452" s="27">
        <f t="shared" si="33"/>
        <v>0</v>
      </c>
      <c r="N452" s="95" t="e">
        <f t="shared" si="30"/>
        <v>#VALUE!</v>
      </c>
      <c r="O452" s="59">
        <v>0</v>
      </c>
      <c r="P452" s="59">
        <f t="shared" si="31"/>
        <v>0</v>
      </c>
      <c r="Q452" s="60">
        <f t="shared" si="32"/>
        <v>0</v>
      </c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</row>
    <row r="453" spans="1:40" s="23" customFormat="1" ht="12.75" x14ac:dyDescent="0.2">
      <c r="A453" s="23" t="s">
        <v>3568</v>
      </c>
      <c r="B453" s="138">
        <v>1004</v>
      </c>
      <c r="C453" s="138">
        <v>1004</v>
      </c>
      <c r="D453" s="138">
        <v>100401</v>
      </c>
      <c r="E453" s="138">
        <v>100401</v>
      </c>
      <c r="F453" s="108" t="s">
        <v>1064</v>
      </c>
      <c r="G453" s="27" t="s">
        <v>1065</v>
      </c>
      <c r="H453" s="27" t="s">
        <v>5</v>
      </c>
      <c r="I453" s="27" t="e">
        <f>+SUMIF('[16]New PBC 31.03.2021'!A:A, 'Trial Balance (2)'!F453, '[16]New PBC 31.03.2021'!D:D)</f>
        <v>#VALUE!</v>
      </c>
      <c r="J453" s="27" t="e">
        <f>+SUMIF('[16]New PBC 31.03.2021'!A:A, 'Trial Balance (2)'!F453, '[16]New PBC 31.03.2021'!G:G)</f>
        <v>#VALUE!</v>
      </c>
      <c r="K453" s="27" t="e">
        <f>+SUMIF('[16]New PBC 31.03.2021'!A:A, 'Trial Balance (2)'!F453, '[16]New PBC 31.03.2021'!J:J)</f>
        <v>#VALUE!</v>
      </c>
      <c r="L453" s="27" t="e">
        <f t="shared" si="28"/>
        <v>#VALUE!</v>
      </c>
      <c r="M453" s="27">
        <f t="shared" si="33"/>
        <v>0</v>
      </c>
      <c r="N453" s="95" t="e">
        <f t="shared" si="30"/>
        <v>#VALUE!</v>
      </c>
      <c r="O453" s="59">
        <v>0</v>
      </c>
      <c r="P453" s="59">
        <f t="shared" si="31"/>
        <v>0</v>
      </c>
      <c r="Q453" s="60">
        <f t="shared" si="32"/>
        <v>0</v>
      </c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</row>
    <row r="454" spans="1:40" s="23" customFormat="1" ht="12.75" x14ac:dyDescent="0.2">
      <c r="A454" s="23" t="s">
        <v>3568</v>
      </c>
      <c r="B454" s="138">
        <v>1004</v>
      </c>
      <c r="C454" s="138">
        <v>1004</v>
      </c>
      <c r="D454" s="138">
        <v>100401</v>
      </c>
      <c r="E454" s="138">
        <v>100401</v>
      </c>
      <c r="F454" s="108" t="s">
        <v>1074</v>
      </c>
      <c r="G454" s="27" t="s">
        <v>1075</v>
      </c>
      <c r="H454" s="27" t="s">
        <v>5</v>
      </c>
      <c r="I454" s="27" t="e">
        <f>+SUMIF('[16]New PBC 31.03.2021'!A:A, 'Trial Balance (2)'!F454, '[16]New PBC 31.03.2021'!D:D)</f>
        <v>#VALUE!</v>
      </c>
      <c r="J454" s="27" t="e">
        <f>+SUMIF('[16]New PBC 31.03.2021'!A:A, 'Trial Balance (2)'!F454, '[16]New PBC 31.03.2021'!G:G)</f>
        <v>#VALUE!</v>
      </c>
      <c r="K454" s="27" t="e">
        <f>+SUMIF('[16]New PBC 31.03.2021'!A:A, 'Trial Balance (2)'!F454, '[16]New PBC 31.03.2021'!J:J)</f>
        <v>#VALUE!</v>
      </c>
      <c r="L454" s="27" t="e">
        <f t="shared" si="28"/>
        <v>#VALUE!</v>
      </c>
      <c r="M454" s="27">
        <f t="shared" si="33"/>
        <v>0</v>
      </c>
      <c r="N454" s="95" t="e">
        <f t="shared" si="30"/>
        <v>#VALUE!</v>
      </c>
      <c r="O454" s="59">
        <v>0</v>
      </c>
      <c r="P454" s="59">
        <f t="shared" si="31"/>
        <v>0</v>
      </c>
      <c r="Q454" s="60">
        <f t="shared" si="32"/>
        <v>0</v>
      </c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</row>
    <row r="455" spans="1:40" s="23" customFormat="1" ht="12.75" x14ac:dyDescent="0.2">
      <c r="A455" s="23" t="s">
        <v>3568</v>
      </c>
      <c r="B455" s="138">
        <v>1004</v>
      </c>
      <c r="C455" s="138">
        <v>1004</v>
      </c>
      <c r="D455" s="138">
        <v>100401</v>
      </c>
      <c r="E455" s="138">
        <v>100401</v>
      </c>
      <c r="F455" s="108" t="s">
        <v>1076</v>
      </c>
      <c r="G455" s="27" t="s">
        <v>1077</v>
      </c>
      <c r="H455" s="27" t="s">
        <v>5</v>
      </c>
      <c r="I455" s="27" t="e">
        <f>+SUMIF('[16]New PBC 31.03.2021'!A:A, 'Trial Balance (2)'!F455, '[16]New PBC 31.03.2021'!D:D)</f>
        <v>#VALUE!</v>
      </c>
      <c r="J455" s="27" t="e">
        <f>+SUMIF('[16]New PBC 31.03.2021'!A:A, 'Trial Balance (2)'!F455, '[16]New PBC 31.03.2021'!G:G)</f>
        <v>#VALUE!</v>
      </c>
      <c r="K455" s="27" t="e">
        <f>+SUMIF('[16]New PBC 31.03.2021'!A:A, 'Trial Balance (2)'!F455, '[16]New PBC 31.03.2021'!J:J)</f>
        <v>#VALUE!</v>
      </c>
      <c r="L455" s="27" t="e">
        <f t="shared" si="28"/>
        <v>#VALUE!</v>
      </c>
      <c r="M455" s="27">
        <f t="shared" si="33"/>
        <v>0</v>
      </c>
      <c r="N455" s="95" t="e">
        <f t="shared" si="30"/>
        <v>#VALUE!</v>
      </c>
      <c r="O455" s="59">
        <v>97822</v>
      </c>
      <c r="P455" s="59">
        <f t="shared" si="31"/>
        <v>0</v>
      </c>
      <c r="Q455" s="60">
        <f t="shared" si="32"/>
        <v>97822</v>
      </c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</row>
    <row r="456" spans="1:40" s="23" customFormat="1" ht="12.75" x14ac:dyDescent="0.2">
      <c r="A456" s="23" t="s">
        <v>3568</v>
      </c>
      <c r="B456" s="138">
        <v>1004</v>
      </c>
      <c r="C456" s="138">
        <v>1004</v>
      </c>
      <c r="D456" s="138">
        <v>100401</v>
      </c>
      <c r="E456" s="138">
        <v>100401</v>
      </c>
      <c r="F456" s="108" t="s">
        <v>1078</v>
      </c>
      <c r="G456" s="27" t="s">
        <v>1079</v>
      </c>
      <c r="H456" s="27" t="s">
        <v>5</v>
      </c>
      <c r="I456" s="27" t="e">
        <f>+SUMIF('[16]New PBC 31.03.2021'!A:A, 'Trial Balance (2)'!F456, '[16]New PBC 31.03.2021'!D:D)</f>
        <v>#VALUE!</v>
      </c>
      <c r="J456" s="27" t="e">
        <f>+SUMIF('[16]New PBC 31.03.2021'!A:A, 'Trial Balance (2)'!F456, '[16]New PBC 31.03.2021'!G:G)</f>
        <v>#VALUE!</v>
      </c>
      <c r="K456" s="27" t="e">
        <f>+SUMIF('[16]New PBC 31.03.2021'!A:A, 'Trial Balance (2)'!F456, '[16]New PBC 31.03.2021'!J:J)</f>
        <v>#VALUE!</v>
      </c>
      <c r="L456" s="27" t="e">
        <f t="shared" si="28"/>
        <v>#VALUE!</v>
      </c>
      <c r="M456" s="27">
        <f t="shared" si="33"/>
        <v>0</v>
      </c>
      <c r="N456" s="95" t="e">
        <f t="shared" si="30"/>
        <v>#VALUE!</v>
      </c>
      <c r="O456" s="59">
        <v>0</v>
      </c>
      <c r="P456" s="59">
        <f t="shared" si="31"/>
        <v>0</v>
      </c>
      <c r="Q456" s="60">
        <f t="shared" si="32"/>
        <v>0</v>
      </c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</row>
    <row r="457" spans="1:40" s="23" customFormat="1" ht="12.75" x14ac:dyDescent="0.2">
      <c r="A457" s="23" t="s">
        <v>3563</v>
      </c>
      <c r="B457" s="139">
        <v>2011</v>
      </c>
      <c r="C457" s="138">
        <v>2011</v>
      </c>
      <c r="D457" s="138">
        <v>201101</v>
      </c>
      <c r="E457" s="138">
        <v>201101</v>
      </c>
      <c r="F457" s="108" t="s">
        <v>1080</v>
      </c>
      <c r="G457" s="27" t="s">
        <v>770</v>
      </c>
      <c r="H457" s="27" t="s">
        <v>5</v>
      </c>
      <c r="I457" s="27" t="e">
        <f>+SUMIF('[16]New PBC 31.03.2021'!A:A, 'Trial Balance (2)'!F457, '[16]New PBC 31.03.2021'!D:D)</f>
        <v>#VALUE!</v>
      </c>
      <c r="J457" s="27" t="e">
        <f>+SUMIF('[16]New PBC 31.03.2021'!A:A, 'Trial Balance (2)'!F457, '[16]New PBC 31.03.2021'!G:G)</f>
        <v>#VALUE!</v>
      </c>
      <c r="K457" s="27" t="e">
        <f>+SUMIF('[16]New PBC 31.03.2021'!A:A, 'Trial Balance (2)'!F457, '[16]New PBC 31.03.2021'!J:J)</f>
        <v>#VALUE!</v>
      </c>
      <c r="L457" s="27" t="e">
        <f t="shared" si="28"/>
        <v>#VALUE!</v>
      </c>
      <c r="M457" s="27">
        <f t="shared" si="33"/>
        <v>0</v>
      </c>
      <c r="N457" s="95" t="e">
        <f t="shared" si="30"/>
        <v>#VALUE!</v>
      </c>
      <c r="O457" s="59">
        <v>-7352</v>
      </c>
      <c r="P457" s="59">
        <f t="shared" si="31"/>
        <v>0</v>
      </c>
      <c r="Q457" s="60">
        <f t="shared" si="32"/>
        <v>-7352</v>
      </c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</row>
    <row r="458" spans="1:40" s="23" customFormat="1" ht="12.75" x14ac:dyDescent="0.2">
      <c r="A458" s="23" t="s">
        <v>3568</v>
      </c>
      <c r="B458" s="138">
        <v>1004</v>
      </c>
      <c r="C458" s="138">
        <v>1004</v>
      </c>
      <c r="D458" s="138">
        <v>100401</v>
      </c>
      <c r="E458" s="138">
        <v>100401</v>
      </c>
      <c r="F458" s="108" t="s">
        <v>1081</v>
      </c>
      <c r="G458" s="27" t="s">
        <v>1082</v>
      </c>
      <c r="H458" s="27" t="s">
        <v>5</v>
      </c>
      <c r="I458" s="27" t="e">
        <f>+SUMIF('[16]New PBC 31.03.2021'!A:A, 'Trial Balance (2)'!F458, '[16]New PBC 31.03.2021'!D:D)</f>
        <v>#VALUE!</v>
      </c>
      <c r="J458" s="27" t="e">
        <f>+SUMIF('[16]New PBC 31.03.2021'!A:A, 'Trial Balance (2)'!F458, '[16]New PBC 31.03.2021'!G:G)</f>
        <v>#VALUE!</v>
      </c>
      <c r="K458" s="27" t="e">
        <f>+SUMIF('[16]New PBC 31.03.2021'!A:A, 'Trial Balance (2)'!F458, '[16]New PBC 31.03.2021'!J:J)</f>
        <v>#VALUE!</v>
      </c>
      <c r="L458" s="27" t="e">
        <f t="shared" ref="L458:L521" si="34">+I458+J458-K458</f>
        <v>#VALUE!</v>
      </c>
      <c r="M458" s="27">
        <f t="shared" si="33"/>
        <v>0</v>
      </c>
      <c r="N458" s="95" t="e">
        <f t="shared" si="30"/>
        <v>#VALUE!</v>
      </c>
      <c r="O458" s="59">
        <v>0</v>
      </c>
      <c r="P458" s="59">
        <f t="shared" si="31"/>
        <v>0</v>
      </c>
      <c r="Q458" s="60">
        <f t="shared" si="32"/>
        <v>0</v>
      </c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</row>
    <row r="459" spans="1:40" s="23" customFormat="1" ht="12.75" x14ac:dyDescent="0.2">
      <c r="A459" s="23" t="s">
        <v>3568</v>
      </c>
      <c r="B459" s="138">
        <v>1004</v>
      </c>
      <c r="C459" s="138">
        <v>1004</v>
      </c>
      <c r="D459" s="138">
        <v>100401</v>
      </c>
      <c r="E459" s="138">
        <v>100401</v>
      </c>
      <c r="F459" s="108" t="s">
        <v>1089</v>
      </c>
      <c r="G459" s="27" t="s">
        <v>1090</v>
      </c>
      <c r="H459" s="27" t="s">
        <v>5</v>
      </c>
      <c r="I459" s="27" t="e">
        <f>+SUMIF('[16]New PBC 31.03.2021'!A:A, 'Trial Balance (2)'!F459, '[16]New PBC 31.03.2021'!D:D)</f>
        <v>#VALUE!</v>
      </c>
      <c r="J459" s="27" t="e">
        <f>+SUMIF('[16]New PBC 31.03.2021'!A:A, 'Trial Balance (2)'!F459, '[16]New PBC 31.03.2021'!G:G)</f>
        <v>#VALUE!</v>
      </c>
      <c r="K459" s="27" t="e">
        <f>+SUMIF('[16]New PBC 31.03.2021'!A:A, 'Trial Balance (2)'!F459, '[16]New PBC 31.03.2021'!J:J)</f>
        <v>#VALUE!</v>
      </c>
      <c r="L459" s="27" t="e">
        <f t="shared" si="34"/>
        <v>#VALUE!</v>
      </c>
      <c r="M459" s="27">
        <f t="shared" si="33"/>
        <v>0</v>
      </c>
      <c r="N459" s="95" t="e">
        <f t="shared" si="30"/>
        <v>#VALUE!</v>
      </c>
      <c r="O459" s="59">
        <v>0</v>
      </c>
      <c r="P459" s="59">
        <f t="shared" si="31"/>
        <v>0</v>
      </c>
      <c r="Q459" s="60">
        <f t="shared" si="32"/>
        <v>0</v>
      </c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</row>
    <row r="460" spans="1:40" s="23" customFormat="1" ht="12.75" x14ac:dyDescent="0.2">
      <c r="A460" s="23" t="s">
        <v>3568</v>
      </c>
      <c r="B460" s="138">
        <v>1004</v>
      </c>
      <c r="C460" s="138">
        <v>1004</v>
      </c>
      <c r="D460" s="138">
        <v>100401</v>
      </c>
      <c r="E460" s="138">
        <v>100401</v>
      </c>
      <c r="F460" s="108" t="s">
        <v>1091</v>
      </c>
      <c r="G460" s="27" t="s">
        <v>1092</v>
      </c>
      <c r="H460" s="27" t="s">
        <v>5</v>
      </c>
      <c r="I460" s="27" t="e">
        <f>+SUMIF('[16]New PBC 31.03.2021'!A:A, 'Trial Balance (2)'!F460, '[16]New PBC 31.03.2021'!D:D)</f>
        <v>#VALUE!</v>
      </c>
      <c r="J460" s="27" t="e">
        <f>+SUMIF('[16]New PBC 31.03.2021'!A:A, 'Trial Balance (2)'!F460, '[16]New PBC 31.03.2021'!G:G)</f>
        <v>#VALUE!</v>
      </c>
      <c r="K460" s="27" t="e">
        <f>+SUMIF('[16]New PBC 31.03.2021'!A:A, 'Trial Balance (2)'!F460, '[16]New PBC 31.03.2021'!J:J)</f>
        <v>#VALUE!</v>
      </c>
      <c r="L460" s="27" t="e">
        <f t="shared" si="34"/>
        <v>#VALUE!</v>
      </c>
      <c r="M460" s="27">
        <f t="shared" si="33"/>
        <v>0</v>
      </c>
      <c r="N460" s="95" t="e">
        <f t="shared" si="30"/>
        <v>#VALUE!</v>
      </c>
      <c r="O460" s="59">
        <v>0</v>
      </c>
      <c r="P460" s="59">
        <f t="shared" si="31"/>
        <v>0</v>
      </c>
      <c r="Q460" s="60">
        <f t="shared" si="32"/>
        <v>0</v>
      </c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</row>
    <row r="461" spans="1:40" s="23" customFormat="1" ht="12.75" x14ac:dyDescent="0.2">
      <c r="A461" s="23" t="s">
        <v>3568</v>
      </c>
      <c r="B461" s="138">
        <v>1004</v>
      </c>
      <c r="C461" s="138">
        <v>1004</v>
      </c>
      <c r="D461" s="138">
        <v>100401</v>
      </c>
      <c r="E461" s="138">
        <v>100401</v>
      </c>
      <c r="F461" s="108" t="s">
        <v>1105</v>
      </c>
      <c r="G461" s="27" t="s">
        <v>1106</v>
      </c>
      <c r="H461" s="27" t="s">
        <v>5</v>
      </c>
      <c r="I461" s="27" t="e">
        <f>+SUMIF('[16]New PBC 31.03.2021'!A:A, 'Trial Balance (2)'!F461, '[16]New PBC 31.03.2021'!D:D)</f>
        <v>#VALUE!</v>
      </c>
      <c r="J461" s="27" t="e">
        <f>+SUMIF('[16]New PBC 31.03.2021'!A:A, 'Trial Balance (2)'!F461, '[16]New PBC 31.03.2021'!G:G)</f>
        <v>#VALUE!</v>
      </c>
      <c r="K461" s="27" t="e">
        <f>+SUMIF('[16]New PBC 31.03.2021'!A:A, 'Trial Balance (2)'!F461, '[16]New PBC 31.03.2021'!J:J)</f>
        <v>#VALUE!</v>
      </c>
      <c r="L461" s="27" t="e">
        <f t="shared" si="34"/>
        <v>#VALUE!</v>
      </c>
      <c r="M461" s="27">
        <f t="shared" si="33"/>
        <v>0</v>
      </c>
      <c r="N461" s="95" t="e">
        <f t="shared" si="30"/>
        <v>#VALUE!</v>
      </c>
      <c r="O461" s="59">
        <v>0</v>
      </c>
      <c r="P461" s="59">
        <f t="shared" si="31"/>
        <v>0</v>
      </c>
      <c r="Q461" s="60">
        <f t="shared" si="32"/>
        <v>0</v>
      </c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</row>
    <row r="462" spans="1:40" s="23" customFormat="1" ht="12.75" x14ac:dyDescent="0.2">
      <c r="A462" s="23" t="s">
        <v>3568</v>
      </c>
      <c r="B462" s="138">
        <v>1004</v>
      </c>
      <c r="C462" s="138">
        <v>1004</v>
      </c>
      <c r="D462" s="138">
        <v>100401</v>
      </c>
      <c r="E462" s="138">
        <v>100401</v>
      </c>
      <c r="F462" s="108" t="s">
        <v>1109</v>
      </c>
      <c r="G462" s="27" t="s">
        <v>1110</v>
      </c>
      <c r="H462" s="27" t="s">
        <v>5</v>
      </c>
      <c r="I462" s="27" t="e">
        <f>+SUMIF('[16]New PBC 31.03.2021'!A:A, 'Trial Balance (2)'!F462, '[16]New PBC 31.03.2021'!D:D)</f>
        <v>#VALUE!</v>
      </c>
      <c r="J462" s="27" t="e">
        <f>+SUMIF('[16]New PBC 31.03.2021'!A:A, 'Trial Balance (2)'!F462, '[16]New PBC 31.03.2021'!G:G)</f>
        <v>#VALUE!</v>
      </c>
      <c r="K462" s="27" t="e">
        <f>+SUMIF('[16]New PBC 31.03.2021'!A:A, 'Trial Balance (2)'!F462, '[16]New PBC 31.03.2021'!J:J)</f>
        <v>#VALUE!</v>
      </c>
      <c r="L462" s="27" t="e">
        <f t="shared" si="34"/>
        <v>#VALUE!</v>
      </c>
      <c r="M462" s="27">
        <f t="shared" si="33"/>
        <v>0</v>
      </c>
      <c r="N462" s="95" t="e">
        <f t="shared" ref="N462:N525" si="35">+ROUND(SUM(L462:M462),0)</f>
        <v>#VALUE!</v>
      </c>
      <c r="O462" s="59">
        <v>0</v>
      </c>
      <c r="P462" s="59">
        <f t="shared" si="31"/>
        <v>0</v>
      </c>
      <c r="Q462" s="60">
        <f t="shared" si="32"/>
        <v>0</v>
      </c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</row>
    <row r="463" spans="1:40" s="23" customFormat="1" ht="12.75" x14ac:dyDescent="0.2">
      <c r="A463" s="23" t="s">
        <v>3568</v>
      </c>
      <c r="B463" s="138">
        <v>1004</v>
      </c>
      <c r="C463" s="138">
        <v>1004</v>
      </c>
      <c r="D463" s="138">
        <v>100401</v>
      </c>
      <c r="E463" s="138">
        <v>100401</v>
      </c>
      <c r="F463" s="108" t="s">
        <v>1111</v>
      </c>
      <c r="G463" s="27" t="s">
        <v>512</v>
      </c>
      <c r="H463" s="27" t="s">
        <v>5</v>
      </c>
      <c r="I463" s="27" t="e">
        <f>+SUMIF('[16]New PBC 31.03.2021'!A:A, 'Trial Balance (2)'!F463, '[16]New PBC 31.03.2021'!D:D)</f>
        <v>#VALUE!</v>
      </c>
      <c r="J463" s="27" t="e">
        <f>+SUMIF('[16]New PBC 31.03.2021'!A:A, 'Trial Balance (2)'!F463, '[16]New PBC 31.03.2021'!G:G)</f>
        <v>#VALUE!</v>
      </c>
      <c r="K463" s="27" t="e">
        <f>+SUMIF('[16]New PBC 31.03.2021'!A:A, 'Trial Balance (2)'!F463, '[16]New PBC 31.03.2021'!J:J)</f>
        <v>#VALUE!</v>
      </c>
      <c r="L463" s="27" t="e">
        <f t="shared" si="34"/>
        <v>#VALUE!</v>
      </c>
      <c r="M463" s="27">
        <f t="shared" si="33"/>
        <v>0</v>
      </c>
      <c r="N463" s="95" t="e">
        <f t="shared" si="35"/>
        <v>#VALUE!</v>
      </c>
      <c r="O463" s="59">
        <v>0</v>
      </c>
      <c r="P463" s="59">
        <f t="shared" si="31"/>
        <v>0</v>
      </c>
      <c r="Q463" s="60">
        <f t="shared" si="32"/>
        <v>0</v>
      </c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</row>
    <row r="464" spans="1:40" s="23" customFormat="1" ht="12.75" x14ac:dyDescent="0.2">
      <c r="A464" s="23" t="s">
        <v>3568</v>
      </c>
      <c r="B464" s="138">
        <v>1004</v>
      </c>
      <c r="C464" s="138">
        <v>1004</v>
      </c>
      <c r="D464" s="138">
        <v>100401</v>
      </c>
      <c r="E464" s="138">
        <v>100401</v>
      </c>
      <c r="F464" s="108" t="s">
        <v>1112</v>
      </c>
      <c r="G464" s="27" t="s">
        <v>509</v>
      </c>
      <c r="H464" s="27" t="s">
        <v>5</v>
      </c>
      <c r="I464" s="27" t="e">
        <f>+SUMIF('[16]New PBC 31.03.2021'!A:A, 'Trial Balance (2)'!F464, '[16]New PBC 31.03.2021'!D:D)</f>
        <v>#VALUE!</v>
      </c>
      <c r="J464" s="27" t="e">
        <f>+SUMIF('[16]New PBC 31.03.2021'!A:A, 'Trial Balance (2)'!F464, '[16]New PBC 31.03.2021'!G:G)</f>
        <v>#VALUE!</v>
      </c>
      <c r="K464" s="27" t="e">
        <f>+SUMIF('[16]New PBC 31.03.2021'!A:A, 'Trial Balance (2)'!F464, '[16]New PBC 31.03.2021'!J:J)</f>
        <v>#VALUE!</v>
      </c>
      <c r="L464" s="27" t="e">
        <f t="shared" si="34"/>
        <v>#VALUE!</v>
      </c>
      <c r="M464" s="27">
        <f t="shared" si="33"/>
        <v>0</v>
      </c>
      <c r="N464" s="95" t="e">
        <f t="shared" si="35"/>
        <v>#VALUE!</v>
      </c>
      <c r="O464" s="59">
        <v>50854</v>
      </c>
      <c r="P464" s="59">
        <f t="shared" ref="P464:P527" si="36">+ROUND(SUM(AD464:AM464),0)</f>
        <v>0</v>
      </c>
      <c r="Q464" s="60">
        <f t="shared" ref="Q464:Q527" si="37">ROUND(+O464+P464,0)</f>
        <v>50854</v>
      </c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</row>
    <row r="465" spans="1:40" s="23" customFormat="1" ht="12.75" x14ac:dyDescent="0.2">
      <c r="A465" s="23" t="s">
        <v>3568</v>
      </c>
      <c r="B465" s="138">
        <v>1004</v>
      </c>
      <c r="C465" s="138">
        <v>1004</v>
      </c>
      <c r="D465" s="138">
        <v>100401</v>
      </c>
      <c r="E465" s="138">
        <v>100401</v>
      </c>
      <c r="F465" s="108" t="s">
        <v>1122</v>
      </c>
      <c r="G465" s="27" t="s">
        <v>1123</v>
      </c>
      <c r="H465" s="27" t="s">
        <v>5</v>
      </c>
      <c r="I465" s="27" t="e">
        <f>+SUMIF('[16]New PBC 31.03.2021'!A:A, 'Trial Balance (2)'!F465, '[16]New PBC 31.03.2021'!D:D)</f>
        <v>#VALUE!</v>
      </c>
      <c r="J465" s="27" t="e">
        <f>+SUMIF('[16]New PBC 31.03.2021'!A:A, 'Trial Balance (2)'!F465, '[16]New PBC 31.03.2021'!G:G)</f>
        <v>#VALUE!</v>
      </c>
      <c r="K465" s="27" t="e">
        <f>+SUMIF('[16]New PBC 31.03.2021'!A:A, 'Trial Balance (2)'!F465, '[16]New PBC 31.03.2021'!J:J)</f>
        <v>#VALUE!</v>
      </c>
      <c r="L465" s="27" t="e">
        <f t="shared" si="34"/>
        <v>#VALUE!</v>
      </c>
      <c r="M465" s="27">
        <f t="shared" si="33"/>
        <v>0</v>
      </c>
      <c r="N465" s="95" t="e">
        <f t="shared" si="35"/>
        <v>#VALUE!</v>
      </c>
      <c r="O465" s="59">
        <v>0</v>
      </c>
      <c r="P465" s="59">
        <f t="shared" si="36"/>
        <v>0</v>
      </c>
      <c r="Q465" s="60">
        <f t="shared" si="37"/>
        <v>0</v>
      </c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</row>
    <row r="466" spans="1:40" s="23" customFormat="1" ht="12.75" x14ac:dyDescent="0.2">
      <c r="A466" s="23" t="s">
        <v>3568</v>
      </c>
      <c r="B466" s="138">
        <v>1004</v>
      </c>
      <c r="C466" s="138">
        <v>1004</v>
      </c>
      <c r="D466" s="138">
        <v>100401</v>
      </c>
      <c r="E466" s="138">
        <v>100401</v>
      </c>
      <c r="F466" s="108" t="s">
        <v>1129</v>
      </c>
      <c r="G466" s="27" t="s">
        <v>1130</v>
      </c>
      <c r="H466" s="27" t="s">
        <v>5</v>
      </c>
      <c r="I466" s="27" t="e">
        <f>+SUMIF('[16]New PBC 31.03.2021'!A:A, 'Trial Balance (2)'!F466, '[16]New PBC 31.03.2021'!D:D)</f>
        <v>#VALUE!</v>
      </c>
      <c r="J466" s="27" t="e">
        <f>+SUMIF('[16]New PBC 31.03.2021'!A:A, 'Trial Balance (2)'!F466, '[16]New PBC 31.03.2021'!G:G)</f>
        <v>#VALUE!</v>
      </c>
      <c r="K466" s="27" t="e">
        <f>+SUMIF('[16]New PBC 31.03.2021'!A:A, 'Trial Balance (2)'!F466, '[16]New PBC 31.03.2021'!J:J)</f>
        <v>#VALUE!</v>
      </c>
      <c r="L466" s="27" t="e">
        <f t="shared" si="34"/>
        <v>#VALUE!</v>
      </c>
      <c r="M466" s="27">
        <f t="shared" si="33"/>
        <v>0</v>
      </c>
      <c r="N466" s="95" t="e">
        <f t="shared" si="35"/>
        <v>#VALUE!</v>
      </c>
      <c r="O466" s="59">
        <v>0</v>
      </c>
      <c r="P466" s="59">
        <f t="shared" si="36"/>
        <v>0</v>
      </c>
      <c r="Q466" s="60">
        <f t="shared" si="37"/>
        <v>0</v>
      </c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</row>
    <row r="467" spans="1:40" s="23" customFormat="1" ht="12.75" x14ac:dyDescent="0.2">
      <c r="A467" s="23" t="s">
        <v>3568</v>
      </c>
      <c r="B467" s="138">
        <v>1004</v>
      </c>
      <c r="C467" s="138">
        <v>1004</v>
      </c>
      <c r="D467" s="138">
        <v>100401</v>
      </c>
      <c r="E467" s="138">
        <v>100401</v>
      </c>
      <c r="F467" s="108" t="s">
        <v>1132</v>
      </c>
      <c r="G467" s="27" t="s">
        <v>3570</v>
      </c>
      <c r="H467" s="27" t="s">
        <v>5</v>
      </c>
      <c r="I467" s="27" t="e">
        <f>+SUMIF('[16]New PBC 31.03.2021'!A:A, 'Trial Balance (2)'!F467, '[16]New PBC 31.03.2021'!D:D)</f>
        <v>#VALUE!</v>
      </c>
      <c r="J467" s="27" t="e">
        <f>+SUMIF('[16]New PBC 31.03.2021'!A:A, 'Trial Balance (2)'!F467, '[16]New PBC 31.03.2021'!G:G)</f>
        <v>#VALUE!</v>
      </c>
      <c r="K467" s="27" t="e">
        <f>+SUMIF('[16]New PBC 31.03.2021'!A:A, 'Trial Balance (2)'!F467, '[16]New PBC 31.03.2021'!J:J)</f>
        <v>#VALUE!</v>
      </c>
      <c r="L467" s="27" t="e">
        <f t="shared" si="34"/>
        <v>#VALUE!</v>
      </c>
      <c r="M467" s="27">
        <f t="shared" si="33"/>
        <v>0</v>
      </c>
      <c r="N467" s="95" t="e">
        <f t="shared" si="35"/>
        <v>#VALUE!</v>
      </c>
      <c r="O467" s="59">
        <v>0</v>
      </c>
      <c r="P467" s="59">
        <f t="shared" si="36"/>
        <v>0</v>
      </c>
      <c r="Q467" s="60">
        <f t="shared" si="37"/>
        <v>0</v>
      </c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</row>
    <row r="468" spans="1:40" s="23" customFormat="1" ht="12.75" x14ac:dyDescent="0.2">
      <c r="A468" s="23" t="s">
        <v>3568</v>
      </c>
      <c r="B468" s="138">
        <v>1004</v>
      </c>
      <c r="C468" s="138">
        <v>1004</v>
      </c>
      <c r="D468" s="138">
        <v>100401</v>
      </c>
      <c r="E468" s="138">
        <v>100401</v>
      </c>
      <c r="F468" s="108" t="s">
        <v>1146</v>
      </c>
      <c r="G468" s="27" t="s">
        <v>1147</v>
      </c>
      <c r="H468" s="27" t="s">
        <v>5</v>
      </c>
      <c r="I468" s="27" t="e">
        <f>+SUMIF('[16]New PBC 31.03.2021'!A:A, 'Trial Balance (2)'!F468, '[16]New PBC 31.03.2021'!D:D)</f>
        <v>#VALUE!</v>
      </c>
      <c r="J468" s="27" t="e">
        <f>+SUMIF('[16]New PBC 31.03.2021'!A:A, 'Trial Balance (2)'!F468, '[16]New PBC 31.03.2021'!G:G)</f>
        <v>#VALUE!</v>
      </c>
      <c r="K468" s="27" t="e">
        <f>+SUMIF('[16]New PBC 31.03.2021'!A:A, 'Trial Balance (2)'!F468, '[16]New PBC 31.03.2021'!J:J)</f>
        <v>#VALUE!</v>
      </c>
      <c r="L468" s="27" t="e">
        <f t="shared" si="34"/>
        <v>#VALUE!</v>
      </c>
      <c r="M468" s="27">
        <f t="shared" si="33"/>
        <v>0</v>
      </c>
      <c r="N468" s="95" t="e">
        <f t="shared" si="35"/>
        <v>#VALUE!</v>
      </c>
      <c r="O468" s="59">
        <v>0</v>
      </c>
      <c r="P468" s="59">
        <f t="shared" si="36"/>
        <v>0</v>
      </c>
      <c r="Q468" s="60">
        <f t="shared" si="37"/>
        <v>0</v>
      </c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</row>
    <row r="469" spans="1:40" s="23" customFormat="1" ht="12.75" x14ac:dyDescent="0.2">
      <c r="A469" s="23" t="s">
        <v>3568</v>
      </c>
      <c r="B469" s="138">
        <v>1004</v>
      </c>
      <c r="C469" s="138">
        <v>1004</v>
      </c>
      <c r="D469" s="138">
        <v>100401</v>
      </c>
      <c r="E469" s="138">
        <v>100401</v>
      </c>
      <c r="F469" s="108" t="s">
        <v>1148</v>
      </c>
      <c r="G469" s="27" t="s">
        <v>1149</v>
      </c>
      <c r="H469" s="27" t="s">
        <v>5</v>
      </c>
      <c r="I469" s="27" t="e">
        <f>+SUMIF('[16]New PBC 31.03.2021'!A:A, 'Trial Balance (2)'!F469, '[16]New PBC 31.03.2021'!D:D)</f>
        <v>#VALUE!</v>
      </c>
      <c r="J469" s="27" t="e">
        <f>+SUMIF('[16]New PBC 31.03.2021'!A:A, 'Trial Balance (2)'!F469, '[16]New PBC 31.03.2021'!G:G)</f>
        <v>#VALUE!</v>
      </c>
      <c r="K469" s="27" t="e">
        <f>+SUMIF('[16]New PBC 31.03.2021'!A:A, 'Trial Balance (2)'!F469, '[16]New PBC 31.03.2021'!J:J)</f>
        <v>#VALUE!</v>
      </c>
      <c r="L469" s="27" t="e">
        <f t="shared" si="34"/>
        <v>#VALUE!</v>
      </c>
      <c r="M469" s="27">
        <f t="shared" si="33"/>
        <v>0</v>
      </c>
      <c r="N469" s="95" t="e">
        <f t="shared" si="35"/>
        <v>#VALUE!</v>
      </c>
      <c r="O469" s="59">
        <v>0</v>
      </c>
      <c r="P469" s="59">
        <f t="shared" si="36"/>
        <v>0</v>
      </c>
      <c r="Q469" s="60">
        <f t="shared" si="37"/>
        <v>0</v>
      </c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</row>
    <row r="470" spans="1:40" s="23" customFormat="1" ht="12.75" x14ac:dyDescent="0.2">
      <c r="A470" s="23" t="s">
        <v>3568</v>
      </c>
      <c r="B470" s="138">
        <v>1004</v>
      </c>
      <c r="C470" s="138">
        <v>1004</v>
      </c>
      <c r="D470" s="138">
        <v>100401</v>
      </c>
      <c r="E470" s="138">
        <v>100401</v>
      </c>
      <c r="F470" s="108" t="s">
        <v>1150</v>
      </c>
      <c r="G470" s="27" t="s">
        <v>1151</v>
      </c>
      <c r="H470" s="27" t="s">
        <v>5</v>
      </c>
      <c r="I470" s="27" t="e">
        <f>+SUMIF('[16]New PBC 31.03.2021'!A:A, 'Trial Balance (2)'!F470, '[16]New PBC 31.03.2021'!D:D)</f>
        <v>#VALUE!</v>
      </c>
      <c r="J470" s="27" t="e">
        <f>+SUMIF('[16]New PBC 31.03.2021'!A:A, 'Trial Balance (2)'!F470, '[16]New PBC 31.03.2021'!G:G)</f>
        <v>#VALUE!</v>
      </c>
      <c r="K470" s="27" t="e">
        <f>+SUMIF('[16]New PBC 31.03.2021'!A:A, 'Trial Balance (2)'!F470, '[16]New PBC 31.03.2021'!J:J)</f>
        <v>#VALUE!</v>
      </c>
      <c r="L470" s="27" t="e">
        <f t="shared" si="34"/>
        <v>#VALUE!</v>
      </c>
      <c r="M470" s="27">
        <f t="shared" si="33"/>
        <v>0</v>
      </c>
      <c r="N470" s="95" t="e">
        <f t="shared" si="35"/>
        <v>#VALUE!</v>
      </c>
      <c r="O470" s="59">
        <v>0</v>
      </c>
      <c r="P470" s="59">
        <f t="shared" si="36"/>
        <v>0</v>
      </c>
      <c r="Q470" s="60">
        <f t="shared" si="37"/>
        <v>0</v>
      </c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</row>
    <row r="471" spans="1:40" s="23" customFormat="1" ht="12.75" x14ac:dyDescent="0.2">
      <c r="A471" s="23" t="s">
        <v>3568</v>
      </c>
      <c r="B471" s="138">
        <v>1004</v>
      </c>
      <c r="C471" s="138">
        <v>1004</v>
      </c>
      <c r="D471" s="138">
        <v>100401</v>
      </c>
      <c r="E471" s="138">
        <v>100401</v>
      </c>
      <c r="F471" s="108" t="s">
        <v>1153</v>
      </c>
      <c r="G471" s="27" t="s">
        <v>1154</v>
      </c>
      <c r="H471" s="27" t="s">
        <v>5</v>
      </c>
      <c r="I471" s="27" t="e">
        <f>+SUMIF('[16]New PBC 31.03.2021'!A:A, 'Trial Balance (2)'!F471, '[16]New PBC 31.03.2021'!D:D)</f>
        <v>#VALUE!</v>
      </c>
      <c r="J471" s="27" t="e">
        <f>+SUMIF('[16]New PBC 31.03.2021'!A:A, 'Trial Balance (2)'!F471, '[16]New PBC 31.03.2021'!G:G)</f>
        <v>#VALUE!</v>
      </c>
      <c r="K471" s="27" t="e">
        <f>+SUMIF('[16]New PBC 31.03.2021'!A:A, 'Trial Balance (2)'!F471, '[16]New PBC 31.03.2021'!J:J)</f>
        <v>#VALUE!</v>
      </c>
      <c r="L471" s="27" t="e">
        <f t="shared" si="34"/>
        <v>#VALUE!</v>
      </c>
      <c r="M471" s="27">
        <f t="shared" si="33"/>
        <v>0</v>
      </c>
      <c r="N471" s="95" t="e">
        <f t="shared" si="35"/>
        <v>#VALUE!</v>
      </c>
      <c r="O471" s="59">
        <v>0</v>
      </c>
      <c r="P471" s="59">
        <f t="shared" si="36"/>
        <v>0</v>
      </c>
      <c r="Q471" s="60">
        <f t="shared" si="37"/>
        <v>0</v>
      </c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</row>
    <row r="472" spans="1:40" s="23" customFormat="1" ht="12.75" x14ac:dyDescent="0.2">
      <c r="A472" s="23" t="s">
        <v>3568</v>
      </c>
      <c r="B472" s="138">
        <v>1004</v>
      </c>
      <c r="C472" s="138">
        <v>1004</v>
      </c>
      <c r="D472" s="138">
        <v>100401</v>
      </c>
      <c r="E472" s="138">
        <v>100401</v>
      </c>
      <c r="F472" s="108" t="s">
        <v>1157</v>
      </c>
      <c r="G472" s="27" t="s">
        <v>1158</v>
      </c>
      <c r="H472" s="27" t="s">
        <v>5</v>
      </c>
      <c r="I472" s="27" t="e">
        <f>+SUMIF('[16]New PBC 31.03.2021'!A:A, 'Trial Balance (2)'!F472, '[16]New PBC 31.03.2021'!D:D)</f>
        <v>#VALUE!</v>
      </c>
      <c r="J472" s="27" t="e">
        <f>+SUMIF('[16]New PBC 31.03.2021'!A:A, 'Trial Balance (2)'!F472, '[16]New PBC 31.03.2021'!G:G)</f>
        <v>#VALUE!</v>
      </c>
      <c r="K472" s="27" t="e">
        <f>+SUMIF('[16]New PBC 31.03.2021'!A:A, 'Trial Balance (2)'!F472, '[16]New PBC 31.03.2021'!J:J)</f>
        <v>#VALUE!</v>
      </c>
      <c r="L472" s="27" t="e">
        <f t="shared" si="34"/>
        <v>#VALUE!</v>
      </c>
      <c r="M472" s="27">
        <f t="shared" si="33"/>
        <v>0</v>
      </c>
      <c r="N472" s="95" t="e">
        <f t="shared" si="35"/>
        <v>#VALUE!</v>
      </c>
      <c r="O472" s="59">
        <v>0</v>
      </c>
      <c r="P472" s="59">
        <f t="shared" si="36"/>
        <v>0</v>
      </c>
      <c r="Q472" s="60">
        <f t="shared" si="37"/>
        <v>0</v>
      </c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</row>
    <row r="473" spans="1:40" s="23" customFormat="1" ht="12.75" x14ac:dyDescent="0.2">
      <c r="A473" s="23" t="s">
        <v>3568</v>
      </c>
      <c r="B473" s="138">
        <v>1004</v>
      </c>
      <c r="C473" s="138">
        <v>1004</v>
      </c>
      <c r="D473" s="138">
        <v>100401</v>
      </c>
      <c r="E473" s="138">
        <v>100401</v>
      </c>
      <c r="F473" s="108" t="s">
        <v>1165</v>
      </c>
      <c r="G473" s="27" t="s">
        <v>1166</v>
      </c>
      <c r="H473" s="27" t="s">
        <v>5</v>
      </c>
      <c r="I473" s="27" t="e">
        <f>+SUMIF('[16]New PBC 31.03.2021'!A:A, 'Trial Balance (2)'!F473, '[16]New PBC 31.03.2021'!D:D)</f>
        <v>#VALUE!</v>
      </c>
      <c r="J473" s="27" t="e">
        <f>+SUMIF('[16]New PBC 31.03.2021'!A:A, 'Trial Balance (2)'!F473, '[16]New PBC 31.03.2021'!G:G)</f>
        <v>#VALUE!</v>
      </c>
      <c r="K473" s="27" t="e">
        <f>+SUMIF('[16]New PBC 31.03.2021'!A:A, 'Trial Balance (2)'!F473, '[16]New PBC 31.03.2021'!J:J)</f>
        <v>#VALUE!</v>
      </c>
      <c r="L473" s="27" t="e">
        <f t="shared" si="34"/>
        <v>#VALUE!</v>
      </c>
      <c r="M473" s="27">
        <f t="shared" si="33"/>
        <v>0</v>
      </c>
      <c r="N473" s="95" t="e">
        <f t="shared" si="35"/>
        <v>#VALUE!</v>
      </c>
      <c r="O473" s="59">
        <v>0</v>
      </c>
      <c r="P473" s="59">
        <f t="shared" si="36"/>
        <v>0</v>
      </c>
      <c r="Q473" s="60">
        <f t="shared" si="37"/>
        <v>0</v>
      </c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</row>
    <row r="474" spans="1:40" s="23" customFormat="1" ht="12.75" x14ac:dyDescent="0.2">
      <c r="A474" s="23" t="s">
        <v>3568</v>
      </c>
      <c r="B474" s="138">
        <v>1004</v>
      </c>
      <c r="C474" s="138">
        <v>1004</v>
      </c>
      <c r="D474" s="138">
        <v>100401</v>
      </c>
      <c r="E474" s="138">
        <v>100401</v>
      </c>
      <c r="F474" s="108" t="s">
        <v>1168</v>
      </c>
      <c r="G474" s="27" t="s">
        <v>1169</v>
      </c>
      <c r="H474" s="27" t="s">
        <v>5</v>
      </c>
      <c r="I474" s="27" t="e">
        <f>+SUMIF('[16]New PBC 31.03.2021'!A:A, 'Trial Balance (2)'!F474, '[16]New PBC 31.03.2021'!D:D)</f>
        <v>#VALUE!</v>
      </c>
      <c r="J474" s="27" t="e">
        <f>+SUMIF('[16]New PBC 31.03.2021'!A:A, 'Trial Balance (2)'!F474, '[16]New PBC 31.03.2021'!G:G)</f>
        <v>#VALUE!</v>
      </c>
      <c r="K474" s="27" t="e">
        <f>+SUMIF('[16]New PBC 31.03.2021'!A:A, 'Trial Balance (2)'!F474, '[16]New PBC 31.03.2021'!J:J)</f>
        <v>#VALUE!</v>
      </c>
      <c r="L474" s="27" t="e">
        <f t="shared" si="34"/>
        <v>#VALUE!</v>
      </c>
      <c r="M474" s="27">
        <f t="shared" si="33"/>
        <v>0</v>
      </c>
      <c r="N474" s="95" t="e">
        <f t="shared" si="35"/>
        <v>#VALUE!</v>
      </c>
      <c r="O474" s="59">
        <v>0</v>
      </c>
      <c r="P474" s="59">
        <f t="shared" si="36"/>
        <v>0</v>
      </c>
      <c r="Q474" s="60">
        <f t="shared" si="37"/>
        <v>0</v>
      </c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</row>
    <row r="475" spans="1:40" s="23" customFormat="1" ht="12.75" x14ac:dyDescent="0.2">
      <c r="A475" s="23" t="s">
        <v>3568</v>
      </c>
      <c r="B475" s="138">
        <v>1004</v>
      </c>
      <c r="C475" s="138">
        <v>1004</v>
      </c>
      <c r="D475" s="138">
        <v>100401</v>
      </c>
      <c r="E475" s="138">
        <v>100401</v>
      </c>
      <c r="F475" s="108" t="s">
        <v>1172</v>
      </c>
      <c r="G475" s="27" t="s">
        <v>1173</v>
      </c>
      <c r="H475" s="27" t="s">
        <v>5</v>
      </c>
      <c r="I475" s="27" t="e">
        <f>+SUMIF('[16]New PBC 31.03.2021'!A:A, 'Trial Balance (2)'!F475, '[16]New PBC 31.03.2021'!D:D)</f>
        <v>#VALUE!</v>
      </c>
      <c r="J475" s="27" t="e">
        <f>+SUMIF('[16]New PBC 31.03.2021'!A:A, 'Trial Balance (2)'!F475, '[16]New PBC 31.03.2021'!G:G)</f>
        <v>#VALUE!</v>
      </c>
      <c r="K475" s="27" t="e">
        <f>+SUMIF('[16]New PBC 31.03.2021'!A:A, 'Trial Balance (2)'!F475, '[16]New PBC 31.03.2021'!J:J)</f>
        <v>#VALUE!</v>
      </c>
      <c r="L475" s="27" t="e">
        <f t="shared" si="34"/>
        <v>#VALUE!</v>
      </c>
      <c r="M475" s="27">
        <f t="shared" si="33"/>
        <v>0</v>
      </c>
      <c r="N475" s="95" t="e">
        <f t="shared" si="35"/>
        <v>#VALUE!</v>
      </c>
      <c r="O475" s="59">
        <v>0</v>
      </c>
      <c r="P475" s="59">
        <f t="shared" si="36"/>
        <v>0</v>
      </c>
      <c r="Q475" s="60">
        <f t="shared" si="37"/>
        <v>0</v>
      </c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</row>
    <row r="476" spans="1:40" s="23" customFormat="1" ht="12.75" x14ac:dyDescent="0.2">
      <c r="A476" s="23" t="s">
        <v>3568</v>
      </c>
      <c r="B476" s="138">
        <v>1004</v>
      </c>
      <c r="C476" s="138">
        <v>1004</v>
      </c>
      <c r="D476" s="138">
        <v>100401</v>
      </c>
      <c r="E476" s="138">
        <v>100401</v>
      </c>
      <c r="F476" s="108" t="s">
        <v>1179</v>
      </c>
      <c r="G476" s="27" t="s">
        <v>1180</v>
      </c>
      <c r="H476" s="27" t="s">
        <v>5</v>
      </c>
      <c r="I476" s="27" t="e">
        <f>+SUMIF('[16]New PBC 31.03.2021'!A:A, 'Trial Balance (2)'!F476, '[16]New PBC 31.03.2021'!D:D)</f>
        <v>#VALUE!</v>
      </c>
      <c r="J476" s="27" t="e">
        <f>+SUMIF('[16]New PBC 31.03.2021'!A:A, 'Trial Balance (2)'!F476, '[16]New PBC 31.03.2021'!G:G)</f>
        <v>#VALUE!</v>
      </c>
      <c r="K476" s="27" t="e">
        <f>+SUMIF('[16]New PBC 31.03.2021'!A:A, 'Trial Balance (2)'!F476, '[16]New PBC 31.03.2021'!J:J)</f>
        <v>#VALUE!</v>
      </c>
      <c r="L476" s="27" t="e">
        <f t="shared" si="34"/>
        <v>#VALUE!</v>
      </c>
      <c r="M476" s="27">
        <f t="shared" si="33"/>
        <v>0</v>
      </c>
      <c r="N476" s="95" t="e">
        <f t="shared" si="35"/>
        <v>#VALUE!</v>
      </c>
      <c r="O476" s="59">
        <v>0</v>
      </c>
      <c r="P476" s="59">
        <f t="shared" si="36"/>
        <v>0</v>
      </c>
      <c r="Q476" s="60">
        <f t="shared" si="37"/>
        <v>0</v>
      </c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</row>
    <row r="477" spans="1:40" s="23" customFormat="1" ht="12.75" x14ac:dyDescent="0.2">
      <c r="A477" s="23" t="s">
        <v>3559</v>
      </c>
      <c r="B477" s="138">
        <v>1006</v>
      </c>
      <c r="C477" s="138">
        <v>1006</v>
      </c>
      <c r="D477" s="138">
        <v>100603</v>
      </c>
      <c r="E477" s="138">
        <v>100603</v>
      </c>
      <c r="F477" s="108" t="s">
        <v>1184</v>
      </c>
      <c r="G477" s="27" t="s">
        <v>585</v>
      </c>
      <c r="H477" s="27" t="s">
        <v>5</v>
      </c>
      <c r="I477" s="27" t="e">
        <f>+SUMIF('[16]New PBC 31.03.2021'!A:A, 'Trial Balance (2)'!F477, '[16]New PBC 31.03.2021'!D:D)</f>
        <v>#VALUE!</v>
      </c>
      <c r="J477" s="27" t="e">
        <f>+SUMIF('[16]New PBC 31.03.2021'!A:A, 'Trial Balance (2)'!F477, '[16]New PBC 31.03.2021'!G:G)</f>
        <v>#VALUE!</v>
      </c>
      <c r="K477" s="27" t="e">
        <f>+SUMIF('[16]New PBC 31.03.2021'!A:A, 'Trial Balance (2)'!F477, '[16]New PBC 31.03.2021'!J:J)</f>
        <v>#VALUE!</v>
      </c>
      <c r="L477" s="27" t="e">
        <f t="shared" si="34"/>
        <v>#VALUE!</v>
      </c>
      <c r="M477" s="27">
        <f t="shared" si="33"/>
        <v>0</v>
      </c>
      <c r="N477" s="95" t="e">
        <f t="shared" si="35"/>
        <v>#VALUE!</v>
      </c>
      <c r="O477" s="59">
        <v>40493135.995799959</v>
      </c>
      <c r="P477" s="59">
        <f t="shared" si="36"/>
        <v>0</v>
      </c>
      <c r="Q477" s="60">
        <f t="shared" si="37"/>
        <v>40493136</v>
      </c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</row>
    <row r="478" spans="1:40" s="23" customFormat="1" ht="12.75" x14ac:dyDescent="0.2">
      <c r="A478" s="23" t="s">
        <v>3568</v>
      </c>
      <c r="B478" s="138">
        <v>1004</v>
      </c>
      <c r="C478" s="138">
        <v>1004</v>
      </c>
      <c r="D478" s="138">
        <v>100401</v>
      </c>
      <c r="E478" s="138">
        <v>100401</v>
      </c>
      <c r="F478" s="108" t="s">
        <v>1185</v>
      </c>
      <c r="G478" s="27" t="s">
        <v>1186</v>
      </c>
      <c r="H478" s="27" t="s">
        <v>5</v>
      </c>
      <c r="I478" s="27" t="e">
        <f>+SUMIF('[16]New PBC 31.03.2021'!A:A, 'Trial Balance (2)'!F478, '[16]New PBC 31.03.2021'!D:D)</f>
        <v>#VALUE!</v>
      </c>
      <c r="J478" s="27" t="e">
        <f>+SUMIF('[16]New PBC 31.03.2021'!A:A, 'Trial Balance (2)'!F478, '[16]New PBC 31.03.2021'!G:G)</f>
        <v>#VALUE!</v>
      </c>
      <c r="K478" s="27" t="e">
        <f>+SUMIF('[16]New PBC 31.03.2021'!A:A, 'Trial Balance (2)'!F478, '[16]New PBC 31.03.2021'!J:J)</f>
        <v>#VALUE!</v>
      </c>
      <c r="L478" s="27" t="e">
        <f t="shared" si="34"/>
        <v>#VALUE!</v>
      </c>
      <c r="M478" s="27">
        <f t="shared" si="33"/>
        <v>0</v>
      </c>
      <c r="N478" s="95" t="e">
        <f t="shared" si="35"/>
        <v>#VALUE!</v>
      </c>
      <c r="O478" s="59">
        <v>7672</v>
      </c>
      <c r="P478" s="59">
        <f t="shared" si="36"/>
        <v>0</v>
      </c>
      <c r="Q478" s="60">
        <f t="shared" si="37"/>
        <v>7672</v>
      </c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</row>
    <row r="479" spans="1:40" s="23" customFormat="1" ht="12.75" x14ac:dyDescent="0.2">
      <c r="A479" s="23" t="s">
        <v>3568</v>
      </c>
      <c r="B479" s="138">
        <v>1004</v>
      </c>
      <c r="C479" s="138">
        <v>1004</v>
      </c>
      <c r="D479" s="138">
        <v>100401</v>
      </c>
      <c r="E479" s="138">
        <v>100401</v>
      </c>
      <c r="F479" s="108" t="s">
        <v>1187</v>
      </c>
      <c r="G479" s="27" t="s">
        <v>1188</v>
      </c>
      <c r="H479" s="27" t="s">
        <v>5</v>
      </c>
      <c r="I479" s="27" t="e">
        <f>+SUMIF('[16]New PBC 31.03.2021'!A:A, 'Trial Balance (2)'!F479, '[16]New PBC 31.03.2021'!D:D)</f>
        <v>#VALUE!</v>
      </c>
      <c r="J479" s="27" t="e">
        <f>+SUMIF('[16]New PBC 31.03.2021'!A:A, 'Trial Balance (2)'!F479, '[16]New PBC 31.03.2021'!G:G)</f>
        <v>#VALUE!</v>
      </c>
      <c r="K479" s="27" t="e">
        <f>+SUMIF('[16]New PBC 31.03.2021'!A:A, 'Trial Balance (2)'!F479, '[16]New PBC 31.03.2021'!J:J)</f>
        <v>#VALUE!</v>
      </c>
      <c r="L479" s="27" t="e">
        <f t="shared" si="34"/>
        <v>#VALUE!</v>
      </c>
      <c r="M479" s="27">
        <f t="shared" si="33"/>
        <v>0</v>
      </c>
      <c r="N479" s="95" t="e">
        <f t="shared" si="35"/>
        <v>#VALUE!</v>
      </c>
      <c r="O479" s="59">
        <v>0</v>
      </c>
      <c r="P479" s="59">
        <f t="shared" si="36"/>
        <v>0</v>
      </c>
      <c r="Q479" s="60">
        <f t="shared" si="37"/>
        <v>0</v>
      </c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</row>
    <row r="480" spans="1:40" s="23" customFormat="1" ht="12.75" x14ac:dyDescent="0.2">
      <c r="A480" s="23" t="s">
        <v>3568</v>
      </c>
      <c r="B480" s="138">
        <v>1004</v>
      </c>
      <c r="C480" s="138">
        <v>1004</v>
      </c>
      <c r="D480" s="138">
        <v>100401</v>
      </c>
      <c r="E480" s="138">
        <v>100401</v>
      </c>
      <c r="F480" s="108" t="s">
        <v>1194</v>
      </c>
      <c r="G480" s="27" t="s">
        <v>1195</v>
      </c>
      <c r="H480" s="27" t="s">
        <v>5</v>
      </c>
      <c r="I480" s="27" t="e">
        <f>+SUMIF('[16]New PBC 31.03.2021'!A:A, 'Trial Balance (2)'!F480, '[16]New PBC 31.03.2021'!D:D)</f>
        <v>#VALUE!</v>
      </c>
      <c r="J480" s="27" t="e">
        <f>+SUMIF('[16]New PBC 31.03.2021'!A:A, 'Trial Balance (2)'!F480, '[16]New PBC 31.03.2021'!G:G)</f>
        <v>#VALUE!</v>
      </c>
      <c r="K480" s="27" t="e">
        <f>+SUMIF('[16]New PBC 31.03.2021'!A:A, 'Trial Balance (2)'!F480, '[16]New PBC 31.03.2021'!J:J)</f>
        <v>#VALUE!</v>
      </c>
      <c r="L480" s="27" t="e">
        <f t="shared" si="34"/>
        <v>#VALUE!</v>
      </c>
      <c r="M480" s="27">
        <f t="shared" si="33"/>
        <v>0</v>
      </c>
      <c r="N480" s="95" t="e">
        <f t="shared" si="35"/>
        <v>#VALUE!</v>
      </c>
      <c r="O480" s="59">
        <v>0</v>
      </c>
      <c r="P480" s="59">
        <f t="shared" si="36"/>
        <v>0</v>
      </c>
      <c r="Q480" s="60">
        <f t="shared" si="37"/>
        <v>0</v>
      </c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</row>
    <row r="481" spans="1:40" s="23" customFormat="1" ht="12.75" x14ac:dyDescent="0.2">
      <c r="A481" s="23" t="s">
        <v>3568</v>
      </c>
      <c r="B481" s="138">
        <v>1004</v>
      </c>
      <c r="C481" s="138">
        <v>1004</v>
      </c>
      <c r="D481" s="138">
        <v>100401</v>
      </c>
      <c r="E481" s="138">
        <v>100401</v>
      </c>
      <c r="F481" s="108" t="s">
        <v>1196</v>
      </c>
      <c r="G481" s="27" t="s">
        <v>1197</v>
      </c>
      <c r="H481" s="27" t="s">
        <v>5</v>
      </c>
      <c r="I481" s="27" t="e">
        <f>+SUMIF('[16]New PBC 31.03.2021'!A:A, 'Trial Balance (2)'!F481, '[16]New PBC 31.03.2021'!D:D)</f>
        <v>#VALUE!</v>
      </c>
      <c r="J481" s="27" t="e">
        <f>+SUMIF('[16]New PBC 31.03.2021'!A:A, 'Trial Balance (2)'!F481, '[16]New PBC 31.03.2021'!G:G)</f>
        <v>#VALUE!</v>
      </c>
      <c r="K481" s="27" t="e">
        <f>+SUMIF('[16]New PBC 31.03.2021'!A:A, 'Trial Balance (2)'!F481, '[16]New PBC 31.03.2021'!J:J)</f>
        <v>#VALUE!</v>
      </c>
      <c r="L481" s="27" t="e">
        <f t="shared" si="34"/>
        <v>#VALUE!</v>
      </c>
      <c r="M481" s="27">
        <f t="shared" si="33"/>
        <v>0</v>
      </c>
      <c r="N481" s="95" t="e">
        <f t="shared" si="35"/>
        <v>#VALUE!</v>
      </c>
      <c r="O481" s="59">
        <v>0</v>
      </c>
      <c r="P481" s="59">
        <f t="shared" si="36"/>
        <v>0</v>
      </c>
      <c r="Q481" s="60">
        <f t="shared" si="37"/>
        <v>0</v>
      </c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</row>
    <row r="482" spans="1:40" s="23" customFormat="1" ht="12.75" x14ac:dyDescent="0.2">
      <c r="A482" s="23" t="s">
        <v>3568</v>
      </c>
      <c r="B482" s="138">
        <v>1004</v>
      </c>
      <c r="C482" s="138">
        <v>1004</v>
      </c>
      <c r="D482" s="138">
        <v>100401</v>
      </c>
      <c r="E482" s="138">
        <v>100401</v>
      </c>
      <c r="F482" s="108" t="s">
        <v>1201</v>
      </c>
      <c r="G482" s="27" t="s">
        <v>677</v>
      </c>
      <c r="H482" s="27" t="s">
        <v>5</v>
      </c>
      <c r="I482" s="27" t="e">
        <f>+SUMIF('[16]New PBC 31.03.2021'!A:A, 'Trial Balance (2)'!F482, '[16]New PBC 31.03.2021'!D:D)</f>
        <v>#VALUE!</v>
      </c>
      <c r="J482" s="27" t="e">
        <f>+SUMIF('[16]New PBC 31.03.2021'!A:A, 'Trial Balance (2)'!F482, '[16]New PBC 31.03.2021'!G:G)</f>
        <v>#VALUE!</v>
      </c>
      <c r="K482" s="27" t="e">
        <f>+SUMIF('[16]New PBC 31.03.2021'!A:A, 'Trial Balance (2)'!F482, '[16]New PBC 31.03.2021'!J:J)</f>
        <v>#VALUE!</v>
      </c>
      <c r="L482" s="27" t="e">
        <f t="shared" si="34"/>
        <v>#VALUE!</v>
      </c>
      <c r="M482" s="27">
        <f t="shared" si="33"/>
        <v>0</v>
      </c>
      <c r="N482" s="95" t="e">
        <f t="shared" si="35"/>
        <v>#VALUE!</v>
      </c>
      <c r="O482" s="59">
        <v>0</v>
      </c>
      <c r="P482" s="59">
        <f t="shared" si="36"/>
        <v>0</v>
      </c>
      <c r="Q482" s="60">
        <f t="shared" si="37"/>
        <v>0</v>
      </c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</row>
    <row r="483" spans="1:40" s="23" customFormat="1" ht="12.75" x14ac:dyDescent="0.2">
      <c r="A483" s="23" t="s">
        <v>3568</v>
      </c>
      <c r="B483" s="138">
        <v>1004</v>
      </c>
      <c r="C483" s="138">
        <v>1004</v>
      </c>
      <c r="D483" s="138">
        <v>100401</v>
      </c>
      <c r="E483" s="138">
        <v>100401</v>
      </c>
      <c r="F483" s="108" t="s">
        <v>1211</v>
      </c>
      <c r="G483" s="27" t="s">
        <v>574</v>
      </c>
      <c r="H483" s="27" t="s">
        <v>5</v>
      </c>
      <c r="I483" s="27" t="e">
        <f>+SUMIF('[16]New PBC 31.03.2021'!A:A, 'Trial Balance (2)'!F483, '[16]New PBC 31.03.2021'!D:D)</f>
        <v>#VALUE!</v>
      </c>
      <c r="J483" s="27" t="e">
        <f>+SUMIF('[16]New PBC 31.03.2021'!A:A, 'Trial Balance (2)'!F483, '[16]New PBC 31.03.2021'!G:G)</f>
        <v>#VALUE!</v>
      </c>
      <c r="K483" s="27" t="e">
        <f>+SUMIF('[16]New PBC 31.03.2021'!A:A, 'Trial Balance (2)'!F483, '[16]New PBC 31.03.2021'!J:J)</f>
        <v>#VALUE!</v>
      </c>
      <c r="L483" s="27" t="e">
        <f t="shared" si="34"/>
        <v>#VALUE!</v>
      </c>
      <c r="M483" s="27">
        <f t="shared" si="33"/>
        <v>0</v>
      </c>
      <c r="N483" s="95" t="e">
        <f t="shared" si="35"/>
        <v>#VALUE!</v>
      </c>
      <c r="O483" s="59">
        <v>0</v>
      </c>
      <c r="P483" s="59">
        <f t="shared" si="36"/>
        <v>0</v>
      </c>
      <c r="Q483" s="60">
        <f t="shared" si="37"/>
        <v>0</v>
      </c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</row>
    <row r="484" spans="1:40" s="23" customFormat="1" ht="12.75" x14ac:dyDescent="0.2">
      <c r="A484" s="23" t="s">
        <v>3568</v>
      </c>
      <c r="B484" s="138">
        <v>1004</v>
      </c>
      <c r="C484" s="138">
        <v>1004</v>
      </c>
      <c r="D484" s="138">
        <v>100401</v>
      </c>
      <c r="E484" s="138">
        <v>100401</v>
      </c>
      <c r="F484" s="108" t="s">
        <v>1212</v>
      </c>
      <c r="G484" s="27" t="s">
        <v>1213</v>
      </c>
      <c r="H484" s="27" t="s">
        <v>5</v>
      </c>
      <c r="I484" s="27" t="e">
        <f>+SUMIF('[16]New PBC 31.03.2021'!A:A, 'Trial Balance (2)'!F484, '[16]New PBC 31.03.2021'!D:D)</f>
        <v>#VALUE!</v>
      </c>
      <c r="J484" s="27" t="e">
        <f>+SUMIF('[16]New PBC 31.03.2021'!A:A, 'Trial Balance (2)'!F484, '[16]New PBC 31.03.2021'!G:G)</f>
        <v>#VALUE!</v>
      </c>
      <c r="K484" s="27" t="e">
        <f>+SUMIF('[16]New PBC 31.03.2021'!A:A, 'Trial Balance (2)'!F484, '[16]New PBC 31.03.2021'!J:J)</f>
        <v>#VALUE!</v>
      </c>
      <c r="L484" s="27" t="e">
        <f t="shared" si="34"/>
        <v>#VALUE!</v>
      </c>
      <c r="M484" s="27">
        <f t="shared" si="33"/>
        <v>0</v>
      </c>
      <c r="N484" s="95" t="e">
        <f t="shared" si="35"/>
        <v>#VALUE!</v>
      </c>
      <c r="O484" s="59">
        <v>0</v>
      </c>
      <c r="P484" s="59">
        <f t="shared" si="36"/>
        <v>0</v>
      </c>
      <c r="Q484" s="60">
        <f t="shared" si="37"/>
        <v>0</v>
      </c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</row>
    <row r="485" spans="1:40" s="23" customFormat="1" ht="12.75" x14ac:dyDescent="0.2">
      <c r="A485" s="23" t="s">
        <v>3568</v>
      </c>
      <c r="B485" s="138">
        <v>1004</v>
      </c>
      <c r="C485" s="138">
        <v>1004</v>
      </c>
      <c r="D485" s="138">
        <v>100401</v>
      </c>
      <c r="E485" s="138">
        <v>100401</v>
      </c>
      <c r="F485" s="108" t="s">
        <v>1215</v>
      </c>
      <c r="G485" s="27" t="s">
        <v>863</v>
      </c>
      <c r="H485" s="27" t="s">
        <v>5</v>
      </c>
      <c r="I485" s="27" t="e">
        <f>+SUMIF('[16]New PBC 31.03.2021'!A:A, 'Trial Balance (2)'!F485, '[16]New PBC 31.03.2021'!D:D)</f>
        <v>#VALUE!</v>
      </c>
      <c r="J485" s="27" t="e">
        <f>+SUMIF('[16]New PBC 31.03.2021'!A:A, 'Trial Balance (2)'!F485, '[16]New PBC 31.03.2021'!G:G)</f>
        <v>#VALUE!</v>
      </c>
      <c r="K485" s="27" t="e">
        <f>+SUMIF('[16]New PBC 31.03.2021'!A:A, 'Trial Balance (2)'!F485, '[16]New PBC 31.03.2021'!J:J)</f>
        <v>#VALUE!</v>
      </c>
      <c r="L485" s="27" t="e">
        <f t="shared" si="34"/>
        <v>#VALUE!</v>
      </c>
      <c r="M485" s="27">
        <f t="shared" si="33"/>
        <v>0</v>
      </c>
      <c r="N485" s="95" t="e">
        <f t="shared" si="35"/>
        <v>#VALUE!</v>
      </c>
      <c r="O485" s="59">
        <v>0</v>
      </c>
      <c r="P485" s="59">
        <f t="shared" si="36"/>
        <v>0</v>
      </c>
      <c r="Q485" s="60">
        <f t="shared" si="37"/>
        <v>0</v>
      </c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</row>
    <row r="486" spans="1:40" s="23" customFormat="1" ht="12.75" x14ac:dyDescent="0.2">
      <c r="A486" s="23" t="s">
        <v>3568</v>
      </c>
      <c r="B486" s="138">
        <v>1004</v>
      </c>
      <c r="C486" s="138">
        <v>1004</v>
      </c>
      <c r="D486" s="138">
        <v>100401</v>
      </c>
      <c r="E486" s="138">
        <v>100401</v>
      </c>
      <c r="F486" s="108" t="s">
        <v>1218</v>
      </c>
      <c r="G486" s="27" t="s">
        <v>1219</v>
      </c>
      <c r="H486" s="27" t="s">
        <v>5</v>
      </c>
      <c r="I486" s="27" t="e">
        <f>+SUMIF('[16]New PBC 31.03.2021'!A:A, 'Trial Balance (2)'!F486, '[16]New PBC 31.03.2021'!D:D)</f>
        <v>#VALUE!</v>
      </c>
      <c r="J486" s="27" t="e">
        <f>+SUMIF('[16]New PBC 31.03.2021'!A:A, 'Trial Balance (2)'!F486, '[16]New PBC 31.03.2021'!G:G)</f>
        <v>#VALUE!</v>
      </c>
      <c r="K486" s="27" t="e">
        <f>+SUMIF('[16]New PBC 31.03.2021'!A:A, 'Trial Balance (2)'!F486, '[16]New PBC 31.03.2021'!J:J)</f>
        <v>#VALUE!</v>
      </c>
      <c r="L486" s="27" t="e">
        <f t="shared" si="34"/>
        <v>#VALUE!</v>
      </c>
      <c r="M486" s="27">
        <f t="shared" si="33"/>
        <v>0</v>
      </c>
      <c r="N486" s="95" t="e">
        <f t="shared" si="35"/>
        <v>#VALUE!</v>
      </c>
      <c r="O486" s="59">
        <v>0</v>
      </c>
      <c r="P486" s="59">
        <f t="shared" si="36"/>
        <v>0</v>
      </c>
      <c r="Q486" s="60">
        <f t="shared" si="37"/>
        <v>0</v>
      </c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</row>
    <row r="487" spans="1:40" s="23" customFormat="1" ht="12.75" x14ac:dyDescent="0.2">
      <c r="A487" s="23" t="s">
        <v>3568</v>
      </c>
      <c r="B487" s="138">
        <v>1004</v>
      </c>
      <c r="C487" s="138">
        <v>1004</v>
      </c>
      <c r="D487" s="138">
        <v>100401</v>
      </c>
      <c r="E487" s="138">
        <v>100401</v>
      </c>
      <c r="F487" s="108" t="s">
        <v>1225</v>
      </c>
      <c r="G487" s="27" t="s">
        <v>1226</v>
      </c>
      <c r="H487" s="27" t="s">
        <v>5</v>
      </c>
      <c r="I487" s="27" t="e">
        <f>+SUMIF('[16]New PBC 31.03.2021'!A:A, 'Trial Balance (2)'!F487, '[16]New PBC 31.03.2021'!D:D)</f>
        <v>#VALUE!</v>
      </c>
      <c r="J487" s="27" t="e">
        <f>+SUMIF('[16]New PBC 31.03.2021'!A:A, 'Trial Balance (2)'!F487, '[16]New PBC 31.03.2021'!G:G)</f>
        <v>#VALUE!</v>
      </c>
      <c r="K487" s="27" t="e">
        <f>+SUMIF('[16]New PBC 31.03.2021'!A:A, 'Trial Balance (2)'!F487, '[16]New PBC 31.03.2021'!J:J)</f>
        <v>#VALUE!</v>
      </c>
      <c r="L487" s="27" t="e">
        <f t="shared" si="34"/>
        <v>#VALUE!</v>
      </c>
      <c r="M487" s="27">
        <f t="shared" si="33"/>
        <v>0</v>
      </c>
      <c r="N487" s="95" t="e">
        <f t="shared" si="35"/>
        <v>#VALUE!</v>
      </c>
      <c r="O487" s="59">
        <v>55532</v>
      </c>
      <c r="P487" s="59">
        <f t="shared" si="36"/>
        <v>0</v>
      </c>
      <c r="Q487" s="60">
        <f t="shared" si="37"/>
        <v>55532</v>
      </c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</row>
    <row r="488" spans="1:40" s="23" customFormat="1" ht="12.75" x14ac:dyDescent="0.2">
      <c r="A488" s="23" t="s">
        <v>3568</v>
      </c>
      <c r="B488" s="138">
        <v>1004</v>
      </c>
      <c r="C488" s="138">
        <v>1004</v>
      </c>
      <c r="D488" s="138">
        <v>100401</v>
      </c>
      <c r="E488" s="138">
        <v>100401</v>
      </c>
      <c r="F488" s="108" t="s">
        <v>1232</v>
      </c>
      <c r="G488" s="27" t="s">
        <v>437</v>
      </c>
      <c r="H488" s="27" t="s">
        <v>5</v>
      </c>
      <c r="I488" s="27" t="e">
        <f>+SUMIF('[16]New PBC 31.03.2021'!A:A, 'Trial Balance (2)'!F488, '[16]New PBC 31.03.2021'!D:D)</f>
        <v>#VALUE!</v>
      </c>
      <c r="J488" s="27" t="e">
        <f>+SUMIF('[16]New PBC 31.03.2021'!A:A, 'Trial Balance (2)'!F488, '[16]New PBC 31.03.2021'!G:G)</f>
        <v>#VALUE!</v>
      </c>
      <c r="K488" s="27" t="e">
        <f>+SUMIF('[16]New PBC 31.03.2021'!A:A, 'Trial Balance (2)'!F488, '[16]New PBC 31.03.2021'!J:J)</f>
        <v>#VALUE!</v>
      </c>
      <c r="L488" s="27" t="e">
        <f t="shared" si="34"/>
        <v>#VALUE!</v>
      </c>
      <c r="M488" s="27">
        <f t="shared" si="33"/>
        <v>0</v>
      </c>
      <c r="N488" s="95" t="e">
        <f t="shared" si="35"/>
        <v>#VALUE!</v>
      </c>
      <c r="O488" s="59">
        <v>0</v>
      </c>
      <c r="P488" s="59">
        <f t="shared" si="36"/>
        <v>0</v>
      </c>
      <c r="Q488" s="60">
        <f t="shared" si="37"/>
        <v>0</v>
      </c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</row>
    <row r="489" spans="1:40" s="23" customFormat="1" ht="12.75" x14ac:dyDescent="0.2">
      <c r="A489" s="23" t="s">
        <v>3568</v>
      </c>
      <c r="B489" s="138">
        <v>1004</v>
      </c>
      <c r="C489" s="138">
        <v>1004</v>
      </c>
      <c r="D489" s="138">
        <v>100401</v>
      </c>
      <c r="E489" s="138">
        <v>100401</v>
      </c>
      <c r="F489" s="108" t="s">
        <v>1233</v>
      </c>
      <c r="G489" s="27" t="s">
        <v>1234</v>
      </c>
      <c r="H489" s="27" t="s">
        <v>5</v>
      </c>
      <c r="I489" s="27" t="e">
        <f>+SUMIF('[16]New PBC 31.03.2021'!A:A, 'Trial Balance (2)'!F489, '[16]New PBC 31.03.2021'!D:D)</f>
        <v>#VALUE!</v>
      </c>
      <c r="J489" s="27" t="e">
        <f>+SUMIF('[16]New PBC 31.03.2021'!A:A, 'Trial Balance (2)'!F489, '[16]New PBC 31.03.2021'!G:G)</f>
        <v>#VALUE!</v>
      </c>
      <c r="K489" s="27" t="e">
        <f>+SUMIF('[16]New PBC 31.03.2021'!A:A, 'Trial Balance (2)'!F489, '[16]New PBC 31.03.2021'!J:J)</f>
        <v>#VALUE!</v>
      </c>
      <c r="L489" s="27" t="e">
        <f t="shared" si="34"/>
        <v>#VALUE!</v>
      </c>
      <c r="M489" s="27">
        <f t="shared" si="33"/>
        <v>0</v>
      </c>
      <c r="N489" s="95" t="e">
        <f t="shared" si="35"/>
        <v>#VALUE!</v>
      </c>
      <c r="O489" s="59">
        <v>0</v>
      </c>
      <c r="P489" s="59">
        <f t="shared" si="36"/>
        <v>0</v>
      </c>
      <c r="Q489" s="60">
        <f t="shared" si="37"/>
        <v>0</v>
      </c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</row>
    <row r="490" spans="1:40" s="23" customFormat="1" ht="12.75" x14ac:dyDescent="0.2">
      <c r="A490" s="23" t="s">
        <v>3568</v>
      </c>
      <c r="B490" s="138">
        <v>1004</v>
      </c>
      <c r="C490" s="138">
        <v>1004</v>
      </c>
      <c r="D490" s="138">
        <v>100401</v>
      </c>
      <c r="E490" s="138">
        <v>100401</v>
      </c>
      <c r="F490" s="108" t="s">
        <v>1251</v>
      </c>
      <c r="G490" s="27" t="s">
        <v>1252</v>
      </c>
      <c r="H490" s="27" t="s">
        <v>5</v>
      </c>
      <c r="I490" s="27" t="e">
        <f>+SUMIF('[16]New PBC 31.03.2021'!A:A, 'Trial Balance (2)'!F490, '[16]New PBC 31.03.2021'!D:D)</f>
        <v>#VALUE!</v>
      </c>
      <c r="J490" s="27" t="e">
        <f>+SUMIF('[16]New PBC 31.03.2021'!A:A, 'Trial Balance (2)'!F490, '[16]New PBC 31.03.2021'!G:G)</f>
        <v>#VALUE!</v>
      </c>
      <c r="K490" s="27" t="e">
        <f>+SUMIF('[16]New PBC 31.03.2021'!A:A, 'Trial Balance (2)'!F490, '[16]New PBC 31.03.2021'!J:J)</f>
        <v>#VALUE!</v>
      </c>
      <c r="L490" s="27" t="e">
        <f t="shared" si="34"/>
        <v>#VALUE!</v>
      </c>
      <c r="M490" s="27">
        <f t="shared" si="33"/>
        <v>0</v>
      </c>
      <c r="N490" s="95" t="e">
        <f t="shared" si="35"/>
        <v>#VALUE!</v>
      </c>
      <c r="O490" s="59">
        <v>0</v>
      </c>
      <c r="P490" s="59">
        <f t="shared" si="36"/>
        <v>0</v>
      </c>
      <c r="Q490" s="60">
        <f t="shared" si="37"/>
        <v>0</v>
      </c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</row>
    <row r="491" spans="1:40" s="23" customFormat="1" ht="12.75" x14ac:dyDescent="0.2">
      <c r="A491" s="23" t="s">
        <v>3568</v>
      </c>
      <c r="B491" s="138">
        <v>1004</v>
      </c>
      <c r="C491" s="138">
        <v>1004</v>
      </c>
      <c r="D491" s="138">
        <v>100401</v>
      </c>
      <c r="E491" s="138">
        <v>100401</v>
      </c>
      <c r="F491" s="108" t="s">
        <v>1253</v>
      </c>
      <c r="G491" s="27" t="s">
        <v>1254</v>
      </c>
      <c r="H491" s="27" t="s">
        <v>5</v>
      </c>
      <c r="I491" s="27" t="e">
        <f>+SUMIF('[16]New PBC 31.03.2021'!A:A, 'Trial Balance (2)'!F491, '[16]New PBC 31.03.2021'!D:D)</f>
        <v>#VALUE!</v>
      </c>
      <c r="J491" s="27" t="e">
        <f>+SUMIF('[16]New PBC 31.03.2021'!A:A, 'Trial Balance (2)'!F491, '[16]New PBC 31.03.2021'!G:G)</f>
        <v>#VALUE!</v>
      </c>
      <c r="K491" s="27" t="e">
        <f>+SUMIF('[16]New PBC 31.03.2021'!A:A, 'Trial Balance (2)'!F491, '[16]New PBC 31.03.2021'!J:J)</f>
        <v>#VALUE!</v>
      </c>
      <c r="L491" s="27" t="e">
        <f t="shared" si="34"/>
        <v>#VALUE!</v>
      </c>
      <c r="M491" s="27">
        <f t="shared" si="33"/>
        <v>0</v>
      </c>
      <c r="N491" s="95" t="e">
        <f t="shared" si="35"/>
        <v>#VALUE!</v>
      </c>
      <c r="O491" s="59">
        <v>0</v>
      </c>
      <c r="P491" s="59">
        <f t="shared" si="36"/>
        <v>0</v>
      </c>
      <c r="Q491" s="60">
        <f t="shared" si="37"/>
        <v>0</v>
      </c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</row>
    <row r="492" spans="1:40" s="23" customFormat="1" ht="12.75" x14ac:dyDescent="0.2">
      <c r="A492" s="23" t="s">
        <v>3568</v>
      </c>
      <c r="B492" s="138">
        <v>1004</v>
      </c>
      <c r="C492" s="138">
        <v>1004</v>
      </c>
      <c r="D492" s="138">
        <v>100401</v>
      </c>
      <c r="E492" s="138">
        <v>100401</v>
      </c>
      <c r="F492" s="108" t="s">
        <v>1259</v>
      </c>
      <c r="G492" s="27" t="s">
        <v>1260</v>
      </c>
      <c r="H492" s="27" t="s">
        <v>5</v>
      </c>
      <c r="I492" s="27" t="e">
        <f>+SUMIF('[16]New PBC 31.03.2021'!A:A, 'Trial Balance (2)'!F492, '[16]New PBC 31.03.2021'!D:D)</f>
        <v>#VALUE!</v>
      </c>
      <c r="J492" s="27" t="e">
        <f>+SUMIF('[16]New PBC 31.03.2021'!A:A, 'Trial Balance (2)'!F492, '[16]New PBC 31.03.2021'!G:G)</f>
        <v>#VALUE!</v>
      </c>
      <c r="K492" s="27" t="e">
        <f>+SUMIF('[16]New PBC 31.03.2021'!A:A, 'Trial Balance (2)'!F492, '[16]New PBC 31.03.2021'!J:J)</f>
        <v>#VALUE!</v>
      </c>
      <c r="L492" s="27" t="e">
        <f t="shared" si="34"/>
        <v>#VALUE!</v>
      </c>
      <c r="M492" s="27">
        <f t="shared" si="33"/>
        <v>0</v>
      </c>
      <c r="N492" s="95" t="e">
        <f t="shared" si="35"/>
        <v>#VALUE!</v>
      </c>
      <c r="O492" s="59">
        <v>0</v>
      </c>
      <c r="P492" s="59">
        <f t="shared" si="36"/>
        <v>0</v>
      </c>
      <c r="Q492" s="60">
        <f t="shared" si="37"/>
        <v>0</v>
      </c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</row>
    <row r="493" spans="1:40" s="23" customFormat="1" ht="12.75" x14ac:dyDescent="0.2">
      <c r="A493" s="23" t="s">
        <v>3568</v>
      </c>
      <c r="B493" s="138">
        <v>1004</v>
      </c>
      <c r="C493" s="138">
        <v>1004</v>
      </c>
      <c r="D493" s="138">
        <v>100401</v>
      </c>
      <c r="E493" s="138">
        <v>100401</v>
      </c>
      <c r="F493" s="108" t="s">
        <v>1264</v>
      </c>
      <c r="G493" s="27" t="s">
        <v>1265</v>
      </c>
      <c r="H493" s="27" t="s">
        <v>5</v>
      </c>
      <c r="I493" s="27" t="e">
        <f>+SUMIF('[16]New PBC 31.03.2021'!A:A, 'Trial Balance (2)'!F493, '[16]New PBC 31.03.2021'!D:D)</f>
        <v>#VALUE!</v>
      </c>
      <c r="J493" s="27" t="e">
        <f>+SUMIF('[16]New PBC 31.03.2021'!A:A, 'Trial Balance (2)'!F493, '[16]New PBC 31.03.2021'!G:G)</f>
        <v>#VALUE!</v>
      </c>
      <c r="K493" s="27" t="e">
        <f>+SUMIF('[16]New PBC 31.03.2021'!A:A, 'Trial Balance (2)'!F493, '[16]New PBC 31.03.2021'!J:J)</f>
        <v>#VALUE!</v>
      </c>
      <c r="L493" s="27" t="e">
        <f t="shared" si="34"/>
        <v>#VALUE!</v>
      </c>
      <c r="M493" s="27">
        <f t="shared" si="33"/>
        <v>0</v>
      </c>
      <c r="N493" s="95" t="e">
        <f t="shared" si="35"/>
        <v>#VALUE!</v>
      </c>
      <c r="O493" s="59">
        <v>0</v>
      </c>
      <c r="P493" s="59">
        <f t="shared" si="36"/>
        <v>0</v>
      </c>
      <c r="Q493" s="60">
        <f t="shared" si="37"/>
        <v>0</v>
      </c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</row>
    <row r="494" spans="1:40" s="23" customFormat="1" ht="12.75" x14ac:dyDescent="0.2">
      <c r="A494" s="23" t="s">
        <v>3568</v>
      </c>
      <c r="B494" s="138">
        <v>1004</v>
      </c>
      <c r="C494" s="138">
        <v>1004</v>
      </c>
      <c r="D494" s="138">
        <v>100401</v>
      </c>
      <c r="E494" s="138">
        <v>100401</v>
      </c>
      <c r="F494" s="108" t="s">
        <v>1266</v>
      </c>
      <c r="G494" s="27" t="s">
        <v>1267</v>
      </c>
      <c r="H494" s="27" t="s">
        <v>5</v>
      </c>
      <c r="I494" s="27" t="e">
        <f>+SUMIF('[16]New PBC 31.03.2021'!A:A, 'Trial Balance (2)'!F494, '[16]New PBC 31.03.2021'!D:D)</f>
        <v>#VALUE!</v>
      </c>
      <c r="J494" s="27" t="e">
        <f>+SUMIF('[16]New PBC 31.03.2021'!A:A, 'Trial Balance (2)'!F494, '[16]New PBC 31.03.2021'!G:G)</f>
        <v>#VALUE!</v>
      </c>
      <c r="K494" s="27" t="e">
        <f>+SUMIF('[16]New PBC 31.03.2021'!A:A, 'Trial Balance (2)'!F494, '[16]New PBC 31.03.2021'!J:J)</f>
        <v>#VALUE!</v>
      </c>
      <c r="L494" s="27" t="e">
        <f t="shared" si="34"/>
        <v>#VALUE!</v>
      </c>
      <c r="M494" s="27">
        <f t="shared" si="33"/>
        <v>0</v>
      </c>
      <c r="N494" s="95" t="e">
        <f t="shared" si="35"/>
        <v>#VALUE!</v>
      </c>
      <c r="O494" s="59">
        <v>0</v>
      </c>
      <c r="P494" s="59">
        <f t="shared" si="36"/>
        <v>0</v>
      </c>
      <c r="Q494" s="60">
        <f t="shared" si="37"/>
        <v>0</v>
      </c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</row>
    <row r="495" spans="1:40" s="23" customFormat="1" ht="12.75" x14ac:dyDescent="0.2">
      <c r="A495" s="23" t="s">
        <v>3568</v>
      </c>
      <c r="B495" s="138">
        <v>1004</v>
      </c>
      <c r="C495" s="138">
        <v>1004</v>
      </c>
      <c r="D495" s="138">
        <v>100401</v>
      </c>
      <c r="E495" s="138">
        <v>100401</v>
      </c>
      <c r="F495" s="108" t="s">
        <v>1270</v>
      </c>
      <c r="G495" s="27" t="s">
        <v>1271</v>
      </c>
      <c r="H495" s="27" t="s">
        <v>5</v>
      </c>
      <c r="I495" s="27" t="e">
        <f>+SUMIF('[16]New PBC 31.03.2021'!A:A, 'Trial Balance (2)'!F495, '[16]New PBC 31.03.2021'!D:D)</f>
        <v>#VALUE!</v>
      </c>
      <c r="J495" s="27" t="e">
        <f>+SUMIF('[16]New PBC 31.03.2021'!A:A, 'Trial Balance (2)'!F495, '[16]New PBC 31.03.2021'!G:G)</f>
        <v>#VALUE!</v>
      </c>
      <c r="K495" s="27" t="e">
        <f>+SUMIF('[16]New PBC 31.03.2021'!A:A, 'Trial Balance (2)'!F495, '[16]New PBC 31.03.2021'!J:J)</f>
        <v>#VALUE!</v>
      </c>
      <c r="L495" s="27" t="e">
        <f t="shared" si="34"/>
        <v>#VALUE!</v>
      </c>
      <c r="M495" s="27">
        <f t="shared" si="33"/>
        <v>0</v>
      </c>
      <c r="N495" s="95" t="e">
        <f t="shared" si="35"/>
        <v>#VALUE!</v>
      </c>
      <c r="O495" s="59">
        <v>0</v>
      </c>
      <c r="P495" s="59">
        <f t="shared" si="36"/>
        <v>0</v>
      </c>
      <c r="Q495" s="60">
        <f t="shared" si="37"/>
        <v>0</v>
      </c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</row>
    <row r="496" spans="1:40" s="23" customFormat="1" ht="12.75" x14ac:dyDescent="0.2">
      <c r="A496" s="23" t="s">
        <v>3568</v>
      </c>
      <c r="B496" s="138">
        <v>1004</v>
      </c>
      <c r="C496" s="138">
        <v>1004</v>
      </c>
      <c r="D496" s="138">
        <v>100401</v>
      </c>
      <c r="E496" s="138">
        <v>100401</v>
      </c>
      <c r="F496" s="108" t="s">
        <v>1297</v>
      </c>
      <c r="G496" s="27" t="s">
        <v>1298</v>
      </c>
      <c r="H496" s="27" t="s">
        <v>5</v>
      </c>
      <c r="I496" s="27" t="e">
        <f>+SUMIF('[16]New PBC 31.03.2021'!A:A, 'Trial Balance (2)'!F496, '[16]New PBC 31.03.2021'!D:D)</f>
        <v>#VALUE!</v>
      </c>
      <c r="J496" s="27" t="e">
        <f>+SUMIF('[16]New PBC 31.03.2021'!A:A, 'Trial Balance (2)'!F496, '[16]New PBC 31.03.2021'!G:G)</f>
        <v>#VALUE!</v>
      </c>
      <c r="K496" s="27" t="e">
        <f>+SUMIF('[16]New PBC 31.03.2021'!A:A, 'Trial Balance (2)'!F496, '[16]New PBC 31.03.2021'!J:J)</f>
        <v>#VALUE!</v>
      </c>
      <c r="L496" s="27" t="e">
        <f t="shared" si="34"/>
        <v>#VALUE!</v>
      </c>
      <c r="M496" s="27">
        <f t="shared" si="33"/>
        <v>0</v>
      </c>
      <c r="N496" s="95" t="e">
        <f t="shared" si="35"/>
        <v>#VALUE!</v>
      </c>
      <c r="O496" s="59">
        <v>0</v>
      </c>
      <c r="P496" s="59">
        <f t="shared" si="36"/>
        <v>0</v>
      </c>
      <c r="Q496" s="60">
        <f t="shared" si="37"/>
        <v>0</v>
      </c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</row>
    <row r="497" spans="1:40" s="23" customFormat="1" ht="12.75" x14ac:dyDescent="0.2">
      <c r="A497" s="23" t="s">
        <v>3568</v>
      </c>
      <c r="B497" s="138">
        <v>1004</v>
      </c>
      <c r="C497" s="138">
        <v>1004</v>
      </c>
      <c r="D497" s="138">
        <v>100401</v>
      </c>
      <c r="E497" s="138">
        <v>100401</v>
      </c>
      <c r="F497" s="108" t="s">
        <v>1306</v>
      </c>
      <c r="G497" s="27" t="s">
        <v>1307</v>
      </c>
      <c r="H497" s="27" t="s">
        <v>5</v>
      </c>
      <c r="I497" s="27" t="e">
        <f>+SUMIF('[16]New PBC 31.03.2021'!A:A, 'Trial Balance (2)'!F497, '[16]New PBC 31.03.2021'!D:D)</f>
        <v>#VALUE!</v>
      </c>
      <c r="J497" s="27" t="e">
        <f>+SUMIF('[16]New PBC 31.03.2021'!A:A, 'Trial Balance (2)'!F497, '[16]New PBC 31.03.2021'!G:G)</f>
        <v>#VALUE!</v>
      </c>
      <c r="K497" s="27" t="e">
        <f>+SUMIF('[16]New PBC 31.03.2021'!A:A, 'Trial Balance (2)'!F497, '[16]New PBC 31.03.2021'!J:J)</f>
        <v>#VALUE!</v>
      </c>
      <c r="L497" s="27" t="e">
        <f t="shared" si="34"/>
        <v>#VALUE!</v>
      </c>
      <c r="M497" s="27">
        <f t="shared" si="33"/>
        <v>0</v>
      </c>
      <c r="N497" s="95" t="e">
        <f t="shared" si="35"/>
        <v>#VALUE!</v>
      </c>
      <c r="O497" s="59">
        <v>0</v>
      </c>
      <c r="P497" s="59">
        <f t="shared" si="36"/>
        <v>0</v>
      </c>
      <c r="Q497" s="60">
        <f t="shared" si="37"/>
        <v>0</v>
      </c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</row>
    <row r="498" spans="1:40" s="23" customFormat="1" ht="12.75" x14ac:dyDescent="0.2">
      <c r="A498" s="23" t="s">
        <v>3568</v>
      </c>
      <c r="B498" s="138">
        <v>1004</v>
      </c>
      <c r="C498" s="138">
        <v>1004</v>
      </c>
      <c r="D498" s="138">
        <v>100401</v>
      </c>
      <c r="E498" s="138">
        <v>100401</v>
      </c>
      <c r="F498" s="108" t="s">
        <v>1309</v>
      </c>
      <c r="G498" s="27" t="s">
        <v>1310</v>
      </c>
      <c r="H498" s="27" t="s">
        <v>5</v>
      </c>
      <c r="I498" s="27" t="e">
        <f>+SUMIF('[16]New PBC 31.03.2021'!A:A, 'Trial Balance (2)'!F498, '[16]New PBC 31.03.2021'!D:D)</f>
        <v>#VALUE!</v>
      </c>
      <c r="J498" s="27" t="e">
        <f>+SUMIF('[16]New PBC 31.03.2021'!A:A, 'Trial Balance (2)'!F498, '[16]New PBC 31.03.2021'!G:G)</f>
        <v>#VALUE!</v>
      </c>
      <c r="K498" s="27" t="e">
        <f>+SUMIF('[16]New PBC 31.03.2021'!A:A, 'Trial Balance (2)'!F498, '[16]New PBC 31.03.2021'!J:J)</f>
        <v>#VALUE!</v>
      </c>
      <c r="L498" s="27" t="e">
        <f t="shared" si="34"/>
        <v>#VALUE!</v>
      </c>
      <c r="M498" s="27">
        <f t="shared" si="33"/>
        <v>0</v>
      </c>
      <c r="N498" s="95" t="e">
        <f t="shared" si="35"/>
        <v>#VALUE!</v>
      </c>
      <c r="O498" s="59">
        <v>0</v>
      </c>
      <c r="P498" s="59">
        <f t="shared" si="36"/>
        <v>0</v>
      </c>
      <c r="Q498" s="60">
        <f t="shared" si="37"/>
        <v>0</v>
      </c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</row>
    <row r="499" spans="1:40" s="23" customFormat="1" ht="12.75" x14ac:dyDescent="0.2">
      <c r="A499" s="23" t="s">
        <v>3568</v>
      </c>
      <c r="B499" s="138">
        <v>1004</v>
      </c>
      <c r="C499" s="138">
        <v>1004</v>
      </c>
      <c r="D499" s="138">
        <v>100401</v>
      </c>
      <c r="E499" s="138">
        <v>100401</v>
      </c>
      <c r="F499" s="108" t="s">
        <v>1311</v>
      </c>
      <c r="G499" s="27" t="s">
        <v>1312</v>
      </c>
      <c r="H499" s="27" t="s">
        <v>5</v>
      </c>
      <c r="I499" s="27" t="e">
        <f>+SUMIF('[16]New PBC 31.03.2021'!A:A, 'Trial Balance (2)'!F499, '[16]New PBC 31.03.2021'!D:D)</f>
        <v>#VALUE!</v>
      </c>
      <c r="J499" s="27" t="e">
        <f>+SUMIF('[16]New PBC 31.03.2021'!A:A, 'Trial Balance (2)'!F499, '[16]New PBC 31.03.2021'!G:G)</f>
        <v>#VALUE!</v>
      </c>
      <c r="K499" s="27" t="e">
        <f>+SUMIF('[16]New PBC 31.03.2021'!A:A, 'Trial Balance (2)'!F499, '[16]New PBC 31.03.2021'!J:J)</f>
        <v>#VALUE!</v>
      </c>
      <c r="L499" s="27" t="e">
        <f t="shared" si="34"/>
        <v>#VALUE!</v>
      </c>
      <c r="M499" s="27">
        <f t="shared" si="33"/>
        <v>0</v>
      </c>
      <c r="N499" s="95" t="e">
        <f t="shared" si="35"/>
        <v>#VALUE!</v>
      </c>
      <c r="O499" s="59">
        <v>0</v>
      </c>
      <c r="P499" s="59">
        <f t="shared" si="36"/>
        <v>0</v>
      </c>
      <c r="Q499" s="60">
        <f t="shared" si="37"/>
        <v>0</v>
      </c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</row>
    <row r="500" spans="1:40" s="23" customFormat="1" ht="12.75" x14ac:dyDescent="0.2">
      <c r="A500" s="23" t="s">
        <v>3568</v>
      </c>
      <c r="B500" s="138">
        <v>1004</v>
      </c>
      <c r="C500" s="138">
        <v>1004</v>
      </c>
      <c r="D500" s="138">
        <v>100401</v>
      </c>
      <c r="E500" s="138">
        <v>100401</v>
      </c>
      <c r="F500" s="108" t="s">
        <v>1321</v>
      </c>
      <c r="G500" s="27" t="s">
        <v>1322</v>
      </c>
      <c r="H500" s="27" t="s">
        <v>5</v>
      </c>
      <c r="I500" s="27" t="e">
        <f>+SUMIF('[16]New PBC 31.03.2021'!A:A, 'Trial Balance (2)'!F500, '[16]New PBC 31.03.2021'!D:D)</f>
        <v>#VALUE!</v>
      </c>
      <c r="J500" s="27" t="e">
        <f>+SUMIF('[16]New PBC 31.03.2021'!A:A, 'Trial Balance (2)'!F500, '[16]New PBC 31.03.2021'!G:G)</f>
        <v>#VALUE!</v>
      </c>
      <c r="K500" s="27" t="e">
        <f>+SUMIF('[16]New PBC 31.03.2021'!A:A, 'Trial Balance (2)'!F500, '[16]New PBC 31.03.2021'!J:J)</f>
        <v>#VALUE!</v>
      </c>
      <c r="L500" s="27" t="e">
        <f t="shared" si="34"/>
        <v>#VALUE!</v>
      </c>
      <c r="M500" s="27">
        <f t="shared" si="33"/>
        <v>0</v>
      </c>
      <c r="N500" s="95" t="e">
        <f t="shared" si="35"/>
        <v>#VALUE!</v>
      </c>
      <c r="O500" s="59">
        <v>0</v>
      </c>
      <c r="P500" s="59">
        <f t="shared" si="36"/>
        <v>0</v>
      </c>
      <c r="Q500" s="60">
        <f t="shared" si="37"/>
        <v>0</v>
      </c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</row>
    <row r="501" spans="1:40" s="23" customFormat="1" ht="12.75" x14ac:dyDescent="0.2">
      <c r="A501" s="23" t="s">
        <v>3568</v>
      </c>
      <c r="B501" s="138">
        <v>1004</v>
      </c>
      <c r="C501" s="138">
        <v>1004</v>
      </c>
      <c r="D501" s="138">
        <v>100401</v>
      </c>
      <c r="E501" s="138">
        <v>100401</v>
      </c>
      <c r="F501" s="108" t="s">
        <v>1323</v>
      </c>
      <c r="G501" s="27" t="s">
        <v>1324</v>
      </c>
      <c r="H501" s="27" t="s">
        <v>5</v>
      </c>
      <c r="I501" s="27" t="e">
        <f>+SUMIF('[16]New PBC 31.03.2021'!A:A, 'Trial Balance (2)'!F501, '[16]New PBC 31.03.2021'!D:D)</f>
        <v>#VALUE!</v>
      </c>
      <c r="J501" s="27" t="e">
        <f>+SUMIF('[16]New PBC 31.03.2021'!A:A, 'Trial Balance (2)'!F501, '[16]New PBC 31.03.2021'!G:G)</f>
        <v>#VALUE!</v>
      </c>
      <c r="K501" s="27" t="e">
        <f>+SUMIF('[16]New PBC 31.03.2021'!A:A, 'Trial Balance (2)'!F501, '[16]New PBC 31.03.2021'!J:J)</f>
        <v>#VALUE!</v>
      </c>
      <c r="L501" s="27" t="e">
        <f t="shared" si="34"/>
        <v>#VALUE!</v>
      </c>
      <c r="M501" s="27">
        <f t="shared" si="33"/>
        <v>0</v>
      </c>
      <c r="N501" s="95" t="e">
        <f t="shared" si="35"/>
        <v>#VALUE!</v>
      </c>
      <c r="O501" s="59">
        <v>0</v>
      </c>
      <c r="P501" s="59">
        <f t="shared" si="36"/>
        <v>0</v>
      </c>
      <c r="Q501" s="60">
        <f t="shared" si="37"/>
        <v>0</v>
      </c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</row>
    <row r="502" spans="1:40" s="23" customFormat="1" ht="12.75" x14ac:dyDescent="0.2">
      <c r="A502" s="23" t="s">
        <v>3568</v>
      </c>
      <c r="B502" s="138">
        <v>1004</v>
      </c>
      <c r="C502" s="138">
        <v>1004</v>
      </c>
      <c r="D502" s="138">
        <v>100401</v>
      </c>
      <c r="E502" s="138">
        <v>100401</v>
      </c>
      <c r="F502" s="108" t="s">
        <v>1328</v>
      </c>
      <c r="G502" s="27" t="s">
        <v>1329</v>
      </c>
      <c r="H502" s="27" t="s">
        <v>5</v>
      </c>
      <c r="I502" s="27" t="e">
        <f>+SUMIF('[16]New PBC 31.03.2021'!A:A, 'Trial Balance (2)'!F502, '[16]New PBC 31.03.2021'!D:D)</f>
        <v>#VALUE!</v>
      </c>
      <c r="J502" s="27" t="e">
        <f>+SUMIF('[16]New PBC 31.03.2021'!A:A, 'Trial Balance (2)'!F502, '[16]New PBC 31.03.2021'!G:G)</f>
        <v>#VALUE!</v>
      </c>
      <c r="K502" s="27" t="e">
        <f>+SUMIF('[16]New PBC 31.03.2021'!A:A, 'Trial Balance (2)'!F502, '[16]New PBC 31.03.2021'!J:J)</f>
        <v>#VALUE!</v>
      </c>
      <c r="L502" s="27" t="e">
        <f t="shared" si="34"/>
        <v>#VALUE!</v>
      </c>
      <c r="M502" s="27">
        <f t="shared" si="33"/>
        <v>0</v>
      </c>
      <c r="N502" s="95" t="e">
        <f t="shared" si="35"/>
        <v>#VALUE!</v>
      </c>
      <c r="O502" s="59">
        <v>0</v>
      </c>
      <c r="P502" s="59">
        <f t="shared" si="36"/>
        <v>0</v>
      </c>
      <c r="Q502" s="60">
        <f t="shared" si="37"/>
        <v>0</v>
      </c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</row>
    <row r="503" spans="1:40" s="23" customFormat="1" ht="12.75" x14ac:dyDescent="0.2">
      <c r="A503" s="23" t="s">
        <v>3568</v>
      </c>
      <c r="B503" s="138">
        <v>1004</v>
      </c>
      <c r="C503" s="138">
        <v>1004</v>
      </c>
      <c r="D503" s="138">
        <v>100401</v>
      </c>
      <c r="E503" s="138">
        <v>100401</v>
      </c>
      <c r="F503" s="108" t="s">
        <v>1330</v>
      </c>
      <c r="G503" s="27" t="s">
        <v>1331</v>
      </c>
      <c r="H503" s="27" t="s">
        <v>5</v>
      </c>
      <c r="I503" s="27" t="e">
        <f>+SUMIF('[16]New PBC 31.03.2021'!A:A, 'Trial Balance (2)'!F503, '[16]New PBC 31.03.2021'!D:D)</f>
        <v>#VALUE!</v>
      </c>
      <c r="J503" s="27" t="e">
        <f>+SUMIF('[16]New PBC 31.03.2021'!A:A, 'Trial Balance (2)'!F503, '[16]New PBC 31.03.2021'!G:G)</f>
        <v>#VALUE!</v>
      </c>
      <c r="K503" s="27" t="e">
        <f>+SUMIF('[16]New PBC 31.03.2021'!A:A, 'Trial Balance (2)'!F503, '[16]New PBC 31.03.2021'!J:J)</f>
        <v>#VALUE!</v>
      </c>
      <c r="L503" s="27" t="e">
        <f t="shared" si="34"/>
        <v>#VALUE!</v>
      </c>
      <c r="M503" s="27">
        <f t="shared" ref="M503:M566" si="38">+ROUND(SUM(S503:X503),0)</f>
        <v>0</v>
      </c>
      <c r="N503" s="95" t="e">
        <f t="shared" si="35"/>
        <v>#VALUE!</v>
      </c>
      <c r="O503" s="59">
        <v>0</v>
      </c>
      <c r="P503" s="59">
        <f t="shared" si="36"/>
        <v>0</v>
      </c>
      <c r="Q503" s="60">
        <f t="shared" si="37"/>
        <v>0</v>
      </c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</row>
    <row r="504" spans="1:40" s="23" customFormat="1" ht="12.75" x14ac:dyDescent="0.2">
      <c r="A504" s="23" t="s">
        <v>3568</v>
      </c>
      <c r="B504" s="138">
        <v>1004</v>
      </c>
      <c r="C504" s="138">
        <v>1004</v>
      </c>
      <c r="D504" s="138">
        <v>100401</v>
      </c>
      <c r="E504" s="138">
        <v>100401</v>
      </c>
      <c r="F504" s="108" t="s">
        <v>1333</v>
      </c>
      <c r="G504" s="27" t="s">
        <v>1334</v>
      </c>
      <c r="H504" s="27" t="s">
        <v>5</v>
      </c>
      <c r="I504" s="27" t="e">
        <f>+SUMIF('[16]New PBC 31.03.2021'!A:A, 'Trial Balance (2)'!F504, '[16]New PBC 31.03.2021'!D:D)</f>
        <v>#VALUE!</v>
      </c>
      <c r="J504" s="27" t="e">
        <f>+SUMIF('[16]New PBC 31.03.2021'!A:A, 'Trial Balance (2)'!F504, '[16]New PBC 31.03.2021'!G:G)</f>
        <v>#VALUE!</v>
      </c>
      <c r="K504" s="27" t="e">
        <f>+SUMIF('[16]New PBC 31.03.2021'!A:A, 'Trial Balance (2)'!F504, '[16]New PBC 31.03.2021'!J:J)</f>
        <v>#VALUE!</v>
      </c>
      <c r="L504" s="27" t="e">
        <f t="shared" si="34"/>
        <v>#VALUE!</v>
      </c>
      <c r="M504" s="27">
        <f t="shared" si="38"/>
        <v>0</v>
      </c>
      <c r="N504" s="95" t="e">
        <f t="shared" si="35"/>
        <v>#VALUE!</v>
      </c>
      <c r="O504" s="59">
        <v>0</v>
      </c>
      <c r="P504" s="59">
        <f t="shared" si="36"/>
        <v>0</v>
      </c>
      <c r="Q504" s="60">
        <f t="shared" si="37"/>
        <v>0</v>
      </c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</row>
    <row r="505" spans="1:40" s="23" customFormat="1" ht="12.75" x14ac:dyDescent="0.2">
      <c r="A505" s="23" t="s">
        <v>3568</v>
      </c>
      <c r="B505" s="138">
        <v>1004</v>
      </c>
      <c r="C505" s="138">
        <v>1004</v>
      </c>
      <c r="D505" s="138">
        <v>100401</v>
      </c>
      <c r="E505" s="138">
        <v>100401</v>
      </c>
      <c r="F505" s="108" t="s">
        <v>1337</v>
      </c>
      <c r="G505" s="27" t="s">
        <v>1338</v>
      </c>
      <c r="H505" s="27" t="s">
        <v>5</v>
      </c>
      <c r="I505" s="27" t="e">
        <f>+SUMIF('[16]New PBC 31.03.2021'!A:A, 'Trial Balance (2)'!F505, '[16]New PBC 31.03.2021'!D:D)</f>
        <v>#VALUE!</v>
      </c>
      <c r="J505" s="27" t="e">
        <f>+SUMIF('[16]New PBC 31.03.2021'!A:A, 'Trial Balance (2)'!F505, '[16]New PBC 31.03.2021'!G:G)</f>
        <v>#VALUE!</v>
      </c>
      <c r="K505" s="27" t="e">
        <f>+SUMIF('[16]New PBC 31.03.2021'!A:A, 'Trial Balance (2)'!F505, '[16]New PBC 31.03.2021'!J:J)</f>
        <v>#VALUE!</v>
      </c>
      <c r="L505" s="27" t="e">
        <f t="shared" si="34"/>
        <v>#VALUE!</v>
      </c>
      <c r="M505" s="27">
        <f t="shared" si="38"/>
        <v>0</v>
      </c>
      <c r="N505" s="95" t="e">
        <f t="shared" si="35"/>
        <v>#VALUE!</v>
      </c>
      <c r="O505" s="59">
        <v>0</v>
      </c>
      <c r="P505" s="59">
        <f t="shared" si="36"/>
        <v>0</v>
      </c>
      <c r="Q505" s="60">
        <f t="shared" si="37"/>
        <v>0</v>
      </c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</row>
    <row r="506" spans="1:40" s="23" customFormat="1" ht="12.75" x14ac:dyDescent="0.2">
      <c r="A506" s="23" t="s">
        <v>3568</v>
      </c>
      <c r="B506" s="138">
        <v>1004</v>
      </c>
      <c r="C506" s="138">
        <v>1004</v>
      </c>
      <c r="D506" s="138">
        <v>100401</v>
      </c>
      <c r="E506" s="138">
        <v>100401</v>
      </c>
      <c r="F506" s="108" t="s">
        <v>1346</v>
      </c>
      <c r="G506" s="27" t="s">
        <v>1347</v>
      </c>
      <c r="H506" s="27" t="s">
        <v>5</v>
      </c>
      <c r="I506" s="27" t="e">
        <f>+SUMIF('[16]New PBC 31.03.2021'!A:A, 'Trial Balance (2)'!F506, '[16]New PBC 31.03.2021'!D:D)</f>
        <v>#VALUE!</v>
      </c>
      <c r="J506" s="27" t="e">
        <f>+SUMIF('[16]New PBC 31.03.2021'!A:A, 'Trial Balance (2)'!F506, '[16]New PBC 31.03.2021'!G:G)</f>
        <v>#VALUE!</v>
      </c>
      <c r="K506" s="27" t="e">
        <f>+SUMIF('[16]New PBC 31.03.2021'!A:A, 'Trial Balance (2)'!F506, '[16]New PBC 31.03.2021'!J:J)</f>
        <v>#VALUE!</v>
      </c>
      <c r="L506" s="27" t="e">
        <f t="shared" si="34"/>
        <v>#VALUE!</v>
      </c>
      <c r="M506" s="27">
        <f t="shared" si="38"/>
        <v>0</v>
      </c>
      <c r="N506" s="95" t="e">
        <f t="shared" si="35"/>
        <v>#VALUE!</v>
      </c>
      <c r="O506" s="59">
        <v>0</v>
      </c>
      <c r="P506" s="59">
        <f t="shared" si="36"/>
        <v>0</v>
      </c>
      <c r="Q506" s="60">
        <f t="shared" si="37"/>
        <v>0</v>
      </c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</row>
    <row r="507" spans="1:40" s="23" customFormat="1" ht="12.75" x14ac:dyDescent="0.2">
      <c r="A507" s="23" t="s">
        <v>3568</v>
      </c>
      <c r="B507" s="138">
        <v>1004</v>
      </c>
      <c r="C507" s="138">
        <v>1004</v>
      </c>
      <c r="D507" s="138">
        <v>100401</v>
      </c>
      <c r="E507" s="138">
        <v>100401</v>
      </c>
      <c r="F507" s="108" t="s">
        <v>1348</v>
      </c>
      <c r="G507" s="27" t="s">
        <v>475</v>
      </c>
      <c r="H507" s="27" t="s">
        <v>5</v>
      </c>
      <c r="I507" s="27" t="e">
        <f>+SUMIF('[16]New PBC 31.03.2021'!A:A, 'Trial Balance (2)'!F507, '[16]New PBC 31.03.2021'!D:D)</f>
        <v>#VALUE!</v>
      </c>
      <c r="J507" s="27" t="e">
        <f>+SUMIF('[16]New PBC 31.03.2021'!A:A, 'Trial Balance (2)'!F507, '[16]New PBC 31.03.2021'!G:G)</f>
        <v>#VALUE!</v>
      </c>
      <c r="K507" s="27" t="e">
        <f>+SUMIF('[16]New PBC 31.03.2021'!A:A, 'Trial Balance (2)'!F507, '[16]New PBC 31.03.2021'!J:J)</f>
        <v>#VALUE!</v>
      </c>
      <c r="L507" s="27" t="e">
        <f t="shared" si="34"/>
        <v>#VALUE!</v>
      </c>
      <c r="M507" s="27">
        <f t="shared" si="38"/>
        <v>0</v>
      </c>
      <c r="N507" s="95" t="e">
        <f t="shared" si="35"/>
        <v>#VALUE!</v>
      </c>
      <c r="O507" s="59">
        <v>0</v>
      </c>
      <c r="P507" s="59">
        <f t="shared" si="36"/>
        <v>0</v>
      </c>
      <c r="Q507" s="60">
        <f t="shared" si="37"/>
        <v>0</v>
      </c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</row>
    <row r="508" spans="1:40" s="23" customFormat="1" ht="12.75" x14ac:dyDescent="0.2">
      <c r="A508" s="23" t="s">
        <v>3567</v>
      </c>
      <c r="B508" s="138">
        <v>2012</v>
      </c>
      <c r="C508" s="138">
        <v>2012</v>
      </c>
      <c r="D508" s="138">
        <v>201201</v>
      </c>
      <c r="E508" s="138">
        <v>201201</v>
      </c>
      <c r="F508" s="108" t="s">
        <v>1349</v>
      </c>
      <c r="G508" s="27" t="s">
        <v>1350</v>
      </c>
      <c r="H508" s="27" t="s">
        <v>5</v>
      </c>
      <c r="I508" s="27" t="e">
        <f>+SUMIF('[16]New PBC 31.03.2021'!A:A, 'Trial Balance (2)'!F508, '[16]New PBC 31.03.2021'!D:D)</f>
        <v>#VALUE!</v>
      </c>
      <c r="J508" s="27" t="e">
        <f>+SUMIF('[16]New PBC 31.03.2021'!A:A, 'Trial Balance (2)'!F508, '[16]New PBC 31.03.2021'!G:G)</f>
        <v>#VALUE!</v>
      </c>
      <c r="K508" s="27" t="e">
        <f>+SUMIF('[16]New PBC 31.03.2021'!A:A, 'Trial Balance (2)'!F508, '[16]New PBC 31.03.2021'!J:J)</f>
        <v>#VALUE!</v>
      </c>
      <c r="L508" s="27" t="e">
        <f t="shared" si="34"/>
        <v>#VALUE!</v>
      </c>
      <c r="M508" s="27">
        <f t="shared" si="38"/>
        <v>0</v>
      </c>
      <c r="N508" s="95" t="e">
        <f t="shared" si="35"/>
        <v>#VALUE!</v>
      </c>
      <c r="O508" s="59">
        <v>0</v>
      </c>
      <c r="P508" s="59">
        <f t="shared" si="36"/>
        <v>0</v>
      </c>
      <c r="Q508" s="60">
        <f t="shared" si="37"/>
        <v>0</v>
      </c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</row>
    <row r="509" spans="1:40" s="23" customFormat="1" ht="12.75" x14ac:dyDescent="0.2">
      <c r="A509" s="23" t="s">
        <v>3568</v>
      </c>
      <c r="B509" s="138">
        <v>1004</v>
      </c>
      <c r="C509" s="138">
        <v>1004</v>
      </c>
      <c r="D509" s="138">
        <v>100401</v>
      </c>
      <c r="E509" s="138">
        <v>100401</v>
      </c>
      <c r="F509" s="108" t="s">
        <v>1358</v>
      </c>
      <c r="G509" s="27" t="s">
        <v>1359</v>
      </c>
      <c r="H509" s="27" t="s">
        <v>5</v>
      </c>
      <c r="I509" s="27" t="e">
        <f>+SUMIF('[16]New PBC 31.03.2021'!A:A, 'Trial Balance (2)'!F509, '[16]New PBC 31.03.2021'!D:D)</f>
        <v>#VALUE!</v>
      </c>
      <c r="J509" s="27" t="e">
        <f>+SUMIF('[16]New PBC 31.03.2021'!A:A, 'Trial Balance (2)'!F509, '[16]New PBC 31.03.2021'!G:G)</f>
        <v>#VALUE!</v>
      </c>
      <c r="K509" s="27" t="e">
        <f>+SUMIF('[16]New PBC 31.03.2021'!A:A, 'Trial Balance (2)'!F509, '[16]New PBC 31.03.2021'!J:J)</f>
        <v>#VALUE!</v>
      </c>
      <c r="L509" s="27" t="e">
        <f t="shared" si="34"/>
        <v>#VALUE!</v>
      </c>
      <c r="M509" s="27">
        <f t="shared" si="38"/>
        <v>0</v>
      </c>
      <c r="N509" s="95" t="e">
        <f t="shared" si="35"/>
        <v>#VALUE!</v>
      </c>
      <c r="O509" s="59">
        <v>0</v>
      </c>
      <c r="P509" s="59">
        <f t="shared" si="36"/>
        <v>0</v>
      </c>
      <c r="Q509" s="60">
        <f t="shared" si="37"/>
        <v>0</v>
      </c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</row>
    <row r="510" spans="1:40" s="23" customFormat="1" ht="12.75" x14ac:dyDescent="0.2">
      <c r="A510" s="23" t="s">
        <v>3568</v>
      </c>
      <c r="B510" s="138">
        <v>1004</v>
      </c>
      <c r="C510" s="138">
        <v>1004</v>
      </c>
      <c r="D510" s="138">
        <v>100401</v>
      </c>
      <c r="E510" s="138">
        <v>100401</v>
      </c>
      <c r="F510" s="108" t="s">
        <v>1364</v>
      </c>
      <c r="G510" s="27" t="s">
        <v>1365</v>
      </c>
      <c r="H510" s="27" t="s">
        <v>5</v>
      </c>
      <c r="I510" s="27" t="e">
        <f>+SUMIF('[16]New PBC 31.03.2021'!A:A, 'Trial Balance (2)'!F510, '[16]New PBC 31.03.2021'!D:D)</f>
        <v>#VALUE!</v>
      </c>
      <c r="J510" s="27" t="e">
        <f>+SUMIF('[16]New PBC 31.03.2021'!A:A, 'Trial Balance (2)'!F510, '[16]New PBC 31.03.2021'!G:G)</f>
        <v>#VALUE!</v>
      </c>
      <c r="K510" s="27" t="e">
        <f>+SUMIF('[16]New PBC 31.03.2021'!A:A, 'Trial Balance (2)'!F510, '[16]New PBC 31.03.2021'!J:J)</f>
        <v>#VALUE!</v>
      </c>
      <c r="L510" s="27" t="e">
        <f t="shared" si="34"/>
        <v>#VALUE!</v>
      </c>
      <c r="M510" s="27">
        <f t="shared" si="38"/>
        <v>0</v>
      </c>
      <c r="N510" s="95" t="e">
        <f t="shared" si="35"/>
        <v>#VALUE!</v>
      </c>
      <c r="O510" s="59">
        <v>0</v>
      </c>
      <c r="P510" s="59">
        <f t="shared" si="36"/>
        <v>0</v>
      </c>
      <c r="Q510" s="60">
        <f t="shared" si="37"/>
        <v>0</v>
      </c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</row>
    <row r="511" spans="1:40" s="23" customFormat="1" ht="12.75" x14ac:dyDescent="0.2">
      <c r="A511" s="23" t="s">
        <v>3568</v>
      </c>
      <c r="B511" s="138">
        <v>1004</v>
      </c>
      <c r="C511" s="138">
        <v>1004</v>
      </c>
      <c r="D511" s="138">
        <v>100401</v>
      </c>
      <c r="E511" s="138">
        <v>100401</v>
      </c>
      <c r="F511" s="108" t="s">
        <v>1373</v>
      </c>
      <c r="G511" s="27" t="s">
        <v>1374</v>
      </c>
      <c r="H511" s="27" t="s">
        <v>5</v>
      </c>
      <c r="I511" s="27" t="e">
        <f>+SUMIF('[16]New PBC 31.03.2021'!A:A, 'Trial Balance (2)'!F511, '[16]New PBC 31.03.2021'!D:D)</f>
        <v>#VALUE!</v>
      </c>
      <c r="J511" s="27" t="e">
        <f>+SUMIF('[16]New PBC 31.03.2021'!A:A, 'Trial Balance (2)'!F511, '[16]New PBC 31.03.2021'!G:G)</f>
        <v>#VALUE!</v>
      </c>
      <c r="K511" s="27" t="e">
        <f>+SUMIF('[16]New PBC 31.03.2021'!A:A, 'Trial Balance (2)'!F511, '[16]New PBC 31.03.2021'!J:J)</f>
        <v>#VALUE!</v>
      </c>
      <c r="L511" s="27" t="e">
        <f t="shared" si="34"/>
        <v>#VALUE!</v>
      </c>
      <c r="M511" s="27">
        <f t="shared" si="38"/>
        <v>0</v>
      </c>
      <c r="N511" s="95" t="e">
        <f t="shared" si="35"/>
        <v>#VALUE!</v>
      </c>
      <c r="O511" s="59">
        <v>30033.455000000002</v>
      </c>
      <c r="P511" s="59">
        <f t="shared" si="36"/>
        <v>0</v>
      </c>
      <c r="Q511" s="60">
        <f t="shared" si="37"/>
        <v>30033</v>
      </c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</row>
    <row r="512" spans="1:40" s="23" customFormat="1" ht="12.75" x14ac:dyDescent="0.2">
      <c r="A512" s="23" t="s">
        <v>3568</v>
      </c>
      <c r="B512" s="138">
        <v>1004</v>
      </c>
      <c r="C512" s="138">
        <v>1004</v>
      </c>
      <c r="D512" s="138">
        <v>100401</v>
      </c>
      <c r="E512" s="138">
        <v>100401</v>
      </c>
      <c r="F512" s="108" t="s">
        <v>1376</v>
      </c>
      <c r="G512" s="27" t="s">
        <v>1377</v>
      </c>
      <c r="H512" s="27" t="s">
        <v>5</v>
      </c>
      <c r="I512" s="27" t="e">
        <f>+SUMIF('[16]New PBC 31.03.2021'!A:A, 'Trial Balance (2)'!F512, '[16]New PBC 31.03.2021'!D:D)</f>
        <v>#VALUE!</v>
      </c>
      <c r="J512" s="27" t="e">
        <f>+SUMIF('[16]New PBC 31.03.2021'!A:A, 'Trial Balance (2)'!F512, '[16]New PBC 31.03.2021'!G:G)</f>
        <v>#VALUE!</v>
      </c>
      <c r="K512" s="27" t="e">
        <f>+SUMIF('[16]New PBC 31.03.2021'!A:A, 'Trial Balance (2)'!F512, '[16]New PBC 31.03.2021'!J:J)</f>
        <v>#VALUE!</v>
      </c>
      <c r="L512" s="27" t="e">
        <f t="shared" si="34"/>
        <v>#VALUE!</v>
      </c>
      <c r="M512" s="27">
        <f t="shared" si="38"/>
        <v>0</v>
      </c>
      <c r="N512" s="95" t="e">
        <f t="shared" si="35"/>
        <v>#VALUE!</v>
      </c>
      <c r="O512" s="59">
        <v>31916</v>
      </c>
      <c r="P512" s="59">
        <f t="shared" si="36"/>
        <v>0</v>
      </c>
      <c r="Q512" s="60">
        <f t="shared" si="37"/>
        <v>31916</v>
      </c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</row>
    <row r="513" spans="1:40" s="23" customFormat="1" ht="12.75" x14ac:dyDescent="0.2">
      <c r="A513" s="23" t="s">
        <v>3568</v>
      </c>
      <c r="B513" s="138">
        <v>1004</v>
      </c>
      <c r="C513" s="138">
        <v>1004</v>
      </c>
      <c r="D513" s="138">
        <v>100401</v>
      </c>
      <c r="E513" s="138">
        <v>100401</v>
      </c>
      <c r="F513" s="108" t="s">
        <v>1379</v>
      </c>
      <c r="G513" s="27" t="s">
        <v>738</v>
      </c>
      <c r="H513" s="27" t="s">
        <v>5</v>
      </c>
      <c r="I513" s="27" t="e">
        <f>+SUMIF('[16]New PBC 31.03.2021'!A:A, 'Trial Balance (2)'!F513, '[16]New PBC 31.03.2021'!D:D)</f>
        <v>#VALUE!</v>
      </c>
      <c r="J513" s="27" t="e">
        <f>+SUMIF('[16]New PBC 31.03.2021'!A:A, 'Trial Balance (2)'!F513, '[16]New PBC 31.03.2021'!G:G)</f>
        <v>#VALUE!</v>
      </c>
      <c r="K513" s="27" t="e">
        <f>+SUMIF('[16]New PBC 31.03.2021'!A:A, 'Trial Balance (2)'!F513, '[16]New PBC 31.03.2021'!J:J)</f>
        <v>#VALUE!</v>
      </c>
      <c r="L513" s="27" t="e">
        <f t="shared" si="34"/>
        <v>#VALUE!</v>
      </c>
      <c r="M513" s="27">
        <f t="shared" si="38"/>
        <v>0</v>
      </c>
      <c r="N513" s="95" t="e">
        <f t="shared" si="35"/>
        <v>#VALUE!</v>
      </c>
      <c r="O513" s="59">
        <v>730000</v>
      </c>
      <c r="P513" s="59">
        <f t="shared" si="36"/>
        <v>0</v>
      </c>
      <c r="Q513" s="60">
        <f t="shared" si="37"/>
        <v>730000</v>
      </c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</row>
    <row r="514" spans="1:40" s="23" customFormat="1" ht="12.75" x14ac:dyDescent="0.2">
      <c r="A514" s="23" t="s">
        <v>3568</v>
      </c>
      <c r="B514" s="138">
        <v>1004</v>
      </c>
      <c r="C514" s="138">
        <v>1004</v>
      </c>
      <c r="D514" s="138">
        <v>100401</v>
      </c>
      <c r="E514" s="138">
        <v>100401</v>
      </c>
      <c r="F514" s="108" t="s">
        <v>1382</v>
      </c>
      <c r="G514" s="27" t="s">
        <v>1383</v>
      </c>
      <c r="H514" s="27" t="s">
        <v>5</v>
      </c>
      <c r="I514" s="27" t="e">
        <f>+SUMIF('[16]New PBC 31.03.2021'!A:A, 'Trial Balance (2)'!F514, '[16]New PBC 31.03.2021'!D:D)</f>
        <v>#VALUE!</v>
      </c>
      <c r="J514" s="27" t="e">
        <f>+SUMIF('[16]New PBC 31.03.2021'!A:A, 'Trial Balance (2)'!F514, '[16]New PBC 31.03.2021'!G:G)</f>
        <v>#VALUE!</v>
      </c>
      <c r="K514" s="27" t="e">
        <f>+SUMIF('[16]New PBC 31.03.2021'!A:A, 'Trial Balance (2)'!F514, '[16]New PBC 31.03.2021'!J:J)</f>
        <v>#VALUE!</v>
      </c>
      <c r="L514" s="27" t="e">
        <f t="shared" si="34"/>
        <v>#VALUE!</v>
      </c>
      <c r="M514" s="27">
        <f t="shared" si="38"/>
        <v>0</v>
      </c>
      <c r="N514" s="95" t="e">
        <f t="shared" si="35"/>
        <v>#VALUE!</v>
      </c>
      <c r="O514" s="59">
        <v>0</v>
      </c>
      <c r="P514" s="59">
        <f t="shared" si="36"/>
        <v>0</v>
      </c>
      <c r="Q514" s="60">
        <f t="shared" si="37"/>
        <v>0</v>
      </c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</row>
    <row r="515" spans="1:40" s="23" customFormat="1" ht="12.75" x14ac:dyDescent="0.2">
      <c r="A515" s="23" t="s">
        <v>3562</v>
      </c>
      <c r="B515" s="140">
        <v>1003</v>
      </c>
      <c r="C515" s="138">
        <v>1003</v>
      </c>
      <c r="D515" s="138">
        <v>100301</v>
      </c>
      <c r="E515" s="138">
        <v>100301</v>
      </c>
      <c r="F515" s="108" t="s">
        <v>1386</v>
      </c>
      <c r="G515" s="27" t="s">
        <v>718</v>
      </c>
      <c r="H515" s="27" t="s">
        <v>5</v>
      </c>
      <c r="I515" s="27" t="e">
        <f>+SUMIF('[16]New PBC 31.03.2021'!A:A, 'Trial Balance (2)'!F515, '[16]New PBC 31.03.2021'!D:D)</f>
        <v>#VALUE!</v>
      </c>
      <c r="J515" s="27" t="e">
        <f>+SUMIF('[16]New PBC 31.03.2021'!A:A, 'Trial Balance (2)'!F515, '[16]New PBC 31.03.2021'!G:G)</f>
        <v>#VALUE!</v>
      </c>
      <c r="K515" s="27" t="e">
        <f>+SUMIF('[16]New PBC 31.03.2021'!A:A, 'Trial Balance (2)'!F515, '[16]New PBC 31.03.2021'!J:J)</f>
        <v>#VALUE!</v>
      </c>
      <c r="L515" s="27" t="e">
        <f t="shared" si="34"/>
        <v>#VALUE!</v>
      </c>
      <c r="M515" s="27">
        <f t="shared" si="38"/>
        <v>0</v>
      </c>
      <c r="N515" s="95" t="e">
        <f t="shared" si="35"/>
        <v>#VALUE!</v>
      </c>
      <c r="O515" s="59">
        <v>4117432.379999999</v>
      </c>
      <c r="P515" s="59">
        <f t="shared" si="36"/>
        <v>0</v>
      </c>
      <c r="Q515" s="60">
        <f t="shared" si="37"/>
        <v>4117432</v>
      </c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</row>
    <row r="516" spans="1:40" s="23" customFormat="1" ht="12.75" x14ac:dyDescent="0.2">
      <c r="A516" s="23" t="s">
        <v>3568</v>
      </c>
      <c r="B516" s="138">
        <v>1004</v>
      </c>
      <c r="C516" s="138">
        <v>1004</v>
      </c>
      <c r="D516" s="138">
        <v>100401</v>
      </c>
      <c r="E516" s="138">
        <v>100401</v>
      </c>
      <c r="F516" s="108" t="s">
        <v>1387</v>
      </c>
      <c r="G516" s="27" t="s">
        <v>1388</v>
      </c>
      <c r="H516" s="27" t="s">
        <v>5</v>
      </c>
      <c r="I516" s="27" t="e">
        <f>+SUMIF('[16]New PBC 31.03.2021'!A:A, 'Trial Balance (2)'!F516, '[16]New PBC 31.03.2021'!D:D)</f>
        <v>#VALUE!</v>
      </c>
      <c r="J516" s="27" t="e">
        <f>+SUMIF('[16]New PBC 31.03.2021'!A:A, 'Trial Balance (2)'!F516, '[16]New PBC 31.03.2021'!G:G)</f>
        <v>#VALUE!</v>
      </c>
      <c r="K516" s="27" t="e">
        <f>+SUMIF('[16]New PBC 31.03.2021'!A:A, 'Trial Balance (2)'!F516, '[16]New PBC 31.03.2021'!J:J)</f>
        <v>#VALUE!</v>
      </c>
      <c r="L516" s="27" t="e">
        <f t="shared" si="34"/>
        <v>#VALUE!</v>
      </c>
      <c r="M516" s="27">
        <f t="shared" si="38"/>
        <v>0</v>
      </c>
      <c r="N516" s="95" t="e">
        <f t="shared" si="35"/>
        <v>#VALUE!</v>
      </c>
      <c r="O516" s="59">
        <v>0</v>
      </c>
      <c r="P516" s="59">
        <f t="shared" si="36"/>
        <v>0</v>
      </c>
      <c r="Q516" s="60">
        <f t="shared" si="37"/>
        <v>0</v>
      </c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</row>
    <row r="517" spans="1:40" s="23" customFormat="1" ht="12.75" x14ac:dyDescent="0.2">
      <c r="A517" s="23" t="s">
        <v>3568</v>
      </c>
      <c r="B517" s="138">
        <v>1004</v>
      </c>
      <c r="C517" s="138">
        <v>1004</v>
      </c>
      <c r="D517" s="138">
        <v>100401</v>
      </c>
      <c r="E517" s="138">
        <v>100401</v>
      </c>
      <c r="F517" s="108" t="s">
        <v>1392</v>
      </c>
      <c r="G517" s="27" t="s">
        <v>1393</v>
      </c>
      <c r="H517" s="27" t="s">
        <v>5</v>
      </c>
      <c r="I517" s="27" t="e">
        <f>+SUMIF('[16]New PBC 31.03.2021'!A:A, 'Trial Balance (2)'!F517, '[16]New PBC 31.03.2021'!D:D)</f>
        <v>#VALUE!</v>
      </c>
      <c r="J517" s="27" t="e">
        <f>+SUMIF('[16]New PBC 31.03.2021'!A:A, 'Trial Balance (2)'!F517, '[16]New PBC 31.03.2021'!G:G)</f>
        <v>#VALUE!</v>
      </c>
      <c r="K517" s="27" t="e">
        <f>+SUMIF('[16]New PBC 31.03.2021'!A:A, 'Trial Balance (2)'!F517, '[16]New PBC 31.03.2021'!J:J)</f>
        <v>#VALUE!</v>
      </c>
      <c r="L517" s="27" t="e">
        <f t="shared" si="34"/>
        <v>#VALUE!</v>
      </c>
      <c r="M517" s="27">
        <f t="shared" si="38"/>
        <v>0</v>
      </c>
      <c r="N517" s="95" t="e">
        <f t="shared" si="35"/>
        <v>#VALUE!</v>
      </c>
      <c r="O517" s="59">
        <v>0</v>
      </c>
      <c r="P517" s="59">
        <f t="shared" si="36"/>
        <v>0</v>
      </c>
      <c r="Q517" s="60">
        <f t="shared" si="37"/>
        <v>0</v>
      </c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</row>
    <row r="518" spans="1:40" s="23" customFormat="1" ht="12.75" x14ac:dyDescent="0.2">
      <c r="A518" s="23" t="s">
        <v>3568</v>
      </c>
      <c r="B518" s="138">
        <v>1004</v>
      </c>
      <c r="C518" s="138">
        <v>1004</v>
      </c>
      <c r="D518" s="138">
        <v>100401</v>
      </c>
      <c r="E518" s="138">
        <v>100401</v>
      </c>
      <c r="F518" s="108" t="s">
        <v>1394</v>
      </c>
      <c r="G518" s="27" t="s">
        <v>921</v>
      </c>
      <c r="H518" s="27" t="s">
        <v>5</v>
      </c>
      <c r="I518" s="27" t="e">
        <f>+SUMIF('[16]New PBC 31.03.2021'!A:A, 'Trial Balance (2)'!F518, '[16]New PBC 31.03.2021'!D:D)</f>
        <v>#VALUE!</v>
      </c>
      <c r="J518" s="27" t="e">
        <f>+SUMIF('[16]New PBC 31.03.2021'!A:A, 'Trial Balance (2)'!F518, '[16]New PBC 31.03.2021'!G:G)</f>
        <v>#VALUE!</v>
      </c>
      <c r="K518" s="27" t="e">
        <f>+SUMIF('[16]New PBC 31.03.2021'!A:A, 'Trial Balance (2)'!F518, '[16]New PBC 31.03.2021'!J:J)</f>
        <v>#VALUE!</v>
      </c>
      <c r="L518" s="27" t="e">
        <f t="shared" si="34"/>
        <v>#VALUE!</v>
      </c>
      <c r="M518" s="27">
        <f t="shared" si="38"/>
        <v>0</v>
      </c>
      <c r="N518" s="95" t="e">
        <f t="shared" si="35"/>
        <v>#VALUE!</v>
      </c>
      <c r="O518" s="59">
        <v>0</v>
      </c>
      <c r="P518" s="59">
        <f t="shared" si="36"/>
        <v>0</v>
      </c>
      <c r="Q518" s="60">
        <f t="shared" si="37"/>
        <v>0</v>
      </c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</row>
    <row r="519" spans="1:40" s="23" customFormat="1" ht="12.75" x14ac:dyDescent="0.2">
      <c r="A519" s="23" t="s">
        <v>3568</v>
      </c>
      <c r="B519" s="138">
        <v>1004</v>
      </c>
      <c r="C519" s="138">
        <v>1004</v>
      </c>
      <c r="D519" s="138">
        <v>100401</v>
      </c>
      <c r="E519" s="138">
        <v>100401</v>
      </c>
      <c r="F519" s="108" t="s">
        <v>1397</v>
      </c>
      <c r="G519" s="27" t="s">
        <v>1398</v>
      </c>
      <c r="H519" s="27" t="s">
        <v>5</v>
      </c>
      <c r="I519" s="27" t="e">
        <f>+SUMIF('[16]New PBC 31.03.2021'!A:A, 'Trial Balance (2)'!F519, '[16]New PBC 31.03.2021'!D:D)</f>
        <v>#VALUE!</v>
      </c>
      <c r="J519" s="27" t="e">
        <f>+SUMIF('[16]New PBC 31.03.2021'!A:A, 'Trial Balance (2)'!F519, '[16]New PBC 31.03.2021'!G:G)</f>
        <v>#VALUE!</v>
      </c>
      <c r="K519" s="27" t="e">
        <f>+SUMIF('[16]New PBC 31.03.2021'!A:A, 'Trial Balance (2)'!F519, '[16]New PBC 31.03.2021'!J:J)</f>
        <v>#VALUE!</v>
      </c>
      <c r="L519" s="27" t="e">
        <f t="shared" si="34"/>
        <v>#VALUE!</v>
      </c>
      <c r="M519" s="27">
        <f t="shared" si="38"/>
        <v>0</v>
      </c>
      <c r="N519" s="95" t="e">
        <f t="shared" si="35"/>
        <v>#VALUE!</v>
      </c>
      <c r="O519" s="59">
        <v>397014</v>
      </c>
      <c r="P519" s="59">
        <f t="shared" si="36"/>
        <v>0</v>
      </c>
      <c r="Q519" s="60">
        <f t="shared" si="37"/>
        <v>397014</v>
      </c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</row>
    <row r="520" spans="1:40" s="23" customFormat="1" ht="12.75" x14ac:dyDescent="0.2">
      <c r="A520" s="23" t="s">
        <v>3568</v>
      </c>
      <c r="B520" s="138">
        <v>1004</v>
      </c>
      <c r="C520" s="138">
        <v>1004</v>
      </c>
      <c r="D520" s="138">
        <v>100401</v>
      </c>
      <c r="E520" s="138">
        <v>100401</v>
      </c>
      <c r="F520" s="108" t="s">
        <v>1402</v>
      </c>
      <c r="G520" s="27" t="s">
        <v>1403</v>
      </c>
      <c r="H520" s="27" t="s">
        <v>5</v>
      </c>
      <c r="I520" s="27" t="e">
        <f>+SUMIF('[16]New PBC 31.03.2021'!A:A, 'Trial Balance (2)'!F520, '[16]New PBC 31.03.2021'!D:D)</f>
        <v>#VALUE!</v>
      </c>
      <c r="J520" s="27" t="e">
        <f>+SUMIF('[16]New PBC 31.03.2021'!A:A, 'Trial Balance (2)'!F520, '[16]New PBC 31.03.2021'!G:G)</f>
        <v>#VALUE!</v>
      </c>
      <c r="K520" s="27" t="e">
        <f>+SUMIF('[16]New PBC 31.03.2021'!A:A, 'Trial Balance (2)'!F520, '[16]New PBC 31.03.2021'!J:J)</f>
        <v>#VALUE!</v>
      </c>
      <c r="L520" s="27" t="e">
        <f t="shared" si="34"/>
        <v>#VALUE!</v>
      </c>
      <c r="M520" s="27">
        <f t="shared" si="38"/>
        <v>0</v>
      </c>
      <c r="N520" s="95" t="e">
        <f t="shared" si="35"/>
        <v>#VALUE!</v>
      </c>
      <c r="O520" s="59">
        <v>0</v>
      </c>
      <c r="P520" s="59">
        <f t="shared" si="36"/>
        <v>0</v>
      </c>
      <c r="Q520" s="60">
        <f t="shared" si="37"/>
        <v>0</v>
      </c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</row>
    <row r="521" spans="1:40" s="23" customFormat="1" ht="12.75" x14ac:dyDescent="0.2">
      <c r="A521" s="23" t="s">
        <v>3568</v>
      </c>
      <c r="B521" s="138">
        <v>1004</v>
      </c>
      <c r="C521" s="138">
        <v>1004</v>
      </c>
      <c r="D521" s="138">
        <v>100401</v>
      </c>
      <c r="E521" s="138">
        <v>100401</v>
      </c>
      <c r="F521" s="108" t="s">
        <v>1404</v>
      </c>
      <c r="G521" s="27" t="s">
        <v>840</v>
      </c>
      <c r="H521" s="27" t="s">
        <v>5</v>
      </c>
      <c r="I521" s="27" t="e">
        <f>+SUMIF('[16]New PBC 31.03.2021'!A:A, 'Trial Balance (2)'!F521, '[16]New PBC 31.03.2021'!D:D)</f>
        <v>#VALUE!</v>
      </c>
      <c r="J521" s="27" t="e">
        <f>+SUMIF('[16]New PBC 31.03.2021'!A:A, 'Trial Balance (2)'!F521, '[16]New PBC 31.03.2021'!G:G)</f>
        <v>#VALUE!</v>
      </c>
      <c r="K521" s="27" t="e">
        <f>+SUMIF('[16]New PBC 31.03.2021'!A:A, 'Trial Balance (2)'!F521, '[16]New PBC 31.03.2021'!J:J)</f>
        <v>#VALUE!</v>
      </c>
      <c r="L521" s="27" t="e">
        <f t="shared" si="34"/>
        <v>#VALUE!</v>
      </c>
      <c r="M521" s="27">
        <f t="shared" si="38"/>
        <v>0</v>
      </c>
      <c r="N521" s="95" t="e">
        <f t="shared" si="35"/>
        <v>#VALUE!</v>
      </c>
      <c r="O521" s="59">
        <v>0</v>
      </c>
      <c r="P521" s="59">
        <f t="shared" si="36"/>
        <v>0</v>
      </c>
      <c r="Q521" s="60">
        <f t="shared" si="37"/>
        <v>0</v>
      </c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</row>
    <row r="522" spans="1:40" s="23" customFormat="1" ht="12.75" x14ac:dyDescent="0.2">
      <c r="A522" s="23" t="s">
        <v>3568</v>
      </c>
      <c r="B522" s="138">
        <v>1004</v>
      </c>
      <c r="C522" s="138">
        <v>1004</v>
      </c>
      <c r="D522" s="138">
        <v>100401</v>
      </c>
      <c r="E522" s="138">
        <v>100401</v>
      </c>
      <c r="F522" s="108" t="s">
        <v>1407</v>
      </c>
      <c r="G522" s="27" t="s">
        <v>1408</v>
      </c>
      <c r="H522" s="27" t="s">
        <v>5</v>
      </c>
      <c r="I522" s="27" t="e">
        <f>+SUMIF('[16]New PBC 31.03.2021'!A:A, 'Trial Balance (2)'!F522, '[16]New PBC 31.03.2021'!D:D)</f>
        <v>#VALUE!</v>
      </c>
      <c r="J522" s="27" t="e">
        <f>+SUMIF('[16]New PBC 31.03.2021'!A:A, 'Trial Balance (2)'!F522, '[16]New PBC 31.03.2021'!G:G)</f>
        <v>#VALUE!</v>
      </c>
      <c r="K522" s="27" t="e">
        <f>+SUMIF('[16]New PBC 31.03.2021'!A:A, 'Trial Balance (2)'!F522, '[16]New PBC 31.03.2021'!J:J)</f>
        <v>#VALUE!</v>
      </c>
      <c r="L522" s="27" t="e">
        <f t="shared" ref="L522:L585" si="39">+I522+J522-K522</f>
        <v>#VALUE!</v>
      </c>
      <c r="M522" s="27">
        <f t="shared" si="38"/>
        <v>0</v>
      </c>
      <c r="N522" s="95" t="e">
        <f t="shared" si="35"/>
        <v>#VALUE!</v>
      </c>
      <c r="O522" s="59">
        <v>0</v>
      </c>
      <c r="P522" s="59">
        <f t="shared" si="36"/>
        <v>0</v>
      </c>
      <c r="Q522" s="60">
        <f t="shared" si="37"/>
        <v>0</v>
      </c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</row>
    <row r="523" spans="1:40" s="23" customFormat="1" ht="12.75" x14ac:dyDescent="0.2">
      <c r="A523" s="23" t="s">
        <v>3568</v>
      </c>
      <c r="B523" s="138">
        <v>1004</v>
      </c>
      <c r="C523" s="138">
        <v>1004</v>
      </c>
      <c r="D523" s="138">
        <v>100401</v>
      </c>
      <c r="E523" s="138">
        <v>100401</v>
      </c>
      <c r="F523" s="108" t="s">
        <v>1416</v>
      </c>
      <c r="G523" s="27" t="s">
        <v>1417</v>
      </c>
      <c r="H523" s="27" t="s">
        <v>5</v>
      </c>
      <c r="I523" s="27" t="e">
        <f>+SUMIF('[16]New PBC 31.03.2021'!A:A, 'Trial Balance (2)'!F523, '[16]New PBC 31.03.2021'!D:D)</f>
        <v>#VALUE!</v>
      </c>
      <c r="J523" s="27" t="e">
        <f>+SUMIF('[16]New PBC 31.03.2021'!A:A, 'Trial Balance (2)'!F523, '[16]New PBC 31.03.2021'!G:G)</f>
        <v>#VALUE!</v>
      </c>
      <c r="K523" s="27" t="e">
        <f>+SUMIF('[16]New PBC 31.03.2021'!A:A, 'Trial Balance (2)'!F523, '[16]New PBC 31.03.2021'!J:J)</f>
        <v>#VALUE!</v>
      </c>
      <c r="L523" s="27" t="e">
        <f t="shared" si="39"/>
        <v>#VALUE!</v>
      </c>
      <c r="M523" s="27">
        <f t="shared" si="38"/>
        <v>0</v>
      </c>
      <c r="N523" s="95" t="e">
        <f t="shared" si="35"/>
        <v>#VALUE!</v>
      </c>
      <c r="O523" s="59">
        <v>0</v>
      </c>
      <c r="P523" s="59">
        <f t="shared" si="36"/>
        <v>0</v>
      </c>
      <c r="Q523" s="60">
        <f t="shared" si="37"/>
        <v>0</v>
      </c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</row>
    <row r="524" spans="1:40" s="23" customFormat="1" ht="12.75" x14ac:dyDescent="0.2">
      <c r="A524" s="23" t="s">
        <v>3568</v>
      </c>
      <c r="B524" s="138">
        <v>1004</v>
      </c>
      <c r="C524" s="138">
        <v>1004</v>
      </c>
      <c r="D524" s="138">
        <v>100401</v>
      </c>
      <c r="E524" s="138">
        <v>100401</v>
      </c>
      <c r="F524" s="108" t="s">
        <v>1418</v>
      </c>
      <c r="G524" s="27" t="s">
        <v>1419</v>
      </c>
      <c r="H524" s="27" t="s">
        <v>5</v>
      </c>
      <c r="I524" s="27" t="e">
        <f>+SUMIF('[16]New PBC 31.03.2021'!A:A, 'Trial Balance (2)'!F524, '[16]New PBC 31.03.2021'!D:D)</f>
        <v>#VALUE!</v>
      </c>
      <c r="J524" s="27" t="e">
        <f>+SUMIF('[16]New PBC 31.03.2021'!A:A, 'Trial Balance (2)'!F524, '[16]New PBC 31.03.2021'!G:G)</f>
        <v>#VALUE!</v>
      </c>
      <c r="K524" s="27" t="e">
        <f>+SUMIF('[16]New PBC 31.03.2021'!A:A, 'Trial Balance (2)'!F524, '[16]New PBC 31.03.2021'!J:J)</f>
        <v>#VALUE!</v>
      </c>
      <c r="L524" s="27" t="e">
        <f t="shared" si="39"/>
        <v>#VALUE!</v>
      </c>
      <c r="M524" s="27">
        <f t="shared" si="38"/>
        <v>0</v>
      </c>
      <c r="N524" s="95" t="e">
        <f t="shared" si="35"/>
        <v>#VALUE!</v>
      </c>
      <c r="O524" s="59">
        <v>0</v>
      </c>
      <c r="P524" s="59">
        <f t="shared" si="36"/>
        <v>0</v>
      </c>
      <c r="Q524" s="60">
        <f t="shared" si="37"/>
        <v>0</v>
      </c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</row>
    <row r="525" spans="1:40" s="23" customFormat="1" ht="12.75" x14ac:dyDescent="0.2">
      <c r="A525" s="23" t="s">
        <v>3568</v>
      </c>
      <c r="B525" s="138">
        <v>1004</v>
      </c>
      <c r="C525" s="138">
        <v>1004</v>
      </c>
      <c r="D525" s="138">
        <v>100401</v>
      </c>
      <c r="E525" s="138">
        <v>100401</v>
      </c>
      <c r="F525" s="108" t="s">
        <v>1423</v>
      </c>
      <c r="G525" s="27" t="s">
        <v>1424</v>
      </c>
      <c r="H525" s="27" t="s">
        <v>5</v>
      </c>
      <c r="I525" s="27" t="e">
        <f>+SUMIF('[16]New PBC 31.03.2021'!A:A, 'Trial Balance (2)'!F525, '[16]New PBC 31.03.2021'!D:D)</f>
        <v>#VALUE!</v>
      </c>
      <c r="J525" s="27" t="e">
        <f>+SUMIF('[16]New PBC 31.03.2021'!A:A, 'Trial Balance (2)'!F525, '[16]New PBC 31.03.2021'!G:G)</f>
        <v>#VALUE!</v>
      </c>
      <c r="K525" s="27" t="e">
        <f>+SUMIF('[16]New PBC 31.03.2021'!A:A, 'Trial Balance (2)'!F525, '[16]New PBC 31.03.2021'!J:J)</f>
        <v>#VALUE!</v>
      </c>
      <c r="L525" s="27" t="e">
        <f t="shared" si="39"/>
        <v>#VALUE!</v>
      </c>
      <c r="M525" s="27">
        <f t="shared" si="38"/>
        <v>0</v>
      </c>
      <c r="N525" s="95" t="e">
        <f t="shared" si="35"/>
        <v>#VALUE!</v>
      </c>
      <c r="O525" s="59">
        <v>116526.07999999996</v>
      </c>
      <c r="P525" s="59">
        <f t="shared" si="36"/>
        <v>0</v>
      </c>
      <c r="Q525" s="60">
        <f t="shared" si="37"/>
        <v>116526</v>
      </c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</row>
    <row r="526" spans="1:40" s="23" customFormat="1" ht="12.75" x14ac:dyDescent="0.2">
      <c r="A526" s="23" t="s">
        <v>3568</v>
      </c>
      <c r="B526" s="138">
        <v>1004</v>
      </c>
      <c r="C526" s="138">
        <v>1004</v>
      </c>
      <c r="D526" s="138">
        <v>100401</v>
      </c>
      <c r="E526" s="138">
        <v>100401</v>
      </c>
      <c r="F526" s="108" t="s">
        <v>1429</v>
      </c>
      <c r="G526" s="27" t="s">
        <v>1430</v>
      </c>
      <c r="H526" s="27" t="s">
        <v>5</v>
      </c>
      <c r="I526" s="27" t="e">
        <f>+SUMIF('[16]New PBC 31.03.2021'!A:A, 'Trial Balance (2)'!F526, '[16]New PBC 31.03.2021'!D:D)</f>
        <v>#VALUE!</v>
      </c>
      <c r="J526" s="27" t="e">
        <f>+SUMIF('[16]New PBC 31.03.2021'!A:A, 'Trial Balance (2)'!F526, '[16]New PBC 31.03.2021'!G:G)</f>
        <v>#VALUE!</v>
      </c>
      <c r="K526" s="27" t="e">
        <f>+SUMIF('[16]New PBC 31.03.2021'!A:A, 'Trial Balance (2)'!F526, '[16]New PBC 31.03.2021'!J:J)</f>
        <v>#VALUE!</v>
      </c>
      <c r="L526" s="27" t="e">
        <f t="shared" si="39"/>
        <v>#VALUE!</v>
      </c>
      <c r="M526" s="27">
        <f t="shared" si="38"/>
        <v>0</v>
      </c>
      <c r="N526" s="95" t="e">
        <f t="shared" ref="N526:N589" si="40">+ROUND(SUM(L526:M526),0)</f>
        <v>#VALUE!</v>
      </c>
      <c r="O526" s="59">
        <v>0</v>
      </c>
      <c r="P526" s="59">
        <f t="shared" si="36"/>
        <v>0</v>
      </c>
      <c r="Q526" s="60">
        <f t="shared" si="37"/>
        <v>0</v>
      </c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</row>
    <row r="527" spans="1:40" s="23" customFormat="1" ht="12.75" x14ac:dyDescent="0.2">
      <c r="A527" s="23" t="s">
        <v>3568</v>
      </c>
      <c r="B527" s="138">
        <v>1004</v>
      </c>
      <c r="C527" s="138">
        <v>1004</v>
      </c>
      <c r="D527" s="138">
        <v>100401</v>
      </c>
      <c r="E527" s="138">
        <v>100401</v>
      </c>
      <c r="F527" s="108" t="s">
        <v>1431</v>
      </c>
      <c r="G527" s="27" t="s">
        <v>1432</v>
      </c>
      <c r="H527" s="27" t="s">
        <v>5</v>
      </c>
      <c r="I527" s="27" t="e">
        <f>+SUMIF('[16]New PBC 31.03.2021'!A:A, 'Trial Balance (2)'!F527, '[16]New PBC 31.03.2021'!D:D)</f>
        <v>#VALUE!</v>
      </c>
      <c r="J527" s="27" t="e">
        <f>+SUMIF('[16]New PBC 31.03.2021'!A:A, 'Trial Balance (2)'!F527, '[16]New PBC 31.03.2021'!G:G)</f>
        <v>#VALUE!</v>
      </c>
      <c r="K527" s="27" t="e">
        <f>+SUMIF('[16]New PBC 31.03.2021'!A:A, 'Trial Balance (2)'!F527, '[16]New PBC 31.03.2021'!J:J)</f>
        <v>#VALUE!</v>
      </c>
      <c r="L527" s="27" t="e">
        <f t="shared" si="39"/>
        <v>#VALUE!</v>
      </c>
      <c r="M527" s="27">
        <f t="shared" si="38"/>
        <v>0</v>
      </c>
      <c r="N527" s="95" t="e">
        <f t="shared" si="40"/>
        <v>#VALUE!</v>
      </c>
      <c r="O527" s="59">
        <v>0</v>
      </c>
      <c r="P527" s="59">
        <f t="shared" si="36"/>
        <v>0</v>
      </c>
      <c r="Q527" s="60">
        <f t="shared" si="37"/>
        <v>0</v>
      </c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</row>
    <row r="528" spans="1:40" s="23" customFormat="1" ht="12.75" x14ac:dyDescent="0.2">
      <c r="A528" s="23" t="s">
        <v>3568</v>
      </c>
      <c r="B528" s="138">
        <v>1004</v>
      </c>
      <c r="C528" s="138">
        <v>1004</v>
      </c>
      <c r="D528" s="138">
        <v>100401</v>
      </c>
      <c r="E528" s="138">
        <v>100401</v>
      </c>
      <c r="F528" s="108" t="s">
        <v>1435</v>
      </c>
      <c r="G528" s="27" t="s">
        <v>1436</v>
      </c>
      <c r="H528" s="27" t="s">
        <v>5</v>
      </c>
      <c r="I528" s="27" t="e">
        <f>+SUMIF('[16]New PBC 31.03.2021'!A:A, 'Trial Balance (2)'!F528, '[16]New PBC 31.03.2021'!D:D)</f>
        <v>#VALUE!</v>
      </c>
      <c r="J528" s="27" t="e">
        <f>+SUMIF('[16]New PBC 31.03.2021'!A:A, 'Trial Balance (2)'!F528, '[16]New PBC 31.03.2021'!G:G)</f>
        <v>#VALUE!</v>
      </c>
      <c r="K528" s="27" t="e">
        <f>+SUMIF('[16]New PBC 31.03.2021'!A:A, 'Trial Balance (2)'!F528, '[16]New PBC 31.03.2021'!J:J)</f>
        <v>#VALUE!</v>
      </c>
      <c r="L528" s="27" t="e">
        <f t="shared" si="39"/>
        <v>#VALUE!</v>
      </c>
      <c r="M528" s="27">
        <f t="shared" si="38"/>
        <v>0</v>
      </c>
      <c r="N528" s="95" t="e">
        <f t="shared" si="40"/>
        <v>#VALUE!</v>
      </c>
      <c r="O528" s="59">
        <v>0</v>
      </c>
      <c r="P528" s="59">
        <f t="shared" ref="P528:P589" si="41">+ROUND(SUM(AD528:AM528),0)</f>
        <v>0</v>
      </c>
      <c r="Q528" s="60">
        <f t="shared" ref="Q528:Q589" si="42">ROUND(+O528+P528,0)</f>
        <v>0</v>
      </c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</row>
    <row r="529" spans="1:40" s="23" customFormat="1" ht="12.75" x14ac:dyDescent="0.2">
      <c r="A529" s="23" t="s">
        <v>3568</v>
      </c>
      <c r="B529" s="138">
        <v>1004</v>
      </c>
      <c r="C529" s="138">
        <v>1004</v>
      </c>
      <c r="D529" s="138">
        <v>100401</v>
      </c>
      <c r="E529" s="138">
        <v>100401</v>
      </c>
      <c r="F529" s="108" t="s">
        <v>1437</v>
      </c>
      <c r="G529" s="27" t="s">
        <v>1438</v>
      </c>
      <c r="H529" s="27" t="s">
        <v>5</v>
      </c>
      <c r="I529" s="27" t="e">
        <f>+SUMIF('[16]New PBC 31.03.2021'!A:A, 'Trial Balance (2)'!F529, '[16]New PBC 31.03.2021'!D:D)</f>
        <v>#VALUE!</v>
      </c>
      <c r="J529" s="27" t="e">
        <f>+SUMIF('[16]New PBC 31.03.2021'!A:A, 'Trial Balance (2)'!F529, '[16]New PBC 31.03.2021'!G:G)</f>
        <v>#VALUE!</v>
      </c>
      <c r="K529" s="27" t="e">
        <f>+SUMIF('[16]New PBC 31.03.2021'!A:A, 'Trial Balance (2)'!F529, '[16]New PBC 31.03.2021'!J:J)</f>
        <v>#VALUE!</v>
      </c>
      <c r="L529" s="27" t="e">
        <f t="shared" si="39"/>
        <v>#VALUE!</v>
      </c>
      <c r="M529" s="27">
        <f t="shared" si="38"/>
        <v>0</v>
      </c>
      <c r="N529" s="95" t="e">
        <f t="shared" si="40"/>
        <v>#VALUE!</v>
      </c>
      <c r="O529" s="59">
        <v>0</v>
      </c>
      <c r="P529" s="59">
        <f t="shared" si="41"/>
        <v>0</v>
      </c>
      <c r="Q529" s="60">
        <f t="shared" si="42"/>
        <v>0</v>
      </c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</row>
    <row r="530" spans="1:40" s="23" customFormat="1" ht="12.75" x14ac:dyDescent="0.2">
      <c r="A530" s="23" t="s">
        <v>3568</v>
      </c>
      <c r="B530" s="138">
        <v>1004</v>
      </c>
      <c r="C530" s="138">
        <v>1004</v>
      </c>
      <c r="D530" s="138">
        <v>100401</v>
      </c>
      <c r="E530" s="138">
        <v>100401</v>
      </c>
      <c r="F530" s="108" t="s">
        <v>1440</v>
      </c>
      <c r="G530" s="27" t="s">
        <v>1441</v>
      </c>
      <c r="H530" s="27" t="s">
        <v>5</v>
      </c>
      <c r="I530" s="27" t="e">
        <f>+SUMIF('[16]New PBC 31.03.2021'!A:A, 'Trial Balance (2)'!F530, '[16]New PBC 31.03.2021'!D:D)</f>
        <v>#VALUE!</v>
      </c>
      <c r="J530" s="27" t="e">
        <f>+SUMIF('[16]New PBC 31.03.2021'!A:A, 'Trial Balance (2)'!F530, '[16]New PBC 31.03.2021'!G:G)</f>
        <v>#VALUE!</v>
      </c>
      <c r="K530" s="27" t="e">
        <f>+SUMIF('[16]New PBC 31.03.2021'!A:A, 'Trial Balance (2)'!F530, '[16]New PBC 31.03.2021'!J:J)</f>
        <v>#VALUE!</v>
      </c>
      <c r="L530" s="27" t="e">
        <f t="shared" si="39"/>
        <v>#VALUE!</v>
      </c>
      <c r="M530" s="27">
        <f t="shared" si="38"/>
        <v>0</v>
      </c>
      <c r="N530" s="95" t="e">
        <f t="shared" si="40"/>
        <v>#VALUE!</v>
      </c>
      <c r="O530" s="59">
        <v>0</v>
      </c>
      <c r="P530" s="59">
        <f t="shared" si="41"/>
        <v>0</v>
      </c>
      <c r="Q530" s="60">
        <f t="shared" si="42"/>
        <v>0</v>
      </c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</row>
    <row r="531" spans="1:40" s="23" customFormat="1" ht="12.75" x14ac:dyDescent="0.2">
      <c r="A531" s="23" t="s">
        <v>3568</v>
      </c>
      <c r="B531" s="138">
        <v>1004</v>
      </c>
      <c r="C531" s="138">
        <v>1004</v>
      </c>
      <c r="D531" s="138">
        <v>100401</v>
      </c>
      <c r="E531" s="138">
        <v>100401</v>
      </c>
      <c r="F531" s="108" t="s">
        <v>1445</v>
      </c>
      <c r="G531" s="27" t="s">
        <v>1446</v>
      </c>
      <c r="H531" s="27" t="s">
        <v>5</v>
      </c>
      <c r="I531" s="27" t="e">
        <f>+SUMIF('[16]New PBC 31.03.2021'!A:A, 'Trial Balance (2)'!F531, '[16]New PBC 31.03.2021'!D:D)</f>
        <v>#VALUE!</v>
      </c>
      <c r="J531" s="27" t="e">
        <f>+SUMIF('[16]New PBC 31.03.2021'!A:A, 'Trial Balance (2)'!F531, '[16]New PBC 31.03.2021'!G:G)</f>
        <v>#VALUE!</v>
      </c>
      <c r="K531" s="27" t="e">
        <f>+SUMIF('[16]New PBC 31.03.2021'!A:A, 'Trial Balance (2)'!F531, '[16]New PBC 31.03.2021'!J:J)</f>
        <v>#VALUE!</v>
      </c>
      <c r="L531" s="27" t="e">
        <f t="shared" si="39"/>
        <v>#VALUE!</v>
      </c>
      <c r="M531" s="27">
        <f t="shared" si="38"/>
        <v>0</v>
      </c>
      <c r="N531" s="95" t="e">
        <f t="shared" si="40"/>
        <v>#VALUE!</v>
      </c>
      <c r="O531" s="59">
        <v>0</v>
      </c>
      <c r="P531" s="59">
        <f t="shared" si="41"/>
        <v>0</v>
      </c>
      <c r="Q531" s="60">
        <f t="shared" si="42"/>
        <v>0</v>
      </c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</row>
    <row r="532" spans="1:40" s="23" customFormat="1" ht="12.75" x14ac:dyDescent="0.2">
      <c r="A532" s="23" t="s">
        <v>3568</v>
      </c>
      <c r="B532" s="138">
        <v>1004</v>
      </c>
      <c r="C532" s="138">
        <v>1004</v>
      </c>
      <c r="D532" s="138">
        <v>100401</v>
      </c>
      <c r="E532" s="138">
        <v>100401</v>
      </c>
      <c r="F532" s="108" t="s">
        <v>1449</v>
      </c>
      <c r="G532" s="27" t="s">
        <v>1450</v>
      </c>
      <c r="H532" s="27" t="s">
        <v>5</v>
      </c>
      <c r="I532" s="27" t="e">
        <f>+SUMIF('[16]New PBC 31.03.2021'!A:A, 'Trial Balance (2)'!F532, '[16]New PBC 31.03.2021'!D:D)</f>
        <v>#VALUE!</v>
      </c>
      <c r="J532" s="27" t="e">
        <f>+SUMIF('[16]New PBC 31.03.2021'!A:A, 'Trial Balance (2)'!F532, '[16]New PBC 31.03.2021'!G:G)</f>
        <v>#VALUE!</v>
      </c>
      <c r="K532" s="27" t="e">
        <f>+SUMIF('[16]New PBC 31.03.2021'!A:A, 'Trial Balance (2)'!F532, '[16]New PBC 31.03.2021'!J:J)</f>
        <v>#VALUE!</v>
      </c>
      <c r="L532" s="27" t="e">
        <f t="shared" si="39"/>
        <v>#VALUE!</v>
      </c>
      <c r="M532" s="27">
        <f t="shared" si="38"/>
        <v>0</v>
      </c>
      <c r="N532" s="95" t="e">
        <f t="shared" si="40"/>
        <v>#VALUE!</v>
      </c>
      <c r="O532" s="59">
        <v>0</v>
      </c>
      <c r="P532" s="59">
        <f t="shared" si="41"/>
        <v>0</v>
      </c>
      <c r="Q532" s="60">
        <f t="shared" si="42"/>
        <v>0</v>
      </c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</row>
    <row r="533" spans="1:40" s="23" customFormat="1" ht="12.75" x14ac:dyDescent="0.2">
      <c r="A533" s="23" t="s">
        <v>3568</v>
      </c>
      <c r="B533" s="138">
        <v>1004</v>
      </c>
      <c r="C533" s="138">
        <v>1004</v>
      </c>
      <c r="D533" s="138">
        <v>100401</v>
      </c>
      <c r="E533" s="138">
        <v>100401</v>
      </c>
      <c r="F533" s="108" t="s">
        <v>1451</v>
      </c>
      <c r="G533" s="27" t="s">
        <v>504</v>
      </c>
      <c r="H533" s="27" t="s">
        <v>5</v>
      </c>
      <c r="I533" s="27" t="e">
        <f>+SUMIF('[16]New PBC 31.03.2021'!A:A, 'Trial Balance (2)'!F533, '[16]New PBC 31.03.2021'!D:D)</f>
        <v>#VALUE!</v>
      </c>
      <c r="J533" s="27" t="e">
        <f>+SUMIF('[16]New PBC 31.03.2021'!A:A, 'Trial Balance (2)'!F533, '[16]New PBC 31.03.2021'!G:G)</f>
        <v>#VALUE!</v>
      </c>
      <c r="K533" s="27" t="e">
        <f>+SUMIF('[16]New PBC 31.03.2021'!A:A, 'Trial Balance (2)'!F533, '[16]New PBC 31.03.2021'!J:J)</f>
        <v>#VALUE!</v>
      </c>
      <c r="L533" s="27" t="e">
        <f t="shared" si="39"/>
        <v>#VALUE!</v>
      </c>
      <c r="M533" s="27">
        <f t="shared" si="38"/>
        <v>0</v>
      </c>
      <c r="N533" s="95" t="e">
        <f t="shared" si="40"/>
        <v>#VALUE!</v>
      </c>
      <c r="O533" s="59">
        <v>0</v>
      </c>
      <c r="P533" s="59">
        <f t="shared" si="41"/>
        <v>0</v>
      </c>
      <c r="Q533" s="60">
        <f t="shared" si="42"/>
        <v>0</v>
      </c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</row>
    <row r="534" spans="1:40" s="23" customFormat="1" ht="12.75" x14ac:dyDescent="0.2">
      <c r="A534" s="23" t="s">
        <v>3568</v>
      </c>
      <c r="B534" s="138">
        <v>1004</v>
      </c>
      <c r="C534" s="138">
        <v>1004</v>
      </c>
      <c r="D534" s="138">
        <v>100401</v>
      </c>
      <c r="E534" s="138">
        <v>100401</v>
      </c>
      <c r="F534" s="108" t="s">
        <v>1453</v>
      </c>
      <c r="G534" s="27" t="s">
        <v>1454</v>
      </c>
      <c r="H534" s="27" t="s">
        <v>5</v>
      </c>
      <c r="I534" s="27" t="e">
        <f>+SUMIF('[16]New PBC 31.03.2021'!A:A, 'Trial Balance (2)'!F534, '[16]New PBC 31.03.2021'!D:D)</f>
        <v>#VALUE!</v>
      </c>
      <c r="J534" s="27" t="e">
        <f>+SUMIF('[16]New PBC 31.03.2021'!A:A, 'Trial Balance (2)'!F534, '[16]New PBC 31.03.2021'!G:G)</f>
        <v>#VALUE!</v>
      </c>
      <c r="K534" s="27" t="e">
        <f>+SUMIF('[16]New PBC 31.03.2021'!A:A, 'Trial Balance (2)'!F534, '[16]New PBC 31.03.2021'!J:J)</f>
        <v>#VALUE!</v>
      </c>
      <c r="L534" s="27" t="e">
        <f t="shared" si="39"/>
        <v>#VALUE!</v>
      </c>
      <c r="M534" s="27">
        <f t="shared" si="38"/>
        <v>0</v>
      </c>
      <c r="N534" s="95" t="e">
        <f t="shared" si="40"/>
        <v>#VALUE!</v>
      </c>
      <c r="O534" s="59">
        <v>-9.9999999999999995E-8</v>
      </c>
      <c r="P534" s="59">
        <f t="shared" si="41"/>
        <v>0</v>
      </c>
      <c r="Q534" s="60">
        <f t="shared" si="42"/>
        <v>0</v>
      </c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</row>
    <row r="535" spans="1:40" s="23" customFormat="1" ht="12.75" x14ac:dyDescent="0.2">
      <c r="A535" s="23" t="s">
        <v>3568</v>
      </c>
      <c r="B535" s="138">
        <v>1004</v>
      </c>
      <c r="C535" s="138">
        <v>1004</v>
      </c>
      <c r="D535" s="138">
        <v>100401</v>
      </c>
      <c r="E535" s="138">
        <v>100401</v>
      </c>
      <c r="F535" s="108" t="s">
        <v>1455</v>
      </c>
      <c r="G535" s="27" t="s">
        <v>1456</v>
      </c>
      <c r="H535" s="27" t="s">
        <v>5</v>
      </c>
      <c r="I535" s="27" t="e">
        <f>+SUMIF('[16]New PBC 31.03.2021'!A:A, 'Trial Balance (2)'!F535, '[16]New PBC 31.03.2021'!D:D)</f>
        <v>#VALUE!</v>
      </c>
      <c r="J535" s="27" t="e">
        <f>+SUMIF('[16]New PBC 31.03.2021'!A:A, 'Trial Balance (2)'!F535, '[16]New PBC 31.03.2021'!G:G)</f>
        <v>#VALUE!</v>
      </c>
      <c r="K535" s="27" t="e">
        <f>+SUMIF('[16]New PBC 31.03.2021'!A:A, 'Trial Balance (2)'!F535, '[16]New PBC 31.03.2021'!J:J)</f>
        <v>#VALUE!</v>
      </c>
      <c r="L535" s="27" t="e">
        <f t="shared" si="39"/>
        <v>#VALUE!</v>
      </c>
      <c r="M535" s="27">
        <f t="shared" si="38"/>
        <v>0</v>
      </c>
      <c r="N535" s="95" t="e">
        <f t="shared" si="40"/>
        <v>#VALUE!</v>
      </c>
      <c r="O535" s="59">
        <v>0</v>
      </c>
      <c r="P535" s="59">
        <f t="shared" si="41"/>
        <v>0</v>
      </c>
      <c r="Q535" s="60">
        <f t="shared" si="42"/>
        <v>0</v>
      </c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</row>
    <row r="536" spans="1:40" s="23" customFormat="1" ht="12.75" x14ac:dyDescent="0.2">
      <c r="A536" s="23" t="s">
        <v>3568</v>
      </c>
      <c r="B536" s="138">
        <v>1004</v>
      </c>
      <c r="C536" s="138">
        <v>1004</v>
      </c>
      <c r="D536" s="138">
        <v>100401</v>
      </c>
      <c r="E536" s="138">
        <v>100401</v>
      </c>
      <c r="F536" s="108" t="s">
        <v>1457</v>
      </c>
      <c r="G536" s="27" t="s">
        <v>1458</v>
      </c>
      <c r="H536" s="27" t="s">
        <v>5</v>
      </c>
      <c r="I536" s="27" t="e">
        <f>+SUMIF('[16]New PBC 31.03.2021'!A:A, 'Trial Balance (2)'!F536, '[16]New PBC 31.03.2021'!D:D)</f>
        <v>#VALUE!</v>
      </c>
      <c r="J536" s="27" t="e">
        <f>+SUMIF('[16]New PBC 31.03.2021'!A:A, 'Trial Balance (2)'!F536, '[16]New PBC 31.03.2021'!G:G)</f>
        <v>#VALUE!</v>
      </c>
      <c r="K536" s="27" t="e">
        <f>+SUMIF('[16]New PBC 31.03.2021'!A:A, 'Trial Balance (2)'!F536, '[16]New PBC 31.03.2021'!J:J)</f>
        <v>#VALUE!</v>
      </c>
      <c r="L536" s="27" t="e">
        <f t="shared" si="39"/>
        <v>#VALUE!</v>
      </c>
      <c r="M536" s="27">
        <f t="shared" si="38"/>
        <v>0</v>
      </c>
      <c r="N536" s="95" t="e">
        <f t="shared" si="40"/>
        <v>#VALUE!</v>
      </c>
      <c r="O536" s="59">
        <v>0</v>
      </c>
      <c r="P536" s="59">
        <f t="shared" si="41"/>
        <v>0</v>
      </c>
      <c r="Q536" s="60">
        <f t="shared" si="42"/>
        <v>0</v>
      </c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</row>
    <row r="537" spans="1:40" s="23" customFormat="1" ht="12.75" x14ac:dyDescent="0.2">
      <c r="A537" s="23" t="s">
        <v>3568</v>
      </c>
      <c r="B537" s="138">
        <v>1004</v>
      </c>
      <c r="C537" s="138">
        <v>1004</v>
      </c>
      <c r="D537" s="138">
        <v>100401</v>
      </c>
      <c r="E537" s="138">
        <v>100401</v>
      </c>
      <c r="F537" s="108" t="s">
        <v>1459</v>
      </c>
      <c r="G537" s="27" t="s">
        <v>1460</v>
      </c>
      <c r="H537" s="27" t="s">
        <v>5</v>
      </c>
      <c r="I537" s="27" t="e">
        <f>+SUMIF('[16]New PBC 31.03.2021'!A:A, 'Trial Balance (2)'!F537, '[16]New PBC 31.03.2021'!D:D)</f>
        <v>#VALUE!</v>
      </c>
      <c r="J537" s="27" t="e">
        <f>+SUMIF('[16]New PBC 31.03.2021'!A:A, 'Trial Balance (2)'!F537, '[16]New PBC 31.03.2021'!G:G)</f>
        <v>#VALUE!</v>
      </c>
      <c r="K537" s="27" t="e">
        <f>+SUMIF('[16]New PBC 31.03.2021'!A:A, 'Trial Balance (2)'!F537, '[16]New PBC 31.03.2021'!J:J)</f>
        <v>#VALUE!</v>
      </c>
      <c r="L537" s="27" t="e">
        <f t="shared" si="39"/>
        <v>#VALUE!</v>
      </c>
      <c r="M537" s="27">
        <f t="shared" si="38"/>
        <v>0</v>
      </c>
      <c r="N537" s="95" t="e">
        <f t="shared" si="40"/>
        <v>#VALUE!</v>
      </c>
      <c r="O537" s="59">
        <v>28152</v>
      </c>
      <c r="P537" s="59">
        <f t="shared" si="41"/>
        <v>0</v>
      </c>
      <c r="Q537" s="60">
        <f t="shared" si="42"/>
        <v>28152</v>
      </c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</row>
    <row r="538" spans="1:40" s="23" customFormat="1" ht="12.75" x14ac:dyDescent="0.2">
      <c r="A538" s="23" t="s">
        <v>3568</v>
      </c>
      <c r="B538" s="138">
        <v>1004</v>
      </c>
      <c r="C538" s="138">
        <v>1004</v>
      </c>
      <c r="D538" s="138">
        <v>100401</v>
      </c>
      <c r="E538" s="138">
        <v>100401</v>
      </c>
      <c r="F538" s="108" t="s">
        <v>1461</v>
      </c>
      <c r="G538" s="27" t="s">
        <v>1462</v>
      </c>
      <c r="H538" s="27" t="s">
        <v>5</v>
      </c>
      <c r="I538" s="27" t="e">
        <f>+SUMIF('[16]New PBC 31.03.2021'!A:A, 'Trial Balance (2)'!F538, '[16]New PBC 31.03.2021'!D:D)</f>
        <v>#VALUE!</v>
      </c>
      <c r="J538" s="27" t="e">
        <f>+SUMIF('[16]New PBC 31.03.2021'!A:A, 'Trial Balance (2)'!F538, '[16]New PBC 31.03.2021'!G:G)</f>
        <v>#VALUE!</v>
      </c>
      <c r="K538" s="27" t="e">
        <f>+SUMIF('[16]New PBC 31.03.2021'!A:A, 'Trial Balance (2)'!F538, '[16]New PBC 31.03.2021'!J:J)</f>
        <v>#VALUE!</v>
      </c>
      <c r="L538" s="27" t="e">
        <f t="shared" si="39"/>
        <v>#VALUE!</v>
      </c>
      <c r="M538" s="27">
        <f t="shared" si="38"/>
        <v>0</v>
      </c>
      <c r="N538" s="95" t="e">
        <f t="shared" si="40"/>
        <v>#VALUE!</v>
      </c>
      <c r="O538" s="59">
        <v>0</v>
      </c>
      <c r="P538" s="59">
        <f t="shared" si="41"/>
        <v>0</v>
      </c>
      <c r="Q538" s="60">
        <f t="shared" si="42"/>
        <v>0</v>
      </c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</row>
    <row r="539" spans="1:40" s="23" customFormat="1" ht="12.75" x14ac:dyDescent="0.2">
      <c r="A539" s="23" t="s">
        <v>3568</v>
      </c>
      <c r="B539" s="138">
        <v>1004</v>
      </c>
      <c r="C539" s="138">
        <v>1004</v>
      </c>
      <c r="D539" s="138">
        <v>100401</v>
      </c>
      <c r="E539" s="138">
        <v>100401</v>
      </c>
      <c r="F539" s="108" t="s">
        <v>1463</v>
      </c>
      <c r="G539" s="27" t="s">
        <v>1464</v>
      </c>
      <c r="H539" s="27" t="s">
        <v>5</v>
      </c>
      <c r="I539" s="27" t="e">
        <f>+SUMIF('[16]New PBC 31.03.2021'!A:A, 'Trial Balance (2)'!F539, '[16]New PBC 31.03.2021'!D:D)</f>
        <v>#VALUE!</v>
      </c>
      <c r="J539" s="27" t="e">
        <f>+SUMIF('[16]New PBC 31.03.2021'!A:A, 'Trial Balance (2)'!F539, '[16]New PBC 31.03.2021'!G:G)</f>
        <v>#VALUE!</v>
      </c>
      <c r="K539" s="27" t="e">
        <f>+SUMIF('[16]New PBC 31.03.2021'!A:A, 'Trial Balance (2)'!F539, '[16]New PBC 31.03.2021'!J:J)</f>
        <v>#VALUE!</v>
      </c>
      <c r="L539" s="27" t="e">
        <f t="shared" si="39"/>
        <v>#VALUE!</v>
      </c>
      <c r="M539" s="27">
        <f t="shared" si="38"/>
        <v>0</v>
      </c>
      <c r="N539" s="95" t="e">
        <f t="shared" si="40"/>
        <v>#VALUE!</v>
      </c>
      <c r="O539" s="59">
        <v>0</v>
      </c>
      <c r="P539" s="59">
        <f t="shared" si="41"/>
        <v>0</v>
      </c>
      <c r="Q539" s="60">
        <f t="shared" si="42"/>
        <v>0</v>
      </c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</row>
    <row r="540" spans="1:40" s="23" customFormat="1" ht="12.75" x14ac:dyDescent="0.2">
      <c r="A540" s="23" t="s">
        <v>3568</v>
      </c>
      <c r="B540" s="138">
        <v>1004</v>
      </c>
      <c r="C540" s="138">
        <v>1004</v>
      </c>
      <c r="D540" s="138">
        <v>100401</v>
      </c>
      <c r="E540" s="138">
        <v>100401</v>
      </c>
      <c r="F540" s="108" t="s">
        <v>1477</v>
      </c>
      <c r="G540" s="27" t="s">
        <v>1478</v>
      </c>
      <c r="H540" s="27" t="s">
        <v>5</v>
      </c>
      <c r="I540" s="27" t="e">
        <f>+SUMIF('[16]New PBC 31.03.2021'!A:A, 'Trial Balance (2)'!F540, '[16]New PBC 31.03.2021'!D:D)</f>
        <v>#VALUE!</v>
      </c>
      <c r="J540" s="27" t="e">
        <f>+SUMIF('[16]New PBC 31.03.2021'!A:A, 'Trial Balance (2)'!F540, '[16]New PBC 31.03.2021'!G:G)</f>
        <v>#VALUE!</v>
      </c>
      <c r="K540" s="27" t="e">
        <f>+SUMIF('[16]New PBC 31.03.2021'!A:A, 'Trial Balance (2)'!F540, '[16]New PBC 31.03.2021'!J:J)</f>
        <v>#VALUE!</v>
      </c>
      <c r="L540" s="27" t="e">
        <f t="shared" si="39"/>
        <v>#VALUE!</v>
      </c>
      <c r="M540" s="27">
        <f t="shared" si="38"/>
        <v>0</v>
      </c>
      <c r="N540" s="95" t="e">
        <f t="shared" si="40"/>
        <v>#VALUE!</v>
      </c>
      <c r="O540" s="59">
        <v>0</v>
      </c>
      <c r="P540" s="59">
        <f t="shared" si="41"/>
        <v>0</v>
      </c>
      <c r="Q540" s="60">
        <f t="shared" si="42"/>
        <v>0</v>
      </c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</row>
    <row r="541" spans="1:40" s="23" customFormat="1" ht="12.75" x14ac:dyDescent="0.2">
      <c r="A541" s="23" t="s">
        <v>3568</v>
      </c>
      <c r="B541" s="138">
        <v>1004</v>
      </c>
      <c r="C541" s="138">
        <v>1004</v>
      </c>
      <c r="D541" s="138">
        <v>100401</v>
      </c>
      <c r="E541" s="138">
        <v>100401</v>
      </c>
      <c r="F541" s="108" t="s">
        <v>1482</v>
      </c>
      <c r="G541" s="27" t="s">
        <v>872</v>
      </c>
      <c r="H541" s="27" t="s">
        <v>5</v>
      </c>
      <c r="I541" s="27" t="e">
        <f>+SUMIF('[16]New PBC 31.03.2021'!A:A, 'Trial Balance (2)'!F541, '[16]New PBC 31.03.2021'!D:D)</f>
        <v>#VALUE!</v>
      </c>
      <c r="J541" s="27" t="e">
        <f>+SUMIF('[16]New PBC 31.03.2021'!A:A, 'Trial Balance (2)'!F541, '[16]New PBC 31.03.2021'!G:G)</f>
        <v>#VALUE!</v>
      </c>
      <c r="K541" s="27" t="e">
        <f>+SUMIF('[16]New PBC 31.03.2021'!A:A, 'Trial Balance (2)'!F541, '[16]New PBC 31.03.2021'!J:J)</f>
        <v>#VALUE!</v>
      </c>
      <c r="L541" s="27" t="e">
        <f t="shared" si="39"/>
        <v>#VALUE!</v>
      </c>
      <c r="M541" s="27">
        <f t="shared" si="38"/>
        <v>0</v>
      </c>
      <c r="N541" s="95" t="e">
        <f t="shared" si="40"/>
        <v>#VALUE!</v>
      </c>
      <c r="O541" s="59">
        <v>0</v>
      </c>
      <c r="P541" s="59">
        <f t="shared" si="41"/>
        <v>0</v>
      </c>
      <c r="Q541" s="60">
        <f t="shared" si="42"/>
        <v>0</v>
      </c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</row>
    <row r="542" spans="1:40" s="23" customFormat="1" ht="12.75" x14ac:dyDescent="0.2">
      <c r="A542" s="23" t="s">
        <v>3568</v>
      </c>
      <c r="B542" s="138">
        <v>1004</v>
      </c>
      <c r="C542" s="138">
        <v>1004</v>
      </c>
      <c r="D542" s="138">
        <v>100401</v>
      </c>
      <c r="E542" s="138">
        <v>100401</v>
      </c>
      <c r="F542" s="108" t="s">
        <v>1483</v>
      </c>
      <c r="G542" s="27" t="s">
        <v>1484</v>
      </c>
      <c r="H542" s="27" t="s">
        <v>5</v>
      </c>
      <c r="I542" s="27" t="e">
        <f>+SUMIF('[16]New PBC 31.03.2021'!A:A, 'Trial Balance (2)'!F542, '[16]New PBC 31.03.2021'!D:D)</f>
        <v>#VALUE!</v>
      </c>
      <c r="J542" s="27" t="e">
        <f>+SUMIF('[16]New PBC 31.03.2021'!A:A, 'Trial Balance (2)'!F542, '[16]New PBC 31.03.2021'!G:G)</f>
        <v>#VALUE!</v>
      </c>
      <c r="K542" s="27" t="e">
        <f>+SUMIF('[16]New PBC 31.03.2021'!A:A, 'Trial Balance (2)'!F542, '[16]New PBC 31.03.2021'!J:J)</f>
        <v>#VALUE!</v>
      </c>
      <c r="L542" s="27" t="e">
        <f t="shared" si="39"/>
        <v>#VALUE!</v>
      </c>
      <c r="M542" s="27">
        <f t="shared" si="38"/>
        <v>0</v>
      </c>
      <c r="N542" s="95" t="e">
        <f t="shared" si="40"/>
        <v>#VALUE!</v>
      </c>
      <c r="O542" s="59">
        <v>0</v>
      </c>
      <c r="P542" s="59">
        <f t="shared" si="41"/>
        <v>0</v>
      </c>
      <c r="Q542" s="60">
        <f t="shared" si="42"/>
        <v>0</v>
      </c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</row>
    <row r="543" spans="1:40" s="23" customFormat="1" ht="12.75" x14ac:dyDescent="0.2">
      <c r="A543" s="23" t="s">
        <v>3568</v>
      </c>
      <c r="B543" s="138">
        <v>1004</v>
      </c>
      <c r="C543" s="138">
        <v>1004</v>
      </c>
      <c r="D543" s="138">
        <v>100401</v>
      </c>
      <c r="E543" s="138">
        <v>100401</v>
      </c>
      <c r="F543" s="108" t="s">
        <v>1487</v>
      </c>
      <c r="G543" s="27" t="s">
        <v>1488</v>
      </c>
      <c r="H543" s="27" t="s">
        <v>5</v>
      </c>
      <c r="I543" s="27" t="e">
        <f>+SUMIF('[16]New PBC 31.03.2021'!A:A, 'Trial Balance (2)'!F543, '[16]New PBC 31.03.2021'!D:D)</f>
        <v>#VALUE!</v>
      </c>
      <c r="J543" s="27" t="e">
        <f>+SUMIF('[16]New PBC 31.03.2021'!A:A, 'Trial Balance (2)'!F543, '[16]New PBC 31.03.2021'!G:G)</f>
        <v>#VALUE!</v>
      </c>
      <c r="K543" s="27" t="e">
        <f>+SUMIF('[16]New PBC 31.03.2021'!A:A, 'Trial Balance (2)'!F543, '[16]New PBC 31.03.2021'!J:J)</f>
        <v>#VALUE!</v>
      </c>
      <c r="L543" s="27" t="e">
        <f t="shared" si="39"/>
        <v>#VALUE!</v>
      </c>
      <c r="M543" s="27">
        <f t="shared" si="38"/>
        <v>0</v>
      </c>
      <c r="N543" s="95" t="e">
        <f t="shared" si="40"/>
        <v>#VALUE!</v>
      </c>
      <c r="O543" s="59">
        <v>12067</v>
      </c>
      <c r="P543" s="59">
        <f t="shared" si="41"/>
        <v>0</v>
      </c>
      <c r="Q543" s="60">
        <f t="shared" si="42"/>
        <v>12067</v>
      </c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</row>
    <row r="544" spans="1:40" s="23" customFormat="1" ht="12.75" x14ac:dyDescent="0.2">
      <c r="A544" s="23" t="s">
        <v>3568</v>
      </c>
      <c r="B544" s="138">
        <v>1004</v>
      </c>
      <c r="C544" s="138">
        <v>1004</v>
      </c>
      <c r="D544" s="138">
        <v>100401</v>
      </c>
      <c r="E544" s="138">
        <v>100401</v>
      </c>
      <c r="F544" s="108" t="s">
        <v>1489</v>
      </c>
      <c r="G544" s="27" t="s">
        <v>1490</v>
      </c>
      <c r="H544" s="27" t="s">
        <v>5</v>
      </c>
      <c r="I544" s="27" t="e">
        <f>+SUMIF('[16]New PBC 31.03.2021'!A:A, 'Trial Balance (2)'!F544, '[16]New PBC 31.03.2021'!D:D)</f>
        <v>#VALUE!</v>
      </c>
      <c r="J544" s="27" t="e">
        <f>+SUMIF('[16]New PBC 31.03.2021'!A:A, 'Trial Balance (2)'!F544, '[16]New PBC 31.03.2021'!G:G)</f>
        <v>#VALUE!</v>
      </c>
      <c r="K544" s="27" t="e">
        <f>+SUMIF('[16]New PBC 31.03.2021'!A:A, 'Trial Balance (2)'!F544, '[16]New PBC 31.03.2021'!J:J)</f>
        <v>#VALUE!</v>
      </c>
      <c r="L544" s="27" t="e">
        <f t="shared" si="39"/>
        <v>#VALUE!</v>
      </c>
      <c r="M544" s="27">
        <f t="shared" si="38"/>
        <v>0</v>
      </c>
      <c r="N544" s="95" t="e">
        <f t="shared" si="40"/>
        <v>#VALUE!</v>
      </c>
      <c r="O544" s="59">
        <v>0</v>
      </c>
      <c r="P544" s="59">
        <f t="shared" si="41"/>
        <v>0</v>
      </c>
      <c r="Q544" s="60">
        <f t="shared" si="42"/>
        <v>0</v>
      </c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</row>
    <row r="545" spans="1:40" s="23" customFormat="1" ht="12.75" x14ac:dyDescent="0.2">
      <c r="A545" s="23" t="s">
        <v>3568</v>
      </c>
      <c r="B545" s="138">
        <v>1004</v>
      </c>
      <c r="C545" s="138">
        <v>1004</v>
      </c>
      <c r="D545" s="138">
        <v>100401</v>
      </c>
      <c r="E545" s="138">
        <v>100401</v>
      </c>
      <c r="F545" s="108" t="s">
        <v>1491</v>
      </c>
      <c r="G545" s="27" t="s">
        <v>698</v>
      </c>
      <c r="H545" s="27" t="s">
        <v>5</v>
      </c>
      <c r="I545" s="27" t="e">
        <f>+SUMIF('[16]New PBC 31.03.2021'!A:A, 'Trial Balance (2)'!F545, '[16]New PBC 31.03.2021'!D:D)</f>
        <v>#VALUE!</v>
      </c>
      <c r="J545" s="27" t="e">
        <f>+SUMIF('[16]New PBC 31.03.2021'!A:A, 'Trial Balance (2)'!F545, '[16]New PBC 31.03.2021'!G:G)</f>
        <v>#VALUE!</v>
      </c>
      <c r="K545" s="27" t="e">
        <f>+SUMIF('[16]New PBC 31.03.2021'!A:A, 'Trial Balance (2)'!F545, '[16]New PBC 31.03.2021'!J:J)</f>
        <v>#VALUE!</v>
      </c>
      <c r="L545" s="27" t="e">
        <f t="shared" si="39"/>
        <v>#VALUE!</v>
      </c>
      <c r="M545" s="27">
        <f t="shared" si="38"/>
        <v>0</v>
      </c>
      <c r="N545" s="95" t="e">
        <f t="shared" si="40"/>
        <v>#VALUE!</v>
      </c>
      <c r="O545" s="59">
        <v>828709</v>
      </c>
      <c r="P545" s="59">
        <f t="shared" si="41"/>
        <v>0</v>
      </c>
      <c r="Q545" s="60">
        <f t="shared" si="42"/>
        <v>828709</v>
      </c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</row>
    <row r="546" spans="1:40" s="23" customFormat="1" ht="12.75" x14ac:dyDescent="0.2">
      <c r="A546" s="23" t="s">
        <v>3567</v>
      </c>
      <c r="B546" s="138">
        <v>1004</v>
      </c>
      <c r="C546" s="138">
        <v>1004</v>
      </c>
      <c r="D546" s="138">
        <v>100401</v>
      </c>
      <c r="E546" s="138">
        <v>201201</v>
      </c>
      <c r="F546" s="108" t="s">
        <v>2720</v>
      </c>
      <c r="G546" s="27" t="s">
        <v>707</v>
      </c>
      <c r="H546" s="27" t="e">
        <v>#N/A</v>
      </c>
      <c r="I546" s="27" t="e">
        <f>+SUMIF('[16]New PBC 31.03.2021'!A:A, 'Trial Balance (2)'!F546, '[16]New PBC 31.03.2021'!D:D)</f>
        <v>#VALUE!</v>
      </c>
      <c r="J546" s="27" t="e">
        <f>+SUMIF('[16]New PBC 31.03.2021'!A:A, 'Trial Balance (2)'!F546, '[16]New PBC 31.03.2021'!G:G)</f>
        <v>#VALUE!</v>
      </c>
      <c r="K546" s="27" t="e">
        <f>+SUMIF('[16]New PBC 31.03.2021'!A:A, 'Trial Balance (2)'!F546, '[16]New PBC 31.03.2021'!J:J)</f>
        <v>#VALUE!</v>
      </c>
      <c r="L546" s="27" t="e">
        <f t="shared" si="39"/>
        <v>#VALUE!</v>
      </c>
      <c r="M546" s="27">
        <f t="shared" si="38"/>
        <v>0</v>
      </c>
      <c r="N546" s="95" t="e">
        <f t="shared" si="40"/>
        <v>#VALUE!</v>
      </c>
      <c r="O546" s="59">
        <v>0</v>
      </c>
      <c r="P546" s="59">
        <f t="shared" si="41"/>
        <v>0</v>
      </c>
      <c r="Q546" s="60">
        <f t="shared" si="42"/>
        <v>0</v>
      </c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</row>
    <row r="547" spans="1:40" s="23" customFormat="1" ht="12.75" x14ac:dyDescent="0.2">
      <c r="A547" s="23" t="s">
        <v>3568</v>
      </c>
      <c r="B547" s="138">
        <v>1004</v>
      </c>
      <c r="C547" s="138">
        <v>1004</v>
      </c>
      <c r="D547" s="138">
        <v>100401</v>
      </c>
      <c r="E547" s="138">
        <v>100401</v>
      </c>
      <c r="F547" s="108" t="s">
        <v>1507</v>
      </c>
      <c r="G547" s="27" t="s">
        <v>1508</v>
      </c>
      <c r="H547" s="27" t="s">
        <v>5</v>
      </c>
      <c r="I547" s="27" t="e">
        <f>+SUMIF('[16]New PBC 31.03.2021'!A:A, 'Trial Balance (2)'!F547, '[16]New PBC 31.03.2021'!D:D)</f>
        <v>#VALUE!</v>
      </c>
      <c r="J547" s="27" t="e">
        <f>+SUMIF('[16]New PBC 31.03.2021'!A:A, 'Trial Balance (2)'!F547, '[16]New PBC 31.03.2021'!G:G)</f>
        <v>#VALUE!</v>
      </c>
      <c r="K547" s="27" t="e">
        <f>+SUMIF('[16]New PBC 31.03.2021'!A:A, 'Trial Balance (2)'!F547, '[16]New PBC 31.03.2021'!J:J)</f>
        <v>#VALUE!</v>
      </c>
      <c r="L547" s="27" t="e">
        <f t="shared" si="39"/>
        <v>#VALUE!</v>
      </c>
      <c r="M547" s="27">
        <f t="shared" si="38"/>
        <v>0</v>
      </c>
      <c r="N547" s="95" t="e">
        <f t="shared" si="40"/>
        <v>#VALUE!</v>
      </c>
      <c r="O547" s="59">
        <v>0</v>
      </c>
      <c r="P547" s="59">
        <f t="shared" si="41"/>
        <v>0</v>
      </c>
      <c r="Q547" s="60">
        <f t="shared" si="42"/>
        <v>0</v>
      </c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</row>
    <row r="548" spans="1:40" s="23" customFormat="1" ht="12.75" x14ac:dyDescent="0.2">
      <c r="A548" s="23" t="s">
        <v>3568</v>
      </c>
      <c r="B548" s="138">
        <v>1004</v>
      </c>
      <c r="C548" s="138">
        <v>1004</v>
      </c>
      <c r="D548" s="138">
        <v>100401</v>
      </c>
      <c r="E548" s="138">
        <v>100401</v>
      </c>
      <c r="F548" s="108" t="s">
        <v>1511</v>
      </c>
      <c r="G548" s="27" t="s">
        <v>1512</v>
      </c>
      <c r="H548" s="27" t="s">
        <v>5</v>
      </c>
      <c r="I548" s="27" t="e">
        <f>+SUMIF('[16]New PBC 31.03.2021'!A:A, 'Trial Balance (2)'!F548, '[16]New PBC 31.03.2021'!D:D)</f>
        <v>#VALUE!</v>
      </c>
      <c r="J548" s="27" t="e">
        <f>+SUMIF('[16]New PBC 31.03.2021'!A:A, 'Trial Balance (2)'!F548, '[16]New PBC 31.03.2021'!G:G)</f>
        <v>#VALUE!</v>
      </c>
      <c r="K548" s="27" t="e">
        <f>+SUMIF('[16]New PBC 31.03.2021'!A:A, 'Trial Balance (2)'!F548, '[16]New PBC 31.03.2021'!J:J)</f>
        <v>#VALUE!</v>
      </c>
      <c r="L548" s="27" t="e">
        <f t="shared" si="39"/>
        <v>#VALUE!</v>
      </c>
      <c r="M548" s="27">
        <f t="shared" si="38"/>
        <v>0</v>
      </c>
      <c r="N548" s="95" t="e">
        <f t="shared" si="40"/>
        <v>#VALUE!</v>
      </c>
      <c r="O548" s="59">
        <v>5830170</v>
      </c>
      <c r="P548" s="59">
        <f t="shared" si="41"/>
        <v>0</v>
      </c>
      <c r="Q548" s="60">
        <f t="shared" si="42"/>
        <v>5830170</v>
      </c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</row>
    <row r="549" spans="1:40" s="23" customFormat="1" ht="12.75" x14ac:dyDescent="0.2">
      <c r="A549" s="23" t="s">
        <v>3568</v>
      </c>
      <c r="B549" s="138">
        <v>1004</v>
      </c>
      <c r="C549" s="138">
        <v>1004</v>
      </c>
      <c r="D549" s="138">
        <v>100401</v>
      </c>
      <c r="E549" s="138">
        <v>100401</v>
      </c>
      <c r="F549" s="108" t="s">
        <v>1514</v>
      </c>
      <c r="G549" s="27" t="s">
        <v>1515</v>
      </c>
      <c r="H549" s="27" t="s">
        <v>5</v>
      </c>
      <c r="I549" s="27" t="e">
        <f>+SUMIF('[16]New PBC 31.03.2021'!A:A, 'Trial Balance (2)'!F549, '[16]New PBC 31.03.2021'!D:D)</f>
        <v>#VALUE!</v>
      </c>
      <c r="J549" s="27" t="e">
        <f>+SUMIF('[16]New PBC 31.03.2021'!A:A, 'Trial Balance (2)'!F549, '[16]New PBC 31.03.2021'!G:G)</f>
        <v>#VALUE!</v>
      </c>
      <c r="K549" s="27" t="e">
        <f>+SUMIF('[16]New PBC 31.03.2021'!A:A, 'Trial Balance (2)'!F549, '[16]New PBC 31.03.2021'!J:J)</f>
        <v>#VALUE!</v>
      </c>
      <c r="L549" s="27" t="e">
        <f t="shared" si="39"/>
        <v>#VALUE!</v>
      </c>
      <c r="M549" s="27">
        <f t="shared" si="38"/>
        <v>0</v>
      </c>
      <c r="N549" s="95" t="e">
        <f t="shared" si="40"/>
        <v>#VALUE!</v>
      </c>
      <c r="O549" s="59">
        <v>0</v>
      </c>
      <c r="P549" s="59">
        <f t="shared" si="41"/>
        <v>0</v>
      </c>
      <c r="Q549" s="60">
        <f t="shared" si="42"/>
        <v>0</v>
      </c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</row>
    <row r="550" spans="1:40" s="23" customFormat="1" ht="12.75" x14ac:dyDescent="0.2">
      <c r="A550" s="23" t="s">
        <v>3568</v>
      </c>
      <c r="B550" s="138">
        <v>1004</v>
      </c>
      <c r="C550" s="138">
        <v>1004</v>
      </c>
      <c r="D550" s="138">
        <v>100401</v>
      </c>
      <c r="E550" s="138">
        <v>100401</v>
      </c>
      <c r="F550" s="108" t="s">
        <v>1517</v>
      </c>
      <c r="G550" s="27" t="s">
        <v>1518</v>
      </c>
      <c r="H550" s="27" t="s">
        <v>5</v>
      </c>
      <c r="I550" s="27" t="e">
        <f>+SUMIF('[16]New PBC 31.03.2021'!A:A, 'Trial Balance (2)'!F550, '[16]New PBC 31.03.2021'!D:D)</f>
        <v>#VALUE!</v>
      </c>
      <c r="J550" s="27" t="e">
        <f>+SUMIF('[16]New PBC 31.03.2021'!A:A, 'Trial Balance (2)'!F550, '[16]New PBC 31.03.2021'!G:G)</f>
        <v>#VALUE!</v>
      </c>
      <c r="K550" s="27" t="e">
        <f>+SUMIF('[16]New PBC 31.03.2021'!A:A, 'Trial Balance (2)'!F550, '[16]New PBC 31.03.2021'!J:J)</f>
        <v>#VALUE!</v>
      </c>
      <c r="L550" s="27" t="e">
        <f t="shared" si="39"/>
        <v>#VALUE!</v>
      </c>
      <c r="M550" s="27">
        <f t="shared" si="38"/>
        <v>0</v>
      </c>
      <c r="N550" s="95" t="e">
        <f t="shared" si="40"/>
        <v>#VALUE!</v>
      </c>
      <c r="O550" s="59">
        <v>0</v>
      </c>
      <c r="P550" s="59">
        <f t="shared" si="41"/>
        <v>0</v>
      </c>
      <c r="Q550" s="60">
        <f t="shared" si="42"/>
        <v>0</v>
      </c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</row>
    <row r="551" spans="1:40" s="23" customFormat="1" ht="12.75" x14ac:dyDescent="0.2">
      <c r="A551" s="23" t="s">
        <v>3568</v>
      </c>
      <c r="B551" s="138">
        <v>1004</v>
      </c>
      <c r="C551" s="138">
        <v>1004</v>
      </c>
      <c r="D551" s="138">
        <v>100401</v>
      </c>
      <c r="E551" s="138">
        <v>100401</v>
      </c>
      <c r="F551" s="108" t="s">
        <v>1520</v>
      </c>
      <c r="G551" s="27" t="s">
        <v>1521</v>
      </c>
      <c r="H551" s="27" t="s">
        <v>5</v>
      </c>
      <c r="I551" s="27" t="e">
        <f>+SUMIF('[16]New PBC 31.03.2021'!A:A, 'Trial Balance (2)'!F551, '[16]New PBC 31.03.2021'!D:D)</f>
        <v>#VALUE!</v>
      </c>
      <c r="J551" s="27" t="e">
        <f>+SUMIF('[16]New PBC 31.03.2021'!A:A, 'Trial Balance (2)'!F551, '[16]New PBC 31.03.2021'!G:G)</f>
        <v>#VALUE!</v>
      </c>
      <c r="K551" s="27" t="e">
        <f>+SUMIF('[16]New PBC 31.03.2021'!A:A, 'Trial Balance (2)'!F551, '[16]New PBC 31.03.2021'!J:J)</f>
        <v>#VALUE!</v>
      </c>
      <c r="L551" s="27" t="e">
        <f t="shared" si="39"/>
        <v>#VALUE!</v>
      </c>
      <c r="M551" s="27">
        <f t="shared" si="38"/>
        <v>0</v>
      </c>
      <c r="N551" s="95" t="e">
        <f t="shared" si="40"/>
        <v>#VALUE!</v>
      </c>
      <c r="O551" s="59">
        <v>28952</v>
      </c>
      <c r="P551" s="59">
        <f t="shared" si="41"/>
        <v>0</v>
      </c>
      <c r="Q551" s="60">
        <f t="shared" si="42"/>
        <v>28952</v>
      </c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</row>
    <row r="552" spans="1:40" s="23" customFormat="1" ht="12.75" x14ac:dyDescent="0.2">
      <c r="A552" s="23" t="s">
        <v>3568</v>
      </c>
      <c r="B552" s="138">
        <v>1004</v>
      </c>
      <c r="C552" s="138">
        <v>1004</v>
      </c>
      <c r="D552" s="138">
        <v>100401</v>
      </c>
      <c r="E552" s="138">
        <v>100401</v>
      </c>
      <c r="F552" s="108" t="s">
        <v>1524</v>
      </c>
      <c r="G552" s="27" t="s">
        <v>1525</v>
      </c>
      <c r="H552" s="27" t="s">
        <v>5</v>
      </c>
      <c r="I552" s="27" t="e">
        <f>+SUMIF('[16]New PBC 31.03.2021'!A:A, 'Trial Balance (2)'!F552, '[16]New PBC 31.03.2021'!D:D)</f>
        <v>#VALUE!</v>
      </c>
      <c r="J552" s="27" t="e">
        <f>+SUMIF('[16]New PBC 31.03.2021'!A:A, 'Trial Balance (2)'!F552, '[16]New PBC 31.03.2021'!G:G)</f>
        <v>#VALUE!</v>
      </c>
      <c r="K552" s="27" t="e">
        <f>+SUMIF('[16]New PBC 31.03.2021'!A:A, 'Trial Balance (2)'!F552, '[16]New PBC 31.03.2021'!J:J)</f>
        <v>#VALUE!</v>
      </c>
      <c r="L552" s="27" t="e">
        <f t="shared" si="39"/>
        <v>#VALUE!</v>
      </c>
      <c r="M552" s="27">
        <f t="shared" si="38"/>
        <v>0</v>
      </c>
      <c r="N552" s="95" t="e">
        <f t="shared" si="40"/>
        <v>#VALUE!</v>
      </c>
      <c r="O552" s="59">
        <v>0</v>
      </c>
      <c r="P552" s="59">
        <f t="shared" si="41"/>
        <v>0</v>
      </c>
      <c r="Q552" s="60">
        <f t="shared" si="42"/>
        <v>0</v>
      </c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</row>
    <row r="553" spans="1:40" s="23" customFormat="1" ht="12.75" x14ac:dyDescent="0.2">
      <c r="A553" s="23" t="s">
        <v>3568</v>
      </c>
      <c r="B553" s="138">
        <v>1004</v>
      </c>
      <c r="C553" s="138">
        <v>1004</v>
      </c>
      <c r="D553" s="138">
        <v>100401</v>
      </c>
      <c r="E553" s="138">
        <v>100401</v>
      </c>
      <c r="F553" s="108" t="s">
        <v>1528</v>
      </c>
      <c r="G553" s="27" t="s">
        <v>1529</v>
      </c>
      <c r="H553" s="27" t="s">
        <v>5</v>
      </c>
      <c r="I553" s="27" t="e">
        <f>+SUMIF('[16]New PBC 31.03.2021'!A:A, 'Trial Balance (2)'!F553, '[16]New PBC 31.03.2021'!D:D)</f>
        <v>#VALUE!</v>
      </c>
      <c r="J553" s="27" t="e">
        <f>+SUMIF('[16]New PBC 31.03.2021'!A:A, 'Trial Balance (2)'!F553, '[16]New PBC 31.03.2021'!G:G)</f>
        <v>#VALUE!</v>
      </c>
      <c r="K553" s="27" t="e">
        <f>+SUMIF('[16]New PBC 31.03.2021'!A:A, 'Trial Balance (2)'!F553, '[16]New PBC 31.03.2021'!J:J)</f>
        <v>#VALUE!</v>
      </c>
      <c r="L553" s="27" t="e">
        <f t="shared" si="39"/>
        <v>#VALUE!</v>
      </c>
      <c r="M553" s="27">
        <f t="shared" si="38"/>
        <v>0</v>
      </c>
      <c r="N553" s="95" t="e">
        <f t="shared" si="40"/>
        <v>#VALUE!</v>
      </c>
      <c r="O553" s="59">
        <v>0</v>
      </c>
      <c r="P553" s="59">
        <f t="shared" si="41"/>
        <v>0</v>
      </c>
      <c r="Q553" s="60">
        <f t="shared" si="42"/>
        <v>0</v>
      </c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</row>
    <row r="554" spans="1:40" s="23" customFormat="1" ht="12.75" x14ac:dyDescent="0.2">
      <c r="A554" s="23" t="s">
        <v>3568</v>
      </c>
      <c r="B554" s="138">
        <v>1004</v>
      </c>
      <c r="C554" s="138">
        <v>1004</v>
      </c>
      <c r="D554" s="138">
        <v>100401</v>
      </c>
      <c r="E554" s="138">
        <v>100401</v>
      </c>
      <c r="F554" s="108" t="s">
        <v>1530</v>
      </c>
      <c r="G554" s="27" t="s">
        <v>1531</v>
      </c>
      <c r="H554" s="27" t="s">
        <v>5</v>
      </c>
      <c r="I554" s="27" t="e">
        <f>+SUMIF('[16]New PBC 31.03.2021'!A:A, 'Trial Balance (2)'!F554, '[16]New PBC 31.03.2021'!D:D)</f>
        <v>#VALUE!</v>
      </c>
      <c r="J554" s="27" t="e">
        <f>+SUMIF('[16]New PBC 31.03.2021'!A:A, 'Trial Balance (2)'!F554, '[16]New PBC 31.03.2021'!G:G)</f>
        <v>#VALUE!</v>
      </c>
      <c r="K554" s="27" t="e">
        <f>+SUMIF('[16]New PBC 31.03.2021'!A:A, 'Trial Balance (2)'!F554, '[16]New PBC 31.03.2021'!J:J)</f>
        <v>#VALUE!</v>
      </c>
      <c r="L554" s="27" t="e">
        <f t="shared" si="39"/>
        <v>#VALUE!</v>
      </c>
      <c r="M554" s="27">
        <f t="shared" si="38"/>
        <v>0</v>
      </c>
      <c r="N554" s="95" t="e">
        <f t="shared" si="40"/>
        <v>#VALUE!</v>
      </c>
      <c r="O554" s="59">
        <v>0</v>
      </c>
      <c r="P554" s="59">
        <f t="shared" si="41"/>
        <v>0</v>
      </c>
      <c r="Q554" s="60">
        <f t="shared" si="42"/>
        <v>0</v>
      </c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</row>
    <row r="555" spans="1:40" s="23" customFormat="1" ht="12.75" x14ac:dyDescent="0.2">
      <c r="A555" s="23" t="s">
        <v>3568</v>
      </c>
      <c r="B555" s="138">
        <v>1004</v>
      </c>
      <c r="C555" s="138">
        <v>1004</v>
      </c>
      <c r="D555" s="138">
        <v>100401</v>
      </c>
      <c r="E555" s="138">
        <v>100401</v>
      </c>
      <c r="F555" s="108" t="s">
        <v>1532</v>
      </c>
      <c r="G555" s="27" t="s">
        <v>1533</v>
      </c>
      <c r="H555" s="27" t="s">
        <v>5</v>
      </c>
      <c r="I555" s="27" t="e">
        <f>+SUMIF('[16]New PBC 31.03.2021'!A:A, 'Trial Balance (2)'!F555, '[16]New PBC 31.03.2021'!D:D)</f>
        <v>#VALUE!</v>
      </c>
      <c r="J555" s="27" t="e">
        <f>+SUMIF('[16]New PBC 31.03.2021'!A:A, 'Trial Balance (2)'!F555, '[16]New PBC 31.03.2021'!G:G)</f>
        <v>#VALUE!</v>
      </c>
      <c r="K555" s="27" t="e">
        <f>+SUMIF('[16]New PBC 31.03.2021'!A:A, 'Trial Balance (2)'!F555, '[16]New PBC 31.03.2021'!J:J)</f>
        <v>#VALUE!</v>
      </c>
      <c r="L555" s="27" t="e">
        <f t="shared" si="39"/>
        <v>#VALUE!</v>
      </c>
      <c r="M555" s="27">
        <f t="shared" si="38"/>
        <v>0</v>
      </c>
      <c r="N555" s="95" t="e">
        <f t="shared" si="40"/>
        <v>#VALUE!</v>
      </c>
      <c r="O555" s="59">
        <v>0</v>
      </c>
      <c r="P555" s="59">
        <f t="shared" si="41"/>
        <v>0</v>
      </c>
      <c r="Q555" s="60">
        <f t="shared" si="42"/>
        <v>0</v>
      </c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</row>
    <row r="556" spans="1:40" s="23" customFormat="1" ht="12.75" x14ac:dyDescent="0.2">
      <c r="A556" s="23" t="s">
        <v>3568</v>
      </c>
      <c r="B556" s="138">
        <v>1004</v>
      </c>
      <c r="C556" s="138">
        <v>1004</v>
      </c>
      <c r="D556" s="138">
        <v>100401</v>
      </c>
      <c r="E556" s="138">
        <v>100401</v>
      </c>
      <c r="F556" s="108" t="s">
        <v>1536</v>
      </c>
      <c r="G556" s="27" t="s">
        <v>1537</v>
      </c>
      <c r="H556" s="27" t="s">
        <v>5</v>
      </c>
      <c r="I556" s="27" t="e">
        <f>+SUMIF('[16]New PBC 31.03.2021'!A:A, 'Trial Balance (2)'!F556, '[16]New PBC 31.03.2021'!D:D)</f>
        <v>#VALUE!</v>
      </c>
      <c r="J556" s="27" t="e">
        <f>+SUMIF('[16]New PBC 31.03.2021'!A:A, 'Trial Balance (2)'!F556, '[16]New PBC 31.03.2021'!G:G)</f>
        <v>#VALUE!</v>
      </c>
      <c r="K556" s="27" t="e">
        <f>+SUMIF('[16]New PBC 31.03.2021'!A:A, 'Trial Balance (2)'!F556, '[16]New PBC 31.03.2021'!J:J)</f>
        <v>#VALUE!</v>
      </c>
      <c r="L556" s="27" t="e">
        <f t="shared" si="39"/>
        <v>#VALUE!</v>
      </c>
      <c r="M556" s="27">
        <f t="shared" si="38"/>
        <v>0</v>
      </c>
      <c r="N556" s="95" t="e">
        <f t="shared" si="40"/>
        <v>#VALUE!</v>
      </c>
      <c r="O556" s="59">
        <v>0</v>
      </c>
      <c r="P556" s="59">
        <f t="shared" si="41"/>
        <v>0</v>
      </c>
      <c r="Q556" s="60">
        <f t="shared" si="42"/>
        <v>0</v>
      </c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</row>
    <row r="557" spans="1:40" s="23" customFormat="1" ht="12.75" x14ac:dyDescent="0.2">
      <c r="A557" s="23" t="s">
        <v>3568</v>
      </c>
      <c r="B557" s="138">
        <v>1004</v>
      </c>
      <c r="C557" s="138">
        <v>1004</v>
      </c>
      <c r="D557" s="138">
        <v>100401</v>
      </c>
      <c r="E557" s="138">
        <v>100401</v>
      </c>
      <c r="F557" s="108" t="s">
        <v>1541</v>
      </c>
      <c r="G557" s="27" t="s">
        <v>1542</v>
      </c>
      <c r="H557" s="27" t="s">
        <v>5</v>
      </c>
      <c r="I557" s="27" t="e">
        <f>+SUMIF('[16]New PBC 31.03.2021'!A:A, 'Trial Balance (2)'!F557, '[16]New PBC 31.03.2021'!D:D)</f>
        <v>#VALUE!</v>
      </c>
      <c r="J557" s="27" t="e">
        <f>+SUMIF('[16]New PBC 31.03.2021'!A:A, 'Trial Balance (2)'!F557, '[16]New PBC 31.03.2021'!G:G)</f>
        <v>#VALUE!</v>
      </c>
      <c r="K557" s="27" t="e">
        <f>+SUMIF('[16]New PBC 31.03.2021'!A:A, 'Trial Balance (2)'!F557, '[16]New PBC 31.03.2021'!J:J)</f>
        <v>#VALUE!</v>
      </c>
      <c r="L557" s="27" t="e">
        <f t="shared" si="39"/>
        <v>#VALUE!</v>
      </c>
      <c r="M557" s="27">
        <f t="shared" si="38"/>
        <v>0</v>
      </c>
      <c r="N557" s="95" t="e">
        <f t="shared" si="40"/>
        <v>#VALUE!</v>
      </c>
      <c r="O557" s="59">
        <v>0</v>
      </c>
      <c r="P557" s="59">
        <f t="shared" si="41"/>
        <v>0</v>
      </c>
      <c r="Q557" s="60">
        <f t="shared" si="42"/>
        <v>0</v>
      </c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</row>
    <row r="558" spans="1:40" s="23" customFormat="1" ht="12.75" x14ac:dyDescent="0.2">
      <c r="A558" s="23" t="s">
        <v>3568</v>
      </c>
      <c r="B558" s="138">
        <v>1004</v>
      </c>
      <c r="C558" s="138">
        <v>1004</v>
      </c>
      <c r="D558" s="138">
        <v>100401</v>
      </c>
      <c r="E558" s="138">
        <v>100401</v>
      </c>
      <c r="F558" s="108" t="s">
        <v>1543</v>
      </c>
      <c r="G558" s="27" t="s">
        <v>1544</v>
      </c>
      <c r="H558" s="27" t="s">
        <v>5</v>
      </c>
      <c r="I558" s="27" t="e">
        <f>+SUMIF('[16]New PBC 31.03.2021'!A:A, 'Trial Balance (2)'!F558, '[16]New PBC 31.03.2021'!D:D)</f>
        <v>#VALUE!</v>
      </c>
      <c r="J558" s="27" t="e">
        <f>+SUMIF('[16]New PBC 31.03.2021'!A:A, 'Trial Balance (2)'!F558, '[16]New PBC 31.03.2021'!G:G)</f>
        <v>#VALUE!</v>
      </c>
      <c r="K558" s="27" t="e">
        <f>+SUMIF('[16]New PBC 31.03.2021'!A:A, 'Trial Balance (2)'!F558, '[16]New PBC 31.03.2021'!J:J)</f>
        <v>#VALUE!</v>
      </c>
      <c r="L558" s="27" t="e">
        <f t="shared" si="39"/>
        <v>#VALUE!</v>
      </c>
      <c r="M558" s="27">
        <f t="shared" si="38"/>
        <v>0</v>
      </c>
      <c r="N558" s="95" t="e">
        <f t="shared" si="40"/>
        <v>#VALUE!</v>
      </c>
      <c r="O558" s="59">
        <v>0</v>
      </c>
      <c r="P558" s="59">
        <f t="shared" si="41"/>
        <v>0</v>
      </c>
      <c r="Q558" s="60">
        <f t="shared" si="42"/>
        <v>0</v>
      </c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</row>
    <row r="559" spans="1:40" s="23" customFormat="1" ht="12.75" x14ac:dyDescent="0.2">
      <c r="A559" s="23" t="s">
        <v>3568</v>
      </c>
      <c r="B559" s="138">
        <v>1004</v>
      </c>
      <c r="C559" s="138">
        <v>1004</v>
      </c>
      <c r="D559" s="138">
        <v>100401</v>
      </c>
      <c r="E559" s="138">
        <v>100401</v>
      </c>
      <c r="F559" s="108" t="s">
        <v>1546</v>
      </c>
      <c r="G559" s="27" t="s">
        <v>1547</v>
      </c>
      <c r="H559" s="27" t="s">
        <v>5</v>
      </c>
      <c r="I559" s="27" t="e">
        <f>+SUMIF('[16]New PBC 31.03.2021'!A:A, 'Trial Balance (2)'!F559, '[16]New PBC 31.03.2021'!D:D)</f>
        <v>#VALUE!</v>
      </c>
      <c r="J559" s="27" t="e">
        <f>+SUMIF('[16]New PBC 31.03.2021'!A:A, 'Trial Balance (2)'!F559, '[16]New PBC 31.03.2021'!G:G)</f>
        <v>#VALUE!</v>
      </c>
      <c r="K559" s="27" t="e">
        <f>+SUMIF('[16]New PBC 31.03.2021'!A:A, 'Trial Balance (2)'!F559, '[16]New PBC 31.03.2021'!J:J)</f>
        <v>#VALUE!</v>
      </c>
      <c r="L559" s="27" t="e">
        <f t="shared" si="39"/>
        <v>#VALUE!</v>
      </c>
      <c r="M559" s="27">
        <f t="shared" si="38"/>
        <v>0</v>
      </c>
      <c r="N559" s="95" t="e">
        <f t="shared" si="40"/>
        <v>#VALUE!</v>
      </c>
      <c r="O559" s="59">
        <v>0</v>
      </c>
      <c r="P559" s="59">
        <f t="shared" si="41"/>
        <v>0</v>
      </c>
      <c r="Q559" s="60">
        <f t="shared" si="42"/>
        <v>0</v>
      </c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</row>
    <row r="560" spans="1:40" s="23" customFormat="1" ht="12.75" x14ac:dyDescent="0.2">
      <c r="A560" s="23" t="s">
        <v>3568</v>
      </c>
      <c r="B560" s="138">
        <v>1004</v>
      </c>
      <c r="C560" s="138">
        <v>1004</v>
      </c>
      <c r="D560" s="138">
        <v>100401</v>
      </c>
      <c r="E560" s="138">
        <v>100401</v>
      </c>
      <c r="F560" s="108" t="s">
        <v>1548</v>
      </c>
      <c r="G560" s="27" t="s">
        <v>1549</v>
      </c>
      <c r="H560" s="27" t="s">
        <v>5</v>
      </c>
      <c r="I560" s="27" t="e">
        <f>+SUMIF('[16]New PBC 31.03.2021'!A:A, 'Trial Balance (2)'!F560, '[16]New PBC 31.03.2021'!D:D)</f>
        <v>#VALUE!</v>
      </c>
      <c r="J560" s="27" t="e">
        <f>+SUMIF('[16]New PBC 31.03.2021'!A:A, 'Trial Balance (2)'!F560, '[16]New PBC 31.03.2021'!G:G)</f>
        <v>#VALUE!</v>
      </c>
      <c r="K560" s="27" t="e">
        <f>+SUMIF('[16]New PBC 31.03.2021'!A:A, 'Trial Balance (2)'!F560, '[16]New PBC 31.03.2021'!J:J)</f>
        <v>#VALUE!</v>
      </c>
      <c r="L560" s="27" t="e">
        <f t="shared" si="39"/>
        <v>#VALUE!</v>
      </c>
      <c r="M560" s="27">
        <f t="shared" si="38"/>
        <v>0</v>
      </c>
      <c r="N560" s="95" t="e">
        <f t="shared" si="40"/>
        <v>#VALUE!</v>
      </c>
      <c r="O560" s="59">
        <v>0</v>
      </c>
      <c r="P560" s="59">
        <f t="shared" si="41"/>
        <v>0</v>
      </c>
      <c r="Q560" s="60">
        <f t="shared" si="42"/>
        <v>0</v>
      </c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</row>
    <row r="561" spans="1:40" s="23" customFormat="1" ht="12.75" x14ac:dyDescent="0.2">
      <c r="A561" s="23" t="s">
        <v>3568</v>
      </c>
      <c r="B561" s="138">
        <v>1004</v>
      </c>
      <c r="C561" s="138">
        <v>1004</v>
      </c>
      <c r="D561" s="138">
        <v>100401</v>
      </c>
      <c r="E561" s="138">
        <v>100401</v>
      </c>
      <c r="F561" s="108" t="s">
        <v>1553</v>
      </c>
      <c r="G561" s="27" t="s">
        <v>1554</v>
      </c>
      <c r="H561" s="27" t="s">
        <v>5</v>
      </c>
      <c r="I561" s="27" t="e">
        <f>+SUMIF('[16]New PBC 31.03.2021'!A:A, 'Trial Balance (2)'!F561, '[16]New PBC 31.03.2021'!D:D)</f>
        <v>#VALUE!</v>
      </c>
      <c r="J561" s="27" t="e">
        <f>+SUMIF('[16]New PBC 31.03.2021'!A:A, 'Trial Balance (2)'!F561, '[16]New PBC 31.03.2021'!G:G)</f>
        <v>#VALUE!</v>
      </c>
      <c r="K561" s="27" t="e">
        <f>+SUMIF('[16]New PBC 31.03.2021'!A:A, 'Trial Balance (2)'!F561, '[16]New PBC 31.03.2021'!J:J)</f>
        <v>#VALUE!</v>
      </c>
      <c r="L561" s="27" t="e">
        <f t="shared" si="39"/>
        <v>#VALUE!</v>
      </c>
      <c r="M561" s="27">
        <f t="shared" si="38"/>
        <v>0</v>
      </c>
      <c r="N561" s="95" t="e">
        <f t="shared" si="40"/>
        <v>#VALUE!</v>
      </c>
      <c r="O561" s="59">
        <v>0</v>
      </c>
      <c r="P561" s="59">
        <f t="shared" si="41"/>
        <v>0</v>
      </c>
      <c r="Q561" s="60">
        <f t="shared" si="42"/>
        <v>0</v>
      </c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</row>
    <row r="562" spans="1:40" s="23" customFormat="1" ht="12.75" x14ac:dyDescent="0.2">
      <c r="A562" s="23" t="s">
        <v>3568</v>
      </c>
      <c r="B562" s="138">
        <v>1004</v>
      </c>
      <c r="C562" s="138">
        <v>1004</v>
      </c>
      <c r="D562" s="138">
        <v>100401</v>
      </c>
      <c r="E562" s="138">
        <v>100401</v>
      </c>
      <c r="F562" s="108" t="s">
        <v>1555</v>
      </c>
      <c r="G562" s="27" t="s">
        <v>1556</v>
      </c>
      <c r="H562" s="27" t="s">
        <v>5</v>
      </c>
      <c r="I562" s="27" t="e">
        <f>+SUMIF('[16]New PBC 31.03.2021'!A:A, 'Trial Balance (2)'!F562, '[16]New PBC 31.03.2021'!D:D)</f>
        <v>#VALUE!</v>
      </c>
      <c r="J562" s="27" t="e">
        <f>+SUMIF('[16]New PBC 31.03.2021'!A:A, 'Trial Balance (2)'!F562, '[16]New PBC 31.03.2021'!G:G)</f>
        <v>#VALUE!</v>
      </c>
      <c r="K562" s="27" t="e">
        <f>+SUMIF('[16]New PBC 31.03.2021'!A:A, 'Trial Balance (2)'!F562, '[16]New PBC 31.03.2021'!J:J)</f>
        <v>#VALUE!</v>
      </c>
      <c r="L562" s="27" t="e">
        <f t="shared" si="39"/>
        <v>#VALUE!</v>
      </c>
      <c r="M562" s="27">
        <f t="shared" si="38"/>
        <v>0</v>
      </c>
      <c r="N562" s="95" t="e">
        <f t="shared" si="40"/>
        <v>#VALUE!</v>
      </c>
      <c r="O562" s="59">
        <v>0</v>
      </c>
      <c r="P562" s="59">
        <f t="shared" si="41"/>
        <v>0</v>
      </c>
      <c r="Q562" s="60">
        <f t="shared" si="42"/>
        <v>0</v>
      </c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</row>
    <row r="563" spans="1:40" s="23" customFormat="1" ht="12.75" x14ac:dyDescent="0.2">
      <c r="A563" s="23" t="s">
        <v>3568</v>
      </c>
      <c r="B563" s="138">
        <v>1004</v>
      </c>
      <c r="C563" s="138">
        <v>1004</v>
      </c>
      <c r="D563" s="138">
        <v>100401</v>
      </c>
      <c r="E563" s="138">
        <v>100401</v>
      </c>
      <c r="F563" s="108" t="s">
        <v>1557</v>
      </c>
      <c r="G563" s="27" t="s">
        <v>1558</v>
      </c>
      <c r="H563" s="27" t="s">
        <v>5</v>
      </c>
      <c r="I563" s="27" t="e">
        <f>+SUMIF('[16]New PBC 31.03.2021'!A:A, 'Trial Balance (2)'!F563, '[16]New PBC 31.03.2021'!D:D)</f>
        <v>#VALUE!</v>
      </c>
      <c r="J563" s="27" t="e">
        <f>+SUMIF('[16]New PBC 31.03.2021'!A:A, 'Trial Balance (2)'!F563, '[16]New PBC 31.03.2021'!G:G)</f>
        <v>#VALUE!</v>
      </c>
      <c r="K563" s="27" t="e">
        <f>+SUMIF('[16]New PBC 31.03.2021'!A:A, 'Trial Balance (2)'!F563, '[16]New PBC 31.03.2021'!J:J)</f>
        <v>#VALUE!</v>
      </c>
      <c r="L563" s="27" t="e">
        <f t="shared" si="39"/>
        <v>#VALUE!</v>
      </c>
      <c r="M563" s="27">
        <f t="shared" si="38"/>
        <v>0</v>
      </c>
      <c r="N563" s="95" t="e">
        <f t="shared" si="40"/>
        <v>#VALUE!</v>
      </c>
      <c r="O563" s="59">
        <v>0</v>
      </c>
      <c r="P563" s="59">
        <f t="shared" si="41"/>
        <v>0</v>
      </c>
      <c r="Q563" s="60">
        <f t="shared" si="42"/>
        <v>0</v>
      </c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</row>
    <row r="564" spans="1:40" s="23" customFormat="1" ht="12.75" x14ac:dyDescent="0.2">
      <c r="A564" s="23" t="s">
        <v>3563</v>
      </c>
      <c r="B564" s="138">
        <v>2011</v>
      </c>
      <c r="C564" s="138">
        <v>2011</v>
      </c>
      <c r="D564" s="138">
        <v>201101</v>
      </c>
      <c r="E564" s="138">
        <v>201101</v>
      </c>
      <c r="F564" s="108" t="s">
        <v>1559</v>
      </c>
      <c r="G564" s="27" t="s">
        <v>1560</v>
      </c>
      <c r="H564" s="27" t="s">
        <v>5</v>
      </c>
      <c r="I564" s="27" t="e">
        <f>+SUMIF('[16]New PBC 31.03.2021'!A:A, 'Trial Balance (2)'!F564, '[16]New PBC 31.03.2021'!D:D)</f>
        <v>#VALUE!</v>
      </c>
      <c r="J564" s="27" t="e">
        <f>+SUMIF('[16]New PBC 31.03.2021'!A:A, 'Trial Balance (2)'!F564, '[16]New PBC 31.03.2021'!G:G)</f>
        <v>#VALUE!</v>
      </c>
      <c r="K564" s="27" t="e">
        <f>+SUMIF('[16]New PBC 31.03.2021'!A:A, 'Trial Balance (2)'!F564, '[16]New PBC 31.03.2021'!J:J)</f>
        <v>#VALUE!</v>
      </c>
      <c r="L564" s="27" t="e">
        <f t="shared" si="39"/>
        <v>#VALUE!</v>
      </c>
      <c r="M564" s="27">
        <f t="shared" si="38"/>
        <v>0</v>
      </c>
      <c r="N564" s="95" t="e">
        <f t="shared" si="40"/>
        <v>#VALUE!</v>
      </c>
      <c r="O564" s="59">
        <v>-2998</v>
      </c>
      <c r="P564" s="59">
        <f t="shared" si="41"/>
        <v>0</v>
      </c>
      <c r="Q564" s="60">
        <f t="shared" si="42"/>
        <v>-2998</v>
      </c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</row>
    <row r="565" spans="1:40" s="23" customFormat="1" ht="12.75" x14ac:dyDescent="0.2">
      <c r="A565" s="23" t="s">
        <v>3568</v>
      </c>
      <c r="B565" s="138">
        <v>1004</v>
      </c>
      <c r="C565" s="138">
        <v>1004</v>
      </c>
      <c r="D565" s="138">
        <v>100401</v>
      </c>
      <c r="E565" s="138">
        <v>100401</v>
      </c>
      <c r="F565" s="108" t="s">
        <v>1561</v>
      </c>
      <c r="G565" s="27" t="s">
        <v>1562</v>
      </c>
      <c r="H565" s="27" t="s">
        <v>5</v>
      </c>
      <c r="I565" s="27" t="e">
        <f>+SUMIF('[16]New PBC 31.03.2021'!A:A, 'Trial Balance (2)'!F565, '[16]New PBC 31.03.2021'!D:D)</f>
        <v>#VALUE!</v>
      </c>
      <c r="J565" s="27" t="e">
        <f>+SUMIF('[16]New PBC 31.03.2021'!A:A, 'Trial Balance (2)'!F565, '[16]New PBC 31.03.2021'!G:G)</f>
        <v>#VALUE!</v>
      </c>
      <c r="K565" s="27" t="e">
        <f>+SUMIF('[16]New PBC 31.03.2021'!A:A, 'Trial Balance (2)'!F565, '[16]New PBC 31.03.2021'!J:J)</f>
        <v>#VALUE!</v>
      </c>
      <c r="L565" s="27" t="e">
        <f t="shared" si="39"/>
        <v>#VALUE!</v>
      </c>
      <c r="M565" s="27">
        <f t="shared" si="38"/>
        <v>0</v>
      </c>
      <c r="N565" s="95" t="e">
        <f t="shared" si="40"/>
        <v>#VALUE!</v>
      </c>
      <c r="O565" s="59">
        <v>0</v>
      </c>
      <c r="P565" s="59">
        <f t="shared" si="41"/>
        <v>0</v>
      </c>
      <c r="Q565" s="60">
        <f t="shared" si="42"/>
        <v>0</v>
      </c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</row>
    <row r="566" spans="1:40" s="23" customFormat="1" ht="12.75" x14ac:dyDescent="0.2">
      <c r="A566" s="23" t="s">
        <v>3568</v>
      </c>
      <c r="B566" s="138">
        <v>1004</v>
      </c>
      <c r="C566" s="138">
        <v>1004</v>
      </c>
      <c r="D566" s="138">
        <v>100401</v>
      </c>
      <c r="E566" s="138">
        <v>100401</v>
      </c>
      <c r="F566" s="108" t="s">
        <v>1563</v>
      </c>
      <c r="G566" s="27" t="s">
        <v>1564</v>
      </c>
      <c r="H566" s="27" t="s">
        <v>5</v>
      </c>
      <c r="I566" s="27" t="e">
        <f>+SUMIF('[16]New PBC 31.03.2021'!A:A, 'Trial Balance (2)'!F566, '[16]New PBC 31.03.2021'!D:D)</f>
        <v>#VALUE!</v>
      </c>
      <c r="J566" s="27" t="e">
        <f>+SUMIF('[16]New PBC 31.03.2021'!A:A, 'Trial Balance (2)'!F566, '[16]New PBC 31.03.2021'!G:G)</f>
        <v>#VALUE!</v>
      </c>
      <c r="K566" s="27" t="e">
        <f>+SUMIF('[16]New PBC 31.03.2021'!A:A, 'Trial Balance (2)'!F566, '[16]New PBC 31.03.2021'!J:J)</f>
        <v>#VALUE!</v>
      </c>
      <c r="L566" s="27" t="e">
        <f t="shared" si="39"/>
        <v>#VALUE!</v>
      </c>
      <c r="M566" s="27">
        <f t="shared" si="38"/>
        <v>0</v>
      </c>
      <c r="N566" s="95" t="e">
        <f t="shared" si="40"/>
        <v>#VALUE!</v>
      </c>
      <c r="O566" s="59">
        <v>0</v>
      </c>
      <c r="P566" s="59">
        <f t="shared" si="41"/>
        <v>0</v>
      </c>
      <c r="Q566" s="60">
        <f t="shared" si="42"/>
        <v>0</v>
      </c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</row>
    <row r="567" spans="1:40" s="23" customFormat="1" ht="12.75" x14ac:dyDescent="0.2">
      <c r="A567" s="23" t="s">
        <v>3568</v>
      </c>
      <c r="B567" s="138">
        <v>1004</v>
      </c>
      <c r="C567" s="138">
        <v>1004</v>
      </c>
      <c r="D567" s="138">
        <v>100401</v>
      </c>
      <c r="E567" s="138">
        <v>100401</v>
      </c>
      <c r="F567" s="108" t="s">
        <v>1565</v>
      </c>
      <c r="G567" s="27" t="s">
        <v>1566</v>
      </c>
      <c r="H567" s="27" t="s">
        <v>5</v>
      </c>
      <c r="I567" s="27" t="e">
        <f>+SUMIF('[16]New PBC 31.03.2021'!A:A, 'Trial Balance (2)'!F567, '[16]New PBC 31.03.2021'!D:D)</f>
        <v>#VALUE!</v>
      </c>
      <c r="J567" s="27" t="e">
        <f>+SUMIF('[16]New PBC 31.03.2021'!A:A, 'Trial Balance (2)'!F567, '[16]New PBC 31.03.2021'!G:G)</f>
        <v>#VALUE!</v>
      </c>
      <c r="K567" s="27" t="e">
        <f>+SUMIF('[16]New PBC 31.03.2021'!A:A, 'Trial Balance (2)'!F567, '[16]New PBC 31.03.2021'!J:J)</f>
        <v>#VALUE!</v>
      </c>
      <c r="L567" s="27" t="e">
        <f t="shared" si="39"/>
        <v>#VALUE!</v>
      </c>
      <c r="M567" s="27">
        <f t="shared" ref="M567:M630" si="43">+ROUND(SUM(S567:X567),0)</f>
        <v>0</v>
      </c>
      <c r="N567" s="95" t="e">
        <f t="shared" si="40"/>
        <v>#VALUE!</v>
      </c>
      <c r="O567" s="59">
        <v>0</v>
      </c>
      <c r="P567" s="59">
        <f t="shared" si="41"/>
        <v>0</v>
      </c>
      <c r="Q567" s="60">
        <f t="shared" si="42"/>
        <v>0</v>
      </c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</row>
    <row r="568" spans="1:40" s="23" customFormat="1" ht="12.75" x14ac:dyDescent="0.2">
      <c r="A568" s="23" t="s">
        <v>3568</v>
      </c>
      <c r="B568" s="138">
        <v>1004</v>
      </c>
      <c r="C568" s="138">
        <v>1004</v>
      </c>
      <c r="D568" s="138">
        <v>100401</v>
      </c>
      <c r="E568" s="138">
        <v>100401</v>
      </c>
      <c r="F568" s="108" t="s">
        <v>1567</v>
      </c>
      <c r="G568" s="27" t="s">
        <v>1568</v>
      </c>
      <c r="H568" s="27" t="s">
        <v>5</v>
      </c>
      <c r="I568" s="27" t="e">
        <f>+SUMIF('[16]New PBC 31.03.2021'!A:A, 'Trial Balance (2)'!F568, '[16]New PBC 31.03.2021'!D:D)</f>
        <v>#VALUE!</v>
      </c>
      <c r="J568" s="27" t="e">
        <f>+SUMIF('[16]New PBC 31.03.2021'!A:A, 'Trial Balance (2)'!F568, '[16]New PBC 31.03.2021'!G:G)</f>
        <v>#VALUE!</v>
      </c>
      <c r="K568" s="27" t="e">
        <f>+SUMIF('[16]New PBC 31.03.2021'!A:A, 'Trial Balance (2)'!F568, '[16]New PBC 31.03.2021'!J:J)</f>
        <v>#VALUE!</v>
      </c>
      <c r="L568" s="27" t="e">
        <f t="shared" si="39"/>
        <v>#VALUE!</v>
      </c>
      <c r="M568" s="27">
        <f t="shared" si="43"/>
        <v>0</v>
      </c>
      <c r="N568" s="95" t="e">
        <f t="shared" si="40"/>
        <v>#VALUE!</v>
      </c>
      <c r="O568" s="59">
        <v>13300</v>
      </c>
      <c r="P568" s="59">
        <f t="shared" si="41"/>
        <v>0</v>
      </c>
      <c r="Q568" s="60">
        <f t="shared" si="42"/>
        <v>13300</v>
      </c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</row>
    <row r="569" spans="1:40" s="23" customFormat="1" ht="12.75" x14ac:dyDescent="0.2">
      <c r="A569" s="23" t="s">
        <v>3568</v>
      </c>
      <c r="B569" s="138">
        <v>1004</v>
      </c>
      <c r="C569" s="138">
        <v>1004</v>
      </c>
      <c r="D569" s="138">
        <v>100401</v>
      </c>
      <c r="E569" s="138">
        <v>100401</v>
      </c>
      <c r="F569" s="108" t="s">
        <v>1571</v>
      </c>
      <c r="G569" s="27" t="s">
        <v>1572</v>
      </c>
      <c r="H569" s="27" t="s">
        <v>5</v>
      </c>
      <c r="I569" s="27" t="e">
        <f>+SUMIF('[16]New PBC 31.03.2021'!A:A, 'Trial Balance (2)'!F569, '[16]New PBC 31.03.2021'!D:D)</f>
        <v>#VALUE!</v>
      </c>
      <c r="J569" s="27" t="e">
        <f>+SUMIF('[16]New PBC 31.03.2021'!A:A, 'Trial Balance (2)'!F569, '[16]New PBC 31.03.2021'!G:G)</f>
        <v>#VALUE!</v>
      </c>
      <c r="K569" s="27" t="e">
        <f>+SUMIF('[16]New PBC 31.03.2021'!A:A, 'Trial Balance (2)'!F569, '[16]New PBC 31.03.2021'!J:J)</f>
        <v>#VALUE!</v>
      </c>
      <c r="L569" s="27" t="e">
        <f t="shared" si="39"/>
        <v>#VALUE!</v>
      </c>
      <c r="M569" s="27">
        <f t="shared" si="43"/>
        <v>0</v>
      </c>
      <c r="N569" s="95" t="e">
        <f t="shared" si="40"/>
        <v>#VALUE!</v>
      </c>
      <c r="O569" s="59">
        <v>0</v>
      </c>
      <c r="P569" s="59">
        <f t="shared" si="41"/>
        <v>0</v>
      </c>
      <c r="Q569" s="60">
        <f t="shared" si="42"/>
        <v>0</v>
      </c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</row>
    <row r="570" spans="1:40" s="23" customFormat="1" ht="12.75" x14ac:dyDescent="0.2">
      <c r="A570" s="23" t="s">
        <v>3566</v>
      </c>
      <c r="B570" s="138">
        <v>1013</v>
      </c>
      <c r="C570" s="138">
        <v>1013</v>
      </c>
      <c r="D570" s="138">
        <v>101301</v>
      </c>
      <c r="E570" s="138">
        <v>101301</v>
      </c>
      <c r="F570" s="108" t="s">
        <v>2087</v>
      </c>
      <c r="G570" s="27" t="s">
        <v>2088</v>
      </c>
      <c r="H570" s="27" t="s">
        <v>371</v>
      </c>
      <c r="I570" s="27" t="e">
        <f>+SUMIF('[16]New PBC 31.03.2021'!A:A, 'Trial Balance (2)'!F570, '[16]New PBC 31.03.2021'!D:D)</f>
        <v>#VALUE!</v>
      </c>
      <c r="J570" s="27" t="e">
        <f>+SUMIF('[16]New PBC 31.03.2021'!A:A, 'Trial Balance (2)'!F570, '[16]New PBC 31.03.2021'!G:G)</f>
        <v>#VALUE!</v>
      </c>
      <c r="K570" s="27" t="e">
        <f>+SUMIF('[16]New PBC 31.03.2021'!A:A, 'Trial Balance (2)'!F570, '[16]New PBC 31.03.2021'!J:J)</f>
        <v>#VALUE!</v>
      </c>
      <c r="L570" s="27" t="e">
        <f t="shared" si="39"/>
        <v>#VALUE!</v>
      </c>
      <c r="M570" s="27">
        <f t="shared" si="43"/>
        <v>0</v>
      </c>
      <c r="N570" s="95" t="e">
        <f t="shared" si="40"/>
        <v>#VALUE!</v>
      </c>
      <c r="O570" s="59">
        <v>1395975</v>
      </c>
      <c r="P570" s="59">
        <f t="shared" si="41"/>
        <v>0</v>
      </c>
      <c r="Q570" s="60">
        <f t="shared" si="42"/>
        <v>1395975</v>
      </c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</row>
    <row r="571" spans="1:40" s="23" customFormat="1" ht="12.75" x14ac:dyDescent="0.2">
      <c r="A571" s="23" t="s">
        <v>3562</v>
      </c>
      <c r="B571" s="138">
        <v>1002</v>
      </c>
      <c r="C571" s="138">
        <v>1002</v>
      </c>
      <c r="D571" s="138">
        <v>100201</v>
      </c>
      <c r="E571" s="138">
        <v>100201</v>
      </c>
      <c r="F571" s="108" t="s">
        <v>3486</v>
      </c>
      <c r="G571" s="27" t="s">
        <v>3487</v>
      </c>
      <c r="H571" s="27" t="s">
        <v>371</v>
      </c>
      <c r="I571" s="27" t="e">
        <f>+SUMIF('[16]New PBC 31.03.2021'!A:A, 'Trial Balance (2)'!F571, '[16]New PBC 31.03.2021'!D:D)</f>
        <v>#VALUE!</v>
      </c>
      <c r="J571" s="27" t="e">
        <f>+SUMIF('[16]New PBC 31.03.2021'!A:A, 'Trial Balance (2)'!F571, '[16]New PBC 31.03.2021'!G:G)</f>
        <v>#VALUE!</v>
      </c>
      <c r="K571" s="27" t="e">
        <f>+SUMIF('[16]New PBC 31.03.2021'!A:A, 'Trial Balance (2)'!F571, '[16]New PBC 31.03.2021'!J:J)</f>
        <v>#VALUE!</v>
      </c>
      <c r="L571" s="27" t="e">
        <f t="shared" si="39"/>
        <v>#VALUE!</v>
      </c>
      <c r="M571" s="27">
        <f t="shared" si="43"/>
        <v>0</v>
      </c>
      <c r="N571" s="95" t="e">
        <f t="shared" si="40"/>
        <v>#VALUE!</v>
      </c>
      <c r="O571" s="59"/>
      <c r="P571" s="59"/>
      <c r="Q571" s="60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</row>
    <row r="572" spans="1:40" s="23" customFormat="1" ht="12.75" x14ac:dyDescent="0.2">
      <c r="A572" s="23" t="s">
        <v>3566</v>
      </c>
      <c r="B572" s="138">
        <v>1013</v>
      </c>
      <c r="C572" s="138">
        <v>1013</v>
      </c>
      <c r="D572" s="138">
        <v>101301</v>
      </c>
      <c r="E572" s="138">
        <v>101301</v>
      </c>
      <c r="F572" s="108" t="s">
        <v>2095</v>
      </c>
      <c r="G572" s="27" t="s">
        <v>2096</v>
      </c>
      <c r="H572" s="27" t="s">
        <v>371</v>
      </c>
      <c r="I572" s="27" t="e">
        <f>+SUMIF('[16]New PBC 31.03.2021'!A:A, 'Trial Balance (2)'!F572, '[16]New PBC 31.03.2021'!D:D)</f>
        <v>#VALUE!</v>
      </c>
      <c r="J572" s="27" t="e">
        <f>+SUMIF('[16]New PBC 31.03.2021'!A:A, 'Trial Balance (2)'!F572, '[16]New PBC 31.03.2021'!G:G)</f>
        <v>#VALUE!</v>
      </c>
      <c r="K572" s="27" t="e">
        <f>+SUMIF('[16]New PBC 31.03.2021'!A:A, 'Trial Balance (2)'!F572, '[16]New PBC 31.03.2021'!J:J)</f>
        <v>#VALUE!</v>
      </c>
      <c r="L572" s="27" t="e">
        <f t="shared" si="39"/>
        <v>#VALUE!</v>
      </c>
      <c r="M572" s="27">
        <f t="shared" si="43"/>
        <v>0</v>
      </c>
      <c r="N572" s="95" t="e">
        <f t="shared" si="40"/>
        <v>#VALUE!</v>
      </c>
      <c r="O572" s="59">
        <v>2188532.1</v>
      </c>
      <c r="P572" s="59">
        <f t="shared" si="41"/>
        <v>0</v>
      </c>
      <c r="Q572" s="60">
        <f t="shared" si="42"/>
        <v>2188532</v>
      </c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</row>
    <row r="573" spans="1:40" s="23" customFormat="1" ht="12.75" x14ac:dyDescent="0.2">
      <c r="A573" s="23" t="s">
        <v>3567</v>
      </c>
      <c r="B573" s="138">
        <v>2014</v>
      </c>
      <c r="C573" s="138">
        <v>2014</v>
      </c>
      <c r="D573" s="138">
        <v>201401</v>
      </c>
      <c r="E573" s="138">
        <v>201401</v>
      </c>
      <c r="F573" s="108" t="s">
        <v>2107</v>
      </c>
      <c r="G573" s="27" t="s">
        <v>2108</v>
      </c>
      <c r="H573" s="27" t="s">
        <v>5</v>
      </c>
      <c r="I573" s="27" t="e">
        <f>+SUMIF('[16]New PBC 31.03.2021'!A:A, 'Trial Balance (2)'!F573, '[16]New PBC 31.03.2021'!D:D)</f>
        <v>#VALUE!</v>
      </c>
      <c r="J573" s="27" t="e">
        <f>+SUMIF('[16]New PBC 31.03.2021'!A:A, 'Trial Balance (2)'!F573, '[16]New PBC 31.03.2021'!G:G)</f>
        <v>#VALUE!</v>
      </c>
      <c r="K573" s="27" t="e">
        <f>+SUMIF('[16]New PBC 31.03.2021'!A:A, 'Trial Balance (2)'!F573, '[16]New PBC 31.03.2021'!J:J)</f>
        <v>#VALUE!</v>
      </c>
      <c r="L573" s="27" t="e">
        <f t="shared" si="39"/>
        <v>#VALUE!</v>
      </c>
      <c r="M573" s="27">
        <f t="shared" si="43"/>
        <v>0</v>
      </c>
      <c r="N573" s="95" t="e">
        <f t="shared" si="40"/>
        <v>#VALUE!</v>
      </c>
      <c r="O573" s="59">
        <v>-10798212.390000001</v>
      </c>
      <c r="P573" s="59">
        <f t="shared" si="41"/>
        <v>0</v>
      </c>
      <c r="Q573" s="60">
        <f t="shared" si="42"/>
        <v>-10798212</v>
      </c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</row>
    <row r="574" spans="1:40" s="23" customFormat="1" ht="12.75" x14ac:dyDescent="0.2">
      <c r="A574" s="23" t="s">
        <v>3571</v>
      </c>
      <c r="B574" s="138">
        <v>2013</v>
      </c>
      <c r="C574" s="138">
        <v>2013</v>
      </c>
      <c r="D574" s="138">
        <v>201301</v>
      </c>
      <c r="E574" s="138">
        <v>201301</v>
      </c>
      <c r="F574" s="108" t="s">
        <v>2109</v>
      </c>
      <c r="G574" s="27" t="s">
        <v>2110</v>
      </c>
      <c r="H574" s="27" t="s">
        <v>5</v>
      </c>
      <c r="I574" s="27" t="e">
        <f>+SUMIF('[16]New PBC 31.03.2021'!A:A, 'Trial Balance (2)'!F574, '[16]New PBC 31.03.2021'!D:D)</f>
        <v>#VALUE!</v>
      </c>
      <c r="J574" s="27" t="e">
        <f>+SUMIF('[16]New PBC 31.03.2021'!A:A, 'Trial Balance (2)'!F574, '[16]New PBC 31.03.2021'!G:G)</f>
        <v>#VALUE!</v>
      </c>
      <c r="K574" s="27" t="e">
        <f>+SUMIF('[16]New PBC 31.03.2021'!A:A, 'Trial Balance (2)'!F574, '[16]New PBC 31.03.2021'!J:J)</f>
        <v>#VALUE!</v>
      </c>
      <c r="L574" s="27" t="e">
        <f t="shared" si="39"/>
        <v>#VALUE!</v>
      </c>
      <c r="M574" s="27">
        <f t="shared" si="43"/>
        <v>0</v>
      </c>
      <c r="N574" s="95" t="e">
        <f t="shared" si="40"/>
        <v>#VALUE!</v>
      </c>
      <c r="O574" s="59">
        <v>-2966257</v>
      </c>
      <c r="P574" s="59">
        <f t="shared" si="41"/>
        <v>0</v>
      </c>
      <c r="Q574" s="60">
        <f t="shared" si="42"/>
        <v>-2966257</v>
      </c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</row>
    <row r="575" spans="1:40" s="23" customFormat="1" ht="12.75" x14ac:dyDescent="0.2">
      <c r="A575" s="23" t="s">
        <v>3571</v>
      </c>
      <c r="B575" s="138">
        <v>2013</v>
      </c>
      <c r="C575" s="138">
        <v>2013</v>
      </c>
      <c r="D575" s="138">
        <v>201302</v>
      </c>
      <c r="E575" s="138">
        <v>201302</v>
      </c>
      <c r="F575" s="108" t="s">
        <v>2111</v>
      </c>
      <c r="G575" s="27" t="s">
        <v>2112</v>
      </c>
      <c r="H575" s="27" t="s">
        <v>5</v>
      </c>
      <c r="I575" s="27" t="e">
        <f>+SUMIF('[16]New PBC 31.03.2021'!A:A, 'Trial Balance (2)'!F575, '[16]New PBC 31.03.2021'!D:D)</f>
        <v>#VALUE!</v>
      </c>
      <c r="J575" s="27" t="e">
        <f>+SUMIF('[16]New PBC 31.03.2021'!A:A, 'Trial Balance (2)'!F575, '[16]New PBC 31.03.2021'!G:G)</f>
        <v>#VALUE!</v>
      </c>
      <c r="K575" s="27" t="e">
        <f>+SUMIF('[16]New PBC 31.03.2021'!A:A, 'Trial Balance (2)'!F575, '[16]New PBC 31.03.2021'!J:J)</f>
        <v>#VALUE!</v>
      </c>
      <c r="L575" s="27" t="e">
        <f t="shared" si="39"/>
        <v>#VALUE!</v>
      </c>
      <c r="M575" s="27">
        <f t="shared" si="43"/>
        <v>0</v>
      </c>
      <c r="N575" s="95" t="e">
        <f t="shared" si="40"/>
        <v>#VALUE!</v>
      </c>
      <c r="O575" s="59">
        <v>-1103771</v>
      </c>
      <c r="P575" s="59">
        <f t="shared" si="41"/>
        <v>0</v>
      </c>
      <c r="Q575" s="60">
        <f t="shared" si="42"/>
        <v>-1103771</v>
      </c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</row>
    <row r="576" spans="1:40" s="23" customFormat="1" ht="12.75" x14ac:dyDescent="0.2">
      <c r="A576" s="23" t="s">
        <v>3571</v>
      </c>
      <c r="B576" s="138">
        <v>2017</v>
      </c>
      <c r="C576" s="138">
        <v>1007</v>
      </c>
      <c r="D576" s="138"/>
      <c r="E576" s="138"/>
      <c r="F576" s="108" t="s">
        <v>2113</v>
      </c>
      <c r="G576" s="27" t="s">
        <v>2114</v>
      </c>
      <c r="H576" s="27" t="s">
        <v>5</v>
      </c>
      <c r="I576" s="27" t="e">
        <f>+SUMIF('[16]New PBC 31.03.2021'!A:A, 'Trial Balance (2)'!F576, '[16]New PBC 31.03.2021'!D:D)</f>
        <v>#VALUE!</v>
      </c>
      <c r="J576" s="27" t="e">
        <f>+SUMIF('[16]New PBC 31.03.2021'!A:A, 'Trial Balance (2)'!F576, '[16]New PBC 31.03.2021'!G:G)</f>
        <v>#VALUE!</v>
      </c>
      <c r="K576" s="27" t="e">
        <f>+SUMIF('[16]New PBC 31.03.2021'!A:A, 'Trial Balance (2)'!F576, '[16]New PBC 31.03.2021'!J:J)</f>
        <v>#VALUE!</v>
      </c>
      <c r="L576" s="27" t="e">
        <f t="shared" si="39"/>
        <v>#VALUE!</v>
      </c>
      <c r="M576" s="27">
        <f t="shared" si="43"/>
        <v>-33535918</v>
      </c>
      <c r="N576" s="95" t="e">
        <f t="shared" si="40"/>
        <v>#VALUE!</v>
      </c>
      <c r="O576" s="59">
        <v>22775793</v>
      </c>
      <c r="P576" s="59">
        <f t="shared" si="41"/>
        <v>-22390092</v>
      </c>
      <c r="Q576" s="60">
        <f t="shared" si="42"/>
        <v>385701</v>
      </c>
      <c r="R576" s="61"/>
      <c r="S576" s="61"/>
      <c r="T576" s="61"/>
      <c r="U576" s="61">
        <f>-U1265</f>
        <v>-33535918</v>
      </c>
      <c r="V576" s="61"/>
      <c r="W576" s="61"/>
      <c r="X576" s="61"/>
      <c r="Y576" s="61"/>
      <c r="Z576" s="61"/>
      <c r="AA576" s="61"/>
      <c r="AB576" s="61"/>
      <c r="AC576" s="61"/>
      <c r="AD576" s="61"/>
      <c r="AF576" s="61"/>
      <c r="AG576" s="61"/>
      <c r="AH576" s="61"/>
      <c r="AI576" s="61">
        <v>-22390092</v>
      </c>
      <c r="AJ576" s="61"/>
      <c r="AK576" s="61"/>
      <c r="AL576" s="61"/>
      <c r="AM576" s="61"/>
      <c r="AN576" s="61"/>
    </row>
    <row r="577" spans="1:40" s="23" customFormat="1" ht="12.75" x14ac:dyDescent="0.2">
      <c r="A577" s="23" t="s">
        <v>3571</v>
      </c>
      <c r="B577" s="138">
        <v>2013</v>
      </c>
      <c r="C577" s="138">
        <v>2013</v>
      </c>
      <c r="D577" s="138">
        <v>201304</v>
      </c>
      <c r="E577" s="138">
        <v>201304</v>
      </c>
      <c r="F577" s="108" t="s">
        <v>2115</v>
      </c>
      <c r="G577" s="27" t="s">
        <v>2116</v>
      </c>
      <c r="H577" s="27" t="s">
        <v>5</v>
      </c>
      <c r="I577" s="27" t="e">
        <f>+SUMIF('[16]New PBC 31.03.2021'!A:A, 'Trial Balance (2)'!F577, '[16]New PBC 31.03.2021'!D:D)</f>
        <v>#VALUE!</v>
      </c>
      <c r="J577" s="27" t="e">
        <f>+SUMIF('[16]New PBC 31.03.2021'!A:A, 'Trial Balance (2)'!F577, '[16]New PBC 31.03.2021'!G:G)</f>
        <v>#VALUE!</v>
      </c>
      <c r="K577" s="27" t="e">
        <f>+SUMIF('[16]New PBC 31.03.2021'!A:A, 'Trial Balance (2)'!F577, '[16]New PBC 31.03.2021'!J:J)</f>
        <v>#VALUE!</v>
      </c>
      <c r="L577" s="27" t="e">
        <f t="shared" si="39"/>
        <v>#VALUE!</v>
      </c>
      <c r="M577" s="27">
        <f t="shared" si="43"/>
        <v>0</v>
      </c>
      <c r="N577" s="95" t="e">
        <f t="shared" si="40"/>
        <v>#VALUE!</v>
      </c>
      <c r="O577" s="59">
        <v>-27010066.799999997</v>
      </c>
      <c r="P577" s="59">
        <f t="shared" si="41"/>
        <v>0</v>
      </c>
      <c r="Q577" s="60">
        <f t="shared" si="42"/>
        <v>-27010067</v>
      </c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</row>
    <row r="578" spans="1:40" s="23" customFormat="1" ht="12.75" x14ac:dyDescent="0.2">
      <c r="A578" s="23" t="s">
        <v>3571</v>
      </c>
      <c r="B578" s="138">
        <v>2013</v>
      </c>
      <c r="C578" s="138">
        <v>2013</v>
      </c>
      <c r="D578" s="138">
        <v>201304</v>
      </c>
      <c r="E578" s="138">
        <v>201304</v>
      </c>
      <c r="F578" s="108" t="s">
        <v>2117</v>
      </c>
      <c r="G578" s="27" t="s">
        <v>2118</v>
      </c>
      <c r="H578" s="27" t="s">
        <v>5</v>
      </c>
      <c r="I578" s="27" t="e">
        <f>+SUMIF('[16]New PBC 31.03.2021'!A:A, 'Trial Balance (2)'!F578, '[16]New PBC 31.03.2021'!D:D)</f>
        <v>#VALUE!</v>
      </c>
      <c r="J578" s="27" t="e">
        <f>+SUMIF('[16]New PBC 31.03.2021'!A:A, 'Trial Balance (2)'!F578, '[16]New PBC 31.03.2021'!G:G)</f>
        <v>#VALUE!</v>
      </c>
      <c r="K578" s="27" t="e">
        <f>+SUMIF('[16]New PBC 31.03.2021'!A:A, 'Trial Balance (2)'!F578, '[16]New PBC 31.03.2021'!J:J)</f>
        <v>#VALUE!</v>
      </c>
      <c r="L578" s="27" t="e">
        <f t="shared" si="39"/>
        <v>#VALUE!</v>
      </c>
      <c r="M578" s="27">
        <f t="shared" si="43"/>
        <v>0</v>
      </c>
      <c r="N578" s="95" t="e">
        <f t="shared" si="40"/>
        <v>#VALUE!</v>
      </c>
      <c r="O578" s="59">
        <v>251024.97536051273</v>
      </c>
      <c r="P578" s="59">
        <f t="shared" si="41"/>
        <v>0</v>
      </c>
      <c r="Q578" s="60">
        <f t="shared" si="42"/>
        <v>251025</v>
      </c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</row>
    <row r="579" spans="1:40" s="23" customFormat="1" ht="12.75" x14ac:dyDescent="0.2">
      <c r="A579" s="23" t="s">
        <v>3571</v>
      </c>
      <c r="B579" s="138">
        <v>2013</v>
      </c>
      <c r="C579" s="138">
        <v>2013</v>
      </c>
      <c r="D579" s="138">
        <v>201304</v>
      </c>
      <c r="E579" s="138">
        <v>201304</v>
      </c>
      <c r="F579" s="108" t="s">
        <v>2119</v>
      </c>
      <c r="G579" s="27" t="s">
        <v>2120</v>
      </c>
      <c r="H579" s="27" t="s">
        <v>5</v>
      </c>
      <c r="I579" s="27" t="e">
        <f>+SUMIF('[16]New PBC 31.03.2021'!A:A, 'Trial Balance (2)'!F579, '[16]New PBC 31.03.2021'!D:D)</f>
        <v>#VALUE!</v>
      </c>
      <c r="J579" s="27" t="e">
        <f>+SUMIF('[16]New PBC 31.03.2021'!A:A, 'Trial Balance (2)'!F579, '[16]New PBC 31.03.2021'!G:G)</f>
        <v>#VALUE!</v>
      </c>
      <c r="K579" s="27" t="e">
        <f>+SUMIF('[16]New PBC 31.03.2021'!A:A, 'Trial Balance (2)'!F579, '[16]New PBC 31.03.2021'!J:J)</f>
        <v>#VALUE!</v>
      </c>
      <c r="L579" s="27" t="e">
        <f t="shared" si="39"/>
        <v>#VALUE!</v>
      </c>
      <c r="M579" s="27">
        <f t="shared" si="43"/>
        <v>0</v>
      </c>
      <c r="N579" s="95" t="e">
        <f t="shared" si="40"/>
        <v>#VALUE!</v>
      </c>
      <c r="O579" s="59">
        <v>-106.44499957561493</v>
      </c>
      <c r="P579" s="59">
        <f t="shared" si="41"/>
        <v>0</v>
      </c>
      <c r="Q579" s="60">
        <f t="shared" si="42"/>
        <v>-106</v>
      </c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</row>
    <row r="580" spans="1:40" s="23" customFormat="1" ht="12.75" x14ac:dyDescent="0.2">
      <c r="A580" s="23" t="s">
        <v>3571</v>
      </c>
      <c r="B580" s="138">
        <v>2013</v>
      </c>
      <c r="C580" s="138">
        <v>2013</v>
      </c>
      <c r="D580" s="138">
        <v>201304</v>
      </c>
      <c r="E580" s="138">
        <v>201304</v>
      </c>
      <c r="F580" s="108" t="s">
        <v>2121</v>
      </c>
      <c r="G580" s="27" t="s">
        <v>2122</v>
      </c>
      <c r="H580" s="27" t="s">
        <v>5</v>
      </c>
      <c r="I580" s="27" t="e">
        <f>+SUMIF('[16]New PBC 31.03.2021'!A:A, 'Trial Balance (2)'!F580, '[16]New PBC 31.03.2021'!D:D)</f>
        <v>#VALUE!</v>
      </c>
      <c r="J580" s="27" t="e">
        <f>+SUMIF('[16]New PBC 31.03.2021'!A:A, 'Trial Balance (2)'!F580, '[16]New PBC 31.03.2021'!G:G)</f>
        <v>#VALUE!</v>
      </c>
      <c r="K580" s="27" t="e">
        <f>+SUMIF('[16]New PBC 31.03.2021'!A:A, 'Trial Balance (2)'!F580, '[16]New PBC 31.03.2021'!J:J)</f>
        <v>#VALUE!</v>
      </c>
      <c r="L580" s="27" t="e">
        <f t="shared" si="39"/>
        <v>#VALUE!</v>
      </c>
      <c r="M580" s="27">
        <f t="shared" si="43"/>
        <v>0</v>
      </c>
      <c r="N580" s="95" t="e">
        <f t="shared" si="40"/>
        <v>#VALUE!</v>
      </c>
      <c r="O580" s="59">
        <v>0.90880699999979697</v>
      </c>
      <c r="P580" s="59">
        <f t="shared" si="41"/>
        <v>0</v>
      </c>
      <c r="Q580" s="60">
        <f t="shared" si="42"/>
        <v>1</v>
      </c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</row>
    <row r="581" spans="1:40" s="23" customFormat="1" ht="12.75" x14ac:dyDescent="0.2">
      <c r="A581" s="23" t="s">
        <v>3571</v>
      </c>
      <c r="B581" s="138">
        <v>2013</v>
      </c>
      <c r="C581" s="138">
        <v>2013</v>
      </c>
      <c r="D581" s="138">
        <v>201303</v>
      </c>
      <c r="E581" s="138">
        <v>201303</v>
      </c>
      <c r="F581" s="108" t="s">
        <v>2124</v>
      </c>
      <c r="G581" s="27" t="s">
        <v>2125</v>
      </c>
      <c r="H581" s="27" t="s">
        <v>5</v>
      </c>
      <c r="I581" s="27" t="e">
        <f>+SUMIF('[16]New PBC 31.03.2021'!A:A, 'Trial Balance (2)'!F581, '[16]New PBC 31.03.2021'!D:D)</f>
        <v>#VALUE!</v>
      </c>
      <c r="J581" s="27" t="e">
        <f>+SUMIF('[16]New PBC 31.03.2021'!A:A, 'Trial Balance (2)'!F581, '[16]New PBC 31.03.2021'!G:G)</f>
        <v>#VALUE!</v>
      </c>
      <c r="K581" s="27" t="e">
        <f>+SUMIF('[16]New PBC 31.03.2021'!A:A, 'Trial Balance (2)'!F581, '[16]New PBC 31.03.2021'!J:J)</f>
        <v>#VALUE!</v>
      </c>
      <c r="L581" s="27" t="e">
        <f t="shared" si="39"/>
        <v>#VALUE!</v>
      </c>
      <c r="M581" s="27">
        <f t="shared" si="43"/>
        <v>0</v>
      </c>
      <c r="N581" s="95" t="e">
        <f t="shared" si="40"/>
        <v>#VALUE!</v>
      </c>
      <c r="O581" s="59">
        <v>-1089724.8673996031</v>
      </c>
      <c r="P581" s="59">
        <f t="shared" si="41"/>
        <v>0</v>
      </c>
      <c r="Q581" s="60">
        <f t="shared" si="42"/>
        <v>-1089725</v>
      </c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</row>
    <row r="582" spans="1:40" s="23" customFormat="1" ht="12.75" x14ac:dyDescent="0.2">
      <c r="A582" s="23" t="s">
        <v>3559</v>
      </c>
      <c r="B582" s="138">
        <v>2015</v>
      </c>
      <c r="C582" s="138">
        <v>2015</v>
      </c>
      <c r="D582" s="138">
        <v>201504</v>
      </c>
      <c r="E582" s="138">
        <v>201504</v>
      </c>
      <c r="F582" s="108" t="s">
        <v>2725</v>
      </c>
      <c r="G582" s="27" t="s">
        <v>3572</v>
      </c>
      <c r="H582" s="27" t="e">
        <v>#N/A</v>
      </c>
      <c r="I582" s="27" t="e">
        <f>+SUMIF('[16]New PBC 31.03.2021'!A:A, 'Trial Balance (2)'!F582, '[16]New PBC 31.03.2021'!D:D)</f>
        <v>#VALUE!</v>
      </c>
      <c r="J582" s="27" t="e">
        <f>+SUMIF('[16]New PBC 31.03.2021'!A:A, 'Trial Balance (2)'!F582, '[16]New PBC 31.03.2021'!G:G)</f>
        <v>#VALUE!</v>
      </c>
      <c r="K582" s="27" t="e">
        <f>+SUMIF('[16]New PBC 31.03.2021'!A:A, 'Trial Balance (2)'!F582, '[16]New PBC 31.03.2021'!J:J)</f>
        <v>#VALUE!</v>
      </c>
      <c r="L582" s="27" t="e">
        <f t="shared" si="39"/>
        <v>#VALUE!</v>
      </c>
      <c r="M582" s="27">
        <f t="shared" si="43"/>
        <v>0</v>
      </c>
      <c r="N582" s="95" t="e">
        <f t="shared" si="40"/>
        <v>#VALUE!</v>
      </c>
      <c r="O582" s="60">
        <v>0</v>
      </c>
      <c r="P582" s="59">
        <f t="shared" si="41"/>
        <v>-84253557</v>
      </c>
      <c r="Q582" s="60">
        <f t="shared" si="42"/>
        <v>-84253557</v>
      </c>
      <c r="R582" s="61"/>
      <c r="S582" s="61"/>
      <c r="T582" s="61"/>
      <c r="U582" s="61"/>
      <c r="V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>
        <f>-AH589</f>
        <v>-84253556.760000005</v>
      </c>
      <c r="AI582" s="61"/>
      <c r="AJ582" s="61"/>
      <c r="AK582" s="61"/>
      <c r="AL582" s="61"/>
      <c r="AM582" s="61"/>
      <c r="AN582" s="61"/>
    </row>
    <row r="583" spans="1:40" s="23" customFormat="1" ht="12.75" x14ac:dyDescent="0.2">
      <c r="A583" s="23" t="s">
        <v>3559</v>
      </c>
      <c r="B583" s="138">
        <v>2015</v>
      </c>
      <c r="C583" s="138">
        <v>2015</v>
      </c>
      <c r="D583" s="138">
        <v>201505</v>
      </c>
      <c r="E583" s="138">
        <v>201505</v>
      </c>
      <c r="F583" s="108" t="s">
        <v>2725</v>
      </c>
      <c r="G583" s="27" t="s">
        <v>3573</v>
      </c>
      <c r="H583" s="27" t="e">
        <v>#N/A</v>
      </c>
      <c r="I583" s="27" t="e">
        <f>+SUMIF('[16]New PBC 31.03.2021'!A:A, 'Trial Balance (2)'!F583, '[16]New PBC 31.03.2021'!D:D)</f>
        <v>#VALUE!</v>
      </c>
      <c r="J583" s="27" t="e">
        <f>+SUMIF('[16]New PBC 31.03.2021'!A:A, 'Trial Balance (2)'!F583, '[16]New PBC 31.03.2021'!G:G)</f>
        <v>#VALUE!</v>
      </c>
      <c r="K583" s="27" t="e">
        <f>+SUMIF('[16]New PBC 31.03.2021'!A:A, 'Trial Balance (2)'!F583, '[16]New PBC 31.03.2021'!J:J)</f>
        <v>#VALUE!</v>
      </c>
      <c r="L583" s="27" t="e">
        <f t="shared" si="39"/>
        <v>#VALUE!</v>
      </c>
      <c r="M583" s="27">
        <f t="shared" si="43"/>
        <v>0</v>
      </c>
      <c r="N583" s="95" t="e">
        <f t="shared" si="40"/>
        <v>#VALUE!</v>
      </c>
      <c r="O583" s="59">
        <v>0</v>
      </c>
      <c r="P583" s="59">
        <f t="shared" si="41"/>
        <v>-11489121</v>
      </c>
      <c r="Q583" s="60">
        <f t="shared" si="42"/>
        <v>-11489121</v>
      </c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>
        <f>-AH584</f>
        <v>-11489121</v>
      </c>
      <c r="AI583" s="61"/>
      <c r="AJ583" s="61"/>
      <c r="AK583" s="61"/>
      <c r="AL583" s="61"/>
      <c r="AM583" s="61"/>
      <c r="AN583" s="61"/>
    </row>
    <row r="584" spans="1:40" s="23" customFormat="1" ht="12.75" x14ac:dyDescent="0.2">
      <c r="A584" s="23" t="s">
        <v>3559</v>
      </c>
      <c r="B584" s="138">
        <v>2007</v>
      </c>
      <c r="C584" s="138">
        <v>2007</v>
      </c>
      <c r="D584" s="138">
        <v>200701</v>
      </c>
      <c r="E584" s="138">
        <v>200701</v>
      </c>
      <c r="F584" s="108" t="s">
        <v>2126</v>
      </c>
      <c r="G584" s="27" t="s">
        <v>2127</v>
      </c>
      <c r="H584" s="27" t="s">
        <v>371</v>
      </c>
      <c r="I584" s="27" t="e">
        <f>+SUMIF('[16]New PBC 31.03.2021'!A:A, 'Trial Balance (2)'!F584, '[16]New PBC 31.03.2021'!D:D)</f>
        <v>#VALUE!</v>
      </c>
      <c r="J584" s="27" t="e">
        <f>+SUMIF('[16]New PBC 31.03.2021'!A:A, 'Trial Balance (2)'!F584, '[16]New PBC 31.03.2021'!G:G)</f>
        <v>#VALUE!</v>
      </c>
      <c r="K584" s="27" t="e">
        <f>+SUMIF('[16]New PBC 31.03.2021'!A:A, 'Trial Balance (2)'!F584, '[16]New PBC 31.03.2021'!J:J)</f>
        <v>#VALUE!</v>
      </c>
      <c r="L584" s="27" t="e">
        <f t="shared" si="39"/>
        <v>#VALUE!</v>
      </c>
      <c r="M584" s="27">
        <f t="shared" si="43"/>
        <v>0</v>
      </c>
      <c r="N584" s="95" t="e">
        <f t="shared" si="40"/>
        <v>#VALUE!</v>
      </c>
      <c r="O584" s="59">
        <v>-18625953.165800102</v>
      </c>
      <c r="P584" s="59">
        <f t="shared" si="41"/>
        <v>0</v>
      </c>
      <c r="Q584" s="60">
        <f t="shared" si="42"/>
        <v>-18625953</v>
      </c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>
        <f>(-9876269-2611906)*(1-0.08)</f>
        <v>-11489121</v>
      </c>
      <c r="AH584" s="61">
        <f>-AG584</f>
        <v>11489121</v>
      </c>
      <c r="AI584" s="61"/>
      <c r="AJ584" s="61"/>
      <c r="AK584" s="61"/>
      <c r="AL584" s="61"/>
      <c r="AM584" s="61"/>
      <c r="AN584" s="61"/>
    </row>
    <row r="585" spans="1:40" s="23" customFormat="1" ht="12.75" x14ac:dyDescent="0.2">
      <c r="A585" s="23" t="s">
        <v>3559</v>
      </c>
      <c r="B585" s="138">
        <v>2007</v>
      </c>
      <c r="C585" s="138">
        <v>2007</v>
      </c>
      <c r="D585" s="138">
        <v>200701</v>
      </c>
      <c r="E585" s="138">
        <v>200701</v>
      </c>
      <c r="F585" s="108" t="s">
        <v>2128</v>
      </c>
      <c r="G585" s="27" t="s">
        <v>2129</v>
      </c>
      <c r="H585" s="27" t="s">
        <v>371</v>
      </c>
      <c r="I585" s="27" t="e">
        <f>+SUMIF('[16]New PBC 31.03.2021'!A:A, 'Trial Balance (2)'!F585, '[16]New PBC 31.03.2021'!D:D)</f>
        <v>#VALUE!</v>
      </c>
      <c r="J585" s="27" t="e">
        <f>+SUMIF('[16]New PBC 31.03.2021'!A:A, 'Trial Balance (2)'!F585, '[16]New PBC 31.03.2021'!G:G)</f>
        <v>#VALUE!</v>
      </c>
      <c r="K585" s="27" t="e">
        <f>+SUMIF('[16]New PBC 31.03.2021'!A:A, 'Trial Balance (2)'!F585, '[16]New PBC 31.03.2021'!J:J)</f>
        <v>#VALUE!</v>
      </c>
      <c r="L585" s="27" t="e">
        <f t="shared" si="39"/>
        <v>#VALUE!</v>
      </c>
      <c r="M585" s="27">
        <f t="shared" si="43"/>
        <v>0</v>
      </c>
      <c r="N585" s="95" t="e">
        <f t="shared" si="40"/>
        <v>#VALUE!</v>
      </c>
      <c r="O585" s="59"/>
      <c r="P585" s="59"/>
      <c r="Q585" s="60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</row>
    <row r="586" spans="1:40" s="23" customFormat="1" ht="12.75" x14ac:dyDescent="0.2">
      <c r="A586" s="23" t="s">
        <v>3559</v>
      </c>
      <c r="B586" s="138">
        <v>2007</v>
      </c>
      <c r="C586" s="138">
        <v>2007</v>
      </c>
      <c r="D586" s="138">
        <v>200701</v>
      </c>
      <c r="E586" s="138">
        <v>200701</v>
      </c>
      <c r="F586" s="108" t="s">
        <v>2130</v>
      </c>
      <c r="G586" s="27" t="s">
        <v>2131</v>
      </c>
      <c r="H586" s="27" t="s">
        <v>371</v>
      </c>
      <c r="I586" s="27" t="e">
        <f>+SUMIF('[16]New PBC 31.03.2021'!A:A, 'Trial Balance (2)'!F586, '[16]New PBC 31.03.2021'!D:D)</f>
        <v>#VALUE!</v>
      </c>
      <c r="J586" s="27" t="e">
        <f>+SUMIF('[16]New PBC 31.03.2021'!A:A, 'Trial Balance (2)'!F586, '[16]New PBC 31.03.2021'!G:G)</f>
        <v>#VALUE!</v>
      </c>
      <c r="K586" s="27" t="e">
        <f>+SUMIF('[16]New PBC 31.03.2021'!A:A, 'Trial Balance (2)'!F586, '[16]New PBC 31.03.2021'!J:J)</f>
        <v>#VALUE!</v>
      </c>
      <c r="L586" s="27" t="e">
        <f t="shared" ref="L586:L649" si="44">+I586+J586-K586</f>
        <v>#VALUE!</v>
      </c>
      <c r="M586" s="27">
        <f t="shared" si="43"/>
        <v>0</v>
      </c>
      <c r="N586" s="95" t="e">
        <f t="shared" si="40"/>
        <v>#VALUE!</v>
      </c>
      <c r="O586" s="59"/>
      <c r="P586" s="59"/>
      <c r="Q586" s="60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</row>
    <row r="587" spans="1:40" s="23" customFormat="1" ht="12.75" x14ac:dyDescent="0.2">
      <c r="A587" s="23" t="s">
        <v>3559</v>
      </c>
      <c r="B587" s="138">
        <v>2015</v>
      </c>
      <c r="C587" s="138">
        <v>2015</v>
      </c>
      <c r="D587" s="138">
        <v>201504</v>
      </c>
      <c r="E587" s="138">
        <v>201504</v>
      </c>
      <c r="F587" s="108" t="s">
        <v>3488</v>
      </c>
      <c r="G587" s="27" t="s">
        <v>3489</v>
      </c>
      <c r="H587" s="27" t="s">
        <v>5</v>
      </c>
      <c r="I587" s="27" t="e">
        <f>+SUMIF('[16]New PBC 31.03.2021'!A:A, 'Trial Balance (2)'!F587, '[16]New PBC 31.03.2021'!D:D)</f>
        <v>#VALUE!</v>
      </c>
      <c r="J587" s="27" t="e">
        <f>+SUMIF('[16]New PBC 31.03.2021'!A:A, 'Trial Balance (2)'!F587, '[16]New PBC 31.03.2021'!G:G)</f>
        <v>#VALUE!</v>
      </c>
      <c r="K587" s="27" t="e">
        <f>+SUMIF('[16]New PBC 31.03.2021'!A:A, 'Trial Balance (2)'!F587, '[16]New PBC 31.03.2021'!J:J)</f>
        <v>#VALUE!</v>
      </c>
      <c r="L587" s="27" t="e">
        <f t="shared" si="44"/>
        <v>#VALUE!</v>
      </c>
      <c r="M587" s="27">
        <f t="shared" si="43"/>
        <v>0</v>
      </c>
      <c r="N587" s="95" t="e">
        <f t="shared" si="40"/>
        <v>#VALUE!</v>
      </c>
      <c r="O587" s="59"/>
      <c r="P587" s="59"/>
      <c r="Q587" s="60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</row>
    <row r="588" spans="1:40" s="23" customFormat="1" ht="12.75" x14ac:dyDescent="0.2">
      <c r="A588" s="23" t="s">
        <v>3559</v>
      </c>
      <c r="B588" s="138">
        <v>2015</v>
      </c>
      <c r="C588" s="138">
        <v>2015</v>
      </c>
      <c r="D588" s="138">
        <v>201505</v>
      </c>
      <c r="E588" s="138">
        <v>201505</v>
      </c>
      <c r="F588" s="108" t="s">
        <v>3490</v>
      </c>
      <c r="G588" s="27" t="s">
        <v>3491</v>
      </c>
      <c r="H588" s="27" t="s">
        <v>5</v>
      </c>
      <c r="I588" s="27" t="e">
        <f>+SUMIF('[16]New PBC 31.03.2021'!A:A, 'Trial Balance (2)'!F588, '[16]New PBC 31.03.2021'!D:D)</f>
        <v>#VALUE!</v>
      </c>
      <c r="J588" s="27" t="e">
        <f>+SUMIF('[16]New PBC 31.03.2021'!A:A, 'Trial Balance (2)'!F588, '[16]New PBC 31.03.2021'!G:G)</f>
        <v>#VALUE!</v>
      </c>
      <c r="K588" s="27" t="e">
        <f>+SUMIF('[16]New PBC 31.03.2021'!A:A, 'Trial Balance (2)'!F588, '[16]New PBC 31.03.2021'!J:J)</f>
        <v>#VALUE!</v>
      </c>
      <c r="L588" s="27" t="e">
        <f t="shared" si="44"/>
        <v>#VALUE!</v>
      </c>
      <c r="M588" s="27">
        <f t="shared" si="43"/>
        <v>0</v>
      </c>
      <c r="N588" s="95" t="e">
        <f t="shared" si="40"/>
        <v>#VALUE!</v>
      </c>
      <c r="O588" s="59"/>
      <c r="P588" s="59"/>
      <c r="Q588" s="60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</row>
    <row r="589" spans="1:40" s="23" customFormat="1" ht="12.75" x14ac:dyDescent="0.2">
      <c r="A589" s="23" t="s">
        <v>3559</v>
      </c>
      <c r="B589" s="138">
        <v>2007</v>
      </c>
      <c r="C589" s="138">
        <v>2007</v>
      </c>
      <c r="D589" s="138">
        <v>200701</v>
      </c>
      <c r="E589" s="138">
        <v>200701</v>
      </c>
      <c r="F589" s="108" t="s">
        <v>2132</v>
      </c>
      <c r="G589" s="27" t="s">
        <v>2133</v>
      </c>
      <c r="H589" s="27" t="s">
        <v>371</v>
      </c>
      <c r="I589" s="27" t="e">
        <f>+SUMIF('[16]New PBC 31.03.2021'!A:A, 'Trial Balance (2)'!F589, '[16]New PBC 31.03.2021'!D:D)</f>
        <v>#VALUE!</v>
      </c>
      <c r="J589" s="27" t="e">
        <f>+SUMIF('[16]New PBC 31.03.2021'!A:A, 'Trial Balance (2)'!F589, '[16]New PBC 31.03.2021'!G:G)</f>
        <v>#VALUE!</v>
      </c>
      <c r="K589" s="27" t="e">
        <f>+SUMIF('[16]New PBC 31.03.2021'!A:A, 'Trial Balance (2)'!F589, '[16]New PBC 31.03.2021'!J:J)</f>
        <v>#VALUE!</v>
      </c>
      <c r="L589" s="27" t="e">
        <f t="shared" si="44"/>
        <v>#VALUE!</v>
      </c>
      <c r="M589" s="27">
        <f t="shared" si="43"/>
        <v>0</v>
      </c>
      <c r="N589" s="95" t="e">
        <f t="shared" si="40"/>
        <v>#VALUE!</v>
      </c>
      <c r="O589" s="59">
        <v>-36226632.228100009</v>
      </c>
      <c r="P589" s="59">
        <f t="shared" si="41"/>
        <v>0</v>
      </c>
      <c r="Q589" s="60">
        <f t="shared" si="42"/>
        <v>-36226632</v>
      </c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>
        <f>(-72425972-19153981)*(1-0.08)</f>
        <v>-84253556.760000005</v>
      </c>
      <c r="AH589" s="61">
        <f>-AG589</f>
        <v>84253556.760000005</v>
      </c>
      <c r="AI589" s="61"/>
      <c r="AJ589" s="61"/>
      <c r="AK589" s="61"/>
      <c r="AL589" s="61"/>
      <c r="AM589" s="61"/>
      <c r="AN589" s="61"/>
    </row>
    <row r="590" spans="1:40" s="23" customFormat="1" ht="12.75" x14ac:dyDescent="0.2">
      <c r="A590" s="23" t="s">
        <v>3571</v>
      </c>
      <c r="B590" s="138"/>
      <c r="C590" s="138"/>
      <c r="D590" s="138"/>
      <c r="E590" s="138"/>
      <c r="F590" s="108" t="s">
        <v>2158</v>
      </c>
      <c r="G590" s="27" t="s">
        <v>2159</v>
      </c>
      <c r="H590" s="27" t="s">
        <v>371</v>
      </c>
      <c r="I590" s="27" t="e">
        <f>+SUMIF('[16]New PBC 31.03.2021'!A:A, 'Trial Balance (2)'!F590, '[16]New PBC 31.03.2021'!D:D)</f>
        <v>#VALUE!</v>
      </c>
      <c r="J590" s="27" t="e">
        <f>+SUMIF('[16]New PBC 31.03.2021'!A:A, 'Trial Balance (2)'!F590, '[16]New PBC 31.03.2021'!G:G)</f>
        <v>#VALUE!</v>
      </c>
      <c r="K590" s="27" t="e">
        <f>+SUMIF('[16]New PBC 31.03.2021'!A:A, 'Trial Balance (2)'!F590, '[16]New PBC 31.03.2021'!J:J)</f>
        <v>#VALUE!</v>
      </c>
      <c r="L590" s="27" t="e">
        <f t="shared" si="44"/>
        <v>#VALUE!</v>
      </c>
      <c r="M590" s="27">
        <f t="shared" si="43"/>
        <v>0</v>
      </c>
      <c r="N590" s="95" t="e">
        <f t="shared" ref="N590:N653" si="45">+ROUND(SUM(L590:M590),0)</f>
        <v>#VALUE!</v>
      </c>
      <c r="O590" s="59"/>
      <c r="P590" s="59"/>
      <c r="Q590" s="60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</row>
    <row r="591" spans="1:40" s="23" customFormat="1" ht="12.75" x14ac:dyDescent="0.2">
      <c r="A591" s="23" t="s">
        <v>3567</v>
      </c>
      <c r="B591" s="138">
        <v>2004</v>
      </c>
      <c r="C591" s="138">
        <v>2004</v>
      </c>
      <c r="D591" s="138">
        <v>200401</v>
      </c>
      <c r="E591" s="138">
        <v>200401</v>
      </c>
      <c r="F591" s="108" t="s">
        <v>2134</v>
      </c>
      <c r="G591" s="27" t="s">
        <v>2135</v>
      </c>
      <c r="H591" s="27" t="s">
        <v>371</v>
      </c>
      <c r="I591" s="27" t="e">
        <f>+SUMIF('[16]New PBC 31.03.2021'!A:A, 'Trial Balance (2)'!F591, '[16]New PBC 31.03.2021'!D:D)</f>
        <v>#VALUE!</v>
      </c>
      <c r="J591" s="27" t="e">
        <f>+SUMIF('[16]New PBC 31.03.2021'!A:A, 'Trial Balance (2)'!F591, '[16]New PBC 31.03.2021'!G:G)</f>
        <v>#VALUE!</v>
      </c>
      <c r="K591" s="27" t="e">
        <f>+SUMIF('[16]New PBC 31.03.2021'!A:A, 'Trial Balance (2)'!F591, '[16]New PBC 31.03.2021'!J:J)</f>
        <v>#VALUE!</v>
      </c>
      <c r="L591" s="27" t="e">
        <f t="shared" si="44"/>
        <v>#VALUE!</v>
      </c>
      <c r="M591" s="27">
        <f t="shared" si="43"/>
        <v>0</v>
      </c>
      <c r="N591" s="95" t="e">
        <f t="shared" si="45"/>
        <v>#VALUE!</v>
      </c>
      <c r="O591" s="59">
        <v>-74956862.969999999</v>
      </c>
      <c r="P591" s="59">
        <f t="shared" ref="P591:P654" si="46">+ROUND(SUM(AD591:AM591),0)</f>
        <v>-1069209</v>
      </c>
      <c r="Q591" s="60">
        <f t="shared" ref="Q591:Q654" si="47">ROUND(+O591+P591,0)</f>
        <v>-76026072</v>
      </c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>
        <f>-AL15</f>
        <v>-1069208.5199999958</v>
      </c>
      <c r="AM591" s="61"/>
      <c r="AN591" s="61"/>
    </row>
    <row r="592" spans="1:40" s="23" customFormat="1" ht="12.75" x14ac:dyDescent="0.2">
      <c r="A592" s="23" t="s">
        <v>3567</v>
      </c>
      <c r="B592" s="138">
        <v>2004</v>
      </c>
      <c r="C592" s="138">
        <v>2004</v>
      </c>
      <c r="D592" s="138">
        <v>200401</v>
      </c>
      <c r="E592" s="138">
        <v>200401</v>
      </c>
      <c r="F592" s="108" t="s">
        <v>2136</v>
      </c>
      <c r="G592" s="27" t="s">
        <v>2137</v>
      </c>
      <c r="H592" s="27" t="s">
        <v>371</v>
      </c>
      <c r="I592" s="27" t="e">
        <f>+SUMIF('[16]New PBC 31.03.2021'!A:A, 'Trial Balance (2)'!F592, '[16]New PBC 31.03.2021'!D:D)</f>
        <v>#VALUE!</v>
      </c>
      <c r="J592" s="27" t="e">
        <f>+SUMIF('[16]New PBC 31.03.2021'!A:A, 'Trial Balance (2)'!F592, '[16]New PBC 31.03.2021'!G:G)</f>
        <v>#VALUE!</v>
      </c>
      <c r="K592" s="27" t="e">
        <f>+SUMIF('[16]New PBC 31.03.2021'!A:A, 'Trial Balance (2)'!F592, '[16]New PBC 31.03.2021'!J:J)</f>
        <v>#VALUE!</v>
      </c>
      <c r="L592" s="27" t="e">
        <f t="shared" si="44"/>
        <v>#VALUE!</v>
      </c>
      <c r="M592" s="27">
        <f t="shared" si="43"/>
        <v>0</v>
      </c>
      <c r="N592" s="95" t="e">
        <f t="shared" si="45"/>
        <v>#VALUE!</v>
      </c>
      <c r="O592" s="59">
        <v>-51091959.478</v>
      </c>
      <c r="P592" s="59">
        <f t="shared" si="46"/>
        <v>0</v>
      </c>
      <c r="Q592" s="60">
        <f t="shared" si="47"/>
        <v>-51091959</v>
      </c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</row>
    <row r="593" spans="1:40" s="23" customFormat="1" ht="12.75" x14ac:dyDescent="0.2">
      <c r="A593" s="23" t="s">
        <v>3567</v>
      </c>
      <c r="B593" s="138">
        <v>2004</v>
      </c>
      <c r="C593" s="138">
        <v>2004</v>
      </c>
      <c r="D593" s="138">
        <v>200401</v>
      </c>
      <c r="E593" s="138">
        <v>200401</v>
      </c>
      <c r="F593" s="108" t="s">
        <v>2138</v>
      </c>
      <c r="G593" s="27" t="s">
        <v>2139</v>
      </c>
      <c r="H593" s="27" t="s">
        <v>371</v>
      </c>
      <c r="I593" s="27" t="e">
        <f>+SUMIF('[16]New PBC 31.03.2021'!A:A, 'Trial Balance (2)'!F593, '[16]New PBC 31.03.2021'!D:D)</f>
        <v>#VALUE!</v>
      </c>
      <c r="J593" s="27" t="e">
        <f>+SUMIF('[16]New PBC 31.03.2021'!A:A, 'Trial Balance (2)'!F593, '[16]New PBC 31.03.2021'!G:G)</f>
        <v>#VALUE!</v>
      </c>
      <c r="K593" s="27" t="e">
        <f>+SUMIF('[16]New PBC 31.03.2021'!A:A, 'Trial Balance (2)'!F593, '[16]New PBC 31.03.2021'!J:J)</f>
        <v>#VALUE!</v>
      </c>
      <c r="L593" s="27" t="e">
        <f t="shared" si="44"/>
        <v>#VALUE!</v>
      </c>
      <c r="M593" s="27">
        <f t="shared" si="43"/>
        <v>0</v>
      </c>
      <c r="N593" s="95" t="e">
        <f t="shared" si="45"/>
        <v>#VALUE!</v>
      </c>
      <c r="O593" s="59">
        <v>-62799955.020000003</v>
      </c>
      <c r="P593" s="59">
        <f t="shared" si="46"/>
        <v>0</v>
      </c>
      <c r="Q593" s="60">
        <f t="shared" si="47"/>
        <v>-62799955</v>
      </c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</row>
    <row r="594" spans="1:40" s="23" customFormat="1" ht="12.75" x14ac:dyDescent="0.2">
      <c r="A594" s="23" t="s">
        <v>3567</v>
      </c>
      <c r="B594" s="138">
        <v>2004</v>
      </c>
      <c r="C594" s="138">
        <v>2004</v>
      </c>
      <c r="D594" s="138">
        <v>200401</v>
      </c>
      <c r="E594" s="138">
        <v>200401</v>
      </c>
      <c r="F594" s="108" t="s">
        <v>2140</v>
      </c>
      <c r="G594" s="27" t="s">
        <v>2141</v>
      </c>
      <c r="H594" s="27" t="s">
        <v>371</v>
      </c>
      <c r="I594" s="27" t="e">
        <f>+SUMIF('[16]New PBC 31.03.2021'!A:A, 'Trial Balance (2)'!F594, '[16]New PBC 31.03.2021'!D:D)</f>
        <v>#VALUE!</v>
      </c>
      <c r="J594" s="27" t="e">
        <f>+SUMIF('[16]New PBC 31.03.2021'!A:A, 'Trial Balance (2)'!F594, '[16]New PBC 31.03.2021'!G:G)</f>
        <v>#VALUE!</v>
      </c>
      <c r="K594" s="27" t="e">
        <f>+SUMIF('[16]New PBC 31.03.2021'!A:A, 'Trial Balance (2)'!F594, '[16]New PBC 31.03.2021'!J:J)</f>
        <v>#VALUE!</v>
      </c>
      <c r="L594" s="27" t="e">
        <f t="shared" si="44"/>
        <v>#VALUE!</v>
      </c>
      <c r="M594" s="27">
        <f t="shared" si="43"/>
        <v>0</v>
      </c>
      <c r="N594" s="95" t="e">
        <f t="shared" si="45"/>
        <v>#VALUE!</v>
      </c>
      <c r="O594" s="59">
        <v>-1987408.17</v>
      </c>
      <c r="P594" s="59">
        <f t="shared" si="46"/>
        <v>0</v>
      </c>
      <c r="Q594" s="60">
        <f t="shared" si="47"/>
        <v>-1987408</v>
      </c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</row>
    <row r="595" spans="1:40" s="23" customFormat="1" ht="12.75" x14ac:dyDescent="0.2">
      <c r="A595" s="23" t="s">
        <v>3567</v>
      </c>
      <c r="B595" s="138">
        <v>2004</v>
      </c>
      <c r="C595" s="138">
        <v>2004</v>
      </c>
      <c r="D595" s="138">
        <v>200401</v>
      </c>
      <c r="E595" s="138">
        <v>200401</v>
      </c>
      <c r="F595" s="108" t="s">
        <v>2142</v>
      </c>
      <c r="G595" s="27" t="s">
        <v>2143</v>
      </c>
      <c r="H595" s="27" t="s">
        <v>371</v>
      </c>
      <c r="I595" s="27" t="e">
        <f>+SUMIF('[16]New PBC 31.03.2021'!A:A, 'Trial Balance (2)'!F595, '[16]New PBC 31.03.2021'!D:D)</f>
        <v>#VALUE!</v>
      </c>
      <c r="J595" s="27" t="e">
        <f>+SUMIF('[16]New PBC 31.03.2021'!A:A, 'Trial Balance (2)'!F595, '[16]New PBC 31.03.2021'!G:G)</f>
        <v>#VALUE!</v>
      </c>
      <c r="K595" s="27" t="e">
        <f>+SUMIF('[16]New PBC 31.03.2021'!A:A, 'Trial Balance (2)'!F595, '[16]New PBC 31.03.2021'!J:J)</f>
        <v>#VALUE!</v>
      </c>
      <c r="L595" s="27" t="e">
        <f t="shared" si="44"/>
        <v>#VALUE!</v>
      </c>
      <c r="M595" s="27">
        <f t="shared" si="43"/>
        <v>0</v>
      </c>
      <c r="N595" s="95" t="e">
        <f t="shared" si="45"/>
        <v>#VALUE!</v>
      </c>
      <c r="O595" s="59">
        <v>-20829367.350000001</v>
      </c>
      <c r="P595" s="59">
        <f t="shared" si="46"/>
        <v>0</v>
      </c>
      <c r="Q595" s="60">
        <f t="shared" si="47"/>
        <v>-20829367</v>
      </c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</row>
    <row r="596" spans="1:40" s="23" customFormat="1" ht="12.75" x14ac:dyDescent="0.2">
      <c r="A596" s="23" t="s">
        <v>3567</v>
      </c>
      <c r="B596" s="138">
        <v>2004</v>
      </c>
      <c r="C596" s="138">
        <v>2004</v>
      </c>
      <c r="D596" s="138">
        <v>200401</v>
      </c>
      <c r="E596" s="138">
        <v>200401</v>
      </c>
      <c r="F596" s="108" t="s">
        <v>2144</v>
      </c>
      <c r="G596" s="27" t="s">
        <v>2145</v>
      </c>
      <c r="H596" s="27" t="s">
        <v>371</v>
      </c>
      <c r="I596" s="27" t="e">
        <f>+SUMIF('[16]New PBC 31.03.2021'!A:A, 'Trial Balance (2)'!F596, '[16]New PBC 31.03.2021'!D:D)</f>
        <v>#VALUE!</v>
      </c>
      <c r="J596" s="27" t="e">
        <f>+SUMIF('[16]New PBC 31.03.2021'!A:A, 'Trial Balance (2)'!F596, '[16]New PBC 31.03.2021'!G:G)</f>
        <v>#VALUE!</v>
      </c>
      <c r="K596" s="27" t="e">
        <f>+SUMIF('[16]New PBC 31.03.2021'!A:A, 'Trial Balance (2)'!F596, '[16]New PBC 31.03.2021'!J:J)</f>
        <v>#VALUE!</v>
      </c>
      <c r="L596" s="27" t="e">
        <f t="shared" si="44"/>
        <v>#VALUE!</v>
      </c>
      <c r="M596" s="27">
        <f t="shared" si="43"/>
        <v>0</v>
      </c>
      <c r="N596" s="95" t="e">
        <f t="shared" si="45"/>
        <v>#VALUE!</v>
      </c>
      <c r="O596" s="59">
        <v>-6888528.9000000004</v>
      </c>
      <c r="P596" s="59">
        <f t="shared" si="46"/>
        <v>0</v>
      </c>
      <c r="Q596" s="60">
        <f t="shared" si="47"/>
        <v>-6888529</v>
      </c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</row>
    <row r="597" spans="1:40" s="23" customFormat="1" ht="12.75" x14ac:dyDescent="0.2">
      <c r="A597" s="23" t="s">
        <v>3567</v>
      </c>
      <c r="B597" s="138">
        <v>2004</v>
      </c>
      <c r="C597" s="138">
        <v>2004</v>
      </c>
      <c r="D597" s="138">
        <v>200401</v>
      </c>
      <c r="E597" s="138">
        <v>200401</v>
      </c>
      <c r="F597" s="108" t="s">
        <v>2146</v>
      </c>
      <c r="G597" s="27" t="s">
        <v>2147</v>
      </c>
      <c r="H597" s="27" t="s">
        <v>5</v>
      </c>
      <c r="I597" s="27" t="e">
        <f>+SUMIF('[16]New PBC 31.03.2021'!A:A, 'Trial Balance (2)'!F597, '[16]New PBC 31.03.2021'!D:D)</f>
        <v>#VALUE!</v>
      </c>
      <c r="J597" s="27" t="e">
        <f>+SUMIF('[16]New PBC 31.03.2021'!A:A, 'Trial Balance (2)'!F597, '[16]New PBC 31.03.2021'!G:G)</f>
        <v>#VALUE!</v>
      </c>
      <c r="K597" s="27" t="e">
        <f>+SUMIF('[16]New PBC 31.03.2021'!A:A, 'Trial Balance (2)'!F597, '[16]New PBC 31.03.2021'!J:J)</f>
        <v>#VALUE!</v>
      </c>
      <c r="L597" s="27" t="e">
        <f t="shared" si="44"/>
        <v>#VALUE!</v>
      </c>
      <c r="M597" s="27">
        <f t="shared" si="43"/>
        <v>0</v>
      </c>
      <c r="N597" s="95" t="e">
        <f t="shared" si="45"/>
        <v>#VALUE!</v>
      </c>
      <c r="O597" s="59">
        <v>-44682441</v>
      </c>
      <c r="P597" s="59">
        <f t="shared" si="46"/>
        <v>0</v>
      </c>
      <c r="Q597" s="60">
        <f t="shared" si="47"/>
        <v>-44682441</v>
      </c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</row>
    <row r="598" spans="1:40" s="23" customFormat="1" ht="12.75" x14ac:dyDescent="0.2">
      <c r="A598" s="23" t="s">
        <v>3567</v>
      </c>
      <c r="B598" s="138">
        <v>2004</v>
      </c>
      <c r="C598" s="138">
        <v>2004</v>
      </c>
      <c r="D598" s="138">
        <v>200401</v>
      </c>
      <c r="E598" s="138">
        <v>200401</v>
      </c>
      <c r="F598" s="108" t="s">
        <v>2148</v>
      </c>
      <c r="G598" s="27" t="s">
        <v>2149</v>
      </c>
      <c r="H598" s="27" t="s">
        <v>371</v>
      </c>
      <c r="I598" s="27" t="e">
        <f>+SUMIF('[16]New PBC 31.03.2021'!A:A, 'Trial Balance (2)'!F598, '[16]New PBC 31.03.2021'!D:D)</f>
        <v>#VALUE!</v>
      </c>
      <c r="J598" s="27" t="e">
        <f>+SUMIF('[16]New PBC 31.03.2021'!A:A, 'Trial Balance (2)'!F598, '[16]New PBC 31.03.2021'!G:G)</f>
        <v>#VALUE!</v>
      </c>
      <c r="K598" s="27" t="e">
        <f>+SUMIF('[16]New PBC 31.03.2021'!A:A, 'Trial Balance (2)'!F598, '[16]New PBC 31.03.2021'!J:J)</f>
        <v>#VALUE!</v>
      </c>
      <c r="L598" s="27" t="e">
        <f t="shared" si="44"/>
        <v>#VALUE!</v>
      </c>
      <c r="M598" s="27">
        <f t="shared" si="43"/>
        <v>0</v>
      </c>
      <c r="N598" s="95" t="e">
        <f t="shared" si="45"/>
        <v>#VALUE!</v>
      </c>
      <c r="O598" s="59">
        <v>-40144659.910000004</v>
      </c>
      <c r="P598" s="59">
        <f t="shared" si="46"/>
        <v>0</v>
      </c>
      <c r="Q598" s="60">
        <f t="shared" si="47"/>
        <v>-40144660</v>
      </c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</row>
    <row r="599" spans="1:40" s="23" customFormat="1" ht="12.75" x14ac:dyDescent="0.2">
      <c r="A599" s="23" t="s">
        <v>3567</v>
      </c>
      <c r="B599" s="138">
        <v>2004</v>
      </c>
      <c r="C599" s="138">
        <v>2004</v>
      </c>
      <c r="D599" s="138">
        <v>200401</v>
      </c>
      <c r="E599" s="138">
        <v>200401</v>
      </c>
      <c r="F599" s="108" t="s">
        <v>2150</v>
      </c>
      <c r="G599" s="27" t="s">
        <v>2151</v>
      </c>
      <c r="H599" s="27" t="s">
        <v>371</v>
      </c>
      <c r="I599" s="27" t="e">
        <f>+SUMIF('[16]New PBC 31.03.2021'!A:A, 'Trial Balance (2)'!F599, '[16]New PBC 31.03.2021'!D:D)</f>
        <v>#VALUE!</v>
      </c>
      <c r="J599" s="27" t="e">
        <f>+SUMIF('[16]New PBC 31.03.2021'!A:A, 'Trial Balance (2)'!F599, '[16]New PBC 31.03.2021'!G:G)</f>
        <v>#VALUE!</v>
      </c>
      <c r="K599" s="27" t="e">
        <f>+SUMIF('[16]New PBC 31.03.2021'!A:A, 'Trial Balance (2)'!F599, '[16]New PBC 31.03.2021'!J:J)</f>
        <v>#VALUE!</v>
      </c>
      <c r="L599" s="27" t="e">
        <f t="shared" si="44"/>
        <v>#VALUE!</v>
      </c>
      <c r="M599" s="27">
        <f t="shared" si="43"/>
        <v>0</v>
      </c>
      <c r="N599" s="95" t="e">
        <f t="shared" si="45"/>
        <v>#VALUE!</v>
      </c>
      <c r="O599" s="59">
        <v>-5518873.3309000004</v>
      </c>
      <c r="P599" s="59">
        <f t="shared" si="46"/>
        <v>0</v>
      </c>
      <c r="Q599" s="60">
        <f t="shared" si="47"/>
        <v>-5518873</v>
      </c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</row>
    <row r="600" spans="1:40" s="23" customFormat="1" ht="12.75" x14ac:dyDescent="0.2">
      <c r="A600" s="23" t="s">
        <v>3567</v>
      </c>
      <c r="B600" s="138">
        <v>2004</v>
      </c>
      <c r="C600" s="138">
        <v>2004</v>
      </c>
      <c r="D600" s="138">
        <v>200401</v>
      </c>
      <c r="E600" s="138">
        <v>200401</v>
      </c>
      <c r="F600" s="108" t="s">
        <v>2152</v>
      </c>
      <c r="G600" s="27" t="s">
        <v>2153</v>
      </c>
      <c r="H600" s="27" t="s">
        <v>371</v>
      </c>
      <c r="I600" s="27" t="e">
        <f>+SUMIF('[16]New PBC 31.03.2021'!A:A, 'Trial Balance (2)'!F600, '[16]New PBC 31.03.2021'!D:D)</f>
        <v>#VALUE!</v>
      </c>
      <c r="J600" s="27" t="e">
        <f>+SUMIF('[16]New PBC 31.03.2021'!A:A, 'Trial Balance (2)'!F600, '[16]New PBC 31.03.2021'!G:G)</f>
        <v>#VALUE!</v>
      </c>
      <c r="K600" s="27" t="e">
        <f>+SUMIF('[16]New PBC 31.03.2021'!A:A, 'Trial Balance (2)'!F600, '[16]New PBC 31.03.2021'!J:J)</f>
        <v>#VALUE!</v>
      </c>
      <c r="L600" s="27" t="e">
        <f t="shared" si="44"/>
        <v>#VALUE!</v>
      </c>
      <c r="M600" s="27">
        <f t="shared" si="43"/>
        <v>0</v>
      </c>
      <c r="N600" s="95" t="e">
        <f t="shared" si="45"/>
        <v>#VALUE!</v>
      </c>
      <c r="O600" s="59">
        <v>-3903215.58</v>
      </c>
      <c r="P600" s="59">
        <f t="shared" si="46"/>
        <v>0</v>
      </c>
      <c r="Q600" s="60">
        <f t="shared" si="47"/>
        <v>-3903216</v>
      </c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</row>
    <row r="601" spans="1:40" s="23" customFormat="1" ht="12.75" x14ac:dyDescent="0.2">
      <c r="A601" s="23" t="s">
        <v>3567</v>
      </c>
      <c r="B601" s="138">
        <v>2004</v>
      </c>
      <c r="C601" s="138">
        <v>2004</v>
      </c>
      <c r="D601" s="138">
        <v>200401</v>
      </c>
      <c r="E601" s="138">
        <v>200401</v>
      </c>
      <c r="F601" s="108" t="s">
        <v>2154</v>
      </c>
      <c r="G601" s="27" t="s">
        <v>2155</v>
      </c>
      <c r="H601" s="27" t="s">
        <v>371</v>
      </c>
      <c r="I601" s="27" t="e">
        <f>+SUMIF('[16]New PBC 31.03.2021'!A:A, 'Trial Balance (2)'!F601, '[16]New PBC 31.03.2021'!D:D)</f>
        <v>#VALUE!</v>
      </c>
      <c r="J601" s="27" t="e">
        <f>+SUMIF('[16]New PBC 31.03.2021'!A:A, 'Trial Balance (2)'!F601, '[16]New PBC 31.03.2021'!G:G)</f>
        <v>#VALUE!</v>
      </c>
      <c r="K601" s="27" t="e">
        <f>+SUMIF('[16]New PBC 31.03.2021'!A:A, 'Trial Balance (2)'!F601, '[16]New PBC 31.03.2021'!J:J)</f>
        <v>#VALUE!</v>
      </c>
      <c r="L601" s="27" t="e">
        <f t="shared" si="44"/>
        <v>#VALUE!</v>
      </c>
      <c r="M601" s="27">
        <f t="shared" si="43"/>
        <v>103275005</v>
      </c>
      <c r="N601" s="95" t="e">
        <f t="shared" si="45"/>
        <v>#VALUE!</v>
      </c>
      <c r="O601" s="59">
        <v>-81690256.890000001</v>
      </c>
      <c r="P601" s="59">
        <f t="shared" si="46"/>
        <v>99954059</v>
      </c>
      <c r="Q601" s="60">
        <f t="shared" si="47"/>
        <v>18263802</v>
      </c>
      <c r="R601" s="61"/>
      <c r="S601" s="61"/>
      <c r="T601" s="61"/>
      <c r="U601" s="61"/>
      <c r="V601" s="61">
        <v>103275004.92966688</v>
      </c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>
        <v>99954059</v>
      </c>
      <c r="AL601" s="61"/>
      <c r="AM601" s="61"/>
      <c r="AN601" s="61"/>
    </row>
    <row r="602" spans="1:40" s="23" customFormat="1" ht="12.75" x14ac:dyDescent="0.2">
      <c r="A602" s="23" t="s">
        <v>3567</v>
      </c>
      <c r="B602" s="138">
        <v>2004</v>
      </c>
      <c r="C602" s="138">
        <v>2004</v>
      </c>
      <c r="D602" s="138">
        <v>200401</v>
      </c>
      <c r="E602" s="138">
        <v>200401</v>
      </c>
      <c r="F602" s="108" t="s">
        <v>2156</v>
      </c>
      <c r="G602" s="27" t="s">
        <v>2157</v>
      </c>
      <c r="H602" s="27" t="s">
        <v>371</v>
      </c>
      <c r="I602" s="27" t="e">
        <f>+SUMIF('[16]New PBC 31.03.2021'!A:A, 'Trial Balance (2)'!F602, '[16]New PBC 31.03.2021'!D:D)</f>
        <v>#VALUE!</v>
      </c>
      <c r="J602" s="27" t="e">
        <f>+SUMIF('[16]New PBC 31.03.2021'!A:A, 'Trial Balance (2)'!F602, '[16]New PBC 31.03.2021'!G:G)</f>
        <v>#VALUE!</v>
      </c>
      <c r="K602" s="27" t="e">
        <f>+SUMIF('[16]New PBC 31.03.2021'!A:A, 'Trial Balance (2)'!F602, '[16]New PBC 31.03.2021'!J:J)</f>
        <v>#VALUE!</v>
      </c>
      <c r="L602" s="27" t="e">
        <f t="shared" si="44"/>
        <v>#VALUE!</v>
      </c>
      <c r="M602" s="27">
        <f t="shared" si="43"/>
        <v>0</v>
      </c>
      <c r="N602" s="95" t="e">
        <f t="shared" si="45"/>
        <v>#VALUE!</v>
      </c>
      <c r="O602" s="59">
        <v>-23433188.656199999</v>
      </c>
      <c r="P602" s="59">
        <f t="shared" si="46"/>
        <v>0</v>
      </c>
      <c r="Q602" s="60">
        <f t="shared" si="47"/>
        <v>-23433189</v>
      </c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</row>
    <row r="603" spans="1:40" s="23" customFormat="1" ht="12.75" x14ac:dyDescent="0.2">
      <c r="A603" s="23" t="s">
        <v>3571</v>
      </c>
      <c r="B603" s="138">
        <v>2016</v>
      </c>
      <c r="C603" s="138">
        <v>2016</v>
      </c>
      <c r="D603" s="138"/>
      <c r="E603" s="138"/>
      <c r="F603" s="108" t="s">
        <v>3574</v>
      </c>
      <c r="G603" s="27" t="s">
        <v>3575</v>
      </c>
      <c r="H603" s="27" t="s">
        <v>371</v>
      </c>
      <c r="I603" s="27" t="e">
        <f>+SUMIF('[16]New PBC 31.03.2021'!A:A, 'Trial Balance (2)'!F603, '[16]New PBC 31.03.2021'!D:D)</f>
        <v>#VALUE!</v>
      </c>
      <c r="J603" s="27" t="e">
        <f>+SUMIF('[16]New PBC 31.03.2021'!A:A, 'Trial Balance (2)'!F603, '[16]New PBC 31.03.2021'!G:G)</f>
        <v>#VALUE!</v>
      </c>
      <c r="K603" s="27" t="e">
        <f>+SUMIF('[16]New PBC 31.03.2021'!A:A, 'Trial Balance (2)'!F603, '[16]New PBC 31.03.2021'!J:J)</f>
        <v>#VALUE!</v>
      </c>
      <c r="L603" s="27" t="e">
        <f t="shared" si="44"/>
        <v>#VALUE!</v>
      </c>
      <c r="M603" s="27">
        <f t="shared" si="43"/>
        <v>-103275005</v>
      </c>
      <c r="N603" s="95" t="e">
        <f t="shared" si="45"/>
        <v>#VALUE!</v>
      </c>
      <c r="O603" s="59"/>
      <c r="P603" s="59">
        <f t="shared" si="46"/>
        <v>-99954059</v>
      </c>
      <c r="Q603" s="60">
        <f t="shared" si="47"/>
        <v>-99954059</v>
      </c>
      <c r="R603" s="61"/>
      <c r="S603" s="61"/>
      <c r="T603" s="61"/>
      <c r="U603" s="61"/>
      <c r="V603" s="61">
        <f>-V601</f>
        <v>-103275004.92966688</v>
      </c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>
        <f>-AK601</f>
        <v>-99954059</v>
      </c>
      <c r="AL603" s="61"/>
      <c r="AM603" s="61"/>
      <c r="AN603" s="61"/>
    </row>
    <row r="604" spans="1:40" s="23" customFormat="1" ht="12.75" x14ac:dyDescent="0.2">
      <c r="A604" s="23" t="s">
        <v>3562</v>
      </c>
      <c r="B604" s="139">
        <v>1003</v>
      </c>
      <c r="C604" s="138">
        <v>1003</v>
      </c>
      <c r="D604" s="138">
        <v>100301</v>
      </c>
      <c r="E604" s="138">
        <v>100301</v>
      </c>
      <c r="F604" s="108" t="s">
        <v>2169</v>
      </c>
      <c r="G604" s="27" t="s">
        <v>2170</v>
      </c>
      <c r="H604" s="27" t="s">
        <v>371</v>
      </c>
      <c r="I604" s="27" t="e">
        <f>+SUMIF('[16]New PBC 31.03.2021'!A:A, 'Trial Balance (2)'!F604, '[16]New PBC 31.03.2021'!D:D)</f>
        <v>#VALUE!</v>
      </c>
      <c r="J604" s="27" t="e">
        <f>+SUMIF('[16]New PBC 31.03.2021'!A:A, 'Trial Balance (2)'!F604, '[16]New PBC 31.03.2021'!G:G)</f>
        <v>#VALUE!</v>
      </c>
      <c r="K604" s="27" t="e">
        <f>+SUMIF('[16]New PBC 31.03.2021'!A:A, 'Trial Balance (2)'!F604, '[16]New PBC 31.03.2021'!J:J)</f>
        <v>#VALUE!</v>
      </c>
      <c r="L604" s="27" t="e">
        <f t="shared" si="44"/>
        <v>#VALUE!</v>
      </c>
      <c r="M604" s="27">
        <f t="shared" si="43"/>
        <v>0</v>
      </c>
      <c r="N604" s="95" t="e">
        <f t="shared" si="45"/>
        <v>#VALUE!</v>
      </c>
      <c r="O604" s="59">
        <v>243540</v>
      </c>
      <c r="P604" s="59">
        <f t="shared" si="46"/>
        <v>0</v>
      </c>
      <c r="Q604" s="60">
        <f t="shared" si="47"/>
        <v>243540</v>
      </c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</row>
    <row r="605" spans="1:40" s="23" customFormat="1" ht="12.75" x14ac:dyDescent="0.2">
      <c r="A605" s="23" t="s">
        <v>3562</v>
      </c>
      <c r="B605" s="139">
        <v>1003</v>
      </c>
      <c r="C605" s="138">
        <v>1003</v>
      </c>
      <c r="D605" s="138">
        <v>100301</v>
      </c>
      <c r="E605" s="138">
        <v>100301</v>
      </c>
      <c r="F605" s="108" t="s">
        <v>2171</v>
      </c>
      <c r="G605" s="27" t="s">
        <v>2172</v>
      </c>
      <c r="H605" s="27" t="s">
        <v>371</v>
      </c>
      <c r="I605" s="27" t="e">
        <f>+SUMIF('[16]New PBC 31.03.2021'!A:A, 'Trial Balance (2)'!F605, '[16]New PBC 31.03.2021'!D:D)</f>
        <v>#VALUE!</v>
      </c>
      <c r="J605" s="27" t="e">
        <f>+SUMIF('[16]New PBC 31.03.2021'!A:A, 'Trial Balance (2)'!F605, '[16]New PBC 31.03.2021'!G:G)</f>
        <v>#VALUE!</v>
      </c>
      <c r="K605" s="27" t="e">
        <f>+SUMIF('[16]New PBC 31.03.2021'!A:A, 'Trial Balance (2)'!F605, '[16]New PBC 31.03.2021'!J:J)</f>
        <v>#VALUE!</v>
      </c>
      <c r="L605" s="27" t="e">
        <f t="shared" si="44"/>
        <v>#VALUE!</v>
      </c>
      <c r="M605" s="27">
        <f t="shared" si="43"/>
        <v>0</v>
      </c>
      <c r="N605" s="95" t="e">
        <f t="shared" si="45"/>
        <v>#VALUE!</v>
      </c>
      <c r="O605" s="59">
        <v>60885</v>
      </c>
      <c r="P605" s="59">
        <f t="shared" si="46"/>
        <v>0</v>
      </c>
      <c r="Q605" s="60">
        <f t="shared" si="47"/>
        <v>60885</v>
      </c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</row>
    <row r="606" spans="1:40" s="23" customFormat="1" ht="12.75" x14ac:dyDescent="0.2">
      <c r="A606" s="23" t="s">
        <v>3567</v>
      </c>
      <c r="B606" s="138">
        <v>2014</v>
      </c>
      <c r="C606" s="138">
        <v>2014</v>
      </c>
      <c r="D606" s="138">
        <v>201402</v>
      </c>
      <c r="E606" s="138">
        <v>201402</v>
      </c>
      <c r="F606" s="108" t="s">
        <v>2161</v>
      </c>
      <c r="G606" s="27" t="s">
        <v>2162</v>
      </c>
      <c r="H606" s="27" t="s">
        <v>5</v>
      </c>
      <c r="I606" s="27" t="e">
        <f>+SUMIF('[16]New PBC 31.03.2021'!A:A, 'Trial Balance (2)'!F606, '[16]New PBC 31.03.2021'!D:D)</f>
        <v>#VALUE!</v>
      </c>
      <c r="J606" s="27" t="e">
        <f>+SUMIF('[16]New PBC 31.03.2021'!A:A, 'Trial Balance (2)'!F606, '[16]New PBC 31.03.2021'!G:G)</f>
        <v>#VALUE!</v>
      </c>
      <c r="K606" s="27" t="e">
        <f>+SUMIF('[16]New PBC 31.03.2021'!A:A, 'Trial Balance (2)'!F606, '[16]New PBC 31.03.2021'!J:J)</f>
        <v>#VALUE!</v>
      </c>
      <c r="L606" s="27" t="e">
        <f t="shared" si="44"/>
        <v>#VALUE!</v>
      </c>
      <c r="M606" s="27">
        <f t="shared" si="43"/>
        <v>0</v>
      </c>
      <c r="N606" s="95" t="e">
        <f t="shared" si="45"/>
        <v>#VALUE!</v>
      </c>
      <c r="O606" s="59">
        <v>-318267.09999999998</v>
      </c>
      <c r="P606" s="59">
        <f t="shared" si="46"/>
        <v>0</v>
      </c>
      <c r="Q606" s="60">
        <f t="shared" si="47"/>
        <v>-318267</v>
      </c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</row>
    <row r="607" spans="1:40" s="23" customFormat="1" ht="12.75" x14ac:dyDescent="0.2">
      <c r="A607" s="23" t="s">
        <v>3562</v>
      </c>
      <c r="B607" s="138">
        <v>1003</v>
      </c>
      <c r="C607" s="138">
        <v>1003</v>
      </c>
      <c r="D607" s="138">
        <v>100301</v>
      </c>
      <c r="E607" s="138">
        <v>100301</v>
      </c>
      <c r="F607" s="113" t="s">
        <v>2165</v>
      </c>
      <c r="G607" s="76" t="s">
        <v>2166</v>
      </c>
      <c r="H607" s="27" t="s">
        <v>5</v>
      </c>
      <c r="I607" s="27" t="e">
        <f>+SUMIF('[16]New PBC 31.03.2021'!A:A, 'Trial Balance (2)'!F607, '[16]New PBC 31.03.2021'!D:D)</f>
        <v>#VALUE!</v>
      </c>
      <c r="J607" s="27" t="e">
        <f>+SUMIF('[16]New PBC 31.03.2021'!A:A, 'Trial Balance (2)'!F607, '[16]New PBC 31.03.2021'!G:G)</f>
        <v>#VALUE!</v>
      </c>
      <c r="K607" s="27" t="e">
        <f>+SUMIF('[16]New PBC 31.03.2021'!A:A, 'Trial Balance (2)'!F607, '[16]New PBC 31.03.2021'!J:J)</f>
        <v>#VALUE!</v>
      </c>
      <c r="L607" s="27" t="e">
        <f t="shared" si="44"/>
        <v>#VALUE!</v>
      </c>
      <c r="M607" s="27">
        <f t="shared" si="43"/>
        <v>0</v>
      </c>
      <c r="N607" s="95" t="e">
        <f t="shared" si="45"/>
        <v>#VALUE!</v>
      </c>
      <c r="O607" s="59">
        <v>2157092</v>
      </c>
      <c r="P607" s="59">
        <f t="shared" si="46"/>
        <v>0</v>
      </c>
      <c r="Q607" s="60">
        <f t="shared" si="47"/>
        <v>2157092</v>
      </c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</row>
    <row r="608" spans="1:40" s="71" customFormat="1" ht="12.75" x14ac:dyDescent="0.2">
      <c r="A608" s="71" t="s">
        <v>3562</v>
      </c>
      <c r="B608" s="141">
        <v>1003</v>
      </c>
      <c r="C608" s="141">
        <v>1003</v>
      </c>
      <c r="D608" s="141">
        <v>100301</v>
      </c>
      <c r="E608" s="141">
        <v>100301</v>
      </c>
      <c r="F608" s="114" t="s">
        <v>3492</v>
      </c>
      <c r="G608" s="95" t="s">
        <v>3493</v>
      </c>
      <c r="H608" s="95" t="s">
        <v>371</v>
      </c>
      <c r="I608" s="27" t="e">
        <f>+SUMIF('[16]New PBC 31.03.2021'!A:A, 'Trial Balance (2)'!F608, '[16]New PBC 31.03.2021'!D:D)</f>
        <v>#VALUE!</v>
      </c>
      <c r="J608" s="27" t="e">
        <f>+SUMIF('[16]New PBC 31.03.2021'!A:A, 'Trial Balance (2)'!F608, '[16]New PBC 31.03.2021'!G:G)</f>
        <v>#VALUE!</v>
      </c>
      <c r="K608" s="27" t="e">
        <f>+SUMIF('[16]New PBC 31.03.2021'!A:A, 'Trial Balance (2)'!F608, '[16]New PBC 31.03.2021'!J:J)</f>
        <v>#VALUE!</v>
      </c>
      <c r="L608" s="27" t="e">
        <f t="shared" si="44"/>
        <v>#VALUE!</v>
      </c>
      <c r="M608" s="27">
        <f t="shared" si="43"/>
        <v>0</v>
      </c>
      <c r="N608" s="95" t="e">
        <f t="shared" si="45"/>
        <v>#VALUE!</v>
      </c>
      <c r="O608" s="66"/>
      <c r="P608" s="66"/>
      <c r="Q608" s="160"/>
      <c r="R608" s="61"/>
      <c r="S608" s="67"/>
      <c r="T608" s="67"/>
      <c r="U608" s="67"/>
      <c r="V608" s="67"/>
      <c r="W608" s="67"/>
      <c r="X608" s="67"/>
      <c r="Y608" s="67"/>
      <c r="Z608" s="67"/>
      <c r="AA608" s="67"/>
      <c r="AB608" s="67"/>
      <c r="AC608" s="67"/>
      <c r="AD608" s="67"/>
      <c r="AE608" s="67"/>
      <c r="AF608" s="67"/>
      <c r="AG608" s="67"/>
      <c r="AH608" s="67"/>
      <c r="AI608" s="67"/>
      <c r="AJ608" s="67"/>
      <c r="AK608" s="67"/>
      <c r="AL608" s="67"/>
      <c r="AM608" s="67"/>
      <c r="AN608" s="67"/>
    </row>
    <row r="609" spans="1:40" s="23" customFormat="1" ht="12.75" x14ac:dyDescent="0.2">
      <c r="A609" s="23" t="s">
        <v>3562</v>
      </c>
      <c r="B609" s="138">
        <v>1003</v>
      </c>
      <c r="C609" s="138">
        <v>1003</v>
      </c>
      <c r="D609" s="138">
        <v>100301</v>
      </c>
      <c r="E609" s="138">
        <v>100301</v>
      </c>
      <c r="F609" s="108" t="s">
        <v>2167</v>
      </c>
      <c r="G609" s="27" t="s">
        <v>2168</v>
      </c>
      <c r="H609" s="27" t="s">
        <v>5</v>
      </c>
      <c r="I609" s="27" t="e">
        <f>+SUMIF('[16]New PBC 31.03.2021'!A:A, 'Trial Balance (2)'!F609, '[16]New PBC 31.03.2021'!D:D)</f>
        <v>#VALUE!</v>
      </c>
      <c r="J609" s="27" t="e">
        <f>+SUMIF('[16]New PBC 31.03.2021'!A:A, 'Trial Balance (2)'!F609, '[16]New PBC 31.03.2021'!G:G)</f>
        <v>#VALUE!</v>
      </c>
      <c r="K609" s="27" t="e">
        <f>+SUMIF('[16]New PBC 31.03.2021'!A:A, 'Trial Balance (2)'!F609, '[16]New PBC 31.03.2021'!J:J)</f>
        <v>#VALUE!</v>
      </c>
      <c r="L609" s="27" t="e">
        <f t="shared" si="44"/>
        <v>#VALUE!</v>
      </c>
      <c r="M609" s="27">
        <f t="shared" si="43"/>
        <v>0</v>
      </c>
      <c r="N609" s="95" t="e">
        <f t="shared" si="45"/>
        <v>#VALUE!</v>
      </c>
      <c r="O609" s="59">
        <v>90</v>
      </c>
      <c r="P609" s="59">
        <f t="shared" si="46"/>
        <v>0</v>
      </c>
      <c r="Q609" s="60">
        <f t="shared" si="47"/>
        <v>90</v>
      </c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</row>
    <row r="610" spans="1:40" s="23" customFormat="1" ht="12.75" x14ac:dyDescent="0.2">
      <c r="A610" s="23" t="s">
        <v>3576</v>
      </c>
      <c r="B610" s="138">
        <v>2010</v>
      </c>
      <c r="C610" s="138">
        <v>2010</v>
      </c>
      <c r="D610" s="138">
        <v>201005</v>
      </c>
      <c r="E610" s="138">
        <v>201005</v>
      </c>
      <c r="F610" s="108" t="s">
        <v>2173</v>
      </c>
      <c r="G610" s="27" t="s">
        <v>2174</v>
      </c>
      <c r="H610" s="27" t="s">
        <v>371</v>
      </c>
      <c r="I610" s="27" t="e">
        <f>+SUMIF('[16]New PBC 31.03.2021'!A:A, 'Trial Balance (2)'!F610, '[16]New PBC 31.03.2021'!D:D)</f>
        <v>#VALUE!</v>
      </c>
      <c r="J610" s="27" t="e">
        <f>+SUMIF('[16]New PBC 31.03.2021'!A:A, 'Trial Balance (2)'!F610, '[16]New PBC 31.03.2021'!G:G)</f>
        <v>#VALUE!</v>
      </c>
      <c r="K610" s="27" t="e">
        <f>+SUMIF('[16]New PBC 31.03.2021'!A:A, 'Trial Balance (2)'!F610, '[16]New PBC 31.03.2021'!J:J)</f>
        <v>#VALUE!</v>
      </c>
      <c r="L610" s="27" t="e">
        <f t="shared" si="44"/>
        <v>#VALUE!</v>
      </c>
      <c r="M610" s="27">
        <f t="shared" si="43"/>
        <v>0</v>
      </c>
      <c r="N610" s="95" t="e">
        <f t="shared" si="45"/>
        <v>#VALUE!</v>
      </c>
      <c r="O610" s="59"/>
      <c r="P610" s="59"/>
      <c r="Q610" s="60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</row>
    <row r="611" spans="1:40" s="23" customFormat="1" ht="12.75" x14ac:dyDescent="0.2">
      <c r="A611" s="23" t="s">
        <v>3576</v>
      </c>
      <c r="B611" s="138">
        <v>2010</v>
      </c>
      <c r="C611" s="138">
        <v>2010</v>
      </c>
      <c r="D611" s="138">
        <v>201005</v>
      </c>
      <c r="E611" s="138">
        <v>201005</v>
      </c>
      <c r="F611" s="108" t="s">
        <v>2177</v>
      </c>
      <c r="G611" s="27" t="s">
        <v>2178</v>
      </c>
      <c r="H611" s="27" t="s">
        <v>371</v>
      </c>
      <c r="I611" s="27" t="e">
        <f>+SUMIF('[16]New PBC 31.03.2021'!A:A, 'Trial Balance (2)'!F611, '[16]New PBC 31.03.2021'!D:D)</f>
        <v>#VALUE!</v>
      </c>
      <c r="J611" s="27" t="e">
        <f>+SUMIF('[16]New PBC 31.03.2021'!A:A, 'Trial Balance (2)'!F611, '[16]New PBC 31.03.2021'!G:G)</f>
        <v>#VALUE!</v>
      </c>
      <c r="K611" s="27" t="e">
        <f>+SUMIF('[16]New PBC 31.03.2021'!A:A, 'Trial Balance (2)'!F611, '[16]New PBC 31.03.2021'!J:J)</f>
        <v>#VALUE!</v>
      </c>
      <c r="L611" s="27" t="e">
        <f t="shared" si="44"/>
        <v>#VALUE!</v>
      </c>
      <c r="M611" s="27">
        <f t="shared" si="43"/>
        <v>0</v>
      </c>
      <c r="N611" s="95" t="e">
        <f t="shared" si="45"/>
        <v>#VALUE!</v>
      </c>
      <c r="O611" s="59"/>
      <c r="P611" s="59"/>
      <c r="Q611" s="60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</row>
    <row r="612" spans="1:40" s="23" customFormat="1" ht="12.75" x14ac:dyDescent="0.2">
      <c r="A612" s="23" t="s">
        <v>3562</v>
      </c>
      <c r="B612" s="138">
        <v>1002</v>
      </c>
      <c r="C612" s="138">
        <v>1002</v>
      </c>
      <c r="D612" s="138">
        <v>100202</v>
      </c>
      <c r="E612" s="138">
        <v>100202</v>
      </c>
      <c r="F612" s="108" t="s">
        <v>2180</v>
      </c>
      <c r="G612" s="27" t="s">
        <v>2181</v>
      </c>
      <c r="H612" s="27" t="s">
        <v>5</v>
      </c>
      <c r="I612" s="27" t="e">
        <f>+SUMIF('[16]New PBC 31.03.2021'!A:A, 'Trial Balance (2)'!F612, '[16]New PBC 31.03.2021'!D:D)</f>
        <v>#VALUE!</v>
      </c>
      <c r="J612" s="27" t="e">
        <f>+SUMIF('[16]New PBC 31.03.2021'!A:A, 'Trial Balance (2)'!F612, '[16]New PBC 31.03.2021'!G:G)</f>
        <v>#VALUE!</v>
      </c>
      <c r="K612" s="27" t="e">
        <f>+SUMIF('[16]New PBC 31.03.2021'!A:A, 'Trial Balance (2)'!F612, '[16]New PBC 31.03.2021'!J:J)</f>
        <v>#VALUE!</v>
      </c>
      <c r="L612" s="27" t="e">
        <f t="shared" si="44"/>
        <v>#VALUE!</v>
      </c>
      <c r="M612" s="27">
        <f t="shared" si="43"/>
        <v>0</v>
      </c>
      <c r="N612" s="95" t="e">
        <f t="shared" si="45"/>
        <v>#VALUE!</v>
      </c>
      <c r="O612" s="59">
        <v>3070298.1084499992</v>
      </c>
      <c r="P612" s="59">
        <f t="shared" si="46"/>
        <v>0</v>
      </c>
      <c r="Q612" s="60">
        <f t="shared" si="47"/>
        <v>3070298</v>
      </c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</row>
    <row r="613" spans="1:40" s="23" customFormat="1" ht="12.75" x14ac:dyDescent="0.2">
      <c r="A613" s="23" t="s">
        <v>3568</v>
      </c>
      <c r="B613" s="138">
        <v>1004</v>
      </c>
      <c r="C613" s="138">
        <v>1004</v>
      </c>
      <c r="D613" s="138">
        <v>100402</v>
      </c>
      <c r="E613" s="138">
        <v>100402</v>
      </c>
      <c r="F613" s="113" t="s">
        <v>3577</v>
      </c>
      <c r="G613" s="76" t="s">
        <v>3578</v>
      </c>
      <c r="H613" s="27" t="s">
        <v>5</v>
      </c>
      <c r="I613" s="27" t="e">
        <f>+SUMIF('[16]New PBC 31.03.2021'!A:A, 'Trial Balance (2)'!F613, '[16]New PBC 31.03.2021'!D:D)</f>
        <v>#VALUE!</v>
      </c>
      <c r="J613" s="27" t="e">
        <f>+SUMIF('[16]New PBC 31.03.2021'!A:A, 'Trial Balance (2)'!F613, '[16]New PBC 31.03.2021'!G:G)</f>
        <v>#VALUE!</v>
      </c>
      <c r="K613" s="27" t="e">
        <f>+SUMIF('[16]New PBC 31.03.2021'!A:A, 'Trial Balance (2)'!F613, '[16]New PBC 31.03.2021'!J:J)</f>
        <v>#VALUE!</v>
      </c>
      <c r="L613" s="27" t="e">
        <f t="shared" si="44"/>
        <v>#VALUE!</v>
      </c>
      <c r="M613" s="27">
        <f t="shared" si="43"/>
        <v>-572596</v>
      </c>
      <c r="N613" s="95" t="e">
        <f t="shared" si="45"/>
        <v>#VALUE!</v>
      </c>
      <c r="O613" s="59">
        <v>0</v>
      </c>
      <c r="P613" s="59">
        <f t="shared" si="46"/>
        <v>-572596</v>
      </c>
      <c r="Q613" s="60">
        <f t="shared" si="47"/>
        <v>-572596</v>
      </c>
      <c r="R613" s="61"/>
      <c r="S613" s="61">
        <v>-572596</v>
      </c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>
        <v>-572596</v>
      </c>
      <c r="AF613" s="61"/>
      <c r="AG613" s="61"/>
      <c r="AH613" s="61"/>
      <c r="AI613" s="61"/>
      <c r="AJ613" s="61"/>
      <c r="AK613" s="61"/>
      <c r="AL613" s="61"/>
      <c r="AM613" s="61"/>
      <c r="AN613" s="61"/>
    </row>
    <row r="614" spans="1:40" s="23" customFormat="1" ht="12.75" x14ac:dyDescent="0.2">
      <c r="A614" s="23" t="s">
        <v>3562</v>
      </c>
      <c r="B614" s="138">
        <v>1003</v>
      </c>
      <c r="C614" s="138">
        <v>1003</v>
      </c>
      <c r="D614" s="138">
        <v>100301</v>
      </c>
      <c r="E614" s="138">
        <v>100301</v>
      </c>
      <c r="F614" s="113" t="s">
        <v>2185</v>
      </c>
      <c r="G614" s="76" t="s">
        <v>2186</v>
      </c>
      <c r="H614" s="27" t="s">
        <v>5</v>
      </c>
      <c r="I614" s="27" t="e">
        <f>+SUMIF('[16]New PBC 31.03.2021'!A:A, 'Trial Balance (2)'!F614, '[16]New PBC 31.03.2021'!D:D)</f>
        <v>#VALUE!</v>
      </c>
      <c r="J614" s="27" t="e">
        <f>+SUMIF('[16]New PBC 31.03.2021'!A:A, 'Trial Balance (2)'!F614, '[16]New PBC 31.03.2021'!G:G)</f>
        <v>#VALUE!</v>
      </c>
      <c r="K614" s="27" t="e">
        <f>+SUMIF('[16]New PBC 31.03.2021'!A:A, 'Trial Balance (2)'!F614, '[16]New PBC 31.03.2021'!J:J)</f>
        <v>#VALUE!</v>
      </c>
      <c r="L614" s="27" t="e">
        <f t="shared" si="44"/>
        <v>#VALUE!</v>
      </c>
      <c r="M614" s="27">
        <f t="shared" si="43"/>
        <v>572596</v>
      </c>
      <c r="N614" s="95" t="e">
        <f t="shared" si="45"/>
        <v>#VALUE!</v>
      </c>
      <c r="O614" s="59">
        <v>-3091546</v>
      </c>
      <c r="P614" s="59">
        <f t="shared" si="46"/>
        <v>572596</v>
      </c>
      <c r="Q614" s="60">
        <f t="shared" si="47"/>
        <v>-2518950</v>
      </c>
      <c r="R614" s="61"/>
      <c r="S614" s="61">
        <f>-S613</f>
        <v>572596</v>
      </c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>
        <f>-AE613</f>
        <v>572596</v>
      </c>
      <c r="AF614" s="61"/>
      <c r="AG614" s="61"/>
      <c r="AH614" s="61"/>
      <c r="AI614" s="61"/>
      <c r="AJ614" s="61"/>
      <c r="AK614" s="61"/>
      <c r="AL614" s="61"/>
      <c r="AM614" s="61"/>
      <c r="AN614" s="61"/>
    </row>
    <row r="615" spans="1:40" s="23" customFormat="1" ht="12.75" x14ac:dyDescent="0.2">
      <c r="A615" s="23" t="s">
        <v>3563</v>
      </c>
      <c r="B615" s="138">
        <v>2011</v>
      </c>
      <c r="C615" s="138">
        <v>2011</v>
      </c>
      <c r="D615" s="138">
        <v>201101</v>
      </c>
      <c r="E615" s="138">
        <v>201101</v>
      </c>
      <c r="F615" s="108" t="s">
        <v>482</v>
      </c>
      <c r="G615" s="27" t="s">
        <v>483</v>
      </c>
      <c r="H615" s="27" t="s">
        <v>5</v>
      </c>
      <c r="I615" s="27" t="e">
        <f>+SUMIF('[16]New PBC 31.03.2021'!A:A, 'Trial Balance (2)'!F615, '[16]New PBC 31.03.2021'!D:D)</f>
        <v>#VALUE!</v>
      </c>
      <c r="J615" s="27" t="e">
        <f>+SUMIF('[16]New PBC 31.03.2021'!A:A, 'Trial Balance (2)'!F615, '[16]New PBC 31.03.2021'!G:G)</f>
        <v>#VALUE!</v>
      </c>
      <c r="K615" s="27" t="e">
        <f>+SUMIF('[16]New PBC 31.03.2021'!A:A, 'Trial Balance (2)'!F615, '[16]New PBC 31.03.2021'!J:J)</f>
        <v>#VALUE!</v>
      </c>
      <c r="L615" s="27" t="e">
        <f t="shared" si="44"/>
        <v>#VALUE!</v>
      </c>
      <c r="M615" s="27">
        <f t="shared" si="43"/>
        <v>0</v>
      </c>
      <c r="N615" s="95" t="e">
        <f t="shared" si="45"/>
        <v>#VALUE!</v>
      </c>
      <c r="O615" s="59">
        <v>-2354083.16</v>
      </c>
      <c r="P615" s="59">
        <f t="shared" si="46"/>
        <v>0</v>
      </c>
      <c r="Q615" s="60">
        <f t="shared" si="47"/>
        <v>-2354083</v>
      </c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</row>
    <row r="616" spans="1:40" s="23" customFormat="1" ht="12.75" x14ac:dyDescent="0.2">
      <c r="A616" s="23" t="s">
        <v>3563</v>
      </c>
      <c r="B616" s="138">
        <v>2011</v>
      </c>
      <c r="C616" s="138">
        <v>2011</v>
      </c>
      <c r="D616" s="138">
        <v>201101</v>
      </c>
      <c r="E616" s="138">
        <v>201101</v>
      </c>
      <c r="F616" s="108" t="s">
        <v>714</v>
      </c>
      <c r="G616" s="27" t="s">
        <v>715</v>
      </c>
      <c r="H616" s="27" t="s">
        <v>5</v>
      </c>
      <c r="I616" s="27" t="e">
        <f>+SUMIF('[16]New PBC 31.03.2021'!A:A, 'Trial Balance (2)'!F616, '[16]New PBC 31.03.2021'!D:D)</f>
        <v>#VALUE!</v>
      </c>
      <c r="J616" s="27" t="e">
        <f>+SUMIF('[16]New PBC 31.03.2021'!A:A, 'Trial Balance (2)'!F616, '[16]New PBC 31.03.2021'!G:G)</f>
        <v>#VALUE!</v>
      </c>
      <c r="K616" s="27" t="e">
        <f>+SUMIF('[16]New PBC 31.03.2021'!A:A, 'Trial Balance (2)'!F616, '[16]New PBC 31.03.2021'!J:J)</f>
        <v>#VALUE!</v>
      </c>
      <c r="L616" s="27" t="e">
        <f t="shared" si="44"/>
        <v>#VALUE!</v>
      </c>
      <c r="M616" s="27">
        <f t="shared" si="43"/>
        <v>0</v>
      </c>
      <c r="N616" s="95" t="e">
        <f t="shared" si="45"/>
        <v>#VALUE!</v>
      </c>
      <c r="O616" s="59">
        <v>-98910</v>
      </c>
      <c r="P616" s="59">
        <f t="shared" si="46"/>
        <v>0</v>
      </c>
      <c r="Q616" s="60">
        <f t="shared" si="47"/>
        <v>-98910</v>
      </c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</row>
    <row r="617" spans="1:40" s="23" customFormat="1" ht="12.75" x14ac:dyDescent="0.2">
      <c r="A617" s="23" t="s">
        <v>3562</v>
      </c>
      <c r="B617" s="138">
        <v>1003</v>
      </c>
      <c r="C617" s="138">
        <v>1003</v>
      </c>
      <c r="D617" s="138">
        <v>100301</v>
      </c>
      <c r="E617" s="138">
        <v>100301</v>
      </c>
      <c r="F617" s="108" t="s">
        <v>809</v>
      </c>
      <c r="G617" s="27" t="s">
        <v>810</v>
      </c>
      <c r="H617" s="27" t="s">
        <v>5</v>
      </c>
      <c r="I617" s="27" t="e">
        <f>+SUMIF('[16]New PBC 31.03.2021'!A:A, 'Trial Balance (2)'!F617, '[16]New PBC 31.03.2021'!D:D)</f>
        <v>#VALUE!</v>
      </c>
      <c r="J617" s="27" t="e">
        <f>+SUMIF('[16]New PBC 31.03.2021'!A:A, 'Trial Balance (2)'!F617, '[16]New PBC 31.03.2021'!G:G)</f>
        <v>#VALUE!</v>
      </c>
      <c r="K617" s="27" t="e">
        <f>+SUMIF('[16]New PBC 31.03.2021'!A:A, 'Trial Balance (2)'!F617, '[16]New PBC 31.03.2021'!J:J)</f>
        <v>#VALUE!</v>
      </c>
      <c r="L617" s="27" t="e">
        <f t="shared" si="44"/>
        <v>#VALUE!</v>
      </c>
      <c r="M617" s="27">
        <f t="shared" si="43"/>
        <v>0</v>
      </c>
      <c r="N617" s="95" t="e">
        <f t="shared" si="45"/>
        <v>#VALUE!</v>
      </c>
      <c r="O617" s="59">
        <v>0</v>
      </c>
      <c r="P617" s="59">
        <f t="shared" si="46"/>
        <v>0</v>
      </c>
      <c r="Q617" s="60">
        <f t="shared" si="47"/>
        <v>0</v>
      </c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</row>
    <row r="618" spans="1:40" s="23" customFormat="1" ht="12.75" x14ac:dyDescent="0.2">
      <c r="A618" s="23" t="s">
        <v>3563</v>
      </c>
      <c r="B618" s="138">
        <v>2011</v>
      </c>
      <c r="C618" s="138">
        <v>2011</v>
      </c>
      <c r="D618" s="138">
        <v>201101</v>
      </c>
      <c r="E618" s="138">
        <v>201101</v>
      </c>
      <c r="F618" s="108" t="s">
        <v>811</v>
      </c>
      <c r="G618" s="27" t="s">
        <v>812</v>
      </c>
      <c r="H618" s="27" t="s">
        <v>5</v>
      </c>
      <c r="I618" s="27" t="e">
        <f>+SUMIF('[16]New PBC 31.03.2021'!A:A, 'Trial Balance (2)'!F618, '[16]New PBC 31.03.2021'!D:D)</f>
        <v>#VALUE!</v>
      </c>
      <c r="J618" s="27" t="e">
        <f>+SUMIF('[16]New PBC 31.03.2021'!A:A, 'Trial Balance (2)'!F618, '[16]New PBC 31.03.2021'!G:G)</f>
        <v>#VALUE!</v>
      </c>
      <c r="K618" s="27" t="e">
        <f>+SUMIF('[16]New PBC 31.03.2021'!A:A, 'Trial Balance (2)'!F618, '[16]New PBC 31.03.2021'!J:J)</f>
        <v>#VALUE!</v>
      </c>
      <c r="L618" s="27" t="e">
        <f t="shared" si="44"/>
        <v>#VALUE!</v>
      </c>
      <c r="M618" s="27">
        <f t="shared" si="43"/>
        <v>0</v>
      </c>
      <c r="N618" s="95" t="e">
        <f t="shared" si="45"/>
        <v>#VALUE!</v>
      </c>
      <c r="O618" s="59">
        <v>-47940</v>
      </c>
      <c r="P618" s="59">
        <f t="shared" si="46"/>
        <v>0</v>
      </c>
      <c r="Q618" s="60">
        <f t="shared" si="47"/>
        <v>-47940</v>
      </c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</row>
    <row r="619" spans="1:40" s="23" customFormat="1" ht="12.75" x14ac:dyDescent="0.2">
      <c r="A619" s="23" t="s">
        <v>3563</v>
      </c>
      <c r="B619" s="138">
        <v>2011</v>
      </c>
      <c r="C619" s="138">
        <v>2011</v>
      </c>
      <c r="D619" s="138">
        <v>201101</v>
      </c>
      <c r="E619" s="138">
        <v>201101</v>
      </c>
      <c r="F619" s="108" t="s">
        <v>815</v>
      </c>
      <c r="G619" s="27" t="s">
        <v>816</v>
      </c>
      <c r="H619" s="27" t="s">
        <v>5</v>
      </c>
      <c r="I619" s="27" t="e">
        <f>+SUMIF('[16]New PBC 31.03.2021'!A:A, 'Trial Balance (2)'!F619, '[16]New PBC 31.03.2021'!D:D)</f>
        <v>#VALUE!</v>
      </c>
      <c r="J619" s="27" t="e">
        <f>+SUMIF('[16]New PBC 31.03.2021'!A:A, 'Trial Balance (2)'!F619, '[16]New PBC 31.03.2021'!G:G)</f>
        <v>#VALUE!</v>
      </c>
      <c r="K619" s="27" t="e">
        <f>+SUMIF('[16]New PBC 31.03.2021'!A:A, 'Trial Balance (2)'!F619, '[16]New PBC 31.03.2021'!J:J)</f>
        <v>#VALUE!</v>
      </c>
      <c r="L619" s="27" t="e">
        <f t="shared" si="44"/>
        <v>#VALUE!</v>
      </c>
      <c r="M619" s="27">
        <f t="shared" si="43"/>
        <v>0</v>
      </c>
      <c r="N619" s="95" t="e">
        <f t="shared" si="45"/>
        <v>#VALUE!</v>
      </c>
      <c r="O619" s="59">
        <v>-1129414.6599999999</v>
      </c>
      <c r="P619" s="59">
        <f t="shared" si="46"/>
        <v>0</v>
      </c>
      <c r="Q619" s="60">
        <f t="shared" si="47"/>
        <v>-1129415</v>
      </c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</row>
    <row r="620" spans="1:40" s="23" customFormat="1" ht="12.75" x14ac:dyDescent="0.2">
      <c r="A620" s="23" t="s">
        <v>3563</v>
      </c>
      <c r="B620" s="138">
        <v>2011</v>
      </c>
      <c r="C620" s="138">
        <v>2011</v>
      </c>
      <c r="D620" s="138">
        <v>201101</v>
      </c>
      <c r="E620" s="138">
        <v>201101</v>
      </c>
      <c r="F620" s="108" t="s">
        <v>405</v>
      </c>
      <c r="G620" s="27" t="s">
        <v>406</v>
      </c>
      <c r="H620" s="27" t="s">
        <v>5</v>
      </c>
      <c r="I620" s="27" t="e">
        <f>+SUMIF('[16]New PBC 31.03.2021'!A:A, 'Trial Balance (2)'!F620, '[16]New PBC 31.03.2021'!D:D)</f>
        <v>#VALUE!</v>
      </c>
      <c r="J620" s="27" t="e">
        <f>+SUMIF('[16]New PBC 31.03.2021'!A:A, 'Trial Balance (2)'!F620, '[16]New PBC 31.03.2021'!G:G)</f>
        <v>#VALUE!</v>
      </c>
      <c r="K620" s="27" t="e">
        <f>+SUMIF('[16]New PBC 31.03.2021'!A:A, 'Trial Balance (2)'!F620, '[16]New PBC 31.03.2021'!J:J)</f>
        <v>#VALUE!</v>
      </c>
      <c r="L620" s="27" t="e">
        <f t="shared" si="44"/>
        <v>#VALUE!</v>
      </c>
      <c r="M620" s="27">
        <f t="shared" si="43"/>
        <v>0</v>
      </c>
      <c r="N620" s="95" t="e">
        <f t="shared" si="45"/>
        <v>#VALUE!</v>
      </c>
      <c r="O620" s="59">
        <v>-112753.88</v>
      </c>
      <c r="P620" s="59">
        <f t="shared" si="46"/>
        <v>0</v>
      </c>
      <c r="Q620" s="60">
        <f t="shared" si="47"/>
        <v>-112754</v>
      </c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</row>
    <row r="621" spans="1:40" s="23" customFormat="1" ht="12.75" x14ac:dyDescent="0.2">
      <c r="A621" s="23" t="s">
        <v>3563</v>
      </c>
      <c r="B621" s="138">
        <v>2011</v>
      </c>
      <c r="C621" s="138">
        <v>2011</v>
      </c>
      <c r="D621" s="138">
        <v>201101</v>
      </c>
      <c r="E621" s="138">
        <v>201101</v>
      </c>
      <c r="F621" s="108" t="s">
        <v>474</v>
      </c>
      <c r="G621" s="27" t="s">
        <v>475</v>
      </c>
      <c r="H621" s="27" t="s">
        <v>5</v>
      </c>
      <c r="I621" s="27" t="e">
        <f>+SUMIF('[16]New PBC 31.03.2021'!A:A, 'Trial Balance (2)'!F621, '[16]New PBC 31.03.2021'!D:D)</f>
        <v>#VALUE!</v>
      </c>
      <c r="J621" s="27" t="e">
        <f>+SUMIF('[16]New PBC 31.03.2021'!A:A, 'Trial Balance (2)'!F621, '[16]New PBC 31.03.2021'!G:G)</f>
        <v>#VALUE!</v>
      </c>
      <c r="K621" s="27" t="e">
        <f>+SUMIF('[16]New PBC 31.03.2021'!A:A, 'Trial Balance (2)'!F621, '[16]New PBC 31.03.2021'!J:J)</f>
        <v>#VALUE!</v>
      </c>
      <c r="L621" s="27" t="e">
        <f t="shared" si="44"/>
        <v>#VALUE!</v>
      </c>
      <c r="M621" s="27">
        <f t="shared" si="43"/>
        <v>0</v>
      </c>
      <c r="N621" s="95" t="e">
        <f t="shared" si="45"/>
        <v>#VALUE!</v>
      </c>
      <c r="O621" s="59">
        <v>0</v>
      </c>
      <c r="P621" s="59">
        <f t="shared" si="46"/>
        <v>0</v>
      </c>
      <c r="Q621" s="60">
        <f t="shared" si="47"/>
        <v>0</v>
      </c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</row>
    <row r="622" spans="1:40" s="23" customFormat="1" ht="12.75" x14ac:dyDescent="0.2">
      <c r="A622" s="23" t="s">
        <v>3563</v>
      </c>
      <c r="B622" s="138">
        <v>2011</v>
      </c>
      <c r="C622" s="138">
        <v>2011</v>
      </c>
      <c r="D622" s="138">
        <v>201101</v>
      </c>
      <c r="E622" s="138">
        <v>201101</v>
      </c>
      <c r="F622" s="108" t="s">
        <v>817</v>
      </c>
      <c r="G622" s="27" t="s">
        <v>818</v>
      </c>
      <c r="H622" s="27" t="s">
        <v>5</v>
      </c>
      <c r="I622" s="27" t="e">
        <f>+SUMIF('[16]New PBC 31.03.2021'!A:A, 'Trial Balance (2)'!F622, '[16]New PBC 31.03.2021'!D:D)</f>
        <v>#VALUE!</v>
      </c>
      <c r="J622" s="27" t="e">
        <f>+SUMIF('[16]New PBC 31.03.2021'!A:A, 'Trial Balance (2)'!F622, '[16]New PBC 31.03.2021'!G:G)</f>
        <v>#VALUE!</v>
      </c>
      <c r="K622" s="27" t="e">
        <f>+SUMIF('[16]New PBC 31.03.2021'!A:A, 'Trial Balance (2)'!F622, '[16]New PBC 31.03.2021'!J:J)</f>
        <v>#VALUE!</v>
      </c>
      <c r="L622" s="27" t="e">
        <f t="shared" si="44"/>
        <v>#VALUE!</v>
      </c>
      <c r="M622" s="27">
        <f t="shared" si="43"/>
        <v>0</v>
      </c>
      <c r="N622" s="95" t="e">
        <f t="shared" si="45"/>
        <v>#VALUE!</v>
      </c>
      <c r="O622" s="59">
        <v>0</v>
      </c>
      <c r="P622" s="59">
        <f t="shared" si="46"/>
        <v>0</v>
      </c>
      <c r="Q622" s="60">
        <f t="shared" si="47"/>
        <v>0</v>
      </c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</row>
    <row r="623" spans="1:40" s="23" customFormat="1" ht="12.75" x14ac:dyDescent="0.2">
      <c r="A623" s="23" t="s">
        <v>3563</v>
      </c>
      <c r="B623" s="138">
        <v>2011</v>
      </c>
      <c r="C623" s="138">
        <v>2011</v>
      </c>
      <c r="D623" s="138">
        <v>201101</v>
      </c>
      <c r="E623" s="138">
        <v>201101</v>
      </c>
      <c r="F623" s="108" t="s">
        <v>819</v>
      </c>
      <c r="G623" s="27" t="s">
        <v>820</v>
      </c>
      <c r="H623" s="27" t="s">
        <v>5</v>
      </c>
      <c r="I623" s="27" t="e">
        <f>+SUMIF('[16]New PBC 31.03.2021'!A:A, 'Trial Balance (2)'!F623, '[16]New PBC 31.03.2021'!D:D)</f>
        <v>#VALUE!</v>
      </c>
      <c r="J623" s="27" t="e">
        <f>+SUMIF('[16]New PBC 31.03.2021'!A:A, 'Trial Balance (2)'!F623, '[16]New PBC 31.03.2021'!G:G)</f>
        <v>#VALUE!</v>
      </c>
      <c r="K623" s="27" t="e">
        <f>+SUMIF('[16]New PBC 31.03.2021'!A:A, 'Trial Balance (2)'!F623, '[16]New PBC 31.03.2021'!J:J)</f>
        <v>#VALUE!</v>
      </c>
      <c r="L623" s="27" t="e">
        <f t="shared" si="44"/>
        <v>#VALUE!</v>
      </c>
      <c r="M623" s="27">
        <f t="shared" si="43"/>
        <v>0</v>
      </c>
      <c r="N623" s="95" t="e">
        <f t="shared" si="45"/>
        <v>#VALUE!</v>
      </c>
      <c r="O623" s="59">
        <v>-1075204.7100000009</v>
      </c>
      <c r="P623" s="59">
        <f t="shared" si="46"/>
        <v>0</v>
      </c>
      <c r="Q623" s="60">
        <f t="shared" si="47"/>
        <v>-1075205</v>
      </c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</row>
    <row r="624" spans="1:40" s="23" customFormat="1" ht="12.75" x14ac:dyDescent="0.2">
      <c r="A624" s="23" t="s">
        <v>3563</v>
      </c>
      <c r="B624" s="138">
        <v>2011</v>
      </c>
      <c r="C624" s="138">
        <v>2011</v>
      </c>
      <c r="D624" s="138">
        <v>201101</v>
      </c>
      <c r="E624" s="138">
        <v>201101</v>
      </c>
      <c r="F624" s="108" t="s">
        <v>821</v>
      </c>
      <c r="G624" s="27" t="s">
        <v>822</v>
      </c>
      <c r="H624" s="27" t="s">
        <v>5</v>
      </c>
      <c r="I624" s="27" t="e">
        <f>+SUMIF('[16]New PBC 31.03.2021'!A:A, 'Trial Balance (2)'!F624, '[16]New PBC 31.03.2021'!D:D)</f>
        <v>#VALUE!</v>
      </c>
      <c r="J624" s="27" t="e">
        <f>+SUMIF('[16]New PBC 31.03.2021'!A:A, 'Trial Balance (2)'!F624, '[16]New PBC 31.03.2021'!G:G)</f>
        <v>#VALUE!</v>
      </c>
      <c r="K624" s="27" t="e">
        <f>+SUMIF('[16]New PBC 31.03.2021'!A:A, 'Trial Balance (2)'!F624, '[16]New PBC 31.03.2021'!J:J)</f>
        <v>#VALUE!</v>
      </c>
      <c r="L624" s="27" t="e">
        <f t="shared" si="44"/>
        <v>#VALUE!</v>
      </c>
      <c r="M624" s="27">
        <f t="shared" si="43"/>
        <v>0</v>
      </c>
      <c r="N624" s="95" t="e">
        <f t="shared" si="45"/>
        <v>#VALUE!</v>
      </c>
      <c r="O624" s="59">
        <v>-90000</v>
      </c>
      <c r="P624" s="59">
        <f t="shared" si="46"/>
        <v>0</v>
      </c>
      <c r="Q624" s="60">
        <f t="shared" si="47"/>
        <v>-90000</v>
      </c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</row>
    <row r="625" spans="1:40" s="23" customFormat="1" ht="12.75" x14ac:dyDescent="0.2">
      <c r="A625" s="23" t="s">
        <v>3563</v>
      </c>
      <c r="B625" s="138">
        <v>2011</v>
      </c>
      <c r="C625" s="138">
        <v>2011</v>
      </c>
      <c r="D625" s="138">
        <v>201101</v>
      </c>
      <c r="E625" s="138">
        <v>201101</v>
      </c>
      <c r="F625" s="108" t="s">
        <v>824</v>
      </c>
      <c r="G625" s="27" t="s">
        <v>825</v>
      </c>
      <c r="H625" s="27" t="s">
        <v>5</v>
      </c>
      <c r="I625" s="27" t="e">
        <f>+SUMIF('[16]New PBC 31.03.2021'!A:A, 'Trial Balance (2)'!F625, '[16]New PBC 31.03.2021'!D:D)</f>
        <v>#VALUE!</v>
      </c>
      <c r="J625" s="27" t="e">
        <f>+SUMIF('[16]New PBC 31.03.2021'!A:A, 'Trial Balance (2)'!F625, '[16]New PBC 31.03.2021'!G:G)</f>
        <v>#VALUE!</v>
      </c>
      <c r="K625" s="27" t="e">
        <f>+SUMIF('[16]New PBC 31.03.2021'!A:A, 'Trial Balance (2)'!F625, '[16]New PBC 31.03.2021'!J:J)</f>
        <v>#VALUE!</v>
      </c>
      <c r="L625" s="27" t="e">
        <f t="shared" si="44"/>
        <v>#VALUE!</v>
      </c>
      <c r="M625" s="27">
        <f t="shared" si="43"/>
        <v>0</v>
      </c>
      <c r="N625" s="95" t="e">
        <f t="shared" si="45"/>
        <v>#VALUE!</v>
      </c>
      <c r="O625" s="59">
        <v>-111600</v>
      </c>
      <c r="P625" s="59">
        <f t="shared" si="46"/>
        <v>0</v>
      </c>
      <c r="Q625" s="60">
        <f t="shared" si="47"/>
        <v>-111600</v>
      </c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</row>
    <row r="626" spans="1:40" s="23" customFormat="1" ht="12.75" x14ac:dyDescent="0.2">
      <c r="A626" s="23" t="s">
        <v>3563</v>
      </c>
      <c r="B626" s="138">
        <v>2011</v>
      </c>
      <c r="C626" s="138">
        <v>2011</v>
      </c>
      <c r="D626" s="138">
        <v>201101</v>
      </c>
      <c r="E626" s="138">
        <v>201101</v>
      </c>
      <c r="F626" s="108" t="s">
        <v>826</v>
      </c>
      <c r="G626" s="27" t="s">
        <v>827</v>
      </c>
      <c r="H626" s="27" t="s">
        <v>371</v>
      </c>
      <c r="I626" s="27" t="e">
        <f>+SUMIF('[16]New PBC 31.03.2021'!A:A, 'Trial Balance (2)'!F626, '[16]New PBC 31.03.2021'!D:D)</f>
        <v>#VALUE!</v>
      </c>
      <c r="J626" s="27" t="e">
        <f>+SUMIF('[16]New PBC 31.03.2021'!A:A, 'Trial Balance (2)'!F626, '[16]New PBC 31.03.2021'!G:G)</f>
        <v>#VALUE!</v>
      </c>
      <c r="K626" s="27" t="e">
        <f>+SUMIF('[16]New PBC 31.03.2021'!A:A, 'Trial Balance (2)'!F626, '[16]New PBC 31.03.2021'!J:J)</f>
        <v>#VALUE!</v>
      </c>
      <c r="L626" s="27" t="e">
        <f t="shared" si="44"/>
        <v>#VALUE!</v>
      </c>
      <c r="M626" s="27">
        <f t="shared" si="43"/>
        <v>0</v>
      </c>
      <c r="N626" s="95" t="e">
        <f t="shared" si="45"/>
        <v>#VALUE!</v>
      </c>
      <c r="O626" s="59">
        <v>-2834577.8875000011</v>
      </c>
      <c r="P626" s="59">
        <f t="shared" si="46"/>
        <v>0</v>
      </c>
      <c r="Q626" s="60">
        <f t="shared" si="47"/>
        <v>-2834578</v>
      </c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</row>
    <row r="627" spans="1:40" s="23" customFormat="1" ht="12.75" x14ac:dyDescent="0.2">
      <c r="A627" s="23" t="s">
        <v>3563</v>
      </c>
      <c r="B627" s="138">
        <v>2011</v>
      </c>
      <c r="C627" s="138">
        <v>2011</v>
      </c>
      <c r="D627" s="138">
        <v>201101</v>
      </c>
      <c r="E627" s="138">
        <v>201101</v>
      </c>
      <c r="F627" s="108" t="s">
        <v>828</v>
      </c>
      <c r="G627" s="27" t="s">
        <v>829</v>
      </c>
      <c r="H627" s="27" t="s">
        <v>5</v>
      </c>
      <c r="I627" s="27" t="e">
        <f>+SUMIF('[16]New PBC 31.03.2021'!A:A, 'Trial Balance (2)'!F627, '[16]New PBC 31.03.2021'!D:D)</f>
        <v>#VALUE!</v>
      </c>
      <c r="J627" s="27" t="e">
        <f>+SUMIF('[16]New PBC 31.03.2021'!A:A, 'Trial Balance (2)'!F627, '[16]New PBC 31.03.2021'!G:G)</f>
        <v>#VALUE!</v>
      </c>
      <c r="K627" s="27" t="e">
        <f>+SUMIF('[16]New PBC 31.03.2021'!A:A, 'Trial Balance (2)'!F627, '[16]New PBC 31.03.2021'!J:J)</f>
        <v>#VALUE!</v>
      </c>
      <c r="L627" s="27" t="e">
        <f t="shared" si="44"/>
        <v>#VALUE!</v>
      </c>
      <c r="M627" s="27">
        <f t="shared" si="43"/>
        <v>0</v>
      </c>
      <c r="N627" s="95" t="e">
        <f t="shared" si="45"/>
        <v>#VALUE!</v>
      </c>
      <c r="O627" s="59">
        <v>-1334487.8000000007</v>
      </c>
      <c r="P627" s="59">
        <f t="shared" si="46"/>
        <v>0</v>
      </c>
      <c r="Q627" s="60">
        <f t="shared" si="47"/>
        <v>-1334488</v>
      </c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</row>
    <row r="628" spans="1:40" s="23" customFormat="1" ht="12.75" x14ac:dyDescent="0.2">
      <c r="A628" s="23" t="s">
        <v>3563</v>
      </c>
      <c r="B628" s="138">
        <v>2011</v>
      </c>
      <c r="C628" s="138">
        <v>2011</v>
      </c>
      <c r="D628" s="138">
        <v>201101</v>
      </c>
      <c r="E628" s="138">
        <v>201101</v>
      </c>
      <c r="F628" s="108" t="s">
        <v>830</v>
      </c>
      <c r="G628" s="27" t="s">
        <v>3579</v>
      </c>
      <c r="H628" s="27" t="s">
        <v>5</v>
      </c>
      <c r="I628" s="27" t="e">
        <f>+SUMIF('[16]New PBC 31.03.2021'!A:A, 'Trial Balance (2)'!F628, '[16]New PBC 31.03.2021'!D:D)</f>
        <v>#VALUE!</v>
      </c>
      <c r="J628" s="27" t="e">
        <f>+SUMIF('[16]New PBC 31.03.2021'!A:A, 'Trial Balance (2)'!F628, '[16]New PBC 31.03.2021'!G:G)</f>
        <v>#VALUE!</v>
      </c>
      <c r="K628" s="27" t="e">
        <f>+SUMIF('[16]New PBC 31.03.2021'!A:A, 'Trial Balance (2)'!F628, '[16]New PBC 31.03.2021'!J:J)</f>
        <v>#VALUE!</v>
      </c>
      <c r="L628" s="27" t="e">
        <f t="shared" si="44"/>
        <v>#VALUE!</v>
      </c>
      <c r="M628" s="27">
        <f t="shared" si="43"/>
        <v>0</v>
      </c>
      <c r="N628" s="95" t="e">
        <f t="shared" si="45"/>
        <v>#VALUE!</v>
      </c>
      <c r="O628" s="59">
        <v>0</v>
      </c>
      <c r="P628" s="59">
        <f t="shared" si="46"/>
        <v>0</v>
      </c>
      <c r="Q628" s="60">
        <f t="shared" si="47"/>
        <v>0</v>
      </c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</row>
    <row r="629" spans="1:40" s="23" customFormat="1" ht="12.75" x14ac:dyDescent="0.2">
      <c r="A629" s="23" t="s">
        <v>3563</v>
      </c>
      <c r="B629" s="138">
        <v>2011</v>
      </c>
      <c r="C629" s="138">
        <v>2011</v>
      </c>
      <c r="D629" s="138">
        <v>201101</v>
      </c>
      <c r="E629" s="138">
        <v>201101</v>
      </c>
      <c r="F629" s="108" t="s">
        <v>832</v>
      </c>
      <c r="G629" s="27" t="s">
        <v>833</v>
      </c>
      <c r="H629" s="27" t="s">
        <v>5</v>
      </c>
      <c r="I629" s="27" t="e">
        <f>+SUMIF('[16]New PBC 31.03.2021'!A:A, 'Trial Balance (2)'!F629, '[16]New PBC 31.03.2021'!D:D)</f>
        <v>#VALUE!</v>
      </c>
      <c r="J629" s="27" t="e">
        <f>+SUMIF('[16]New PBC 31.03.2021'!A:A, 'Trial Balance (2)'!F629, '[16]New PBC 31.03.2021'!G:G)</f>
        <v>#VALUE!</v>
      </c>
      <c r="K629" s="27" t="e">
        <f>+SUMIF('[16]New PBC 31.03.2021'!A:A, 'Trial Balance (2)'!F629, '[16]New PBC 31.03.2021'!J:J)</f>
        <v>#VALUE!</v>
      </c>
      <c r="L629" s="27" t="e">
        <f t="shared" si="44"/>
        <v>#VALUE!</v>
      </c>
      <c r="M629" s="27">
        <f t="shared" si="43"/>
        <v>0</v>
      </c>
      <c r="N629" s="95" t="e">
        <f t="shared" si="45"/>
        <v>#VALUE!</v>
      </c>
      <c r="O629" s="59">
        <v>-15172</v>
      </c>
      <c r="P629" s="59">
        <f t="shared" si="46"/>
        <v>0</v>
      </c>
      <c r="Q629" s="60">
        <f t="shared" si="47"/>
        <v>-15172</v>
      </c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</row>
    <row r="630" spans="1:40" s="23" customFormat="1" ht="12.75" x14ac:dyDescent="0.2">
      <c r="A630" s="23" t="s">
        <v>3563</v>
      </c>
      <c r="B630" s="138">
        <v>2011</v>
      </c>
      <c r="C630" s="138">
        <v>2011</v>
      </c>
      <c r="D630" s="138">
        <v>201101</v>
      </c>
      <c r="E630" s="138">
        <v>201101</v>
      </c>
      <c r="F630" s="108" t="s">
        <v>2750</v>
      </c>
      <c r="G630" s="27" t="s">
        <v>2817</v>
      </c>
      <c r="H630" s="27" t="e">
        <v>#N/A</v>
      </c>
      <c r="I630" s="27" t="e">
        <f>+SUMIF('[16]New PBC 31.03.2021'!A:A, 'Trial Balance (2)'!F630, '[16]New PBC 31.03.2021'!D:D)</f>
        <v>#VALUE!</v>
      </c>
      <c r="J630" s="27" t="e">
        <f>+SUMIF('[16]New PBC 31.03.2021'!A:A, 'Trial Balance (2)'!F630, '[16]New PBC 31.03.2021'!G:G)</f>
        <v>#VALUE!</v>
      </c>
      <c r="K630" s="27" t="e">
        <f>+SUMIF('[16]New PBC 31.03.2021'!A:A, 'Trial Balance (2)'!F630, '[16]New PBC 31.03.2021'!J:J)</f>
        <v>#VALUE!</v>
      </c>
      <c r="L630" s="27" t="e">
        <f t="shared" si="44"/>
        <v>#VALUE!</v>
      </c>
      <c r="M630" s="27">
        <f t="shared" si="43"/>
        <v>0</v>
      </c>
      <c r="N630" s="95" t="e">
        <f t="shared" si="45"/>
        <v>#VALUE!</v>
      </c>
      <c r="O630" s="59">
        <v>0</v>
      </c>
      <c r="P630" s="59">
        <f t="shared" si="46"/>
        <v>0</v>
      </c>
      <c r="Q630" s="60">
        <f t="shared" si="47"/>
        <v>0</v>
      </c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</row>
    <row r="631" spans="1:40" s="23" customFormat="1" ht="12.75" x14ac:dyDescent="0.2">
      <c r="A631" s="23" t="s">
        <v>3563</v>
      </c>
      <c r="B631" s="138">
        <v>2011</v>
      </c>
      <c r="C631" s="138">
        <v>2011</v>
      </c>
      <c r="D631" s="138">
        <v>201101</v>
      </c>
      <c r="E631" s="138">
        <v>201101</v>
      </c>
      <c r="F631" s="108" t="s">
        <v>834</v>
      </c>
      <c r="G631" s="27" t="s">
        <v>835</v>
      </c>
      <c r="H631" s="27" t="s">
        <v>5</v>
      </c>
      <c r="I631" s="27" t="e">
        <f>+SUMIF('[16]New PBC 31.03.2021'!A:A, 'Trial Balance (2)'!F631, '[16]New PBC 31.03.2021'!D:D)</f>
        <v>#VALUE!</v>
      </c>
      <c r="J631" s="27" t="e">
        <f>+SUMIF('[16]New PBC 31.03.2021'!A:A, 'Trial Balance (2)'!F631, '[16]New PBC 31.03.2021'!G:G)</f>
        <v>#VALUE!</v>
      </c>
      <c r="K631" s="27" t="e">
        <f>+SUMIF('[16]New PBC 31.03.2021'!A:A, 'Trial Balance (2)'!F631, '[16]New PBC 31.03.2021'!J:J)</f>
        <v>#VALUE!</v>
      </c>
      <c r="L631" s="27" t="e">
        <f t="shared" si="44"/>
        <v>#VALUE!</v>
      </c>
      <c r="M631" s="27">
        <f t="shared" ref="M631:M694" si="48">+ROUND(SUM(S631:X631),0)</f>
        <v>0</v>
      </c>
      <c r="N631" s="95" t="e">
        <f t="shared" si="45"/>
        <v>#VALUE!</v>
      </c>
      <c r="O631" s="59">
        <v>-1001427.6</v>
      </c>
      <c r="P631" s="59">
        <f t="shared" si="46"/>
        <v>0</v>
      </c>
      <c r="Q631" s="60">
        <f t="shared" si="47"/>
        <v>-1001428</v>
      </c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</row>
    <row r="632" spans="1:40" s="23" customFormat="1" ht="12.75" x14ac:dyDescent="0.2">
      <c r="A632" s="23" t="s">
        <v>3563</v>
      </c>
      <c r="B632" s="138">
        <v>2011</v>
      </c>
      <c r="C632" s="138">
        <v>2011</v>
      </c>
      <c r="D632" s="138">
        <v>201101</v>
      </c>
      <c r="E632" s="138">
        <v>201101</v>
      </c>
      <c r="F632" s="108" t="s">
        <v>837</v>
      </c>
      <c r="G632" s="27" t="s">
        <v>838</v>
      </c>
      <c r="H632" s="27" t="s">
        <v>5</v>
      </c>
      <c r="I632" s="27" t="e">
        <f>+SUMIF('[16]New PBC 31.03.2021'!A:A, 'Trial Balance (2)'!F632, '[16]New PBC 31.03.2021'!D:D)</f>
        <v>#VALUE!</v>
      </c>
      <c r="J632" s="27" t="e">
        <f>+SUMIF('[16]New PBC 31.03.2021'!A:A, 'Trial Balance (2)'!F632, '[16]New PBC 31.03.2021'!G:G)</f>
        <v>#VALUE!</v>
      </c>
      <c r="K632" s="27" t="e">
        <f>+SUMIF('[16]New PBC 31.03.2021'!A:A, 'Trial Balance (2)'!F632, '[16]New PBC 31.03.2021'!J:J)</f>
        <v>#VALUE!</v>
      </c>
      <c r="L632" s="27" t="e">
        <f t="shared" si="44"/>
        <v>#VALUE!</v>
      </c>
      <c r="M632" s="27">
        <f t="shared" si="48"/>
        <v>0</v>
      </c>
      <c r="N632" s="95" t="e">
        <f t="shared" si="45"/>
        <v>#VALUE!</v>
      </c>
      <c r="O632" s="59">
        <v>0</v>
      </c>
      <c r="P632" s="59">
        <f t="shared" si="46"/>
        <v>0</v>
      </c>
      <c r="Q632" s="60">
        <f t="shared" si="47"/>
        <v>0</v>
      </c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</row>
    <row r="633" spans="1:40" s="23" customFormat="1" ht="12.75" x14ac:dyDescent="0.2">
      <c r="A633" s="23" t="s">
        <v>3563</v>
      </c>
      <c r="B633" s="138">
        <v>2011</v>
      </c>
      <c r="C633" s="138">
        <v>2011</v>
      </c>
      <c r="D633" s="138">
        <v>201101</v>
      </c>
      <c r="E633" s="138">
        <v>201101</v>
      </c>
      <c r="F633" s="108" t="s">
        <v>843</v>
      </c>
      <c r="G633" s="27" t="s">
        <v>844</v>
      </c>
      <c r="H633" s="27" t="s">
        <v>5</v>
      </c>
      <c r="I633" s="27" t="e">
        <f>+SUMIF('[16]New PBC 31.03.2021'!A:A, 'Trial Balance (2)'!F633, '[16]New PBC 31.03.2021'!D:D)</f>
        <v>#VALUE!</v>
      </c>
      <c r="J633" s="27" t="e">
        <f>+SUMIF('[16]New PBC 31.03.2021'!A:A, 'Trial Balance (2)'!F633, '[16]New PBC 31.03.2021'!G:G)</f>
        <v>#VALUE!</v>
      </c>
      <c r="K633" s="27" t="e">
        <f>+SUMIF('[16]New PBC 31.03.2021'!A:A, 'Trial Balance (2)'!F633, '[16]New PBC 31.03.2021'!J:J)</f>
        <v>#VALUE!</v>
      </c>
      <c r="L633" s="27" t="e">
        <f t="shared" si="44"/>
        <v>#VALUE!</v>
      </c>
      <c r="M633" s="27">
        <f t="shared" si="48"/>
        <v>0</v>
      </c>
      <c r="N633" s="95" t="e">
        <f t="shared" si="45"/>
        <v>#VALUE!</v>
      </c>
      <c r="O633" s="59">
        <v>-9708</v>
      </c>
      <c r="P633" s="59">
        <f t="shared" si="46"/>
        <v>0</v>
      </c>
      <c r="Q633" s="60">
        <f t="shared" si="47"/>
        <v>-9708</v>
      </c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</row>
    <row r="634" spans="1:40" s="23" customFormat="1" ht="12.75" x14ac:dyDescent="0.2">
      <c r="A634" s="23" t="s">
        <v>3563</v>
      </c>
      <c r="B634" s="138">
        <v>2011</v>
      </c>
      <c r="C634" s="138">
        <v>2011</v>
      </c>
      <c r="D634" s="138">
        <v>201101</v>
      </c>
      <c r="E634" s="138">
        <v>201101</v>
      </c>
      <c r="F634" s="108" t="s">
        <v>850</v>
      </c>
      <c r="G634" s="27" t="s">
        <v>851</v>
      </c>
      <c r="H634" s="27" t="s">
        <v>5</v>
      </c>
      <c r="I634" s="27" t="e">
        <f>+SUMIF('[16]New PBC 31.03.2021'!A:A, 'Trial Balance (2)'!F634, '[16]New PBC 31.03.2021'!D:D)</f>
        <v>#VALUE!</v>
      </c>
      <c r="J634" s="27" t="e">
        <f>+SUMIF('[16]New PBC 31.03.2021'!A:A, 'Trial Balance (2)'!F634, '[16]New PBC 31.03.2021'!G:G)</f>
        <v>#VALUE!</v>
      </c>
      <c r="K634" s="27" t="e">
        <f>+SUMIF('[16]New PBC 31.03.2021'!A:A, 'Trial Balance (2)'!F634, '[16]New PBC 31.03.2021'!J:J)</f>
        <v>#VALUE!</v>
      </c>
      <c r="L634" s="27" t="e">
        <f t="shared" si="44"/>
        <v>#VALUE!</v>
      </c>
      <c r="M634" s="27">
        <f t="shared" si="48"/>
        <v>0</v>
      </c>
      <c r="N634" s="95" t="e">
        <f t="shared" si="45"/>
        <v>#VALUE!</v>
      </c>
      <c r="O634" s="59">
        <v>-396338.03040000005</v>
      </c>
      <c r="P634" s="59">
        <f t="shared" si="46"/>
        <v>0</v>
      </c>
      <c r="Q634" s="60">
        <f t="shared" si="47"/>
        <v>-396338</v>
      </c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</row>
    <row r="635" spans="1:40" s="23" customFormat="1" ht="12.75" x14ac:dyDescent="0.2">
      <c r="A635" s="23" t="s">
        <v>3563</v>
      </c>
      <c r="B635" s="138">
        <v>2011</v>
      </c>
      <c r="C635" s="138">
        <v>2011</v>
      </c>
      <c r="D635" s="138">
        <v>201101</v>
      </c>
      <c r="E635" s="138">
        <v>201101</v>
      </c>
      <c r="F635" s="108" t="s">
        <v>862</v>
      </c>
      <c r="G635" s="27" t="s">
        <v>863</v>
      </c>
      <c r="H635" s="27" t="s">
        <v>5</v>
      </c>
      <c r="I635" s="27" t="e">
        <f>+SUMIF('[16]New PBC 31.03.2021'!A:A, 'Trial Balance (2)'!F635, '[16]New PBC 31.03.2021'!D:D)</f>
        <v>#VALUE!</v>
      </c>
      <c r="J635" s="27" t="e">
        <f>+SUMIF('[16]New PBC 31.03.2021'!A:A, 'Trial Balance (2)'!F635, '[16]New PBC 31.03.2021'!G:G)</f>
        <v>#VALUE!</v>
      </c>
      <c r="K635" s="27" t="e">
        <f>+SUMIF('[16]New PBC 31.03.2021'!A:A, 'Trial Balance (2)'!F635, '[16]New PBC 31.03.2021'!J:J)</f>
        <v>#VALUE!</v>
      </c>
      <c r="L635" s="27" t="e">
        <f t="shared" si="44"/>
        <v>#VALUE!</v>
      </c>
      <c r="M635" s="27">
        <f t="shared" si="48"/>
        <v>0</v>
      </c>
      <c r="N635" s="95" t="e">
        <f t="shared" si="45"/>
        <v>#VALUE!</v>
      </c>
      <c r="O635" s="59">
        <v>0</v>
      </c>
      <c r="P635" s="59">
        <f t="shared" si="46"/>
        <v>0</v>
      </c>
      <c r="Q635" s="60">
        <f t="shared" si="47"/>
        <v>0</v>
      </c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</row>
    <row r="636" spans="1:40" s="23" customFormat="1" ht="12.75" x14ac:dyDescent="0.2">
      <c r="A636" s="23" t="s">
        <v>3563</v>
      </c>
      <c r="B636" s="138">
        <v>2011</v>
      </c>
      <c r="C636" s="138">
        <v>2011</v>
      </c>
      <c r="D636" s="138">
        <v>201101</v>
      </c>
      <c r="E636" s="138">
        <v>201101</v>
      </c>
      <c r="F636" s="108" t="s">
        <v>937</v>
      </c>
      <c r="G636" s="27" t="s">
        <v>938</v>
      </c>
      <c r="H636" s="27" t="s">
        <v>5</v>
      </c>
      <c r="I636" s="27" t="e">
        <f>+SUMIF('[16]New PBC 31.03.2021'!A:A, 'Trial Balance (2)'!F636, '[16]New PBC 31.03.2021'!D:D)</f>
        <v>#VALUE!</v>
      </c>
      <c r="J636" s="27" t="e">
        <f>+SUMIF('[16]New PBC 31.03.2021'!A:A, 'Trial Balance (2)'!F636, '[16]New PBC 31.03.2021'!G:G)</f>
        <v>#VALUE!</v>
      </c>
      <c r="K636" s="27" t="e">
        <f>+SUMIF('[16]New PBC 31.03.2021'!A:A, 'Trial Balance (2)'!F636, '[16]New PBC 31.03.2021'!J:J)</f>
        <v>#VALUE!</v>
      </c>
      <c r="L636" s="27" t="e">
        <f t="shared" si="44"/>
        <v>#VALUE!</v>
      </c>
      <c r="M636" s="27">
        <f t="shared" si="48"/>
        <v>0</v>
      </c>
      <c r="N636" s="95" t="e">
        <f t="shared" si="45"/>
        <v>#VALUE!</v>
      </c>
      <c r="O636" s="59">
        <v>0</v>
      </c>
      <c r="P636" s="59">
        <f t="shared" si="46"/>
        <v>0</v>
      </c>
      <c r="Q636" s="60">
        <f t="shared" si="47"/>
        <v>0</v>
      </c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</row>
    <row r="637" spans="1:40" s="23" customFormat="1" ht="12.75" x14ac:dyDescent="0.2">
      <c r="A637" s="23" t="s">
        <v>3568</v>
      </c>
      <c r="B637" s="138">
        <v>1004</v>
      </c>
      <c r="C637" s="138">
        <v>1004</v>
      </c>
      <c r="D637" s="138">
        <v>100401</v>
      </c>
      <c r="E637" s="138">
        <v>100401</v>
      </c>
      <c r="F637" s="108" t="s">
        <v>1003</v>
      </c>
      <c r="G637" s="27" t="s">
        <v>1004</v>
      </c>
      <c r="H637" s="27" t="s">
        <v>5</v>
      </c>
      <c r="I637" s="27" t="e">
        <f>+SUMIF('[16]New PBC 31.03.2021'!A:A, 'Trial Balance (2)'!F637, '[16]New PBC 31.03.2021'!D:D)</f>
        <v>#VALUE!</v>
      </c>
      <c r="J637" s="27" t="e">
        <f>+SUMIF('[16]New PBC 31.03.2021'!A:A, 'Trial Balance (2)'!F637, '[16]New PBC 31.03.2021'!G:G)</f>
        <v>#VALUE!</v>
      </c>
      <c r="K637" s="27" t="e">
        <f>+SUMIF('[16]New PBC 31.03.2021'!A:A, 'Trial Balance (2)'!F637, '[16]New PBC 31.03.2021'!J:J)</f>
        <v>#VALUE!</v>
      </c>
      <c r="L637" s="27" t="e">
        <f t="shared" si="44"/>
        <v>#VALUE!</v>
      </c>
      <c r="M637" s="27">
        <f t="shared" si="48"/>
        <v>0</v>
      </c>
      <c r="N637" s="95" t="e">
        <f t="shared" si="45"/>
        <v>#VALUE!</v>
      </c>
      <c r="O637" s="59">
        <v>0</v>
      </c>
      <c r="P637" s="59">
        <f t="shared" si="46"/>
        <v>0</v>
      </c>
      <c r="Q637" s="60">
        <f t="shared" si="47"/>
        <v>0</v>
      </c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</row>
    <row r="638" spans="1:40" s="23" customFormat="1" ht="12.75" x14ac:dyDescent="0.2">
      <c r="A638" s="23" t="s">
        <v>3563</v>
      </c>
      <c r="B638" s="138">
        <v>2011</v>
      </c>
      <c r="C638" s="138">
        <v>2011</v>
      </c>
      <c r="D638" s="138">
        <v>201101</v>
      </c>
      <c r="E638" s="138">
        <v>201101</v>
      </c>
      <c r="F638" s="108" t="s">
        <v>1005</v>
      </c>
      <c r="G638" s="27" t="s">
        <v>1006</v>
      </c>
      <c r="H638" s="27" t="s">
        <v>5</v>
      </c>
      <c r="I638" s="27" t="e">
        <f>+SUMIF('[16]New PBC 31.03.2021'!A:A, 'Trial Balance (2)'!F638, '[16]New PBC 31.03.2021'!D:D)</f>
        <v>#VALUE!</v>
      </c>
      <c r="J638" s="27" t="e">
        <f>+SUMIF('[16]New PBC 31.03.2021'!A:A, 'Trial Balance (2)'!F638, '[16]New PBC 31.03.2021'!G:G)</f>
        <v>#VALUE!</v>
      </c>
      <c r="K638" s="27" t="e">
        <f>+SUMIF('[16]New PBC 31.03.2021'!A:A, 'Trial Balance (2)'!F638, '[16]New PBC 31.03.2021'!J:J)</f>
        <v>#VALUE!</v>
      </c>
      <c r="L638" s="27" t="e">
        <f t="shared" si="44"/>
        <v>#VALUE!</v>
      </c>
      <c r="M638" s="27">
        <f t="shared" si="48"/>
        <v>0</v>
      </c>
      <c r="N638" s="95" t="e">
        <f t="shared" si="45"/>
        <v>#VALUE!</v>
      </c>
      <c r="O638" s="59">
        <v>0</v>
      </c>
      <c r="P638" s="59">
        <f t="shared" si="46"/>
        <v>0</v>
      </c>
      <c r="Q638" s="60">
        <f t="shared" si="47"/>
        <v>0</v>
      </c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</row>
    <row r="639" spans="1:40" s="23" customFormat="1" ht="12.75" x14ac:dyDescent="0.2">
      <c r="A639" s="23" t="s">
        <v>3568</v>
      </c>
      <c r="B639" s="138">
        <v>1004</v>
      </c>
      <c r="C639" s="138">
        <v>1004</v>
      </c>
      <c r="D639" s="138">
        <v>100401</v>
      </c>
      <c r="E639" s="138">
        <v>100401</v>
      </c>
      <c r="F639" s="108" t="s">
        <v>1127</v>
      </c>
      <c r="G639" s="27" t="s">
        <v>1128</v>
      </c>
      <c r="H639" s="27" t="s">
        <v>5</v>
      </c>
      <c r="I639" s="27" t="e">
        <f>+SUMIF('[16]New PBC 31.03.2021'!A:A, 'Trial Balance (2)'!F639, '[16]New PBC 31.03.2021'!D:D)</f>
        <v>#VALUE!</v>
      </c>
      <c r="J639" s="27" t="e">
        <f>+SUMIF('[16]New PBC 31.03.2021'!A:A, 'Trial Balance (2)'!F639, '[16]New PBC 31.03.2021'!G:G)</f>
        <v>#VALUE!</v>
      </c>
      <c r="K639" s="27" t="e">
        <f>+SUMIF('[16]New PBC 31.03.2021'!A:A, 'Trial Balance (2)'!F639, '[16]New PBC 31.03.2021'!J:J)</f>
        <v>#VALUE!</v>
      </c>
      <c r="L639" s="27" t="e">
        <f t="shared" si="44"/>
        <v>#VALUE!</v>
      </c>
      <c r="M639" s="27">
        <f t="shared" si="48"/>
        <v>0</v>
      </c>
      <c r="N639" s="95" t="e">
        <f t="shared" si="45"/>
        <v>#VALUE!</v>
      </c>
      <c r="O639" s="59">
        <v>0</v>
      </c>
      <c r="P639" s="59">
        <f t="shared" si="46"/>
        <v>0</v>
      </c>
      <c r="Q639" s="60">
        <f t="shared" si="47"/>
        <v>0</v>
      </c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</row>
    <row r="640" spans="1:40" s="23" customFormat="1" ht="12.75" x14ac:dyDescent="0.2">
      <c r="A640" s="23" t="s">
        <v>3568</v>
      </c>
      <c r="B640" s="138">
        <v>1004</v>
      </c>
      <c r="C640" s="138">
        <v>1004</v>
      </c>
      <c r="D640" s="138">
        <v>100401</v>
      </c>
      <c r="E640" s="138">
        <v>100401</v>
      </c>
      <c r="F640" s="108" t="s">
        <v>1134</v>
      </c>
      <c r="G640" s="27" t="s">
        <v>1135</v>
      </c>
      <c r="H640" s="27" t="s">
        <v>5</v>
      </c>
      <c r="I640" s="27" t="e">
        <f>+SUMIF('[16]New PBC 31.03.2021'!A:A, 'Trial Balance (2)'!F640, '[16]New PBC 31.03.2021'!D:D)</f>
        <v>#VALUE!</v>
      </c>
      <c r="J640" s="27" t="e">
        <f>+SUMIF('[16]New PBC 31.03.2021'!A:A, 'Trial Balance (2)'!F640, '[16]New PBC 31.03.2021'!G:G)</f>
        <v>#VALUE!</v>
      </c>
      <c r="K640" s="27" t="e">
        <f>+SUMIF('[16]New PBC 31.03.2021'!A:A, 'Trial Balance (2)'!F640, '[16]New PBC 31.03.2021'!J:J)</f>
        <v>#VALUE!</v>
      </c>
      <c r="L640" s="27" t="e">
        <f t="shared" si="44"/>
        <v>#VALUE!</v>
      </c>
      <c r="M640" s="27">
        <f t="shared" si="48"/>
        <v>0</v>
      </c>
      <c r="N640" s="95" t="e">
        <f t="shared" si="45"/>
        <v>#VALUE!</v>
      </c>
      <c r="O640" s="59">
        <v>0</v>
      </c>
      <c r="P640" s="59">
        <f t="shared" si="46"/>
        <v>0</v>
      </c>
      <c r="Q640" s="60">
        <f t="shared" si="47"/>
        <v>0</v>
      </c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</row>
    <row r="641" spans="1:40" s="23" customFormat="1" ht="12.75" x14ac:dyDescent="0.2">
      <c r="A641" s="23" t="s">
        <v>3568</v>
      </c>
      <c r="B641" s="138">
        <v>1004</v>
      </c>
      <c r="C641" s="138">
        <v>1004</v>
      </c>
      <c r="D641" s="138">
        <v>100401</v>
      </c>
      <c r="E641" s="138">
        <v>100401</v>
      </c>
      <c r="F641" s="108" t="s">
        <v>1170</v>
      </c>
      <c r="G641" s="27" t="s">
        <v>1171</v>
      </c>
      <c r="H641" s="27" t="s">
        <v>5</v>
      </c>
      <c r="I641" s="27" t="e">
        <f>+SUMIF('[16]New PBC 31.03.2021'!A:A, 'Trial Balance (2)'!F641, '[16]New PBC 31.03.2021'!D:D)</f>
        <v>#VALUE!</v>
      </c>
      <c r="J641" s="27" t="e">
        <f>+SUMIF('[16]New PBC 31.03.2021'!A:A, 'Trial Balance (2)'!F641, '[16]New PBC 31.03.2021'!G:G)</f>
        <v>#VALUE!</v>
      </c>
      <c r="K641" s="27" t="e">
        <f>+SUMIF('[16]New PBC 31.03.2021'!A:A, 'Trial Balance (2)'!F641, '[16]New PBC 31.03.2021'!J:J)</f>
        <v>#VALUE!</v>
      </c>
      <c r="L641" s="27" t="e">
        <f t="shared" si="44"/>
        <v>#VALUE!</v>
      </c>
      <c r="M641" s="27">
        <f t="shared" si="48"/>
        <v>0</v>
      </c>
      <c r="N641" s="95" t="e">
        <f t="shared" si="45"/>
        <v>#VALUE!</v>
      </c>
      <c r="O641" s="59">
        <v>0</v>
      </c>
      <c r="P641" s="59">
        <f t="shared" si="46"/>
        <v>0</v>
      </c>
      <c r="Q641" s="60">
        <f t="shared" si="47"/>
        <v>0</v>
      </c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</row>
    <row r="642" spans="1:40" s="23" customFormat="1" ht="12.75" x14ac:dyDescent="0.2">
      <c r="A642" s="23" t="s">
        <v>3568</v>
      </c>
      <c r="B642" s="138">
        <v>1004</v>
      </c>
      <c r="C642" s="138">
        <v>1004</v>
      </c>
      <c r="D642" s="138">
        <v>100401</v>
      </c>
      <c r="E642" s="138">
        <v>100401</v>
      </c>
      <c r="F642" s="108" t="s">
        <v>1243</v>
      </c>
      <c r="G642" s="27" t="s">
        <v>1244</v>
      </c>
      <c r="H642" s="27" t="s">
        <v>5</v>
      </c>
      <c r="I642" s="27" t="e">
        <f>+SUMIF('[16]New PBC 31.03.2021'!A:A, 'Trial Balance (2)'!F642, '[16]New PBC 31.03.2021'!D:D)</f>
        <v>#VALUE!</v>
      </c>
      <c r="J642" s="27" t="e">
        <f>+SUMIF('[16]New PBC 31.03.2021'!A:A, 'Trial Balance (2)'!F642, '[16]New PBC 31.03.2021'!G:G)</f>
        <v>#VALUE!</v>
      </c>
      <c r="K642" s="27" t="e">
        <f>+SUMIF('[16]New PBC 31.03.2021'!A:A, 'Trial Balance (2)'!F642, '[16]New PBC 31.03.2021'!J:J)</f>
        <v>#VALUE!</v>
      </c>
      <c r="L642" s="27" t="e">
        <f t="shared" si="44"/>
        <v>#VALUE!</v>
      </c>
      <c r="M642" s="27">
        <f t="shared" si="48"/>
        <v>0</v>
      </c>
      <c r="N642" s="95" t="e">
        <f t="shared" si="45"/>
        <v>#VALUE!</v>
      </c>
      <c r="O642" s="59">
        <v>0</v>
      </c>
      <c r="P642" s="59">
        <f t="shared" si="46"/>
        <v>0</v>
      </c>
      <c r="Q642" s="60">
        <f t="shared" si="47"/>
        <v>0</v>
      </c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</row>
    <row r="643" spans="1:40" s="23" customFormat="1" ht="12.75" x14ac:dyDescent="0.2">
      <c r="A643" s="23" t="s">
        <v>3568</v>
      </c>
      <c r="B643" s="138">
        <v>1004</v>
      </c>
      <c r="C643" s="138">
        <v>1004</v>
      </c>
      <c r="D643" s="138">
        <v>100401</v>
      </c>
      <c r="E643" s="138">
        <v>100401</v>
      </c>
      <c r="F643" s="108" t="s">
        <v>1304</v>
      </c>
      <c r="G643" s="27" t="s">
        <v>1305</v>
      </c>
      <c r="H643" s="27" t="s">
        <v>5</v>
      </c>
      <c r="I643" s="27" t="e">
        <f>+SUMIF('[16]New PBC 31.03.2021'!A:A, 'Trial Balance (2)'!F643, '[16]New PBC 31.03.2021'!D:D)</f>
        <v>#VALUE!</v>
      </c>
      <c r="J643" s="27" t="e">
        <f>+SUMIF('[16]New PBC 31.03.2021'!A:A, 'Trial Balance (2)'!F643, '[16]New PBC 31.03.2021'!G:G)</f>
        <v>#VALUE!</v>
      </c>
      <c r="K643" s="27" t="e">
        <f>+SUMIF('[16]New PBC 31.03.2021'!A:A, 'Trial Balance (2)'!F643, '[16]New PBC 31.03.2021'!J:J)</f>
        <v>#VALUE!</v>
      </c>
      <c r="L643" s="27" t="e">
        <f t="shared" si="44"/>
        <v>#VALUE!</v>
      </c>
      <c r="M643" s="27">
        <f t="shared" si="48"/>
        <v>0</v>
      </c>
      <c r="N643" s="95" t="e">
        <f t="shared" si="45"/>
        <v>#VALUE!</v>
      </c>
      <c r="O643" s="59">
        <v>0</v>
      </c>
      <c r="P643" s="59">
        <f t="shared" si="46"/>
        <v>0</v>
      </c>
      <c r="Q643" s="60">
        <f t="shared" si="47"/>
        <v>0</v>
      </c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</row>
    <row r="644" spans="1:40" s="23" customFormat="1" ht="12.75" x14ac:dyDescent="0.2">
      <c r="A644" s="23" t="s">
        <v>3568</v>
      </c>
      <c r="B644" s="138">
        <v>1004</v>
      </c>
      <c r="C644" s="138">
        <v>1004</v>
      </c>
      <c r="D644" s="138">
        <v>100401</v>
      </c>
      <c r="E644" s="138">
        <v>100401</v>
      </c>
      <c r="F644" s="108" t="s">
        <v>1356</v>
      </c>
      <c r="G644" s="27" t="s">
        <v>1357</v>
      </c>
      <c r="H644" s="27" t="s">
        <v>5</v>
      </c>
      <c r="I644" s="27" t="e">
        <f>+SUMIF('[16]New PBC 31.03.2021'!A:A, 'Trial Balance (2)'!F644, '[16]New PBC 31.03.2021'!D:D)</f>
        <v>#VALUE!</v>
      </c>
      <c r="J644" s="27" t="e">
        <f>+SUMIF('[16]New PBC 31.03.2021'!A:A, 'Trial Balance (2)'!F644, '[16]New PBC 31.03.2021'!G:G)</f>
        <v>#VALUE!</v>
      </c>
      <c r="K644" s="27" t="e">
        <f>+SUMIF('[16]New PBC 31.03.2021'!A:A, 'Trial Balance (2)'!F644, '[16]New PBC 31.03.2021'!J:J)</f>
        <v>#VALUE!</v>
      </c>
      <c r="L644" s="27" t="e">
        <f t="shared" si="44"/>
        <v>#VALUE!</v>
      </c>
      <c r="M644" s="27">
        <f t="shared" si="48"/>
        <v>0</v>
      </c>
      <c r="N644" s="95" t="e">
        <f t="shared" si="45"/>
        <v>#VALUE!</v>
      </c>
      <c r="O644" s="59">
        <v>0</v>
      </c>
      <c r="P644" s="59">
        <f t="shared" si="46"/>
        <v>0</v>
      </c>
      <c r="Q644" s="60">
        <f t="shared" si="47"/>
        <v>0</v>
      </c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</row>
    <row r="645" spans="1:40" s="23" customFormat="1" ht="12.75" x14ac:dyDescent="0.2">
      <c r="A645" s="23" t="s">
        <v>3568</v>
      </c>
      <c r="B645" s="138">
        <v>1004</v>
      </c>
      <c r="C645" s="138">
        <v>1004</v>
      </c>
      <c r="D645" s="138">
        <v>100401</v>
      </c>
      <c r="E645" s="138">
        <v>100401</v>
      </c>
      <c r="F645" s="108" t="s">
        <v>1380</v>
      </c>
      <c r="G645" s="27" t="s">
        <v>1381</v>
      </c>
      <c r="H645" s="27" t="s">
        <v>5</v>
      </c>
      <c r="I645" s="27" t="e">
        <f>+SUMIF('[16]New PBC 31.03.2021'!A:A, 'Trial Balance (2)'!F645, '[16]New PBC 31.03.2021'!D:D)</f>
        <v>#VALUE!</v>
      </c>
      <c r="J645" s="27" t="e">
        <f>+SUMIF('[16]New PBC 31.03.2021'!A:A, 'Trial Balance (2)'!F645, '[16]New PBC 31.03.2021'!G:G)</f>
        <v>#VALUE!</v>
      </c>
      <c r="K645" s="27" t="e">
        <f>+SUMIF('[16]New PBC 31.03.2021'!A:A, 'Trial Balance (2)'!F645, '[16]New PBC 31.03.2021'!J:J)</f>
        <v>#VALUE!</v>
      </c>
      <c r="L645" s="27" t="e">
        <f t="shared" si="44"/>
        <v>#VALUE!</v>
      </c>
      <c r="M645" s="27">
        <f t="shared" si="48"/>
        <v>0</v>
      </c>
      <c r="N645" s="95" t="e">
        <f t="shared" si="45"/>
        <v>#VALUE!</v>
      </c>
      <c r="O645" s="59">
        <v>0</v>
      </c>
      <c r="P645" s="59">
        <f t="shared" si="46"/>
        <v>0</v>
      </c>
      <c r="Q645" s="60">
        <f t="shared" si="47"/>
        <v>0</v>
      </c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</row>
    <row r="646" spans="1:40" s="23" customFormat="1" ht="12.75" x14ac:dyDescent="0.2">
      <c r="A646" s="23" t="s">
        <v>3568</v>
      </c>
      <c r="B646" s="138">
        <v>1004</v>
      </c>
      <c r="C646" s="138">
        <v>1004</v>
      </c>
      <c r="D646" s="138">
        <v>100401</v>
      </c>
      <c r="E646" s="138">
        <v>100401</v>
      </c>
      <c r="F646" s="108" t="s">
        <v>1384</v>
      </c>
      <c r="G646" s="27" t="s">
        <v>1385</v>
      </c>
      <c r="H646" s="27" t="s">
        <v>5</v>
      </c>
      <c r="I646" s="27" t="e">
        <f>+SUMIF('[16]New PBC 31.03.2021'!A:A, 'Trial Balance (2)'!F646, '[16]New PBC 31.03.2021'!D:D)</f>
        <v>#VALUE!</v>
      </c>
      <c r="J646" s="27" t="e">
        <f>+SUMIF('[16]New PBC 31.03.2021'!A:A, 'Trial Balance (2)'!F646, '[16]New PBC 31.03.2021'!G:G)</f>
        <v>#VALUE!</v>
      </c>
      <c r="K646" s="27" t="e">
        <f>+SUMIF('[16]New PBC 31.03.2021'!A:A, 'Trial Balance (2)'!F646, '[16]New PBC 31.03.2021'!J:J)</f>
        <v>#VALUE!</v>
      </c>
      <c r="L646" s="27" t="e">
        <f t="shared" si="44"/>
        <v>#VALUE!</v>
      </c>
      <c r="M646" s="27">
        <f t="shared" si="48"/>
        <v>0</v>
      </c>
      <c r="N646" s="95" t="e">
        <f t="shared" si="45"/>
        <v>#VALUE!</v>
      </c>
      <c r="O646" s="59">
        <v>0</v>
      </c>
      <c r="P646" s="59">
        <f t="shared" si="46"/>
        <v>0</v>
      </c>
      <c r="Q646" s="60">
        <f t="shared" si="47"/>
        <v>0</v>
      </c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</row>
    <row r="647" spans="1:40" s="23" customFormat="1" ht="12.75" x14ac:dyDescent="0.2">
      <c r="A647" s="23" t="s">
        <v>3568</v>
      </c>
      <c r="B647" s="138">
        <v>1004</v>
      </c>
      <c r="C647" s="138">
        <v>1004</v>
      </c>
      <c r="D647" s="138">
        <v>100401</v>
      </c>
      <c r="E647" s="138">
        <v>100401</v>
      </c>
      <c r="F647" s="108" t="s">
        <v>1426</v>
      </c>
      <c r="G647" s="27" t="s">
        <v>1427</v>
      </c>
      <c r="H647" s="27" t="s">
        <v>5</v>
      </c>
      <c r="I647" s="27" t="e">
        <f>+SUMIF('[16]New PBC 31.03.2021'!A:A, 'Trial Balance (2)'!F647, '[16]New PBC 31.03.2021'!D:D)</f>
        <v>#VALUE!</v>
      </c>
      <c r="J647" s="27" t="e">
        <f>+SUMIF('[16]New PBC 31.03.2021'!A:A, 'Trial Balance (2)'!F647, '[16]New PBC 31.03.2021'!G:G)</f>
        <v>#VALUE!</v>
      </c>
      <c r="K647" s="27" t="e">
        <f>+SUMIF('[16]New PBC 31.03.2021'!A:A, 'Trial Balance (2)'!F647, '[16]New PBC 31.03.2021'!J:J)</f>
        <v>#VALUE!</v>
      </c>
      <c r="L647" s="27" t="e">
        <f t="shared" si="44"/>
        <v>#VALUE!</v>
      </c>
      <c r="M647" s="27">
        <f t="shared" si="48"/>
        <v>0</v>
      </c>
      <c r="N647" s="95" t="e">
        <f t="shared" si="45"/>
        <v>#VALUE!</v>
      </c>
      <c r="O647" s="59">
        <v>2.3000999353826046E-3</v>
      </c>
      <c r="P647" s="59">
        <f t="shared" si="46"/>
        <v>0</v>
      </c>
      <c r="Q647" s="60">
        <f t="shared" si="47"/>
        <v>0</v>
      </c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</row>
    <row r="648" spans="1:40" s="23" customFormat="1" ht="12.75" x14ac:dyDescent="0.2">
      <c r="A648" s="23" t="s">
        <v>3568</v>
      </c>
      <c r="B648" s="138">
        <v>1004</v>
      </c>
      <c r="C648" s="138">
        <v>1004</v>
      </c>
      <c r="D648" s="138">
        <v>100401</v>
      </c>
      <c r="E648" s="138">
        <v>100401</v>
      </c>
      <c r="F648" s="108" t="s">
        <v>1467</v>
      </c>
      <c r="G648" s="27" t="s">
        <v>1468</v>
      </c>
      <c r="H648" s="27" t="s">
        <v>5</v>
      </c>
      <c r="I648" s="27" t="e">
        <f>+SUMIF('[16]New PBC 31.03.2021'!A:A, 'Trial Balance (2)'!F648, '[16]New PBC 31.03.2021'!D:D)</f>
        <v>#VALUE!</v>
      </c>
      <c r="J648" s="27" t="e">
        <f>+SUMIF('[16]New PBC 31.03.2021'!A:A, 'Trial Balance (2)'!F648, '[16]New PBC 31.03.2021'!G:G)</f>
        <v>#VALUE!</v>
      </c>
      <c r="K648" s="27" t="e">
        <f>+SUMIF('[16]New PBC 31.03.2021'!A:A, 'Trial Balance (2)'!F648, '[16]New PBC 31.03.2021'!J:J)</f>
        <v>#VALUE!</v>
      </c>
      <c r="L648" s="27" t="e">
        <f t="shared" si="44"/>
        <v>#VALUE!</v>
      </c>
      <c r="M648" s="27">
        <f t="shared" si="48"/>
        <v>0</v>
      </c>
      <c r="N648" s="95" t="e">
        <f t="shared" si="45"/>
        <v>#VALUE!</v>
      </c>
      <c r="O648" s="59">
        <v>0</v>
      </c>
      <c r="P648" s="59">
        <f t="shared" si="46"/>
        <v>0</v>
      </c>
      <c r="Q648" s="60">
        <f t="shared" si="47"/>
        <v>0</v>
      </c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</row>
    <row r="649" spans="1:40" s="23" customFormat="1" ht="12.75" x14ac:dyDescent="0.2">
      <c r="A649" s="23" t="s">
        <v>3568</v>
      </c>
      <c r="B649" s="138">
        <v>1004</v>
      </c>
      <c r="C649" s="138">
        <v>1004</v>
      </c>
      <c r="D649" s="138">
        <v>100401</v>
      </c>
      <c r="E649" s="138">
        <v>100401</v>
      </c>
      <c r="F649" s="108" t="s">
        <v>1615</v>
      </c>
      <c r="G649" s="27" t="s">
        <v>1616</v>
      </c>
      <c r="H649" s="27" t="s">
        <v>5</v>
      </c>
      <c r="I649" s="27" t="e">
        <f>+SUMIF('[16]New PBC 31.03.2021'!A:A, 'Trial Balance (2)'!F649, '[16]New PBC 31.03.2021'!D:D)</f>
        <v>#VALUE!</v>
      </c>
      <c r="J649" s="27" t="e">
        <f>+SUMIF('[16]New PBC 31.03.2021'!A:A, 'Trial Balance (2)'!F649, '[16]New PBC 31.03.2021'!G:G)</f>
        <v>#VALUE!</v>
      </c>
      <c r="K649" s="27" t="e">
        <f>+SUMIF('[16]New PBC 31.03.2021'!A:A, 'Trial Balance (2)'!F649, '[16]New PBC 31.03.2021'!J:J)</f>
        <v>#VALUE!</v>
      </c>
      <c r="L649" s="27" t="e">
        <f t="shared" si="44"/>
        <v>#VALUE!</v>
      </c>
      <c r="M649" s="27">
        <f t="shared" si="48"/>
        <v>0</v>
      </c>
      <c r="N649" s="95" t="e">
        <f t="shared" si="45"/>
        <v>#VALUE!</v>
      </c>
      <c r="O649" s="59">
        <v>0</v>
      </c>
      <c r="P649" s="59">
        <f t="shared" si="46"/>
        <v>0</v>
      </c>
      <c r="Q649" s="60">
        <f t="shared" si="47"/>
        <v>0</v>
      </c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</row>
    <row r="650" spans="1:40" s="23" customFormat="1" ht="12.75" x14ac:dyDescent="0.2">
      <c r="A650" s="23" t="s">
        <v>3568</v>
      </c>
      <c r="B650" s="138">
        <v>1004</v>
      </c>
      <c r="C650" s="138">
        <v>1004</v>
      </c>
      <c r="D650" s="138">
        <v>100401</v>
      </c>
      <c r="E650" s="138">
        <v>100401</v>
      </c>
      <c r="F650" s="108" t="s">
        <v>1617</v>
      </c>
      <c r="G650" s="27" t="s">
        <v>1618</v>
      </c>
      <c r="H650" s="27" t="s">
        <v>5</v>
      </c>
      <c r="I650" s="27" t="e">
        <f>+SUMIF('[16]New PBC 31.03.2021'!A:A, 'Trial Balance (2)'!F650, '[16]New PBC 31.03.2021'!D:D)</f>
        <v>#VALUE!</v>
      </c>
      <c r="J650" s="27" t="e">
        <f>+SUMIF('[16]New PBC 31.03.2021'!A:A, 'Trial Balance (2)'!F650, '[16]New PBC 31.03.2021'!G:G)</f>
        <v>#VALUE!</v>
      </c>
      <c r="K650" s="27" t="e">
        <f>+SUMIF('[16]New PBC 31.03.2021'!A:A, 'Trial Balance (2)'!F650, '[16]New PBC 31.03.2021'!J:J)</f>
        <v>#VALUE!</v>
      </c>
      <c r="L650" s="27" t="e">
        <f t="shared" ref="L650:L713" si="49">+I650+J650-K650</f>
        <v>#VALUE!</v>
      </c>
      <c r="M650" s="27">
        <f t="shared" si="48"/>
        <v>0</v>
      </c>
      <c r="N650" s="95" t="e">
        <f t="shared" si="45"/>
        <v>#VALUE!</v>
      </c>
      <c r="O650" s="59">
        <v>0</v>
      </c>
      <c r="P650" s="59">
        <f t="shared" si="46"/>
        <v>0</v>
      </c>
      <c r="Q650" s="60">
        <f t="shared" si="47"/>
        <v>0</v>
      </c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</row>
    <row r="651" spans="1:40" s="23" customFormat="1" ht="12.75" x14ac:dyDescent="0.2">
      <c r="A651" s="23" t="s">
        <v>3568</v>
      </c>
      <c r="B651" s="138">
        <v>1004</v>
      </c>
      <c r="C651" s="138">
        <v>1004</v>
      </c>
      <c r="D651" s="138">
        <v>100401</v>
      </c>
      <c r="E651" s="138">
        <v>100401</v>
      </c>
      <c r="F651" s="108" t="s">
        <v>1620</v>
      </c>
      <c r="G651" s="27" t="s">
        <v>1621</v>
      </c>
      <c r="H651" s="27" t="s">
        <v>5</v>
      </c>
      <c r="I651" s="27" t="e">
        <f>+SUMIF('[16]New PBC 31.03.2021'!A:A, 'Trial Balance (2)'!F651, '[16]New PBC 31.03.2021'!D:D)</f>
        <v>#VALUE!</v>
      </c>
      <c r="J651" s="27" t="e">
        <f>+SUMIF('[16]New PBC 31.03.2021'!A:A, 'Trial Balance (2)'!F651, '[16]New PBC 31.03.2021'!G:G)</f>
        <v>#VALUE!</v>
      </c>
      <c r="K651" s="27" t="e">
        <f>+SUMIF('[16]New PBC 31.03.2021'!A:A, 'Trial Balance (2)'!F651, '[16]New PBC 31.03.2021'!J:J)</f>
        <v>#VALUE!</v>
      </c>
      <c r="L651" s="27" t="e">
        <f t="shared" si="49"/>
        <v>#VALUE!</v>
      </c>
      <c r="M651" s="27">
        <f t="shared" si="48"/>
        <v>0</v>
      </c>
      <c r="N651" s="95" t="e">
        <f t="shared" si="45"/>
        <v>#VALUE!</v>
      </c>
      <c r="O651" s="59">
        <v>0</v>
      </c>
      <c r="P651" s="59">
        <f t="shared" si="46"/>
        <v>0</v>
      </c>
      <c r="Q651" s="60">
        <f t="shared" si="47"/>
        <v>0</v>
      </c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</row>
    <row r="652" spans="1:40" s="23" customFormat="1" ht="12.75" x14ac:dyDescent="0.2">
      <c r="A652" s="23" t="s">
        <v>3568</v>
      </c>
      <c r="B652" s="138">
        <v>1004</v>
      </c>
      <c r="C652" s="138">
        <v>1004</v>
      </c>
      <c r="D652" s="138">
        <v>100401</v>
      </c>
      <c r="E652" s="138">
        <v>100401</v>
      </c>
      <c r="F652" s="108" t="s">
        <v>1623</v>
      </c>
      <c r="G652" s="27" t="s">
        <v>1624</v>
      </c>
      <c r="H652" s="27" t="s">
        <v>5</v>
      </c>
      <c r="I652" s="27" t="e">
        <f>+SUMIF('[16]New PBC 31.03.2021'!A:A, 'Trial Balance (2)'!F652, '[16]New PBC 31.03.2021'!D:D)</f>
        <v>#VALUE!</v>
      </c>
      <c r="J652" s="27" t="e">
        <f>+SUMIF('[16]New PBC 31.03.2021'!A:A, 'Trial Balance (2)'!F652, '[16]New PBC 31.03.2021'!G:G)</f>
        <v>#VALUE!</v>
      </c>
      <c r="K652" s="27" t="e">
        <f>+SUMIF('[16]New PBC 31.03.2021'!A:A, 'Trial Balance (2)'!F652, '[16]New PBC 31.03.2021'!J:J)</f>
        <v>#VALUE!</v>
      </c>
      <c r="L652" s="27" t="e">
        <f t="shared" si="49"/>
        <v>#VALUE!</v>
      </c>
      <c r="M652" s="27">
        <f t="shared" si="48"/>
        <v>0</v>
      </c>
      <c r="N652" s="95" t="e">
        <f t="shared" si="45"/>
        <v>#VALUE!</v>
      </c>
      <c r="O652" s="59">
        <v>0</v>
      </c>
      <c r="P652" s="59">
        <f t="shared" si="46"/>
        <v>0</v>
      </c>
      <c r="Q652" s="60">
        <f t="shared" si="47"/>
        <v>0</v>
      </c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</row>
    <row r="653" spans="1:40" s="23" customFormat="1" ht="12.75" x14ac:dyDescent="0.2">
      <c r="A653" s="23" t="s">
        <v>3568</v>
      </c>
      <c r="B653" s="138">
        <v>1004</v>
      </c>
      <c r="C653" s="138">
        <v>1004</v>
      </c>
      <c r="D653" s="138">
        <v>100401</v>
      </c>
      <c r="E653" s="138">
        <v>100401</v>
      </c>
      <c r="F653" s="108" t="s">
        <v>1625</v>
      </c>
      <c r="G653" s="27" t="s">
        <v>1626</v>
      </c>
      <c r="H653" s="27" t="s">
        <v>5</v>
      </c>
      <c r="I653" s="27" t="e">
        <f>+SUMIF('[16]New PBC 31.03.2021'!A:A, 'Trial Balance (2)'!F653, '[16]New PBC 31.03.2021'!D:D)</f>
        <v>#VALUE!</v>
      </c>
      <c r="J653" s="27" t="e">
        <f>+SUMIF('[16]New PBC 31.03.2021'!A:A, 'Trial Balance (2)'!F653, '[16]New PBC 31.03.2021'!G:G)</f>
        <v>#VALUE!</v>
      </c>
      <c r="K653" s="27" t="e">
        <f>+SUMIF('[16]New PBC 31.03.2021'!A:A, 'Trial Balance (2)'!F653, '[16]New PBC 31.03.2021'!J:J)</f>
        <v>#VALUE!</v>
      </c>
      <c r="L653" s="27" t="e">
        <f t="shared" si="49"/>
        <v>#VALUE!</v>
      </c>
      <c r="M653" s="27">
        <f t="shared" si="48"/>
        <v>0</v>
      </c>
      <c r="N653" s="95" t="e">
        <f t="shared" si="45"/>
        <v>#VALUE!</v>
      </c>
      <c r="O653" s="59">
        <v>0</v>
      </c>
      <c r="P653" s="59">
        <f t="shared" si="46"/>
        <v>0</v>
      </c>
      <c r="Q653" s="60">
        <f t="shared" si="47"/>
        <v>0</v>
      </c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</row>
    <row r="654" spans="1:40" s="23" customFormat="1" ht="12.75" x14ac:dyDescent="0.2">
      <c r="A654" s="23" t="s">
        <v>3568</v>
      </c>
      <c r="B654" s="138">
        <v>1004</v>
      </c>
      <c r="C654" s="138">
        <v>1004</v>
      </c>
      <c r="D654" s="138">
        <v>100401</v>
      </c>
      <c r="E654" s="138">
        <v>100401</v>
      </c>
      <c r="F654" s="108" t="s">
        <v>1628</v>
      </c>
      <c r="G654" s="27" t="s">
        <v>1629</v>
      </c>
      <c r="H654" s="27" t="s">
        <v>5</v>
      </c>
      <c r="I654" s="27" t="e">
        <f>+SUMIF('[16]New PBC 31.03.2021'!A:A, 'Trial Balance (2)'!F654, '[16]New PBC 31.03.2021'!D:D)</f>
        <v>#VALUE!</v>
      </c>
      <c r="J654" s="27" t="e">
        <f>+SUMIF('[16]New PBC 31.03.2021'!A:A, 'Trial Balance (2)'!F654, '[16]New PBC 31.03.2021'!G:G)</f>
        <v>#VALUE!</v>
      </c>
      <c r="K654" s="27" t="e">
        <f>+SUMIF('[16]New PBC 31.03.2021'!A:A, 'Trial Balance (2)'!F654, '[16]New PBC 31.03.2021'!J:J)</f>
        <v>#VALUE!</v>
      </c>
      <c r="L654" s="27" t="e">
        <f t="shared" si="49"/>
        <v>#VALUE!</v>
      </c>
      <c r="M654" s="27">
        <f t="shared" si="48"/>
        <v>0</v>
      </c>
      <c r="N654" s="95" t="e">
        <f t="shared" ref="N654:N717" si="50">+ROUND(SUM(L654:M654),0)</f>
        <v>#VALUE!</v>
      </c>
      <c r="O654" s="59">
        <v>0</v>
      </c>
      <c r="P654" s="59">
        <f t="shared" si="46"/>
        <v>0</v>
      </c>
      <c r="Q654" s="60">
        <f t="shared" si="47"/>
        <v>0</v>
      </c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</row>
    <row r="655" spans="1:40" s="23" customFormat="1" ht="12.75" x14ac:dyDescent="0.2">
      <c r="A655" s="23" t="s">
        <v>3568</v>
      </c>
      <c r="B655" s="138">
        <v>1004</v>
      </c>
      <c r="C655" s="138">
        <v>1004</v>
      </c>
      <c r="D655" s="138">
        <v>100401</v>
      </c>
      <c r="E655" s="138">
        <v>100401</v>
      </c>
      <c r="F655" s="108" t="s">
        <v>1630</v>
      </c>
      <c r="G655" s="27" t="s">
        <v>1631</v>
      </c>
      <c r="H655" s="27" t="s">
        <v>5</v>
      </c>
      <c r="I655" s="27" t="e">
        <f>+SUMIF('[16]New PBC 31.03.2021'!A:A, 'Trial Balance (2)'!F655, '[16]New PBC 31.03.2021'!D:D)</f>
        <v>#VALUE!</v>
      </c>
      <c r="J655" s="27" t="e">
        <f>+SUMIF('[16]New PBC 31.03.2021'!A:A, 'Trial Balance (2)'!F655, '[16]New PBC 31.03.2021'!G:G)</f>
        <v>#VALUE!</v>
      </c>
      <c r="K655" s="27" t="e">
        <f>+SUMIF('[16]New PBC 31.03.2021'!A:A, 'Trial Balance (2)'!F655, '[16]New PBC 31.03.2021'!J:J)</f>
        <v>#VALUE!</v>
      </c>
      <c r="L655" s="27" t="e">
        <f t="shared" si="49"/>
        <v>#VALUE!</v>
      </c>
      <c r="M655" s="27">
        <f t="shared" si="48"/>
        <v>0</v>
      </c>
      <c r="N655" s="95" t="e">
        <f t="shared" si="50"/>
        <v>#VALUE!</v>
      </c>
      <c r="O655" s="59">
        <v>0</v>
      </c>
      <c r="P655" s="59">
        <f t="shared" ref="P655:P718" si="51">+ROUND(SUM(AD655:AM655),0)</f>
        <v>0</v>
      </c>
      <c r="Q655" s="60">
        <f t="shared" ref="Q655:Q718" si="52">ROUND(+O655+P655,0)</f>
        <v>0</v>
      </c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</row>
    <row r="656" spans="1:40" s="23" customFormat="1" ht="12.75" x14ac:dyDescent="0.2">
      <c r="A656" s="23" t="s">
        <v>3568</v>
      </c>
      <c r="B656" s="138">
        <v>1004</v>
      </c>
      <c r="C656" s="138">
        <v>1004</v>
      </c>
      <c r="D656" s="138">
        <v>100401</v>
      </c>
      <c r="E656" s="138">
        <v>100401</v>
      </c>
      <c r="F656" s="108" t="s">
        <v>1632</v>
      </c>
      <c r="G656" s="27" t="s">
        <v>1633</v>
      </c>
      <c r="H656" s="27" t="s">
        <v>5</v>
      </c>
      <c r="I656" s="27" t="e">
        <f>+SUMIF('[16]New PBC 31.03.2021'!A:A, 'Trial Balance (2)'!F656, '[16]New PBC 31.03.2021'!D:D)</f>
        <v>#VALUE!</v>
      </c>
      <c r="J656" s="27" t="e">
        <f>+SUMIF('[16]New PBC 31.03.2021'!A:A, 'Trial Balance (2)'!F656, '[16]New PBC 31.03.2021'!G:G)</f>
        <v>#VALUE!</v>
      </c>
      <c r="K656" s="27" t="e">
        <f>+SUMIF('[16]New PBC 31.03.2021'!A:A, 'Trial Balance (2)'!F656, '[16]New PBC 31.03.2021'!J:J)</f>
        <v>#VALUE!</v>
      </c>
      <c r="L656" s="27" t="e">
        <f t="shared" si="49"/>
        <v>#VALUE!</v>
      </c>
      <c r="M656" s="27">
        <f t="shared" si="48"/>
        <v>0</v>
      </c>
      <c r="N656" s="95" t="e">
        <f t="shared" si="50"/>
        <v>#VALUE!</v>
      </c>
      <c r="O656" s="59">
        <v>0</v>
      </c>
      <c r="P656" s="59">
        <f t="shared" si="51"/>
        <v>0</v>
      </c>
      <c r="Q656" s="60">
        <f t="shared" si="52"/>
        <v>0</v>
      </c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</row>
    <row r="657" spans="1:40" s="23" customFormat="1" ht="12.75" x14ac:dyDescent="0.2">
      <c r="A657" s="23" t="s">
        <v>3568</v>
      </c>
      <c r="B657" s="138">
        <v>1004</v>
      </c>
      <c r="C657" s="138">
        <v>1004</v>
      </c>
      <c r="D657" s="138">
        <v>100401</v>
      </c>
      <c r="E657" s="138">
        <v>100401</v>
      </c>
      <c r="F657" s="108" t="s">
        <v>1634</v>
      </c>
      <c r="G657" s="27" t="s">
        <v>1635</v>
      </c>
      <c r="H657" s="27" t="s">
        <v>5</v>
      </c>
      <c r="I657" s="27" t="e">
        <f>+SUMIF('[16]New PBC 31.03.2021'!A:A, 'Trial Balance (2)'!F657, '[16]New PBC 31.03.2021'!D:D)</f>
        <v>#VALUE!</v>
      </c>
      <c r="J657" s="27" t="e">
        <f>+SUMIF('[16]New PBC 31.03.2021'!A:A, 'Trial Balance (2)'!F657, '[16]New PBC 31.03.2021'!G:G)</f>
        <v>#VALUE!</v>
      </c>
      <c r="K657" s="27" t="e">
        <f>+SUMIF('[16]New PBC 31.03.2021'!A:A, 'Trial Balance (2)'!F657, '[16]New PBC 31.03.2021'!J:J)</f>
        <v>#VALUE!</v>
      </c>
      <c r="L657" s="27" t="e">
        <f t="shared" si="49"/>
        <v>#VALUE!</v>
      </c>
      <c r="M657" s="27">
        <f t="shared" si="48"/>
        <v>0</v>
      </c>
      <c r="N657" s="95" t="e">
        <f t="shared" si="50"/>
        <v>#VALUE!</v>
      </c>
      <c r="O657" s="59">
        <v>0</v>
      </c>
      <c r="P657" s="59">
        <f t="shared" si="51"/>
        <v>0</v>
      </c>
      <c r="Q657" s="60">
        <f t="shared" si="52"/>
        <v>0</v>
      </c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</row>
    <row r="658" spans="1:40" s="23" customFormat="1" ht="12.75" x14ac:dyDescent="0.2">
      <c r="A658" s="23" t="s">
        <v>3568</v>
      </c>
      <c r="B658" s="138">
        <v>1004</v>
      </c>
      <c r="C658" s="138">
        <v>1004</v>
      </c>
      <c r="D658" s="138">
        <v>100401</v>
      </c>
      <c r="E658" s="138">
        <v>100401</v>
      </c>
      <c r="F658" s="108" t="s">
        <v>1636</v>
      </c>
      <c r="G658" s="27" t="s">
        <v>3580</v>
      </c>
      <c r="H658" s="27" t="s">
        <v>5</v>
      </c>
      <c r="I658" s="27" t="e">
        <f>+SUMIF('[16]New PBC 31.03.2021'!A:A, 'Trial Balance (2)'!F658, '[16]New PBC 31.03.2021'!D:D)</f>
        <v>#VALUE!</v>
      </c>
      <c r="J658" s="27" t="e">
        <f>+SUMIF('[16]New PBC 31.03.2021'!A:A, 'Trial Balance (2)'!F658, '[16]New PBC 31.03.2021'!G:G)</f>
        <v>#VALUE!</v>
      </c>
      <c r="K658" s="27" t="e">
        <f>+SUMIF('[16]New PBC 31.03.2021'!A:A, 'Trial Balance (2)'!F658, '[16]New PBC 31.03.2021'!J:J)</f>
        <v>#VALUE!</v>
      </c>
      <c r="L658" s="27" t="e">
        <f t="shared" si="49"/>
        <v>#VALUE!</v>
      </c>
      <c r="M658" s="27">
        <f t="shared" si="48"/>
        <v>0</v>
      </c>
      <c r="N658" s="95" t="e">
        <f t="shared" si="50"/>
        <v>#VALUE!</v>
      </c>
      <c r="O658" s="59">
        <v>0</v>
      </c>
      <c r="P658" s="59">
        <f t="shared" si="51"/>
        <v>0</v>
      </c>
      <c r="Q658" s="60">
        <f t="shared" si="52"/>
        <v>0</v>
      </c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</row>
    <row r="659" spans="1:40" s="23" customFormat="1" ht="12.75" x14ac:dyDescent="0.2">
      <c r="A659" s="23" t="s">
        <v>3568</v>
      </c>
      <c r="B659" s="138">
        <v>1004</v>
      </c>
      <c r="C659" s="138">
        <v>1004</v>
      </c>
      <c r="D659" s="138">
        <v>100401</v>
      </c>
      <c r="E659" s="138">
        <v>100401</v>
      </c>
      <c r="F659" s="108" t="s">
        <v>1638</v>
      </c>
      <c r="G659" s="27" t="s">
        <v>1639</v>
      </c>
      <c r="H659" s="27" t="s">
        <v>5</v>
      </c>
      <c r="I659" s="27" t="e">
        <f>+SUMIF('[16]New PBC 31.03.2021'!A:A, 'Trial Balance (2)'!F659, '[16]New PBC 31.03.2021'!D:D)</f>
        <v>#VALUE!</v>
      </c>
      <c r="J659" s="27" t="e">
        <f>+SUMIF('[16]New PBC 31.03.2021'!A:A, 'Trial Balance (2)'!F659, '[16]New PBC 31.03.2021'!G:G)</f>
        <v>#VALUE!</v>
      </c>
      <c r="K659" s="27" t="e">
        <f>+SUMIF('[16]New PBC 31.03.2021'!A:A, 'Trial Balance (2)'!F659, '[16]New PBC 31.03.2021'!J:J)</f>
        <v>#VALUE!</v>
      </c>
      <c r="L659" s="27" t="e">
        <f t="shared" si="49"/>
        <v>#VALUE!</v>
      </c>
      <c r="M659" s="27">
        <f t="shared" si="48"/>
        <v>0</v>
      </c>
      <c r="N659" s="95" t="e">
        <f t="shared" si="50"/>
        <v>#VALUE!</v>
      </c>
      <c r="O659" s="59">
        <v>0</v>
      </c>
      <c r="P659" s="59">
        <f t="shared" si="51"/>
        <v>0</v>
      </c>
      <c r="Q659" s="60">
        <f t="shared" si="52"/>
        <v>0</v>
      </c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</row>
    <row r="660" spans="1:40" s="23" customFormat="1" ht="12.75" x14ac:dyDescent="0.2">
      <c r="A660" s="23" t="s">
        <v>3568</v>
      </c>
      <c r="B660" s="138">
        <v>1004</v>
      </c>
      <c r="C660" s="138">
        <v>1004</v>
      </c>
      <c r="D660" s="138">
        <v>100401</v>
      </c>
      <c r="E660" s="138">
        <v>100401</v>
      </c>
      <c r="F660" s="108" t="s">
        <v>1640</v>
      </c>
      <c r="G660" s="27" t="s">
        <v>1641</v>
      </c>
      <c r="H660" s="27" t="s">
        <v>5</v>
      </c>
      <c r="I660" s="27" t="e">
        <f>+SUMIF('[16]New PBC 31.03.2021'!A:A, 'Trial Balance (2)'!F660, '[16]New PBC 31.03.2021'!D:D)</f>
        <v>#VALUE!</v>
      </c>
      <c r="J660" s="27" t="e">
        <f>+SUMIF('[16]New PBC 31.03.2021'!A:A, 'Trial Balance (2)'!F660, '[16]New PBC 31.03.2021'!G:G)</f>
        <v>#VALUE!</v>
      </c>
      <c r="K660" s="27" t="e">
        <f>+SUMIF('[16]New PBC 31.03.2021'!A:A, 'Trial Balance (2)'!F660, '[16]New PBC 31.03.2021'!J:J)</f>
        <v>#VALUE!</v>
      </c>
      <c r="L660" s="27" t="e">
        <f t="shared" si="49"/>
        <v>#VALUE!</v>
      </c>
      <c r="M660" s="27">
        <f t="shared" si="48"/>
        <v>0</v>
      </c>
      <c r="N660" s="95" t="e">
        <f t="shared" si="50"/>
        <v>#VALUE!</v>
      </c>
      <c r="O660" s="59">
        <v>0</v>
      </c>
      <c r="P660" s="59">
        <f t="shared" si="51"/>
        <v>0</v>
      </c>
      <c r="Q660" s="60">
        <f t="shared" si="52"/>
        <v>0</v>
      </c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</row>
    <row r="661" spans="1:40" s="23" customFormat="1" ht="12.75" x14ac:dyDescent="0.2">
      <c r="A661" s="23" t="s">
        <v>3568</v>
      </c>
      <c r="B661" s="138">
        <v>1004</v>
      </c>
      <c r="C661" s="138">
        <v>1004</v>
      </c>
      <c r="D661" s="138">
        <v>100401</v>
      </c>
      <c r="E661" s="138">
        <v>100401</v>
      </c>
      <c r="F661" s="108" t="s">
        <v>1643</v>
      </c>
      <c r="G661" s="27" t="s">
        <v>1644</v>
      </c>
      <c r="H661" s="27" t="s">
        <v>5</v>
      </c>
      <c r="I661" s="27" t="e">
        <f>+SUMIF('[16]New PBC 31.03.2021'!A:A, 'Trial Balance (2)'!F661, '[16]New PBC 31.03.2021'!D:D)</f>
        <v>#VALUE!</v>
      </c>
      <c r="J661" s="27" t="e">
        <f>+SUMIF('[16]New PBC 31.03.2021'!A:A, 'Trial Balance (2)'!F661, '[16]New PBC 31.03.2021'!G:G)</f>
        <v>#VALUE!</v>
      </c>
      <c r="K661" s="27" t="e">
        <f>+SUMIF('[16]New PBC 31.03.2021'!A:A, 'Trial Balance (2)'!F661, '[16]New PBC 31.03.2021'!J:J)</f>
        <v>#VALUE!</v>
      </c>
      <c r="L661" s="27" t="e">
        <f t="shared" si="49"/>
        <v>#VALUE!</v>
      </c>
      <c r="M661" s="27">
        <f t="shared" si="48"/>
        <v>0</v>
      </c>
      <c r="N661" s="95" t="e">
        <f t="shared" si="50"/>
        <v>#VALUE!</v>
      </c>
      <c r="O661" s="59">
        <v>0</v>
      </c>
      <c r="P661" s="59">
        <f t="shared" si="51"/>
        <v>0</v>
      </c>
      <c r="Q661" s="60">
        <f t="shared" si="52"/>
        <v>0</v>
      </c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</row>
    <row r="662" spans="1:40" s="23" customFormat="1" ht="12.75" x14ac:dyDescent="0.2">
      <c r="A662" s="23" t="s">
        <v>3568</v>
      </c>
      <c r="B662" s="138">
        <v>1004</v>
      </c>
      <c r="C662" s="138">
        <v>1004</v>
      </c>
      <c r="D662" s="138">
        <v>100401</v>
      </c>
      <c r="E662" s="138">
        <v>100401</v>
      </c>
      <c r="F662" s="108" t="s">
        <v>1646</v>
      </c>
      <c r="G662" s="27" t="s">
        <v>1647</v>
      </c>
      <c r="H662" s="27" t="s">
        <v>5</v>
      </c>
      <c r="I662" s="27" t="e">
        <f>+SUMIF('[16]New PBC 31.03.2021'!A:A, 'Trial Balance (2)'!F662, '[16]New PBC 31.03.2021'!D:D)</f>
        <v>#VALUE!</v>
      </c>
      <c r="J662" s="27" t="e">
        <f>+SUMIF('[16]New PBC 31.03.2021'!A:A, 'Trial Balance (2)'!F662, '[16]New PBC 31.03.2021'!G:G)</f>
        <v>#VALUE!</v>
      </c>
      <c r="K662" s="27" t="e">
        <f>+SUMIF('[16]New PBC 31.03.2021'!A:A, 'Trial Balance (2)'!F662, '[16]New PBC 31.03.2021'!J:J)</f>
        <v>#VALUE!</v>
      </c>
      <c r="L662" s="27" t="e">
        <f t="shared" si="49"/>
        <v>#VALUE!</v>
      </c>
      <c r="M662" s="27">
        <f t="shared" si="48"/>
        <v>0</v>
      </c>
      <c r="N662" s="95" t="e">
        <f t="shared" si="50"/>
        <v>#VALUE!</v>
      </c>
      <c r="O662" s="59">
        <v>0</v>
      </c>
      <c r="P662" s="59">
        <f t="shared" si="51"/>
        <v>0</v>
      </c>
      <c r="Q662" s="60">
        <f t="shared" si="52"/>
        <v>0</v>
      </c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</row>
    <row r="663" spans="1:40" s="23" customFormat="1" ht="12.75" x14ac:dyDescent="0.2">
      <c r="A663" s="23" t="s">
        <v>3568</v>
      </c>
      <c r="B663" s="138">
        <v>1004</v>
      </c>
      <c r="C663" s="138">
        <v>1004</v>
      </c>
      <c r="D663" s="138">
        <v>100401</v>
      </c>
      <c r="E663" s="138">
        <v>100401</v>
      </c>
      <c r="F663" s="108" t="s">
        <v>1650</v>
      </c>
      <c r="G663" s="27" t="s">
        <v>1651</v>
      </c>
      <c r="H663" s="27" t="s">
        <v>5</v>
      </c>
      <c r="I663" s="27" t="e">
        <f>+SUMIF('[16]New PBC 31.03.2021'!A:A, 'Trial Balance (2)'!F663, '[16]New PBC 31.03.2021'!D:D)</f>
        <v>#VALUE!</v>
      </c>
      <c r="J663" s="27" t="e">
        <f>+SUMIF('[16]New PBC 31.03.2021'!A:A, 'Trial Balance (2)'!F663, '[16]New PBC 31.03.2021'!G:G)</f>
        <v>#VALUE!</v>
      </c>
      <c r="K663" s="27" t="e">
        <f>+SUMIF('[16]New PBC 31.03.2021'!A:A, 'Trial Balance (2)'!F663, '[16]New PBC 31.03.2021'!J:J)</f>
        <v>#VALUE!</v>
      </c>
      <c r="L663" s="27" t="e">
        <f t="shared" si="49"/>
        <v>#VALUE!</v>
      </c>
      <c r="M663" s="27">
        <f t="shared" si="48"/>
        <v>0</v>
      </c>
      <c r="N663" s="95" t="e">
        <f t="shared" si="50"/>
        <v>#VALUE!</v>
      </c>
      <c r="O663" s="59">
        <v>0</v>
      </c>
      <c r="P663" s="59">
        <f t="shared" si="51"/>
        <v>0</v>
      </c>
      <c r="Q663" s="60">
        <f t="shared" si="52"/>
        <v>0</v>
      </c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</row>
    <row r="664" spans="1:40" s="23" customFormat="1" ht="12.75" x14ac:dyDescent="0.2">
      <c r="A664" s="23" t="s">
        <v>3568</v>
      </c>
      <c r="B664" s="138">
        <v>1004</v>
      </c>
      <c r="C664" s="138">
        <v>1004</v>
      </c>
      <c r="D664" s="138">
        <v>100401</v>
      </c>
      <c r="E664" s="138">
        <v>100401</v>
      </c>
      <c r="F664" s="108" t="s">
        <v>1653</v>
      </c>
      <c r="G664" s="27" t="s">
        <v>1654</v>
      </c>
      <c r="H664" s="27" t="s">
        <v>5</v>
      </c>
      <c r="I664" s="27" t="e">
        <f>+SUMIF('[16]New PBC 31.03.2021'!A:A, 'Trial Balance (2)'!F664, '[16]New PBC 31.03.2021'!D:D)</f>
        <v>#VALUE!</v>
      </c>
      <c r="J664" s="27" t="e">
        <f>+SUMIF('[16]New PBC 31.03.2021'!A:A, 'Trial Balance (2)'!F664, '[16]New PBC 31.03.2021'!G:G)</f>
        <v>#VALUE!</v>
      </c>
      <c r="K664" s="27" t="e">
        <f>+SUMIF('[16]New PBC 31.03.2021'!A:A, 'Trial Balance (2)'!F664, '[16]New PBC 31.03.2021'!J:J)</f>
        <v>#VALUE!</v>
      </c>
      <c r="L664" s="27" t="e">
        <f t="shared" si="49"/>
        <v>#VALUE!</v>
      </c>
      <c r="M664" s="27">
        <f t="shared" si="48"/>
        <v>0</v>
      </c>
      <c r="N664" s="95" t="e">
        <f t="shared" si="50"/>
        <v>#VALUE!</v>
      </c>
      <c r="O664" s="59">
        <v>0</v>
      </c>
      <c r="P664" s="59">
        <f t="shared" si="51"/>
        <v>0</v>
      </c>
      <c r="Q664" s="60">
        <f t="shared" si="52"/>
        <v>0</v>
      </c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</row>
    <row r="665" spans="1:40" s="23" customFormat="1" ht="12.75" x14ac:dyDescent="0.2">
      <c r="A665" s="23" t="s">
        <v>3568</v>
      </c>
      <c r="B665" s="138">
        <v>1004</v>
      </c>
      <c r="C665" s="138">
        <v>1004</v>
      </c>
      <c r="D665" s="138">
        <v>100401</v>
      </c>
      <c r="E665" s="138">
        <v>100401</v>
      </c>
      <c r="F665" s="108" t="s">
        <v>1656</v>
      </c>
      <c r="G665" s="27" t="s">
        <v>1657</v>
      </c>
      <c r="H665" s="27" t="s">
        <v>5</v>
      </c>
      <c r="I665" s="27" t="e">
        <f>+SUMIF('[16]New PBC 31.03.2021'!A:A, 'Trial Balance (2)'!F665, '[16]New PBC 31.03.2021'!D:D)</f>
        <v>#VALUE!</v>
      </c>
      <c r="J665" s="27" t="e">
        <f>+SUMIF('[16]New PBC 31.03.2021'!A:A, 'Trial Balance (2)'!F665, '[16]New PBC 31.03.2021'!G:G)</f>
        <v>#VALUE!</v>
      </c>
      <c r="K665" s="27" t="e">
        <f>+SUMIF('[16]New PBC 31.03.2021'!A:A, 'Trial Balance (2)'!F665, '[16]New PBC 31.03.2021'!J:J)</f>
        <v>#VALUE!</v>
      </c>
      <c r="L665" s="27" t="e">
        <f t="shared" si="49"/>
        <v>#VALUE!</v>
      </c>
      <c r="M665" s="27">
        <f t="shared" si="48"/>
        <v>0</v>
      </c>
      <c r="N665" s="95" t="e">
        <f t="shared" si="50"/>
        <v>#VALUE!</v>
      </c>
      <c r="O665" s="59">
        <v>0</v>
      </c>
      <c r="P665" s="59">
        <f t="shared" si="51"/>
        <v>0</v>
      </c>
      <c r="Q665" s="60">
        <f t="shared" si="52"/>
        <v>0</v>
      </c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</row>
    <row r="666" spans="1:40" s="23" customFormat="1" ht="12.75" x14ac:dyDescent="0.2">
      <c r="A666" s="23" t="s">
        <v>3568</v>
      </c>
      <c r="B666" s="138">
        <v>1004</v>
      </c>
      <c r="C666" s="138">
        <v>1004</v>
      </c>
      <c r="D666" s="138">
        <v>100401</v>
      </c>
      <c r="E666" s="138">
        <v>100401</v>
      </c>
      <c r="F666" s="108" t="s">
        <v>1658</v>
      </c>
      <c r="G666" s="27" t="s">
        <v>1659</v>
      </c>
      <c r="H666" s="27" t="s">
        <v>5</v>
      </c>
      <c r="I666" s="27" t="e">
        <f>+SUMIF('[16]New PBC 31.03.2021'!A:A, 'Trial Balance (2)'!F666, '[16]New PBC 31.03.2021'!D:D)</f>
        <v>#VALUE!</v>
      </c>
      <c r="J666" s="27" t="e">
        <f>+SUMIF('[16]New PBC 31.03.2021'!A:A, 'Trial Balance (2)'!F666, '[16]New PBC 31.03.2021'!G:G)</f>
        <v>#VALUE!</v>
      </c>
      <c r="K666" s="27" t="e">
        <f>+SUMIF('[16]New PBC 31.03.2021'!A:A, 'Trial Balance (2)'!F666, '[16]New PBC 31.03.2021'!J:J)</f>
        <v>#VALUE!</v>
      </c>
      <c r="L666" s="27" t="e">
        <f t="shared" si="49"/>
        <v>#VALUE!</v>
      </c>
      <c r="M666" s="27">
        <f t="shared" si="48"/>
        <v>0</v>
      </c>
      <c r="N666" s="95" t="e">
        <f t="shared" si="50"/>
        <v>#VALUE!</v>
      </c>
      <c r="O666" s="59">
        <v>0</v>
      </c>
      <c r="P666" s="59">
        <f t="shared" si="51"/>
        <v>0</v>
      </c>
      <c r="Q666" s="60">
        <f t="shared" si="52"/>
        <v>0</v>
      </c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</row>
    <row r="667" spans="1:40" s="23" customFormat="1" ht="12.75" x14ac:dyDescent="0.2">
      <c r="A667" s="23" t="s">
        <v>3568</v>
      </c>
      <c r="B667" s="138">
        <v>1004</v>
      </c>
      <c r="C667" s="138">
        <v>1004</v>
      </c>
      <c r="D667" s="138">
        <v>100401</v>
      </c>
      <c r="E667" s="138">
        <v>100401</v>
      </c>
      <c r="F667" s="108" t="s">
        <v>1662</v>
      </c>
      <c r="G667" s="27" t="s">
        <v>1663</v>
      </c>
      <c r="H667" s="27" t="s">
        <v>5</v>
      </c>
      <c r="I667" s="27" t="e">
        <f>+SUMIF('[16]New PBC 31.03.2021'!A:A, 'Trial Balance (2)'!F667, '[16]New PBC 31.03.2021'!D:D)</f>
        <v>#VALUE!</v>
      </c>
      <c r="J667" s="27" t="e">
        <f>+SUMIF('[16]New PBC 31.03.2021'!A:A, 'Trial Balance (2)'!F667, '[16]New PBC 31.03.2021'!G:G)</f>
        <v>#VALUE!</v>
      </c>
      <c r="K667" s="27" t="e">
        <f>+SUMIF('[16]New PBC 31.03.2021'!A:A, 'Trial Balance (2)'!F667, '[16]New PBC 31.03.2021'!J:J)</f>
        <v>#VALUE!</v>
      </c>
      <c r="L667" s="27" t="e">
        <f t="shared" si="49"/>
        <v>#VALUE!</v>
      </c>
      <c r="M667" s="27">
        <f t="shared" si="48"/>
        <v>0</v>
      </c>
      <c r="N667" s="95" t="e">
        <f t="shared" si="50"/>
        <v>#VALUE!</v>
      </c>
      <c r="O667" s="59">
        <v>0</v>
      </c>
      <c r="P667" s="59">
        <f t="shared" si="51"/>
        <v>0</v>
      </c>
      <c r="Q667" s="60">
        <f t="shared" si="52"/>
        <v>0</v>
      </c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</row>
    <row r="668" spans="1:40" s="23" customFormat="1" ht="12.75" x14ac:dyDescent="0.2">
      <c r="A668" s="23" t="s">
        <v>3568</v>
      </c>
      <c r="B668" s="138">
        <v>1004</v>
      </c>
      <c r="C668" s="138">
        <v>1004</v>
      </c>
      <c r="D668" s="138">
        <v>100401</v>
      </c>
      <c r="E668" s="138">
        <v>100401</v>
      </c>
      <c r="F668" s="108" t="s">
        <v>1667</v>
      </c>
      <c r="G668" s="27" t="s">
        <v>1668</v>
      </c>
      <c r="H668" s="27" t="s">
        <v>5</v>
      </c>
      <c r="I668" s="27" t="e">
        <f>+SUMIF('[16]New PBC 31.03.2021'!A:A, 'Trial Balance (2)'!F668, '[16]New PBC 31.03.2021'!D:D)</f>
        <v>#VALUE!</v>
      </c>
      <c r="J668" s="27" t="e">
        <f>+SUMIF('[16]New PBC 31.03.2021'!A:A, 'Trial Balance (2)'!F668, '[16]New PBC 31.03.2021'!G:G)</f>
        <v>#VALUE!</v>
      </c>
      <c r="K668" s="27" t="e">
        <f>+SUMIF('[16]New PBC 31.03.2021'!A:A, 'Trial Balance (2)'!F668, '[16]New PBC 31.03.2021'!J:J)</f>
        <v>#VALUE!</v>
      </c>
      <c r="L668" s="27" t="e">
        <f t="shared" si="49"/>
        <v>#VALUE!</v>
      </c>
      <c r="M668" s="27">
        <f t="shared" si="48"/>
        <v>0</v>
      </c>
      <c r="N668" s="95" t="e">
        <f t="shared" si="50"/>
        <v>#VALUE!</v>
      </c>
      <c r="O668" s="59">
        <v>0</v>
      </c>
      <c r="P668" s="59">
        <f t="shared" si="51"/>
        <v>0</v>
      </c>
      <c r="Q668" s="60">
        <f t="shared" si="52"/>
        <v>0</v>
      </c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</row>
    <row r="669" spans="1:40" s="23" customFormat="1" ht="12.75" x14ac:dyDescent="0.2">
      <c r="A669" s="23" t="s">
        <v>3568</v>
      </c>
      <c r="B669" s="138">
        <v>1004</v>
      </c>
      <c r="C669" s="138">
        <v>1004</v>
      </c>
      <c r="D669" s="138">
        <v>100401</v>
      </c>
      <c r="E669" s="138">
        <v>100401</v>
      </c>
      <c r="F669" s="108" t="s">
        <v>1669</v>
      </c>
      <c r="G669" s="27" t="s">
        <v>1670</v>
      </c>
      <c r="H669" s="27" t="s">
        <v>5</v>
      </c>
      <c r="I669" s="27" t="e">
        <f>+SUMIF('[16]New PBC 31.03.2021'!A:A, 'Trial Balance (2)'!F669, '[16]New PBC 31.03.2021'!D:D)</f>
        <v>#VALUE!</v>
      </c>
      <c r="J669" s="27" t="e">
        <f>+SUMIF('[16]New PBC 31.03.2021'!A:A, 'Trial Balance (2)'!F669, '[16]New PBC 31.03.2021'!G:G)</f>
        <v>#VALUE!</v>
      </c>
      <c r="K669" s="27" t="e">
        <f>+SUMIF('[16]New PBC 31.03.2021'!A:A, 'Trial Balance (2)'!F669, '[16]New PBC 31.03.2021'!J:J)</f>
        <v>#VALUE!</v>
      </c>
      <c r="L669" s="27" t="e">
        <f t="shared" si="49"/>
        <v>#VALUE!</v>
      </c>
      <c r="M669" s="27">
        <f t="shared" si="48"/>
        <v>0</v>
      </c>
      <c r="N669" s="95" t="e">
        <f t="shared" si="50"/>
        <v>#VALUE!</v>
      </c>
      <c r="O669" s="59">
        <v>0</v>
      </c>
      <c r="P669" s="59">
        <f t="shared" si="51"/>
        <v>0</v>
      </c>
      <c r="Q669" s="60">
        <f t="shared" si="52"/>
        <v>0</v>
      </c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</row>
    <row r="670" spans="1:40" s="23" customFormat="1" ht="12.75" x14ac:dyDescent="0.2">
      <c r="A670" s="23" t="s">
        <v>3563</v>
      </c>
      <c r="B670" s="138">
        <v>2011</v>
      </c>
      <c r="C670" s="138">
        <v>2011</v>
      </c>
      <c r="D670" s="138">
        <v>201101</v>
      </c>
      <c r="E670" s="138">
        <v>201101</v>
      </c>
      <c r="F670" s="108" t="s">
        <v>1674</v>
      </c>
      <c r="G670" s="27" t="s">
        <v>3579</v>
      </c>
      <c r="H670" s="27" t="s">
        <v>5</v>
      </c>
      <c r="I670" s="27" t="e">
        <f>+SUMIF('[16]New PBC 31.03.2021'!A:A, 'Trial Balance (2)'!F670, '[16]New PBC 31.03.2021'!D:D)</f>
        <v>#VALUE!</v>
      </c>
      <c r="J670" s="27" t="e">
        <f>+SUMIF('[16]New PBC 31.03.2021'!A:A, 'Trial Balance (2)'!F670, '[16]New PBC 31.03.2021'!G:G)</f>
        <v>#VALUE!</v>
      </c>
      <c r="K670" s="27" t="e">
        <f>+SUMIF('[16]New PBC 31.03.2021'!A:A, 'Trial Balance (2)'!F670, '[16]New PBC 31.03.2021'!J:J)</f>
        <v>#VALUE!</v>
      </c>
      <c r="L670" s="27" t="e">
        <f t="shared" si="49"/>
        <v>#VALUE!</v>
      </c>
      <c r="M670" s="27">
        <f t="shared" si="48"/>
        <v>0</v>
      </c>
      <c r="N670" s="95" t="e">
        <f t="shared" si="50"/>
        <v>#VALUE!</v>
      </c>
      <c r="O670" s="59">
        <v>0</v>
      </c>
      <c r="P670" s="59">
        <f t="shared" si="51"/>
        <v>0</v>
      </c>
      <c r="Q670" s="60">
        <f t="shared" si="52"/>
        <v>0</v>
      </c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</row>
    <row r="671" spans="1:40" s="23" customFormat="1" ht="12.75" x14ac:dyDescent="0.2">
      <c r="A671" s="23" t="s">
        <v>3568</v>
      </c>
      <c r="B671" s="138">
        <v>1004</v>
      </c>
      <c r="C671" s="138">
        <v>1004</v>
      </c>
      <c r="D671" s="138">
        <v>100401</v>
      </c>
      <c r="E671" s="138">
        <v>100401</v>
      </c>
      <c r="F671" s="108" t="s">
        <v>1675</v>
      </c>
      <c r="G671" s="27" t="s">
        <v>1676</v>
      </c>
      <c r="H671" s="27" t="s">
        <v>5</v>
      </c>
      <c r="I671" s="27" t="e">
        <f>+SUMIF('[16]New PBC 31.03.2021'!A:A, 'Trial Balance (2)'!F671, '[16]New PBC 31.03.2021'!D:D)</f>
        <v>#VALUE!</v>
      </c>
      <c r="J671" s="27" t="e">
        <f>+SUMIF('[16]New PBC 31.03.2021'!A:A, 'Trial Balance (2)'!F671, '[16]New PBC 31.03.2021'!G:G)</f>
        <v>#VALUE!</v>
      </c>
      <c r="K671" s="27" t="e">
        <f>+SUMIF('[16]New PBC 31.03.2021'!A:A, 'Trial Balance (2)'!F671, '[16]New PBC 31.03.2021'!J:J)</f>
        <v>#VALUE!</v>
      </c>
      <c r="L671" s="27" t="e">
        <f t="shared" si="49"/>
        <v>#VALUE!</v>
      </c>
      <c r="M671" s="27">
        <f t="shared" si="48"/>
        <v>0</v>
      </c>
      <c r="N671" s="95" t="e">
        <f t="shared" si="50"/>
        <v>#VALUE!</v>
      </c>
      <c r="O671" s="59">
        <v>0</v>
      </c>
      <c r="P671" s="59">
        <f t="shared" si="51"/>
        <v>0</v>
      </c>
      <c r="Q671" s="60">
        <f t="shared" si="52"/>
        <v>0</v>
      </c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</row>
    <row r="672" spans="1:40" s="23" customFormat="1" ht="12.75" x14ac:dyDescent="0.2">
      <c r="A672" s="23" t="s">
        <v>3568</v>
      </c>
      <c r="B672" s="138">
        <v>1004</v>
      </c>
      <c r="C672" s="138">
        <v>1004</v>
      </c>
      <c r="D672" s="138">
        <v>100401</v>
      </c>
      <c r="E672" s="138">
        <v>100401</v>
      </c>
      <c r="F672" s="108" t="s">
        <v>1683</v>
      </c>
      <c r="G672" s="27" t="s">
        <v>1684</v>
      </c>
      <c r="H672" s="27" t="s">
        <v>5</v>
      </c>
      <c r="I672" s="27" t="e">
        <f>+SUMIF('[16]New PBC 31.03.2021'!A:A, 'Trial Balance (2)'!F672, '[16]New PBC 31.03.2021'!D:D)</f>
        <v>#VALUE!</v>
      </c>
      <c r="J672" s="27" t="e">
        <f>+SUMIF('[16]New PBC 31.03.2021'!A:A, 'Trial Balance (2)'!F672, '[16]New PBC 31.03.2021'!G:G)</f>
        <v>#VALUE!</v>
      </c>
      <c r="K672" s="27" t="e">
        <f>+SUMIF('[16]New PBC 31.03.2021'!A:A, 'Trial Balance (2)'!F672, '[16]New PBC 31.03.2021'!J:J)</f>
        <v>#VALUE!</v>
      </c>
      <c r="L672" s="27" t="e">
        <f t="shared" si="49"/>
        <v>#VALUE!</v>
      </c>
      <c r="M672" s="27">
        <f t="shared" si="48"/>
        <v>0</v>
      </c>
      <c r="N672" s="95" t="e">
        <f t="shared" si="50"/>
        <v>#VALUE!</v>
      </c>
      <c r="O672" s="59">
        <v>30600</v>
      </c>
      <c r="P672" s="59">
        <f t="shared" si="51"/>
        <v>0</v>
      </c>
      <c r="Q672" s="60">
        <f t="shared" si="52"/>
        <v>30600</v>
      </c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</row>
    <row r="673" spans="1:40" s="23" customFormat="1" ht="12.75" x14ac:dyDescent="0.2">
      <c r="A673" s="23" t="s">
        <v>3568</v>
      </c>
      <c r="B673" s="138">
        <v>1004</v>
      </c>
      <c r="C673" s="138">
        <v>1004</v>
      </c>
      <c r="D673" s="138">
        <v>100401</v>
      </c>
      <c r="E673" s="138">
        <v>100401</v>
      </c>
      <c r="F673" s="108" t="s">
        <v>1688</v>
      </c>
      <c r="G673" s="27" t="s">
        <v>1689</v>
      </c>
      <c r="H673" s="27" t="s">
        <v>5</v>
      </c>
      <c r="I673" s="27" t="e">
        <f>+SUMIF('[16]New PBC 31.03.2021'!A:A, 'Trial Balance (2)'!F673, '[16]New PBC 31.03.2021'!D:D)</f>
        <v>#VALUE!</v>
      </c>
      <c r="J673" s="27" t="e">
        <f>+SUMIF('[16]New PBC 31.03.2021'!A:A, 'Trial Balance (2)'!F673, '[16]New PBC 31.03.2021'!G:G)</f>
        <v>#VALUE!</v>
      </c>
      <c r="K673" s="27" t="e">
        <f>+SUMIF('[16]New PBC 31.03.2021'!A:A, 'Trial Balance (2)'!F673, '[16]New PBC 31.03.2021'!J:J)</f>
        <v>#VALUE!</v>
      </c>
      <c r="L673" s="27" t="e">
        <f t="shared" si="49"/>
        <v>#VALUE!</v>
      </c>
      <c r="M673" s="27">
        <f t="shared" si="48"/>
        <v>0</v>
      </c>
      <c r="N673" s="95" t="e">
        <f t="shared" si="50"/>
        <v>#VALUE!</v>
      </c>
      <c r="O673" s="59">
        <v>0</v>
      </c>
      <c r="P673" s="59">
        <f t="shared" si="51"/>
        <v>0</v>
      </c>
      <c r="Q673" s="60">
        <f t="shared" si="52"/>
        <v>0</v>
      </c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</row>
    <row r="674" spans="1:40" s="23" customFormat="1" ht="12.75" x14ac:dyDescent="0.2">
      <c r="A674" s="23" t="s">
        <v>3568</v>
      </c>
      <c r="B674" s="138">
        <v>1004</v>
      </c>
      <c r="C674" s="138">
        <v>1004</v>
      </c>
      <c r="D674" s="138">
        <v>100401</v>
      </c>
      <c r="E674" s="138">
        <v>100401</v>
      </c>
      <c r="F674" s="108" t="s">
        <v>1692</v>
      </c>
      <c r="G674" s="27" t="s">
        <v>1693</v>
      </c>
      <c r="H674" s="27" t="s">
        <v>5</v>
      </c>
      <c r="I674" s="27" t="e">
        <f>+SUMIF('[16]New PBC 31.03.2021'!A:A, 'Trial Balance (2)'!F674, '[16]New PBC 31.03.2021'!D:D)</f>
        <v>#VALUE!</v>
      </c>
      <c r="J674" s="27" t="e">
        <f>+SUMIF('[16]New PBC 31.03.2021'!A:A, 'Trial Balance (2)'!F674, '[16]New PBC 31.03.2021'!G:G)</f>
        <v>#VALUE!</v>
      </c>
      <c r="K674" s="27" t="e">
        <f>+SUMIF('[16]New PBC 31.03.2021'!A:A, 'Trial Balance (2)'!F674, '[16]New PBC 31.03.2021'!J:J)</f>
        <v>#VALUE!</v>
      </c>
      <c r="L674" s="27" t="e">
        <f t="shared" si="49"/>
        <v>#VALUE!</v>
      </c>
      <c r="M674" s="27">
        <f t="shared" si="48"/>
        <v>0</v>
      </c>
      <c r="N674" s="95" t="e">
        <f t="shared" si="50"/>
        <v>#VALUE!</v>
      </c>
      <c r="O674" s="59">
        <v>0</v>
      </c>
      <c r="P674" s="59">
        <f t="shared" si="51"/>
        <v>0</v>
      </c>
      <c r="Q674" s="60">
        <f t="shared" si="52"/>
        <v>0</v>
      </c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</row>
    <row r="675" spans="1:40" s="23" customFormat="1" ht="12.75" x14ac:dyDescent="0.2">
      <c r="A675" s="23" t="s">
        <v>3568</v>
      </c>
      <c r="B675" s="138">
        <v>1004</v>
      </c>
      <c r="C675" s="138">
        <v>1004</v>
      </c>
      <c r="D675" s="138">
        <v>100401</v>
      </c>
      <c r="E675" s="138">
        <v>100401</v>
      </c>
      <c r="F675" s="108" t="s">
        <v>1694</v>
      </c>
      <c r="G675" s="27" t="s">
        <v>1695</v>
      </c>
      <c r="H675" s="27" t="s">
        <v>5</v>
      </c>
      <c r="I675" s="27" t="e">
        <f>+SUMIF('[16]New PBC 31.03.2021'!A:A, 'Trial Balance (2)'!F675, '[16]New PBC 31.03.2021'!D:D)</f>
        <v>#VALUE!</v>
      </c>
      <c r="J675" s="27" t="e">
        <f>+SUMIF('[16]New PBC 31.03.2021'!A:A, 'Trial Balance (2)'!F675, '[16]New PBC 31.03.2021'!G:G)</f>
        <v>#VALUE!</v>
      </c>
      <c r="K675" s="27" t="e">
        <f>+SUMIF('[16]New PBC 31.03.2021'!A:A, 'Trial Balance (2)'!F675, '[16]New PBC 31.03.2021'!J:J)</f>
        <v>#VALUE!</v>
      </c>
      <c r="L675" s="27" t="e">
        <f t="shared" si="49"/>
        <v>#VALUE!</v>
      </c>
      <c r="M675" s="27">
        <f t="shared" si="48"/>
        <v>0</v>
      </c>
      <c r="N675" s="95" t="e">
        <f t="shared" si="50"/>
        <v>#VALUE!</v>
      </c>
      <c r="O675" s="59">
        <v>0</v>
      </c>
      <c r="P675" s="59">
        <f t="shared" si="51"/>
        <v>0</v>
      </c>
      <c r="Q675" s="60">
        <f t="shared" si="52"/>
        <v>0</v>
      </c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</row>
    <row r="676" spans="1:40" s="23" customFormat="1" ht="12.75" x14ac:dyDescent="0.2">
      <c r="A676" s="23" t="s">
        <v>3568</v>
      </c>
      <c r="B676" s="138">
        <v>1004</v>
      </c>
      <c r="C676" s="138">
        <v>1004</v>
      </c>
      <c r="D676" s="138">
        <v>100401</v>
      </c>
      <c r="E676" s="138">
        <v>100401</v>
      </c>
      <c r="F676" s="108" t="s">
        <v>1696</v>
      </c>
      <c r="G676" s="27" t="s">
        <v>1697</v>
      </c>
      <c r="H676" s="27" t="s">
        <v>5</v>
      </c>
      <c r="I676" s="27" t="e">
        <f>+SUMIF('[16]New PBC 31.03.2021'!A:A, 'Trial Balance (2)'!F676, '[16]New PBC 31.03.2021'!D:D)</f>
        <v>#VALUE!</v>
      </c>
      <c r="J676" s="27" t="e">
        <f>+SUMIF('[16]New PBC 31.03.2021'!A:A, 'Trial Balance (2)'!F676, '[16]New PBC 31.03.2021'!G:G)</f>
        <v>#VALUE!</v>
      </c>
      <c r="K676" s="27" t="e">
        <f>+SUMIF('[16]New PBC 31.03.2021'!A:A, 'Trial Balance (2)'!F676, '[16]New PBC 31.03.2021'!J:J)</f>
        <v>#VALUE!</v>
      </c>
      <c r="L676" s="27" t="e">
        <f t="shared" si="49"/>
        <v>#VALUE!</v>
      </c>
      <c r="M676" s="27">
        <f t="shared" si="48"/>
        <v>0</v>
      </c>
      <c r="N676" s="95" t="e">
        <f t="shared" si="50"/>
        <v>#VALUE!</v>
      </c>
      <c r="O676" s="59">
        <v>0</v>
      </c>
      <c r="P676" s="59">
        <f t="shared" si="51"/>
        <v>0</v>
      </c>
      <c r="Q676" s="60">
        <f t="shared" si="52"/>
        <v>0</v>
      </c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</row>
    <row r="677" spans="1:40" s="23" customFormat="1" ht="12.75" x14ac:dyDescent="0.2">
      <c r="A677" s="23" t="s">
        <v>3568</v>
      </c>
      <c r="B677" s="138">
        <v>1004</v>
      </c>
      <c r="C677" s="138">
        <v>1004</v>
      </c>
      <c r="D677" s="138">
        <v>100401</v>
      </c>
      <c r="E677" s="138">
        <v>100401</v>
      </c>
      <c r="F677" s="108" t="s">
        <v>1700</v>
      </c>
      <c r="G677" s="27" t="s">
        <v>1701</v>
      </c>
      <c r="H677" s="27" t="s">
        <v>5</v>
      </c>
      <c r="I677" s="27" t="e">
        <f>+SUMIF('[16]New PBC 31.03.2021'!A:A, 'Trial Balance (2)'!F677, '[16]New PBC 31.03.2021'!D:D)</f>
        <v>#VALUE!</v>
      </c>
      <c r="J677" s="27" t="e">
        <f>+SUMIF('[16]New PBC 31.03.2021'!A:A, 'Trial Balance (2)'!F677, '[16]New PBC 31.03.2021'!G:G)</f>
        <v>#VALUE!</v>
      </c>
      <c r="K677" s="27" t="e">
        <f>+SUMIF('[16]New PBC 31.03.2021'!A:A, 'Trial Balance (2)'!F677, '[16]New PBC 31.03.2021'!J:J)</f>
        <v>#VALUE!</v>
      </c>
      <c r="L677" s="27" t="e">
        <f t="shared" si="49"/>
        <v>#VALUE!</v>
      </c>
      <c r="M677" s="27">
        <f t="shared" si="48"/>
        <v>0</v>
      </c>
      <c r="N677" s="95" t="e">
        <f t="shared" si="50"/>
        <v>#VALUE!</v>
      </c>
      <c r="O677" s="59">
        <v>0</v>
      </c>
      <c r="P677" s="59">
        <f t="shared" si="51"/>
        <v>0</v>
      </c>
      <c r="Q677" s="60">
        <f t="shared" si="52"/>
        <v>0</v>
      </c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</row>
    <row r="678" spans="1:40" s="23" customFormat="1" ht="12.75" x14ac:dyDescent="0.2">
      <c r="A678" s="23" t="s">
        <v>3568</v>
      </c>
      <c r="B678" s="138">
        <v>1004</v>
      </c>
      <c r="C678" s="138">
        <v>1004</v>
      </c>
      <c r="D678" s="138">
        <v>100401</v>
      </c>
      <c r="E678" s="138">
        <v>100401</v>
      </c>
      <c r="F678" s="108" t="s">
        <v>1703</v>
      </c>
      <c r="G678" s="27" t="s">
        <v>1704</v>
      </c>
      <c r="H678" s="27" t="s">
        <v>5</v>
      </c>
      <c r="I678" s="27" t="e">
        <f>+SUMIF('[16]New PBC 31.03.2021'!A:A, 'Trial Balance (2)'!F678, '[16]New PBC 31.03.2021'!D:D)</f>
        <v>#VALUE!</v>
      </c>
      <c r="J678" s="27" t="e">
        <f>+SUMIF('[16]New PBC 31.03.2021'!A:A, 'Trial Balance (2)'!F678, '[16]New PBC 31.03.2021'!G:G)</f>
        <v>#VALUE!</v>
      </c>
      <c r="K678" s="27" t="e">
        <f>+SUMIF('[16]New PBC 31.03.2021'!A:A, 'Trial Balance (2)'!F678, '[16]New PBC 31.03.2021'!J:J)</f>
        <v>#VALUE!</v>
      </c>
      <c r="L678" s="27" t="e">
        <f t="shared" si="49"/>
        <v>#VALUE!</v>
      </c>
      <c r="M678" s="27">
        <f t="shared" si="48"/>
        <v>0</v>
      </c>
      <c r="N678" s="95" t="e">
        <f t="shared" si="50"/>
        <v>#VALUE!</v>
      </c>
      <c r="O678" s="59">
        <v>0</v>
      </c>
      <c r="P678" s="59">
        <f t="shared" si="51"/>
        <v>0</v>
      </c>
      <c r="Q678" s="60">
        <f t="shared" si="52"/>
        <v>0</v>
      </c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</row>
    <row r="679" spans="1:40" s="23" customFormat="1" ht="12.75" x14ac:dyDescent="0.2">
      <c r="A679" s="23" t="s">
        <v>3568</v>
      </c>
      <c r="B679" s="138">
        <v>1004</v>
      </c>
      <c r="C679" s="138">
        <v>1004</v>
      </c>
      <c r="D679" s="138">
        <v>100401</v>
      </c>
      <c r="E679" s="138">
        <v>100401</v>
      </c>
      <c r="F679" s="108" t="s">
        <v>1706</v>
      </c>
      <c r="G679" s="27" t="s">
        <v>1707</v>
      </c>
      <c r="H679" s="27" t="s">
        <v>5</v>
      </c>
      <c r="I679" s="27" t="e">
        <f>+SUMIF('[16]New PBC 31.03.2021'!A:A, 'Trial Balance (2)'!F679, '[16]New PBC 31.03.2021'!D:D)</f>
        <v>#VALUE!</v>
      </c>
      <c r="J679" s="27" t="e">
        <f>+SUMIF('[16]New PBC 31.03.2021'!A:A, 'Trial Balance (2)'!F679, '[16]New PBC 31.03.2021'!G:G)</f>
        <v>#VALUE!</v>
      </c>
      <c r="K679" s="27" t="e">
        <f>+SUMIF('[16]New PBC 31.03.2021'!A:A, 'Trial Balance (2)'!F679, '[16]New PBC 31.03.2021'!J:J)</f>
        <v>#VALUE!</v>
      </c>
      <c r="L679" s="27" t="e">
        <f t="shared" si="49"/>
        <v>#VALUE!</v>
      </c>
      <c r="M679" s="27">
        <f t="shared" si="48"/>
        <v>0</v>
      </c>
      <c r="N679" s="95" t="e">
        <f t="shared" si="50"/>
        <v>#VALUE!</v>
      </c>
      <c r="O679" s="59">
        <v>0</v>
      </c>
      <c r="P679" s="59">
        <f t="shared" si="51"/>
        <v>0</v>
      </c>
      <c r="Q679" s="60">
        <f t="shared" si="52"/>
        <v>0</v>
      </c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</row>
    <row r="680" spans="1:40" s="23" customFormat="1" ht="12.75" x14ac:dyDescent="0.2">
      <c r="A680" s="23" t="s">
        <v>3568</v>
      </c>
      <c r="B680" s="138">
        <v>1004</v>
      </c>
      <c r="C680" s="138">
        <v>1004</v>
      </c>
      <c r="D680" s="138">
        <v>100401</v>
      </c>
      <c r="E680" s="138">
        <v>100401</v>
      </c>
      <c r="F680" s="108" t="s">
        <v>1708</v>
      </c>
      <c r="G680" s="27" t="s">
        <v>1709</v>
      </c>
      <c r="H680" s="27" t="s">
        <v>5</v>
      </c>
      <c r="I680" s="27" t="e">
        <f>+SUMIF('[16]New PBC 31.03.2021'!A:A, 'Trial Balance (2)'!F680, '[16]New PBC 31.03.2021'!D:D)</f>
        <v>#VALUE!</v>
      </c>
      <c r="J680" s="27" t="e">
        <f>+SUMIF('[16]New PBC 31.03.2021'!A:A, 'Trial Balance (2)'!F680, '[16]New PBC 31.03.2021'!G:G)</f>
        <v>#VALUE!</v>
      </c>
      <c r="K680" s="27" t="e">
        <f>+SUMIF('[16]New PBC 31.03.2021'!A:A, 'Trial Balance (2)'!F680, '[16]New PBC 31.03.2021'!J:J)</f>
        <v>#VALUE!</v>
      </c>
      <c r="L680" s="27" t="e">
        <f t="shared" si="49"/>
        <v>#VALUE!</v>
      </c>
      <c r="M680" s="27">
        <f t="shared" si="48"/>
        <v>0</v>
      </c>
      <c r="N680" s="95" t="e">
        <f t="shared" si="50"/>
        <v>#VALUE!</v>
      </c>
      <c r="O680" s="59">
        <v>0</v>
      </c>
      <c r="P680" s="59">
        <f t="shared" si="51"/>
        <v>0</v>
      </c>
      <c r="Q680" s="60">
        <f t="shared" si="52"/>
        <v>0</v>
      </c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</row>
    <row r="681" spans="1:40" s="23" customFormat="1" ht="12.75" x14ac:dyDescent="0.2">
      <c r="A681" s="23" t="s">
        <v>3568</v>
      </c>
      <c r="B681" s="138">
        <v>1004</v>
      </c>
      <c r="C681" s="138">
        <v>1004</v>
      </c>
      <c r="D681" s="138">
        <v>100401</v>
      </c>
      <c r="E681" s="138">
        <v>100401</v>
      </c>
      <c r="F681" s="108" t="s">
        <v>1710</v>
      </c>
      <c r="G681" s="27" t="s">
        <v>1711</v>
      </c>
      <c r="H681" s="27" t="s">
        <v>5</v>
      </c>
      <c r="I681" s="27" t="e">
        <f>+SUMIF('[16]New PBC 31.03.2021'!A:A, 'Trial Balance (2)'!F681, '[16]New PBC 31.03.2021'!D:D)</f>
        <v>#VALUE!</v>
      </c>
      <c r="J681" s="27" t="e">
        <f>+SUMIF('[16]New PBC 31.03.2021'!A:A, 'Trial Balance (2)'!F681, '[16]New PBC 31.03.2021'!G:G)</f>
        <v>#VALUE!</v>
      </c>
      <c r="K681" s="27" t="e">
        <f>+SUMIF('[16]New PBC 31.03.2021'!A:A, 'Trial Balance (2)'!F681, '[16]New PBC 31.03.2021'!J:J)</f>
        <v>#VALUE!</v>
      </c>
      <c r="L681" s="27" t="e">
        <f t="shared" si="49"/>
        <v>#VALUE!</v>
      </c>
      <c r="M681" s="27">
        <f t="shared" si="48"/>
        <v>0</v>
      </c>
      <c r="N681" s="95" t="e">
        <f t="shared" si="50"/>
        <v>#VALUE!</v>
      </c>
      <c r="O681" s="59">
        <v>0</v>
      </c>
      <c r="P681" s="59">
        <f t="shared" si="51"/>
        <v>0</v>
      </c>
      <c r="Q681" s="60">
        <f t="shared" si="52"/>
        <v>0</v>
      </c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</row>
    <row r="682" spans="1:40" s="23" customFormat="1" ht="12.75" x14ac:dyDescent="0.2">
      <c r="A682" s="23" t="s">
        <v>3568</v>
      </c>
      <c r="B682" s="138">
        <v>1004</v>
      </c>
      <c r="C682" s="138">
        <v>1004</v>
      </c>
      <c r="D682" s="138">
        <v>100401</v>
      </c>
      <c r="E682" s="138">
        <v>100401</v>
      </c>
      <c r="F682" s="108" t="s">
        <v>1712</v>
      </c>
      <c r="G682" s="27" t="s">
        <v>1713</v>
      </c>
      <c r="H682" s="27" t="s">
        <v>5</v>
      </c>
      <c r="I682" s="27" t="e">
        <f>+SUMIF('[16]New PBC 31.03.2021'!A:A, 'Trial Balance (2)'!F682, '[16]New PBC 31.03.2021'!D:D)</f>
        <v>#VALUE!</v>
      </c>
      <c r="J682" s="27" t="e">
        <f>+SUMIF('[16]New PBC 31.03.2021'!A:A, 'Trial Balance (2)'!F682, '[16]New PBC 31.03.2021'!G:G)</f>
        <v>#VALUE!</v>
      </c>
      <c r="K682" s="27" t="e">
        <f>+SUMIF('[16]New PBC 31.03.2021'!A:A, 'Trial Balance (2)'!F682, '[16]New PBC 31.03.2021'!J:J)</f>
        <v>#VALUE!</v>
      </c>
      <c r="L682" s="27" t="e">
        <f t="shared" si="49"/>
        <v>#VALUE!</v>
      </c>
      <c r="M682" s="27">
        <f t="shared" si="48"/>
        <v>0</v>
      </c>
      <c r="N682" s="95" t="e">
        <f t="shared" si="50"/>
        <v>#VALUE!</v>
      </c>
      <c r="O682" s="59">
        <v>0</v>
      </c>
      <c r="P682" s="59">
        <f t="shared" si="51"/>
        <v>0</v>
      </c>
      <c r="Q682" s="60">
        <f t="shared" si="52"/>
        <v>0</v>
      </c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</row>
    <row r="683" spans="1:40" s="23" customFormat="1" ht="12.75" x14ac:dyDescent="0.2">
      <c r="A683" s="23" t="s">
        <v>3568</v>
      </c>
      <c r="B683" s="138">
        <v>1004</v>
      </c>
      <c r="C683" s="138">
        <v>1004</v>
      </c>
      <c r="D683" s="138">
        <v>100401</v>
      </c>
      <c r="E683" s="138">
        <v>100401</v>
      </c>
      <c r="F683" s="108" t="s">
        <v>1715</v>
      </c>
      <c r="G683" s="27" t="s">
        <v>1716</v>
      </c>
      <c r="H683" s="27" t="s">
        <v>5</v>
      </c>
      <c r="I683" s="27" t="e">
        <f>+SUMIF('[16]New PBC 31.03.2021'!A:A, 'Trial Balance (2)'!F683, '[16]New PBC 31.03.2021'!D:D)</f>
        <v>#VALUE!</v>
      </c>
      <c r="J683" s="27" t="e">
        <f>+SUMIF('[16]New PBC 31.03.2021'!A:A, 'Trial Balance (2)'!F683, '[16]New PBC 31.03.2021'!G:G)</f>
        <v>#VALUE!</v>
      </c>
      <c r="K683" s="27" t="e">
        <f>+SUMIF('[16]New PBC 31.03.2021'!A:A, 'Trial Balance (2)'!F683, '[16]New PBC 31.03.2021'!J:J)</f>
        <v>#VALUE!</v>
      </c>
      <c r="L683" s="27" t="e">
        <f t="shared" si="49"/>
        <v>#VALUE!</v>
      </c>
      <c r="M683" s="27">
        <f t="shared" si="48"/>
        <v>0</v>
      </c>
      <c r="N683" s="95" t="e">
        <f t="shared" si="50"/>
        <v>#VALUE!</v>
      </c>
      <c r="O683" s="59">
        <v>0</v>
      </c>
      <c r="P683" s="59">
        <f t="shared" si="51"/>
        <v>0</v>
      </c>
      <c r="Q683" s="60">
        <f t="shared" si="52"/>
        <v>0</v>
      </c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</row>
    <row r="684" spans="1:40" s="23" customFormat="1" ht="12.75" x14ac:dyDescent="0.2">
      <c r="A684" s="23" t="s">
        <v>3568</v>
      </c>
      <c r="B684" s="138">
        <v>1004</v>
      </c>
      <c r="C684" s="138">
        <v>1004</v>
      </c>
      <c r="D684" s="138">
        <v>100401</v>
      </c>
      <c r="E684" s="138">
        <v>100401</v>
      </c>
      <c r="F684" s="108" t="s">
        <v>1720</v>
      </c>
      <c r="G684" s="27" t="s">
        <v>1721</v>
      </c>
      <c r="H684" s="27" t="s">
        <v>5</v>
      </c>
      <c r="I684" s="27" t="e">
        <f>+SUMIF('[16]New PBC 31.03.2021'!A:A, 'Trial Balance (2)'!F684, '[16]New PBC 31.03.2021'!D:D)</f>
        <v>#VALUE!</v>
      </c>
      <c r="J684" s="27" t="e">
        <f>+SUMIF('[16]New PBC 31.03.2021'!A:A, 'Trial Balance (2)'!F684, '[16]New PBC 31.03.2021'!G:G)</f>
        <v>#VALUE!</v>
      </c>
      <c r="K684" s="27" t="e">
        <f>+SUMIF('[16]New PBC 31.03.2021'!A:A, 'Trial Balance (2)'!F684, '[16]New PBC 31.03.2021'!J:J)</f>
        <v>#VALUE!</v>
      </c>
      <c r="L684" s="27" t="e">
        <f t="shared" si="49"/>
        <v>#VALUE!</v>
      </c>
      <c r="M684" s="27">
        <f t="shared" si="48"/>
        <v>0</v>
      </c>
      <c r="N684" s="95" t="e">
        <f t="shared" si="50"/>
        <v>#VALUE!</v>
      </c>
      <c r="O684" s="59">
        <v>0</v>
      </c>
      <c r="P684" s="59">
        <f t="shared" si="51"/>
        <v>0</v>
      </c>
      <c r="Q684" s="60">
        <f t="shared" si="52"/>
        <v>0</v>
      </c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</row>
    <row r="685" spans="1:40" s="23" customFormat="1" ht="12.75" x14ac:dyDescent="0.2">
      <c r="A685" s="23" t="s">
        <v>3566</v>
      </c>
      <c r="B685" s="138">
        <v>1013</v>
      </c>
      <c r="C685" s="138">
        <v>1013</v>
      </c>
      <c r="D685" s="138">
        <v>101301</v>
      </c>
      <c r="E685" s="138">
        <v>101301</v>
      </c>
      <c r="F685" s="108" t="s">
        <v>2102</v>
      </c>
      <c r="G685" s="27" t="s">
        <v>2103</v>
      </c>
      <c r="H685" s="27" t="s">
        <v>371</v>
      </c>
      <c r="I685" s="27" t="e">
        <f>+SUMIF('[16]New PBC 31.03.2021'!A:A, 'Trial Balance (2)'!F685, '[16]New PBC 31.03.2021'!D:D)</f>
        <v>#VALUE!</v>
      </c>
      <c r="J685" s="27" t="e">
        <f>+SUMIF('[16]New PBC 31.03.2021'!A:A, 'Trial Balance (2)'!F685, '[16]New PBC 31.03.2021'!G:G)</f>
        <v>#VALUE!</v>
      </c>
      <c r="K685" s="27" t="e">
        <f>+SUMIF('[16]New PBC 31.03.2021'!A:A, 'Trial Balance (2)'!F685, '[16]New PBC 31.03.2021'!J:J)</f>
        <v>#VALUE!</v>
      </c>
      <c r="L685" s="27" t="e">
        <f t="shared" si="49"/>
        <v>#VALUE!</v>
      </c>
      <c r="M685" s="27">
        <f t="shared" si="48"/>
        <v>0</v>
      </c>
      <c r="N685" s="95" t="e">
        <f t="shared" si="50"/>
        <v>#VALUE!</v>
      </c>
      <c r="O685" s="59">
        <v>4509960</v>
      </c>
      <c r="P685" s="59">
        <f t="shared" si="51"/>
        <v>0</v>
      </c>
      <c r="Q685" s="60">
        <f t="shared" si="52"/>
        <v>4509960</v>
      </c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</row>
    <row r="686" spans="1:40" s="23" customFormat="1" ht="12.75" x14ac:dyDescent="0.2">
      <c r="A686" s="23" t="s">
        <v>3562</v>
      </c>
      <c r="B686" s="138">
        <v>1002</v>
      </c>
      <c r="C686" s="138">
        <v>1002</v>
      </c>
      <c r="D686" s="138">
        <v>100201</v>
      </c>
      <c r="E686" s="138">
        <v>100201</v>
      </c>
      <c r="F686" s="108" t="s">
        <v>2104</v>
      </c>
      <c r="G686" s="27" t="s">
        <v>2105</v>
      </c>
      <c r="H686" s="27" t="s">
        <v>5</v>
      </c>
      <c r="I686" s="27" t="e">
        <f>+SUMIF('[16]New PBC 31.03.2021'!A:A, 'Trial Balance (2)'!F686, '[16]New PBC 31.03.2021'!D:D)</f>
        <v>#VALUE!</v>
      </c>
      <c r="J686" s="27" t="e">
        <f>+SUMIF('[16]New PBC 31.03.2021'!A:A, 'Trial Balance (2)'!F686, '[16]New PBC 31.03.2021'!G:G)</f>
        <v>#VALUE!</v>
      </c>
      <c r="K686" s="27" t="e">
        <f>+SUMIF('[16]New PBC 31.03.2021'!A:A, 'Trial Balance (2)'!F686, '[16]New PBC 31.03.2021'!J:J)</f>
        <v>#VALUE!</v>
      </c>
      <c r="L686" s="27" t="e">
        <f t="shared" si="49"/>
        <v>#VALUE!</v>
      </c>
      <c r="M686" s="27">
        <f t="shared" si="48"/>
        <v>0</v>
      </c>
      <c r="N686" s="95" t="e">
        <f t="shared" si="50"/>
        <v>#VALUE!</v>
      </c>
      <c r="O686" s="59">
        <v>4.000000000000001E-3</v>
      </c>
      <c r="P686" s="59">
        <f t="shared" si="51"/>
        <v>0</v>
      </c>
      <c r="Q686" s="60">
        <f t="shared" si="52"/>
        <v>0</v>
      </c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</row>
    <row r="687" spans="1:40" s="23" customFormat="1" ht="12.75" x14ac:dyDescent="0.2">
      <c r="A687" s="23" t="s">
        <v>3567</v>
      </c>
      <c r="B687" s="138">
        <v>2012</v>
      </c>
      <c r="C687" s="138">
        <v>2012</v>
      </c>
      <c r="D687" s="138">
        <v>201201</v>
      </c>
      <c r="E687" s="138">
        <v>201201</v>
      </c>
      <c r="F687" s="108" t="s">
        <v>2881</v>
      </c>
      <c r="G687" s="27" t="s">
        <v>2882</v>
      </c>
      <c r="H687" s="27" t="s">
        <v>5</v>
      </c>
      <c r="I687" s="27" t="e">
        <f>+SUMIF('[16]New PBC 31.03.2021'!A:A, 'Trial Balance (2)'!F687, '[16]New PBC 31.03.2021'!D:D)</f>
        <v>#VALUE!</v>
      </c>
      <c r="J687" s="27" t="e">
        <f>+SUMIF('[16]New PBC 31.03.2021'!A:A, 'Trial Balance (2)'!F687, '[16]New PBC 31.03.2021'!G:G)</f>
        <v>#VALUE!</v>
      </c>
      <c r="K687" s="27" t="e">
        <f>+SUMIF('[16]New PBC 31.03.2021'!A:A, 'Trial Balance (2)'!F687, '[16]New PBC 31.03.2021'!J:J)</f>
        <v>#VALUE!</v>
      </c>
      <c r="L687" s="27" t="e">
        <f t="shared" si="49"/>
        <v>#VALUE!</v>
      </c>
      <c r="M687" s="27">
        <f t="shared" si="48"/>
        <v>0</v>
      </c>
      <c r="N687" s="95" t="e">
        <f t="shared" si="50"/>
        <v>#VALUE!</v>
      </c>
      <c r="O687" s="59"/>
      <c r="P687" s="59"/>
      <c r="Q687" s="60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</row>
    <row r="688" spans="1:40" s="23" customFormat="1" ht="12.75" x14ac:dyDescent="0.2">
      <c r="A688" s="23" t="s">
        <v>3567</v>
      </c>
      <c r="B688" s="138">
        <v>2012</v>
      </c>
      <c r="C688" s="138">
        <v>2012</v>
      </c>
      <c r="D688" s="138">
        <v>201201</v>
      </c>
      <c r="E688" s="138">
        <v>201201</v>
      </c>
      <c r="F688" s="108" t="s">
        <v>2883</v>
      </c>
      <c r="G688" s="27" t="s">
        <v>2884</v>
      </c>
      <c r="H688" s="27" t="s">
        <v>5</v>
      </c>
      <c r="I688" s="27" t="e">
        <f>+SUMIF('[16]New PBC 31.03.2021'!A:A, 'Trial Balance (2)'!F688, '[16]New PBC 31.03.2021'!D:D)</f>
        <v>#VALUE!</v>
      </c>
      <c r="J688" s="27" t="e">
        <f>+SUMIF('[16]New PBC 31.03.2021'!A:A, 'Trial Balance (2)'!F688, '[16]New PBC 31.03.2021'!G:G)</f>
        <v>#VALUE!</v>
      </c>
      <c r="K688" s="27" t="e">
        <f>+SUMIF('[16]New PBC 31.03.2021'!A:A, 'Trial Balance (2)'!F688, '[16]New PBC 31.03.2021'!J:J)</f>
        <v>#VALUE!</v>
      </c>
      <c r="L688" s="27" t="e">
        <f t="shared" si="49"/>
        <v>#VALUE!</v>
      </c>
      <c r="M688" s="27">
        <f t="shared" si="48"/>
        <v>0</v>
      </c>
      <c r="N688" s="95" t="e">
        <f t="shared" si="50"/>
        <v>#VALUE!</v>
      </c>
      <c r="O688" s="59"/>
      <c r="P688" s="59"/>
      <c r="Q688" s="60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</row>
    <row r="689" spans="1:40" s="23" customFormat="1" ht="12.75" x14ac:dyDescent="0.2">
      <c r="A689" s="23" t="s">
        <v>3567</v>
      </c>
      <c r="B689" s="138">
        <v>2012</v>
      </c>
      <c r="C689" s="138">
        <v>2012</v>
      </c>
      <c r="D689" s="138">
        <v>201201</v>
      </c>
      <c r="E689" s="138">
        <v>201201</v>
      </c>
      <c r="F689" s="108" t="s">
        <v>959</v>
      </c>
      <c r="G689" s="27" t="s">
        <v>960</v>
      </c>
      <c r="H689" s="27" t="s">
        <v>5</v>
      </c>
      <c r="I689" s="27" t="e">
        <f>+SUMIF('[16]New PBC 31.03.2021'!A:A, 'Trial Balance (2)'!F689, '[16]New PBC 31.03.2021'!D:D)</f>
        <v>#VALUE!</v>
      </c>
      <c r="J689" s="27" t="e">
        <f>+SUMIF('[16]New PBC 31.03.2021'!A:A, 'Trial Balance (2)'!F689, '[16]New PBC 31.03.2021'!G:G)</f>
        <v>#VALUE!</v>
      </c>
      <c r="K689" s="27" t="e">
        <f>+SUMIF('[16]New PBC 31.03.2021'!A:A, 'Trial Balance (2)'!F689, '[16]New PBC 31.03.2021'!J:J)</f>
        <v>#VALUE!</v>
      </c>
      <c r="L689" s="27" t="e">
        <f t="shared" si="49"/>
        <v>#VALUE!</v>
      </c>
      <c r="M689" s="27">
        <f t="shared" si="48"/>
        <v>0</v>
      </c>
      <c r="N689" s="95" t="e">
        <f t="shared" si="50"/>
        <v>#VALUE!</v>
      </c>
      <c r="O689" s="59">
        <v>-26250</v>
      </c>
      <c r="P689" s="59">
        <f t="shared" si="51"/>
        <v>0</v>
      </c>
      <c r="Q689" s="60">
        <f t="shared" si="52"/>
        <v>-26250</v>
      </c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</row>
    <row r="690" spans="1:40" s="23" customFormat="1" ht="12.75" x14ac:dyDescent="0.2">
      <c r="A690" s="23" t="s">
        <v>3568</v>
      </c>
      <c r="B690" s="138">
        <v>1004</v>
      </c>
      <c r="C690" s="138">
        <v>1004</v>
      </c>
      <c r="D690" s="138">
        <v>100401</v>
      </c>
      <c r="E690" s="138">
        <v>100401</v>
      </c>
      <c r="F690" s="108" t="s">
        <v>1032</v>
      </c>
      <c r="G690" s="27" t="s">
        <v>1033</v>
      </c>
      <c r="H690" s="27" t="s">
        <v>5</v>
      </c>
      <c r="I690" s="27" t="e">
        <f>+SUMIF('[16]New PBC 31.03.2021'!A:A, 'Trial Balance (2)'!F690, '[16]New PBC 31.03.2021'!D:D)</f>
        <v>#VALUE!</v>
      </c>
      <c r="J690" s="27" t="e">
        <f>+SUMIF('[16]New PBC 31.03.2021'!A:A, 'Trial Balance (2)'!F690, '[16]New PBC 31.03.2021'!G:G)</f>
        <v>#VALUE!</v>
      </c>
      <c r="K690" s="27" t="e">
        <f>+SUMIF('[16]New PBC 31.03.2021'!A:A, 'Trial Balance (2)'!F690, '[16]New PBC 31.03.2021'!J:J)</f>
        <v>#VALUE!</v>
      </c>
      <c r="L690" s="27" t="e">
        <f t="shared" si="49"/>
        <v>#VALUE!</v>
      </c>
      <c r="M690" s="27">
        <f t="shared" si="48"/>
        <v>0</v>
      </c>
      <c r="N690" s="95" t="e">
        <f t="shared" si="50"/>
        <v>#VALUE!</v>
      </c>
      <c r="O690" s="59">
        <v>0</v>
      </c>
      <c r="P690" s="59">
        <f t="shared" si="51"/>
        <v>0</v>
      </c>
      <c r="Q690" s="60">
        <f t="shared" si="52"/>
        <v>0</v>
      </c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</row>
    <row r="691" spans="1:40" s="23" customFormat="1" ht="12.75" x14ac:dyDescent="0.2">
      <c r="A691" s="23" t="s">
        <v>3568</v>
      </c>
      <c r="B691" s="138">
        <v>1004</v>
      </c>
      <c r="C691" s="138">
        <v>1004</v>
      </c>
      <c r="D691" s="138">
        <v>100401</v>
      </c>
      <c r="E691" s="138">
        <v>100401</v>
      </c>
      <c r="F691" s="108" t="s">
        <v>1038</v>
      </c>
      <c r="G691" s="27" t="s">
        <v>1039</v>
      </c>
      <c r="H691" s="27" t="s">
        <v>5</v>
      </c>
      <c r="I691" s="27" t="e">
        <f>+SUMIF('[16]New PBC 31.03.2021'!A:A, 'Trial Balance (2)'!F691, '[16]New PBC 31.03.2021'!D:D)</f>
        <v>#VALUE!</v>
      </c>
      <c r="J691" s="27" t="e">
        <f>+SUMIF('[16]New PBC 31.03.2021'!A:A, 'Trial Balance (2)'!F691, '[16]New PBC 31.03.2021'!G:G)</f>
        <v>#VALUE!</v>
      </c>
      <c r="K691" s="27" t="e">
        <f>+SUMIF('[16]New PBC 31.03.2021'!A:A, 'Trial Balance (2)'!F691, '[16]New PBC 31.03.2021'!J:J)</f>
        <v>#VALUE!</v>
      </c>
      <c r="L691" s="27" t="e">
        <f t="shared" si="49"/>
        <v>#VALUE!</v>
      </c>
      <c r="M691" s="27">
        <f t="shared" si="48"/>
        <v>0</v>
      </c>
      <c r="N691" s="95" t="e">
        <f t="shared" si="50"/>
        <v>#VALUE!</v>
      </c>
      <c r="O691" s="59">
        <v>0</v>
      </c>
      <c r="P691" s="59">
        <f t="shared" si="51"/>
        <v>0</v>
      </c>
      <c r="Q691" s="60">
        <f t="shared" si="52"/>
        <v>0</v>
      </c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</row>
    <row r="692" spans="1:40" s="23" customFormat="1" ht="12.75" x14ac:dyDescent="0.2">
      <c r="A692" s="23" t="s">
        <v>3568</v>
      </c>
      <c r="B692" s="138">
        <v>1004</v>
      </c>
      <c r="C692" s="138">
        <v>1004</v>
      </c>
      <c r="D692" s="138">
        <v>100401</v>
      </c>
      <c r="E692" s="138">
        <v>100401</v>
      </c>
      <c r="F692" s="108" t="s">
        <v>1067</v>
      </c>
      <c r="G692" s="27" t="s">
        <v>1068</v>
      </c>
      <c r="H692" s="27" t="s">
        <v>5</v>
      </c>
      <c r="I692" s="27" t="e">
        <f>+SUMIF('[16]New PBC 31.03.2021'!A:A, 'Trial Balance (2)'!F692, '[16]New PBC 31.03.2021'!D:D)</f>
        <v>#VALUE!</v>
      </c>
      <c r="J692" s="27" t="e">
        <f>+SUMIF('[16]New PBC 31.03.2021'!A:A, 'Trial Balance (2)'!F692, '[16]New PBC 31.03.2021'!G:G)</f>
        <v>#VALUE!</v>
      </c>
      <c r="K692" s="27" t="e">
        <f>+SUMIF('[16]New PBC 31.03.2021'!A:A, 'Trial Balance (2)'!F692, '[16]New PBC 31.03.2021'!J:J)</f>
        <v>#VALUE!</v>
      </c>
      <c r="L692" s="27" t="e">
        <f t="shared" si="49"/>
        <v>#VALUE!</v>
      </c>
      <c r="M692" s="27">
        <f t="shared" si="48"/>
        <v>0</v>
      </c>
      <c r="N692" s="95" t="e">
        <f t="shared" si="50"/>
        <v>#VALUE!</v>
      </c>
      <c r="O692" s="59">
        <v>0</v>
      </c>
      <c r="P692" s="59">
        <f t="shared" si="51"/>
        <v>0</v>
      </c>
      <c r="Q692" s="60">
        <f t="shared" si="52"/>
        <v>0</v>
      </c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</row>
    <row r="693" spans="1:40" s="23" customFormat="1" ht="12.75" x14ac:dyDescent="0.2">
      <c r="A693" s="23" t="s">
        <v>3568</v>
      </c>
      <c r="B693" s="138">
        <v>1004</v>
      </c>
      <c r="C693" s="138">
        <v>1004</v>
      </c>
      <c r="D693" s="138">
        <v>100401</v>
      </c>
      <c r="E693" s="138">
        <v>100401</v>
      </c>
      <c r="F693" s="108" t="s">
        <v>1113</v>
      </c>
      <c r="G693" s="27" t="s">
        <v>1114</v>
      </c>
      <c r="H693" s="27" t="s">
        <v>5</v>
      </c>
      <c r="I693" s="27" t="e">
        <f>+SUMIF('[16]New PBC 31.03.2021'!A:A, 'Trial Balance (2)'!F693, '[16]New PBC 31.03.2021'!D:D)</f>
        <v>#VALUE!</v>
      </c>
      <c r="J693" s="27" t="e">
        <f>+SUMIF('[16]New PBC 31.03.2021'!A:A, 'Trial Balance (2)'!F693, '[16]New PBC 31.03.2021'!G:G)</f>
        <v>#VALUE!</v>
      </c>
      <c r="K693" s="27" t="e">
        <f>+SUMIF('[16]New PBC 31.03.2021'!A:A, 'Trial Balance (2)'!F693, '[16]New PBC 31.03.2021'!J:J)</f>
        <v>#VALUE!</v>
      </c>
      <c r="L693" s="27" t="e">
        <f t="shared" si="49"/>
        <v>#VALUE!</v>
      </c>
      <c r="M693" s="27">
        <f t="shared" si="48"/>
        <v>0</v>
      </c>
      <c r="N693" s="95" t="e">
        <f t="shared" si="50"/>
        <v>#VALUE!</v>
      </c>
      <c r="O693" s="59">
        <v>0</v>
      </c>
      <c r="P693" s="59">
        <f t="shared" si="51"/>
        <v>0</v>
      </c>
      <c r="Q693" s="60">
        <f t="shared" si="52"/>
        <v>0</v>
      </c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</row>
    <row r="694" spans="1:40" s="23" customFormat="1" ht="12.75" x14ac:dyDescent="0.2">
      <c r="A694" s="23" t="s">
        <v>3568</v>
      </c>
      <c r="B694" s="138">
        <v>1004</v>
      </c>
      <c r="C694" s="138">
        <v>1004</v>
      </c>
      <c r="D694" s="138">
        <v>100401</v>
      </c>
      <c r="E694" s="138">
        <v>100401</v>
      </c>
      <c r="F694" s="108" t="s">
        <v>1118</v>
      </c>
      <c r="G694" s="27" t="s">
        <v>1119</v>
      </c>
      <c r="H694" s="27" t="s">
        <v>5</v>
      </c>
      <c r="I694" s="27" t="e">
        <f>+SUMIF('[16]New PBC 31.03.2021'!A:A, 'Trial Balance (2)'!F694, '[16]New PBC 31.03.2021'!D:D)</f>
        <v>#VALUE!</v>
      </c>
      <c r="J694" s="27" t="e">
        <f>+SUMIF('[16]New PBC 31.03.2021'!A:A, 'Trial Balance (2)'!F694, '[16]New PBC 31.03.2021'!G:G)</f>
        <v>#VALUE!</v>
      </c>
      <c r="K694" s="27" t="e">
        <f>+SUMIF('[16]New PBC 31.03.2021'!A:A, 'Trial Balance (2)'!F694, '[16]New PBC 31.03.2021'!J:J)</f>
        <v>#VALUE!</v>
      </c>
      <c r="L694" s="27" t="e">
        <f t="shared" si="49"/>
        <v>#VALUE!</v>
      </c>
      <c r="M694" s="27">
        <f t="shared" si="48"/>
        <v>0</v>
      </c>
      <c r="N694" s="95" t="e">
        <f t="shared" si="50"/>
        <v>#VALUE!</v>
      </c>
      <c r="O694" s="59">
        <v>0</v>
      </c>
      <c r="P694" s="59">
        <f t="shared" si="51"/>
        <v>0</v>
      </c>
      <c r="Q694" s="60">
        <f t="shared" si="52"/>
        <v>0</v>
      </c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</row>
    <row r="695" spans="1:40" s="23" customFormat="1" ht="12.75" x14ac:dyDescent="0.2">
      <c r="A695" s="23" t="s">
        <v>3568</v>
      </c>
      <c r="B695" s="138">
        <v>1004</v>
      </c>
      <c r="C695" s="138">
        <v>1004</v>
      </c>
      <c r="D695" s="138">
        <v>100401</v>
      </c>
      <c r="E695" s="138">
        <v>100401</v>
      </c>
      <c r="F695" s="108" t="s">
        <v>1124</v>
      </c>
      <c r="G695" s="27" t="s">
        <v>1125</v>
      </c>
      <c r="H695" s="27" t="s">
        <v>5</v>
      </c>
      <c r="I695" s="27" t="e">
        <f>+SUMIF('[16]New PBC 31.03.2021'!A:A, 'Trial Balance (2)'!F695, '[16]New PBC 31.03.2021'!D:D)</f>
        <v>#VALUE!</v>
      </c>
      <c r="J695" s="27" t="e">
        <f>+SUMIF('[16]New PBC 31.03.2021'!A:A, 'Trial Balance (2)'!F695, '[16]New PBC 31.03.2021'!G:G)</f>
        <v>#VALUE!</v>
      </c>
      <c r="K695" s="27" t="e">
        <f>+SUMIF('[16]New PBC 31.03.2021'!A:A, 'Trial Balance (2)'!F695, '[16]New PBC 31.03.2021'!J:J)</f>
        <v>#VALUE!</v>
      </c>
      <c r="L695" s="27" t="e">
        <f t="shared" si="49"/>
        <v>#VALUE!</v>
      </c>
      <c r="M695" s="27">
        <f t="shared" ref="M695:M714" si="53">+ROUND(SUM(S695:X695),0)</f>
        <v>0</v>
      </c>
      <c r="N695" s="95" t="e">
        <f t="shared" si="50"/>
        <v>#VALUE!</v>
      </c>
      <c r="O695" s="59">
        <v>0</v>
      </c>
      <c r="P695" s="59">
        <f t="shared" si="51"/>
        <v>0</v>
      </c>
      <c r="Q695" s="60">
        <f t="shared" si="52"/>
        <v>0</v>
      </c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</row>
    <row r="696" spans="1:40" s="23" customFormat="1" ht="12.75" x14ac:dyDescent="0.2">
      <c r="A696" s="23" t="s">
        <v>3568</v>
      </c>
      <c r="B696" s="138">
        <v>1004</v>
      </c>
      <c r="C696" s="138">
        <v>1004</v>
      </c>
      <c r="D696" s="138">
        <v>100401</v>
      </c>
      <c r="E696" s="138">
        <v>100401</v>
      </c>
      <c r="F696" s="108" t="s">
        <v>1138</v>
      </c>
      <c r="G696" s="27" t="s">
        <v>1139</v>
      </c>
      <c r="H696" s="27" t="s">
        <v>5</v>
      </c>
      <c r="I696" s="27" t="e">
        <f>+SUMIF('[16]New PBC 31.03.2021'!A:A, 'Trial Balance (2)'!F696, '[16]New PBC 31.03.2021'!D:D)</f>
        <v>#VALUE!</v>
      </c>
      <c r="J696" s="27" t="e">
        <f>+SUMIF('[16]New PBC 31.03.2021'!A:A, 'Trial Balance (2)'!F696, '[16]New PBC 31.03.2021'!G:G)</f>
        <v>#VALUE!</v>
      </c>
      <c r="K696" s="27" t="e">
        <f>+SUMIF('[16]New PBC 31.03.2021'!A:A, 'Trial Balance (2)'!F696, '[16]New PBC 31.03.2021'!J:J)</f>
        <v>#VALUE!</v>
      </c>
      <c r="L696" s="27" t="e">
        <f t="shared" si="49"/>
        <v>#VALUE!</v>
      </c>
      <c r="M696" s="27">
        <f t="shared" si="53"/>
        <v>0</v>
      </c>
      <c r="N696" s="95" t="e">
        <f t="shared" si="50"/>
        <v>#VALUE!</v>
      </c>
      <c r="O696" s="59">
        <v>100340</v>
      </c>
      <c r="P696" s="59">
        <f t="shared" si="51"/>
        <v>0</v>
      </c>
      <c r="Q696" s="60">
        <f t="shared" si="52"/>
        <v>100340</v>
      </c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</row>
    <row r="697" spans="1:40" s="23" customFormat="1" ht="12.75" x14ac:dyDescent="0.2">
      <c r="A697" s="23" t="s">
        <v>3568</v>
      </c>
      <c r="B697" s="138">
        <v>1004</v>
      </c>
      <c r="C697" s="138">
        <v>1004</v>
      </c>
      <c r="D697" s="138">
        <v>100401</v>
      </c>
      <c r="E697" s="138">
        <v>100401</v>
      </c>
      <c r="F697" s="108" t="s">
        <v>1159</v>
      </c>
      <c r="G697" s="27" t="s">
        <v>1160</v>
      </c>
      <c r="H697" s="27" t="s">
        <v>5</v>
      </c>
      <c r="I697" s="27" t="e">
        <f>+SUMIF('[16]New PBC 31.03.2021'!A:A, 'Trial Balance (2)'!F697, '[16]New PBC 31.03.2021'!D:D)</f>
        <v>#VALUE!</v>
      </c>
      <c r="J697" s="27" t="e">
        <f>+SUMIF('[16]New PBC 31.03.2021'!A:A, 'Trial Balance (2)'!F697, '[16]New PBC 31.03.2021'!G:G)</f>
        <v>#VALUE!</v>
      </c>
      <c r="K697" s="27" t="e">
        <f>+SUMIF('[16]New PBC 31.03.2021'!A:A, 'Trial Balance (2)'!F697, '[16]New PBC 31.03.2021'!J:J)</f>
        <v>#VALUE!</v>
      </c>
      <c r="L697" s="27" t="e">
        <f t="shared" si="49"/>
        <v>#VALUE!</v>
      </c>
      <c r="M697" s="27">
        <f t="shared" si="53"/>
        <v>0</v>
      </c>
      <c r="N697" s="95" t="e">
        <f t="shared" si="50"/>
        <v>#VALUE!</v>
      </c>
      <c r="O697" s="59">
        <v>0</v>
      </c>
      <c r="P697" s="59">
        <f t="shared" si="51"/>
        <v>0</v>
      </c>
      <c r="Q697" s="60">
        <f t="shared" si="52"/>
        <v>0</v>
      </c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</row>
    <row r="698" spans="1:40" s="23" customFormat="1" ht="12.75" x14ac:dyDescent="0.2">
      <c r="A698" s="23" t="s">
        <v>3568</v>
      </c>
      <c r="B698" s="138">
        <v>1004</v>
      </c>
      <c r="C698" s="138">
        <v>1004</v>
      </c>
      <c r="D698" s="138">
        <v>100401</v>
      </c>
      <c r="E698" s="138">
        <v>100401</v>
      </c>
      <c r="F698" s="108" t="s">
        <v>1162</v>
      </c>
      <c r="G698" s="27" t="s">
        <v>893</v>
      </c>
      <c r="H698" s="27" t="s">
        <v>5</v>
      </c>
      <c r="I698" s="27" t="e">
        <f>+SUMIF('[16]New PBC 31.03.2021'!A:A, 'Trial Balance (2)'!F698, '[16]New PBC 31.03.2021'!D:D)</f>
        <v>#VALUE!</v>
      </c>
      <c r="J698" s="27" t="e">
        <f>+SUMIF('[16]New PBC 31.03.2021'!A:A, 'Trial Balance (2)'!F698, '[16]New PBC 31.03.2021'!G:G)</f>
        <v>#VALUE!</v>
      </c>
      <c r="K698" s="27" t="e">
        <f>+SUMIF('[16]New PBC 31.03.2021'!A:A, 'Trial Balance (2)'!F698, '[16]New PBC 31.03.2021'!J:J)</f>
        <v>#VALUE!</v>
      </c>
      <c r="L698" s="27" t="e">
        <f t="shared" si="49"/>
        <v>#VALUE!</v>
      </c>
      <c r="M698" s="27">
        <f t="shared" si="53"/>
        <v>0</v>
      </c>
      <c r="N698" s="95" t="e">
        <f t="shared" si="50"/>
        <v>#VALUE!</v>
      </c>
      <c r="O698" s="59">
        <v>0</v>
      </c>
      <c r="P698" s="59">
        <f t="shared" si="51"/>
        <v>0</v>
      </c>
      <c r="Q698" s="60">
        <f t="shared" si="52"/>
        <v>0</v>
      </c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</row>
    <row r="699" spans="1:40" s="23" customFormat="1" ht="12.75" x14ac:dyDescent="0.2">
      <c r="A699" s="23" t="s">
        <v>3568</v>
      </c>
      <c r="B699" s="138">
        <v>1004</v>
      </c>
      <c r="C699" s="138">
        <v>1004</v>
      </c>
      <c r="D699" s="138">
        <v>100401</v>
      </c>
      <c r="E699" s="138">
        <v>100401</v>
      </c>
      <c r="F699" s="108" t="s">
        <v>1192</v>
      </c>
      <c r="G699" s="27" t="s">
        <v>1193</v>
      </c>
      <c r="H699" s="27" t="s">
        <v>5</v>
      </c>
      <c r="I699" s="27" t="e">
        <f>+SUMIF('[16]New PBC 31.03.2021'!A:A, 'Trial Balance (2)'!F699, '[16]New PBC 31.03.2021'!D:D)</f>
        <v>#VALUE!</v>
      </c>
      <c r="J699" s="27" t="e">
        <f>+SUMIF('[16]New PBC 31.03.2021'!A:A, 'Trial Balance (2)'!F699, '[16]New PBC 31.03.2021'!G:G)</f>
        <v>#VALUE!</v>
      </c>
      <c r="K699" s="27" t="e">
        <f>+SUMIF('[16]New PBC 31.03.2021'!A:A, 'Trial Balance (2)'!F699, '[16]New PBC 31.03.2021'!J:J)</f>
        <v>#VALUE!</v>
      </c>
      <c r="L699" s="27" t="e">
        <f t="shared" si="49"/>
        <v>#VALUE!</v>
      </c>
      <c r="M699" s="27">
        <f t="shared" si="53"/>
        <v>0</v>
      </c>
      <c r="N699" s="95" t="e">
        <f t="shared" si="50"/>
        <v>#VALUE!</v>
      </c>
      <c r="O699" s="59">
        <v>0</v>
      </c>
      <c r="P699" s="59">
        <f t="shared" si="51"/>
        <v>0</v>
      </c>
      <c r="Q699" s="60">
        <f t="shared" si="52"/>
        <v>0</v>
      </c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</row>
    <row r="700" spans="1:40" s="23" customFormat="1" ht="12.75" x14ac:dyDescent="0.2">
      <c r="A700" s="23" t="s">
        <v>3568</v>
      </c>
      <c r="B700" s="138">
        <v>1004</v>
      </c>
      <c r="C700" s="138">
        <v>1004</v>
      </c>
      <c r="D700" s="138">
        <v>100401</v>
      </c>
      <c r="E700" s="138">
        <v>100401</v>
      </c>
      <c r="F700" s="108" t="s">
        <v>1199</v>
      </c>
      <c r="G700" s="27" t="s">
        <v>1200</v>
      </c>
      <c r="H700" s="27" t="s">
        <v>5</v>
      </c>
      <c r="I700" s="27" t="e">
        <f>+SUMIF('[16]New PBC 31.03.2021'!A:A, 'Trial Balance (2)'!F700, '[16]New PBC 31.03.2021'!D:D)</f>
        <v>#VALUE!</v>
      </c>
      <c r="J700" s="27" t="e">
        <f>+SUMIF('[16]New PBC 31.03.2021'!A:A, 'Trial Balance (2)'!F700, '[16]New PBC 31.03.2021'!G:G)</f>
        <v>#VALUE!</v>
      </c>
      <c r="K700" s="27" t="e">
        <f>+SUMIF('[16]New PBC 31.03.2021'!A:A, 'Trial Balance (2)'!F700, '[16]New PBC 31.03.2021'!J:J)</f>
        <v>#VALUE!</v>
      </c>
      <c r="L700" s="27" t="e">
        <f t="shared" si="49"/>
        <v>#VALUE!</v>
      </c>
      <c r="M700" s="27">
        <f t="shared" si="53"/>
        <v>0</v>
      </c>
      <c r="N700" s="95" t="e">
        <f t="shared" si="50"/>
        <v>#VALUE!</v>
      </c>
      <c r="O700" s="59">
        <v>0</v>
      </c>
      <c r="P700" s="59">
        <f t="shared" si="51"/>
        <v>0</v>
      </c>
      <c r="Q700" s="60">
        <f t="shared" si="52"/>
        <v>0</v>
      </c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</row>
    <row r="701" spans="1:40" s="23" customFormat="1" ht="12.75" x14ac:dyDescent="0.2">
      <c r="A701" s="23" t="s">
        <v>3568</v>
      </c>
      <c r="B701" s="138">
        <v>1004</v>
      </c>
      <c r="C701" s="138">
        <v>1004</v>
      </c>
      <c r="D701" s="138">
        <v>100401</v>
      </c>
      <c r="E701" s="138">
        <v>100401</v>
      </c>
      <c r="F701" s="108" t="s">
        <v>1203</v>
      </c>
      <c r="G701" s="27" t="s">
        <v>1204</v>
      </c>
      <c r="H701" s="27" t="s">
        <v>5</v>
      </c>
      <c r="I701" s="27" t="e">
        <f>+SUMIF('[16]New PBC 31.03.2021'!A:A, 'Trial Balance (2)'!F701, '[16]New PBC 31.03.2021'!D:D)</f>
        <v>#VALUE!</v>
      </c>
      <c r="J701" s="27" t="e">
        <f>+SUMIF('[16]New PBC 31.03.2021'!A:A, 'Trial Balance (2)'!F701, '[16]New PBC 31.03.2021'!G:G)</f>
        <v>#VALUE!</v>
      </c>
      <c r="K701" s="27" t="e">
        <f>+SUMIF('[16]New PBC 31.03.2021'!A:A, 'Trial Balance (2)'!F701, '[16]New PBC 31.03.2021'!J:J)</f>
        <v>#VALUE!</v>
      </c>
      <c r="L701" s="27" t="e">
        <f t="shared" si="49"/>
        <v>#VALUE!</v>
      </c>
      <c r="M701" s="27">
        <f t="shared" si="53"/>
        <v>0</v>
      </c>
      <c r="N701" s="95" t="e">
        <f t="shared" si="50"/>
        <v>#VALUE!</v>
      </c>
      <c r="O701" s="59">
        <v>0</v>
      </c>
      <c r="P701" s="59">
        <f t="shared" si="51"/>
        <v>0</v>
      </c>
      <c r="Q701" s="60">
        <f t="shared" si="52"/>
        <v>0</v>
      </c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</row>
    <row r="702" spans="1:40" s="23" customFormat="1" ht="12.75" x14ac:dyDescent="0.2">
      <c r="A702" s="23" t="s">
        <v>3568</v>
      </c>
      <c r="B702" s="138">
        <v>1004</v>
      </c>
      <c r="C702" s="138">
        <v>1004</v>
      </c>
      <c r="D702" s="138">
        <v>100401</v>
      </c>
      <c r="E702" s="138">
        <v>100401</v>
      </c>
      <c r="F702" s="108" t="s">
        <v>1237</v>
      </c>
      <c r="G702" s="27" t="s">
        <v>1238</v>
      </c>
      <c r="H702" s="27" t="s">
        <v>5</v>
      </c>
      <c r="I702" s="27" t="e">
        <f>+SUMIF('[16]New PBC 31.03.2021'!A:A, 'Trial Balance (2)'!F702, '[16]New PBC 31.03.2021'!D:D)</f>
        <v>#VALUE!</v>
      </c>
      <c r="J702" s="27" t="e">
        <f>+SUMIF('[16]New PBC 31.03.2021'!A:A, 'Trial Balance (2)'!F702, '[16]New PBC 31.03.2021'!G:G)</f>
        <v>#VALUE!</v>
      </c>
      <c r="K702" s="27" t="e">
        <f>+SUMIF('[16]New PBC 31.03.2021'!A:A, 'Trial Balance (2)'!F702, '[16]New PBC 31.03.2021'!J:J)</f>
        <v>#VALUE!</v>
      </c>
      <c r="L702" s="27" t="e">
        <f t="shared" si="49"/>
        <v>#VALUE!</v>
      </c>
      <c r="M702" s="27">
        <f t="shared" si="53"/>
        <v>0</v>
      </c>
      <c r="N702" s="95" t="e">
        <f t="shared" si="50"/>
        <v>#VALUE!</v>
      </c>
      <c r="O702" s="59">
        <v>0</v>
      </c>
      <c r="P702" s="59">
        <f t="shared" si="51"/>
        <v>0</v>
      </c>
      <c r="Q702" s="60">
        <f t="shared" si="52"/>
        <v>0</v>
      </c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</row>
    <row r="703" spans="1:40" s="23" customFormat="1" ht="12.75" x14ac:dyDescent="0.2">
      <c r="A703" s="23" t="s">
        <v>3568</v>
      </c>
      <c r="B703" s="138">
        <v>1004</v>
      </c>
      <c r="C703" s="138">
        <v>1004</v>
      </c>
      <c r="D703" s="138">
        <v>100401</v>
      </c>
      <c r="E703" s="138">
        <v>100401</v>
      </c>
      <c r="F703" s="108" t="s">
        <v>1257</v>
      </c>
      <c r="G703" s="27" t="s">
        <v>1258</v>
      </c>
      <c r="H703" s="27" t="s">
        <v>5</v>
      </c>
      <c r="I703" s="27" t="e">
        <f>+SUMIF('[16]New PBC 31.03.2021'!A:A, 'Trial Balance (2)'!F703, '[16]New PBC 31.03.2021'!D:D)</f>
        <v>#VALUE!</v>
      </c>
      <c r="J703" s="27" t="e">
        <f>+SUMIF('[16]New PBC 31.03.2021'!A:A, 'Trial Balance (2)'!F703, '[16]New PBC 31.03.2021'!G:G)</f>
        <v>#VALUE!</v>
      </c>
      <c r="K703" s="27" t="e">
        <f>+SUMIF('[16]New PBC 31.03.2021'!A:A, 'Trial Balance (2)'!F703, '[16]New PBC 31.03.2021'!J:J)</f>
        <v>#VALUE!</v>
      </c>
      <c r="L703" s="27" t="e">
        <f t="shared" si="49"/>
        <v>#VALUE!</v>
      </c>
      <c r="M703" s="27">
        <f t="shared" si="53"/>
        <v>0</v>
      </c>
      <c r="N703" s="95" t="e">
        <f t="shared" si="50"/>
        <v>#VALUE!</v>
      </c>
      <c r="O703" s="59">
        <v>0</v>
      </c>
      <c r="P703" s="59">
        <f t="shared" si="51"/>
        <v>0</v>
      </c>
      <c r="Q703" s="60">
        <f t="shared" si="52"/>
        <v>0</v>
      </c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</row>
    <row r="704" spans="1:40" s="23" customFormat="1" ht="12.75" x14ac:dyDescent="0.2">
      <c r="A704" s="23" t="s">
        <v>3568</v>
      </c>
      <c r="B704" s="138">
        <v>1004</v>
      </c>
      <c r="C704" s="138">
        <v>1004</v>
      </c>
      <c r="D704" s="138">
        <v>100401</v>
      </c>
      <c r="E704" s="138">
        <v>100401</v>
      </c>
      <c r="F704" s="108" t="s">
        <v>1313</v>
      </c>
      <c r="G704" s="27" t="s">
        <v>1314</v>
      </c>
      <c r="H704" s="27" t="s">
        <v>5</v>
      </c>
      <c r="I704" s="27" t="e">
        <f>+SUMIF('[16]New PBC 31.03.2021'!A:A, 'Trial Balance (2)'!F704, '[16]New PBC 31.03.2021'!D:D)</f>
        <v>#VALUE!</v>
      </c>
      <c r="J704" s="27" t="e">
        <f>+SUMIF('[16]New PBC 31.03.2021'!A:A, 'Trial Balance (2)'!F704, '[16]New PBC 31.03.2021'!G:G)</f>
        <v>#VALUE!</v>
      </c>
      <c r="K704" s="27" t="e">
        <f>+SUMIF('[16]New PBC 31.03.2021'!A:A, 'Trial Balance (2)'!F704, '[16]New PBC 31.03.2021'!J:J)</f>
        <v>#VALUE!</v>
      </c>
      <c r="L704" s="27" t="e">
        <f t="shared" si="49"/>
        <v>#VALUE!</v>
      </c>
      <c r="M704" s="27">
        <f t="shared" si="53"/>
        <v>0</v>
      </c>
      <c r="N704" s="95" t="e">
        <f t="shared" si="50"/>
        <v>#VALUE!</v>
      </c>
      <c r="O704" s="59">
        <v>0</v>
      </c>
      <c r="P704" s="59">
        <f t="shared" si="51"/>
        <v>0</v>
      </c>
      <c r="Q704" s="60">
        <f t="shared" si="52"/>
        <v>0</v>
      </c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</row>
    <row r="705" spans="1:40" s="23" customFormat="1" ht="12.75" x14ac:dyDescent="0.2">
      <c r="A705" s="23" t="s">
        <v>3568</v>
      </c>
      <c r="B705" s="138">
        <v>1004</v>
      </c>
      <c r="C705" s="138">
        <v>1004</v>
      </c>
      <c r="D705" s="138">
        <v>100401</v>
      </c>
      <c r="E705" s="138">
        <v>100401</v>
      </c>
      <c r="F705" s="108" t="s">
        <v>1326</v>
      </c>
      <c r="G705" s="27" t="s">
        <v>1327</v>
      </c>
      <c r="H705" s="27" t="s">
        <v>5</v>
      </c>
      <c r="I705" s="27" t="e">
        <f>+SUMIF('[16]New PBC 31.03.2021'!A:A, 'Trial Balance (2)'!F705, '[16]New PBC 31.03.2021'!D:D)</f>
        <v>#VALUE!</v>
      </c>
      <c r="J705" s="27" t="e">
        <f>+SUMIF('[16]New PBC 31.03.2021'!A:A, 'Trial Balance (2)'!F705, '[16]New PBC 31.03.2021'!G:G)</f>
        <v>#VALUE!</v>
      </c>
      <c r="K705" s="27" t="e">
        <f>+SUMIF('[16]New PBC 31.03.2021'!A:A, 'Trial Balance (2)'!F705, '[16]New PBC 31.03.2021'!J:J)</f>
        <v>#VALUE!</v>
      </c>
      <c r="L705" s="27" t="e">
        <f t="shared" si="49"/>
        <v>#VALUE!</v>
      </c>
      <c r="M705" s="27">
        <f t="shared" si="53"/>
        <v>0</v>
      </c>
      <c r="N705" s="95" t="e">
        <f t="shared" si="50"/>
        <v>#VALUE!</v>
      </c>
      <c r="O705" s="59">
        <v>0</v>
      </c>
      <c r="P705" s="59">
        <f t="shared" si="51"/>
        <v>0</v>
      </c>
      <c r="Q705" s="60">
        <f t="shared" si="52"/>
        <v>0</v>
      </c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</row>
    <row r="706" spans="1:40" s="23" customFormat="1" ht="12.75" x14ac:dyDescent="0.2">
      <c r="A706" s="23" t="s">
        <v>3568</v>
      </c>
      <c r="B706" s="138">
        <v>1004</v>
      </c>
      <c r="C706" s="138">
        <v>1004</v>
      </c>
      <c r="D706" s="138">
        <v>100401</v>
      </c>
      <c r="E706" s="138">
        <v>100401</v>
      </c>
      <c r="F706" s="108" t="s">
        <v>1362</v>
      </c>
      <c r="G706" s="27" t="s">
        <v>1363</v>
      </c>
      <c r="H706" s="27" t="s">
        <v>5</v>
      </c>
      <c r="I706" s="27" t="e">
        <f>+SUMIF('[16]New PBC 31.03.2021'!A:A, 'Trial Balance (2)'!F706, '[16]New PBC 31.03.2021'!D:D)</f>
        <v>#VALUE!</v>
      </c>
      <c r="J706" s="27" t="e">
        <f>+SUMIF('[16]New PBC 31.03.2021'!A:A, 'Trial Balance (2)'!F706, '[16]New PBC 31.03.2021'!G:G)</f>
        <v>#VALUE!</v>
      </c>
      <c r="K706" s="27" t="e">
        <f>+SUMIF('[16]New PBC 31.03.2021'!A:A, 'Trial Balance (2)'!F706, '[16]New PBC 31.03.2021'!J:J)</f>
        <v>#VALUE!</v>
      </c>
      <c r="L706" s="27" t="e">
        <f t="shared" si="49"/>
        <v>#VALUE!</v>
      </c>
      <c r="M706" s="27">
        <f t="shared" si="53"/>
        <v>0</v>
      </c>
      <c r="N706" s="95" t="e">
        <f t="shared" si="50"/>
        <v>#VALUE!</v>
      </c>
      <c r="O706" s="59">
        <v>0</v>
      </c>
      <c r="P706" s="59">
        <f t="shared" si="51"/>
        <v>0</v>
      </c>
      <c r="Q706" s="60">
        <f t="shared" si="52"/>
        <v>0</v>
      </c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</row>
    <row r="707" spans="1:40" s="23" customFormat="1" ht="12.75" x14ac:dyDescent="0.2">
      <c r="A707" s="23" t="s">
        <v>3568</v>
      </c>
      <c r="B707" s="138">
        <v>1004</v>
      </c>
      <c r="C707" s="138">
        <v>1004</v>
      </c>
      <c r="D707" s="138">
        <v>100401</v>
      </c>
      <c r="E707" s="138">
        <v>100401</v>
      </c>
      <c r="F707" s="108" t="s">
        <v>1411</v>
      </c>
      <c r="G707" s="27" t="s">
        <v>1412</v>
      </c>
      <c r="H707" s="27" t="s">
        <v>5</v>
      </c>
      <c r="I707" s="27" t="e">
        <f>+SUMIF('[16]New PBC 31.03.2021'!A:A, 'Trial Balance (2)'!F707, '[16]New PBC 31.03.2021'!D:D)</f>
        <v>#VALUE!</v>
      </c>
      <c r="J707" s="27" t="e">
        <f>+SUMIF('[16]New PBC 31.03.2021'!A:A, 'Trial Balance (2)'!F707, '[16]New PBC 31.03.2021'!G:G)</f>
        <v>#VALUE!</v>
      </c>
      <c r="K707" s="27" t="e">
        <f>+SUMIF('[16]New PBC 31.03.2021'!A:A, 'Trial Balance (2)'!F707, '[16]New PBC 31.03.2021'!J:J)</f>
        <v>#VALUE!</v>
      </c>
      <c r="L707" s="27" t="e">
        <f t="shared" si="49"/>
        <v>#VALUE!</v>
      </c>
      <c r="M707" s="27">
        <f t="shared" si="53"/>
        <v>0</v>
      </c>
      <c r="N707" s="95" t="e">
        <f t="shared" si="50"/>
        <v>#VALUE!</v>
      </c>
      <c r="O707" s="59">
        <v>0</v>
      </c>
      <c r="P707" s="59">
        <f t="shared" si="51"/>
        <v>0</v>
      </c>
      <c r="Q707" s="60">
        <f t="shared" si="52"/>
        <v>0</v>
      </c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</row>
    <row r="708" spans="1:40" s="23" customFormat="1" ht="12.75" x14ac:dyDescent="0.2">
      <c r="A708" s="23" t="s">
        <v>3568</v>
      </c>
      <c r="B708" s="138">
        <v>1004</v>
      </c>
      <c r="C708" s="138">
        <v>1004</v>
      </c>
      <c r="D708" s="138">
        <v>100401</v>
      </c>
      <c r="E708" s="138">
        <v>100401</v>
      </c>
      <c r="F708" s="108" t="s">
        <v>1433</v>
      </c>
      <c r="G708" s="27" t="s">
        <v>1434</v>
      </c>
      <c r="H708" s="27" t="s">
        <v>5</v>
      </c>
      <c r="I708" s="27" t="e">
        <f>+SUMIF('[16]New PBC 31.03.2021'!A:A, 'Trial Balance (2)'!F708, '[16]New PBC 31.03.2021'!D:D)</f>
        <v>#VALUE!</v>
      </c>
      <c r="J708" s="27" t="e">
        <f>+SUMIF('[16]New PBC 31.03.2021'!A:A, 'Trial Balance (2)'!F708, '[16]New PBC 31.03.2021'!G:G)</f>
        <v>#VALUE!</v>
      </c>
      <c r="K708" s="27" t="e">
        <f>+SUMIF('[16]New PBC 31.03.2021'!A:A, 'Trial Balance (2)'!F708, '[16]New PBC 31.03.2021'!J:J)</f>
        <v>#VALUE!</v>
      </c>
      <c r="L708" s="27" t="e">
        <f t="shared" si="49"/>
        <v>#VALUE!</v>
      </c>
      <c r="M708" s="27">
        <f t="shared" si="53"/>
        <v>0</v>
      </c>
      <c r="N708" s="95" t="e">
        <f t="shared" si="50"/>
        <v>#VALUE!</v>
      </c>
      <c r="O708" s="59">
        <v>116156</v>
      </c>
      <c r="P708" s="59">
        <f t="shared" si="51"/>
        <v>0</v>
      </c>
      <c r="Q708" s="60">
        <f t="shared" si="52"/>
        <v>116156</v>
      </c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</row>
    <row r="709" spans="1:40" s="23" customFormat="1" ht="12.75" x14ac:dyDescent="0.2">
      <c r="A709" s="23" t="s">
        <v>3568</v>
      </c>
      <c r="B709" s="138">
        <v>1004</v>
      </c>
      <c r="C709" s="138">
        <v>1004</v>
      </c>
      <c r="D709" s="138">
        <v>100401</v>
      </c>
      <c r="E709" s="138">
        <v>100401</v>
      </c>
      <c r="F709" s="108" t="s">
        <v>1470</v>
      </c>
      <c r="G709" s="27" t="s">
        <v>3581</v>
      </c>
      <c r="H709" s="27" t="s">
        <v>5</v>
      </c>
      <c r="I709" s="27" t="e">
        <f>+SUMIF('[16]New PBC 31.03.2021'!A:A, 'Trial Balance (2)'!F709, '[16]New PBC 31.03.2021'!D:D)</f>
        <v>#VALUE!</v>
      </c>
      <c r="J709" s="27" t="e">
        <f>+SUMIF('[16]New PBC 31.03.2021'!A:A, 'Trial Balance (2)'!F709, '[16]New PBC 31.03.2021'!G:G)</f>
        <v>#VALUE!</v>
      </c>
      <c r="K709" s="27" t="e">
        <f>+SUMIF('[16]New PBC 31.03.2021'!A:A, 'Trial Balance (2)'!F709, '[16]New PBC 31.03.2021'!J:J)</f>
        <v>#VALUE!</v>
      </c>
      <c r="L709" s="27" t="e">
        <f t="shared" si="49"/>
        <v>#VALUE!</v>
      </c>
      <c r="M709" s="27">
        <f t="shared" si="53"/>
        <v>0</v>
      </c>
      <c r="N709" s="95" t="e">
        <f t="shared" si="50"/>
        <v>#VALUE!</v>
      </c>
      <c r="O709" s="59">
        <v>34938</v>
      </c>
      <c r="P709" s="59">
        <f t="shared" si="51"/>
        <v>0</v>
      </c>
      <c r="Q709" s="60">
        <f t="shared" si="52"/>
        <v>34938</v>
      </c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</row>
    <row r="710" spans="1:40" s="23" customFormat="1" ht="12.75" x14ac:dyDescent="0.2">
      <c r="A710" s="23" t="s">
        <v>3568</v>
      </c>
      <c r="B710" s="138">
        <v>1004</v>
      </c>
      <c r="C710" s="138">
        <v>1004</v>
      </c>
      <c r="D710" s="138">
        <v>100401</v>
      </c>
      <c r="E710" s="138">
        <v>100401</v>
      </c>
      <c r="F710" s="108" t="s">
        <v>1479</v>
      </c>
      <c r="G710" s="27" t="s">
        <v>1480</v>
      </c>
      <c r="H710" s="27" t="s">
        <v>5</v>
      </c>
      <c r="I710" s="27" t="e">
        <f>+SUMIF('[16]New PBC 31.03.2021'!A:A, 'Trial Balance (2)'!F710, '[16]New PBC 31.03.2021'!D:D)</f>
        <v>#VALUE!</v>
      </c>
      <c r="J710" s="27" t="e">
        <f>+SUMIF('[16]New PBC 31.03.2021'!A:A, 'Trial Balance (2)'!F710, '[16]New PBC 31.03.2021'!G:G)</f>
        <v>#VALUE!</v>
      </c>
      <c r="K710" s="27" t="e">
        <f>+SUMIF('[16]New PBC 31.03.2021'!A:A, 'Trial Balance (2)'!F710, '[16]New PBC 31.03.2021'!J:J)</f>
        <v>#VALUE!</v>
      </c>
      <c r="L710" s="27" t="e">
        <f t="shared" si="49"/>
        <v>#VALUE!</v>
      </c>
      <c r="M710" s="27">
        <f t="shared" si="53"/>
        <v>0</v>
      </c>
      <c r="N710" s="95" t="e">
        <f t="shared" si="50"/>
        <v>#VALUE!</v>
      </c>
      <c r="O710" s="59">
        <v>0</v>
      </c>
      <c r="P710" s="59">
        <f t="shared" si="51"/>
        <v>0</v>
      </c>
      <c r="Q710" s="60">
        <f t="shared" si="52"/>
        <v>0</v>
      </c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</row>
    <row r="711" spans="1:40" s="23" customFormat="1" ht="12.75" x14ac:dyDescent="0.2">
      <c r="A711" s="23" t="s">
        <v>3568</v>
      </c>
      <c r="B711" s="138">
        <v>1004</v>
      </c>
      <c r="C711" s="138">
        <v>1004</v>
      </c>
      <c r="D711" s="138">
        <v>100401</v>
      </c>
      <c r="E711" s="138">
        <v>100401</v>
      </c>
      <c r="F711" s="108" t="s">
        <v>1494</v>
      </c>
      <c r="G711" s="27" t="s">
        <v>1495</v>
      </c>
      <c r="H711" s="27" t="s">
        <v>5</v>
      </c>
      <c r="I711" s="27" t="e">
        <f>+SUMIF('[16]New PBC 31.03.2021'!A:A, 'Trial Balance (2)'!F711, '[16]New PBC 31.03.2021'!D:D)</f>
        <v>#VALUE!</v>
      </c>
      <c r="J711" s="27" t="e">
        <f>+SUMIF('[16]New PBC 31.03.2021'!A:A, 'Trial Balance (2)'!F711, '[16]New PBC 31.03.2021'!G:G)</f>
        <v>#VALUE!</v>
      </c>
      <c r="K711" s="27" t="e">
        <f>+SUMIF('[16]New PBC 31.03.2021'!A:A, 'Trial Balance (2)'!F711, '[16]New PBC 31.03.2021'!J:J)</f>
        <v>#VALUE!</v>
      </c>
      <c r="L711" s="27" t="e">
        <f t="shared" si="49"/>
        <v>#VALUE!</v>
      </c>
      <c r="M711" s="27">
        <f t="shared" si="53"/>
        <v>0</v>
      </c>
      <c r="N711" s="95" t="e">
        <f t="shared" si="50"/>
        <v>#VALUE!</v>
      </c>
      <c r="O711" s="59">
        <v>0</v>
      </c>
      <c r="P711" s="59">
        <f t="shared" si="51"/>
        <v>0</v>
      </c>
      <c r="Q711" s="60">
        <f t="shared" si="52"/>
        <v>0</v>
      </c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</row>
    <row r="712" spans="1:40" s="23" customFormat="1" ht="12.75" x14ac:dyDescent="0.2">
      <c r="A712" s="23" t="s">
        <v>3568</v>
      </c>
      <c r="B712" s="138">
        <v>1004</v>
      </c>
      <c r="C712" s="138">
        <v>1004</v>
      </c>
      <c r="D712" s="138">
        <v>100401</v>
      </c>
      <c r="E712" s="138">
        <v>100401</v>
      </c>
      <c r="F712" s="108" t="s">
        <v>1503</v>
      </c>
      <c r="G712" s="27" t="s">
        <v>1504</v>
      </c>
      <c r="H712" s="27" t="s">
        <v>5</v>
      </c>
      <c r="I712" s="27" t="e">
        <f>+SUMIF('[16]New PBC 31.03.2021'!A:A, 'Trial Balance (2)'!F712, '[16]New PBC 31.03.2021'!D:D)</f>
        <v>#VALUE!</v>
      </c>
      <c r="J712" s="27" t="e">
        <f>+SUMIF('[16]New PBC 31.03.2021'!A:A, 'Trial Balance (2)'!F712, '[16]New PBC 31.03.2021'!G:G)</f>
        <v>#VALUE!</v>
      </c>
      <c r="K712" s="27" t="e">
        <f>+SUMIF('[16]New PBC 31.03.2021'!A:A, 'Trial Balance (2)'!F712, '[16]New PBC 31.03.2021'!J:J)</f>
        <v>#VALUE!</v>
      </c>
      <c r="L712" s="27" t="e">
        <f t="shared" si="49"/>
        <v>#VALUE!</v>
      </c>
      <c r="M712" s="27">
        <f t="shared" si="53"/>
        <v>0</v>
      </c>
      <c r="N712" s="95" t="e">
        <f t="shared" si="50"/>
        <v>#VALUE!</v>
      </c>
      <c r="O712" s="59">
        <v>0</v>
      </c>
      <c r="P712" s="59">
        <f t="shared" si="51"/>
        <v>0</v>
      </c>
      <c r="Q712" s="60">
        <f t="shared" si="52"/>
        <v>0</v>
      </c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</row>
    <row r="713" spans="1:40" s="23" customFormat="1" ht="12.75" x14ac:dyDescent="0.2">
      <c r="A713" s="23" t="s">
        <v>3568</v>
      </c>
      <c r="B713" s="138">
        <v>1004</v>
      </c>
      <c r="C713" s="138">
        <v>1004</v>
      </c>
      <c r="D713" s="138">
        <v>100401</v>
      </c>
      <c r="E713" s="138">
        <v>100401</v>
      </c>
      <c r="F713" s="108" t="s">
        <v>1574</v>
      </c>
      <c r="G713" s="27" t="s">
        <v>1575</v>
      </c>
      <c r="H713" s="27" t="s">
        <v>5</v>
      </c>
      <c r="I713" s="27" t="e">
        <f>+SUMIF('[16]New PBC 31.03.2021'!A:A, 'Trial Balance (2)'!F713, '[16]New PBC 31.03.2021'!D:D)</f>
        <v>#VALUE!</v>
      </c>
      <c r="J713" s="27" t="e">
        <f>+SUMIF('[16]New PBC 31.03.2021'!A:A, 'Trial Balance (2)'!F713, '[16]New PBC 31.03.2021'!G:G)</f>
        <v>#VALUE!</v>
      </c>
      <c r="K713" s="27" t="e">
        <f>+SUMIF('[16]New PBC 31.03.2021'!A:A, 'Trial Balance (2)'!F713, '[16]New PBC 31.03.2021'!J:J)</f>
        <v>#VALUE!</v>
      </c>
      <c r="L713" s="27" t="e">
        <f t="shared" si="49"/>
        <v>#VALUE!</v>
      </c>
      <c r="M713" s="27">
        <f t="shared" si="53"/>
        <v>0</v>
      </c>
      <c r="N713" s="95" t="e">
        <f t="shared" si="50"/>
        <v>#VALUE!</v>
      </c>
      <c r="O713" s="59">
        <v>0</v>
      </c>
      <c r="P713" s="59">
        <f t="shared" si="51"/>
        <v>0</v>
      </c>
      <c r="Q713" s="60">
        <f t="shared" si="52"/>
        <v>0</v>
      </c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</row>
    <row r="714" spans="1:40" s="23" customFormat="1" ht="12.75" x14ac:dyDescent="0.2">
      <c r="A714" s="23" t="s">
        <v>3568</v>
      </c>
      <c r="B714" s="138">
        <v>1004</v>
      </c>
      <c r="C714" s="138">
        <v>1004</v>
      </c>
      <c r="D714" s="138">
        <v>100401</v>
      </c>
      <c r="E714" s="138">
        <v>100401</v>
      </c>
      <c r="F714" s="108" t="s">
        <v>1576</v>
      </c>
      <c r="G714" s="27" t="s">
        <v>1577</v>
      </c>
      <c r="H714" s="27" t="s">
        <v>5</v>
      </c>
      <c r="I714" s="27" t="e">
        <f>+SUMIF('[16]New PBC 31.03.2021'!A:A, 'Trial Balance (2)'!F714, '[16]New PBC 31.03.2021'!D:D)</f>
        <v>#VALUE!</v>
      </c>
      <c r="J714" s="27" t="e">
        <f>+SUMIF('[16]New PBC 31.03.2021'!A:A, 'Trial Balance (2)'!F714, '[16]New PBC 31.03.2021'!G:G)</f>
        <v>#VALUE!</v>
      </c>
      <c r="K714" s="27" t="e">
        <f>+SUMIF('[16]New PBC 31.03.2021'!A:A, 'Trial Balance (2)'!F714, '[16]New PBC 31.03.2021'!J:J)</f>
        <v>#VALUE!</v>
      </c>
      <c r="L714" s="27" t="e">
        <f t="shared" ref="L714:L777" si="54">+I714+J714-K714</f>
        <v>#VALUE!</v>
      </c>
      <c r="M714" s="27">
        <f t="shared" si="53"/>
        <v>0</v>
      </c>
      <c r="N714" s="95" t="e">
        <f t="shared" si="50"/>
        <v>#VALUE!</v>
      </c>
      <c r="O714" s="59">
        <v>0</v>
      </c>
      <c r="P714" s="59">
        <f t="shared" si="51"/>
        <v>0</v>
      </c>
      <c r="Q714" s="60">
        <f t="shared" si="52"/>
        <v>0</v>
      </c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</row>
    <row r="715" spans="1:40" s="23" customFormat="1" ht="12.75" x14ac:dyDescent="0.2">
      <c r="A715" s="23" t="s">
        <v>3568</v>
      </c>
      <c r="B715" s="138">
        <v>1004</v>
      </c>
      <c r="C715" s="138">
        <v>1004</v>
      </c>
      <c r="D715" s="138">
        <v>100401</v>
      </c>
      <c r="E715" s="138">
        <v>100401</v>
      </c>
      <c r="F715" s="108" t="s">
        <v>1580</v>
      </c>
      <c r="G715" s="27" t="s">
        <v>1581</v>
      </c>
      <c r="H715" s="27" t="s">
        <v>5</v>
      </c>
      <c r="I715" s="27" t="e">
        <f>+SUMIF('[16]New PBC 31.03.2021'!A:A, 'Trial Balance (2)'!F715, '[16]New PBC 31.03.2021'!D:D)</f>
        <v>#VALUE!</v>
      </c>
      <c r="J715" s="27" t="e">
        <f>+SUMIF('[16]New PBC 31.03.2021'!A:A, 'Trial Balance (2)'!F715, '[16]New PBC 31.03.2021'!G:G)</f>
        <v>#VALUE!</v>
      </c>
      <c r="K715" s="27" t="e">
        <f>+SUMIF('[16]New PBC 31.03.2021'!A:A, 'Trial Balance (2)'!F715, '[16]New PBC 31.03.2021'!J:J)</f>
        <v>#VALUE!</v>
      </c>
      <c r="L715" s="27" t="e">
        <f t="shared" si="54"/>
        <v>#VALUE!</v>
      </c>
      <c r="M715" s="27">
        <f t="shared" ref="M715:M756" si="55">+ROUND(SUM(S715:X715),0)</f>
        <v>0</v>
      </c>
      <c r="N715" s="95" t="e">
        <f t="shared" si="50"/>
        <v>#VALUE!</v>
      </c>
      <c r="O715" s="59">
        <v>0</v>
      </c>
      <c r="P715" s="59">
        <f t="shared" si="51"/>
        <v>0</v>
      </c>
      <c r="Q715" s="60">
        <f t="shared" si="52"/>
        <v>0</v>
      </c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</row>
    <row r="716" spans="1:40" s="23" customFormat="1" ht="12.75" x14ac:dyDescent="0.2">
      <c r="A716" s="23" t="s">
        <v>3568</v>
      </c>
      <c r="B716" s="138">
        <v>1004</v>
      </c>
      <c r="C716" s="138">
        <v>1004</v>
      </c>
      <c r="D716" s="138">
        <v>100401</v>
      </c>
      <c r="E716" s="138">
        <v>100401</v>
      </c>
      <c r="F716" s="108" t="s">
        <v>1583</v>
      </c>
      <c r="G716" s="27" t="s">
        <v>1584</v>
      </c>
      <c r="H716" s="27" t="s">
        <v>5</v>
      </c>
      <c r="I716" s="27" t="e">
        <f>+SUMIF('[16]New PBC 31.03.2021'!A:A, 'Trial Balance (2)'!F716, '[16]New PBC 31.03.2021'!D:D)</f>
        <v>#VALUE!</v>
      </c>
      <c r="J716" s="27" t="e">
        <f>+SUMIF('[16]New PBC 31.03.2021'!A:A, 'Trial Balance (2)'!F716, '[16]New PBC 31.03.2021'!G:G)</f>
        <v>#VALUE!</v>
      </c>
      <c r="K716" s="27" t="e">
        <f>+SUMIF('[16]New PBC 31.03.2021'!A:A, 'Trial Balance (2)'!F716, '[16]New PBC 31.03.2021'!J:J)</f>
        <v>#VALUE!</v>
      </c>
      <c r="L716" s="27" t="e">
        <f t="shared" si="54"/>
        <v>#VALUE!</v>
      </c>
      <c r="M716" s="27">
        <f t="shared" si="55"/>
        <v>0</v>
      </c>
      <c r="N716" s="95" t="e">
        <f t="shared" si="50"/>
        <v>#VALUE!</v>
      </c>
      <c r="O716" s="59">
        <v>0</v>
      </c>
      <c r="P716" s="59">
        <f t="shared" si="51"/>
        <v>0</v>
      </c>
      <c r="Q716" s="60">
        <f t="shared" si="52"/>
        <v>0</v>
      </c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</row>
    <row r="717" spans="1:40" s="23" customFormat="1" ht="12.75" x14ac:dyDescent="0.2">
      <c r="A717" s="23" t="s">
        <v>3568</v>
      </c>
      <c r="B717" s="138">
        <v>1004</v>
      </c>
      <c r="C717" s="138">
        <v>1004</v>
      </c>
      <c r="D717" s="138">
        <v>100401</v>
      </c>
      <c r="E717" s="138">
        <v>100401</v>
      </c>
      <c r="F717" s="108" t="s">
        <v>1589</v>
      </c>
      <c r="G717" s="27" t="s">
        <v>1590</v>
      </c>
      <c r="H717" s="27" t="s">
        <v>5</v>
      </c>
      <c r="I717" s="27" t="e">
        <f>+SUMIF('[16]New PBC 31.03.2021'!A:A, 'Trial Balance (2)'!F717, '[16]New PBC 31.03.2021'!D:D)</f>
        <v>#VALUE!</v>
      </c>
      <c r="J717" s="27" t="e">
        <f>+SUMIF('[16]New PBC 31.03.2021'!A:A, 'Trial Balance (2)'!F717, '[16]New PBC 31.03.2021'!G:G)</f>
        <v>#VALUE!</v>
      </c>
      <c r="K717" s="27" t="e">
        <f>+SUMIF('[16]New PBC 31.03.2021'!A:A, 'Trial Balance (2)'!F717, '[16]New PBC 31.03.2021'!J:J)</f>
        <v>#VALUE!</v>
      </c>
      <c r="L717" s="27" t="e">
        <f t="shared" si="54"/>
        <v>#VALUE!</v>
      </c>
      <c r="M717" s="27">
        <f t="shared" si="55"/>
        <v>0</v>
      </c>
      <c r="N717" s="95" t="e">
        <f t="shared" si="50"/>
        <v>#VALUE!</v>
      </c>
      <c r="O717" s="59">
        <v>0</v>
      </c>
      <c r="P717" s="59">
        <f t="shared" si="51"/>
        <v>0</v>
      </c>
      <c r="Q717" s="60">
        <f t="shared" si="52"/>
        <v>0</v>
      </c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</row>
    <row r="718" spans="1:40" s="23" customFormat="1" ht="12.75" x14ac:dyDescent="0.2">
      <c r="A718" s="23" t="s">
        <v>3568</v>
      </c>
      <c r="B718" s="138">
        <v>1004</v>
      </c>
      <c r="C718" s="138">
        <v>1004</v>
      </c>
      <c r="D718" s="138">
        <v>100401</v>
      </c>
      <c r="E718" s="138">
        <v>100401</v>
      </c>
      <c r="F718" s="108" t="s">
        <v>1591</v>
      </c>
      <c r="G718" s="27" t="s">
        <v>1592</v>
      </c>
      <c r="H718" s="27" t="s">
        <v>5</v>
      </c>
      <c r="I718" s="27" t="e">
        <f>+SUMIF('[16]New PBC 31.03.2021'!A:A, 'Trial Balance (2)'!F718, '[16]New PBC 31.03.2021'!D:D)</f>
        <v>#VALUE!</v>
      </c>
      <c r="J718" s="27" t="e">
        <f>+SUMIF('[16]New PBC 31.03.2021'!A:A, 'Trial Balance (2)'!F718, '[16]New PBC 31.03.2021'!G:G)</f>
        <v>#VALUE!</v>
      </c>
      <c r="K718" s="27" t="e">
        <f>+SUMIF('[16]New PBC 31.03.2021'!A:A, 'Trial Balance (2)'!F718, '[16]New PBC 31.03.2021'!J:J)</f>
        <v>#VALUE!</v>
      </c>
      <c r="L718" s="27" t="e">
        <f t="shared" si="54"/>
        <v>#VALUE!</v>
      </c>
      <c r="M718" s="27">
        <f t="shared" si="55"/>
        <v>0</v>
      </c>
      <c r="N718" s="95" t="e">
        <f t="shared" ref="N718:N781" si="56">+ROUND(SUM(L718:M718),0)</f>
        <v>#VALUE!</v>
      </c>
      <c r="O718" s="59">
        <v>0</v>
      </c>
      <c r="P718" s="59">
        <f t="shared" si="51"/>
        <v>0</v>
      </c>
      <c r="Q718" s="60">
        <f t="shared" si="52"/>
        <v>0</v>
      </c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</row>
    <row r="719" spans="1:40" s="23" customFormat="1" ht="12.75" x14ac:dyDescent="0.2">
      <c r="A719" s="23" t="s">
        <v>3568</v>
      </c>
      <c r="B719" s="138">
        <v>1004</v>
      </c>
      <c r="C719" s="138">
        <v>1004</v>
      </c>
      <c r="D719" s="138">
        <v>100401</v>
      </c>
      <c r="E719" s="138">
        <v>100401</v>
      </c>
      <c r="F719" s="108" t="s">
        <v>1593</v>
      </c>
      <c r="G719" s="27" t="s">
        <v>1594</v>
      </c>
      <c r="H719" s="27" t="s">
        <v>5</v>
      </c>
      <c r="I719" s="27" t="e">
        <f>+SUMIF('[16]New PBC 31.03.2021'!A:A, 'Trial Balance (2)'!F719, '[16]New PBC 31.03.2021'!D:D)</f>
        <v>#VALUE!</v>
      </c>
      <c r="J719" s="27" t="e">
        <f>+SUMIF('[16]New PBC 31.03.2021'!A:A, 'Trial Balance (2)'!F719, '[16]New PBC 31.03.2021'!G:G)</f>
        <v>#VALUE!</v>
      </c>
      <c r="K719" s="27" t="e">
        <f>+SUMIF('[16]New PBC 31.03.2021'!A:A, 'Trial Balance (2)'!F719, '[16]New PBC 31.03.2021'!J:J)</f>
        <v>#VALUE!</v>
      </c>
      <c r="L719" s="27" t="e">
        <f t="shared" si="54"/>
        <v>#VALUE!</v>
      </c>
      <c r="M719" s="27">
        <f t="shared" si="55"/>
        <v>0</v>
      </c>
      <c r="N719" s="95" t="e">
        <f t="shared" si="56"/>
        <v>#VALUE!</v>
      </c>
      <c r="O719" s="59">
        <v>0</v>
      </c>
      <c r="P719" s="59">
        <f t="shared" ref="P719:P782" si="57">+ROUND(SUM(AD719:AM719),0)</f>
        <v>0</v>
      </c>
      <c r="Q719" s="60">
        <f t="shared" ref="Q719:Q782" si="58">ROUND(+O719+P719,0)</f>
        <v>0</v>
      </c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</row>
    <row r="720" spans="1:40" s="23" customFormat="1" ht="12.75" x14ac:dyDescent="0.2">
      <c r="A720" s="23" t="s">
        <v>3568</v>
      </c>
      <c r="B720" s="138">
        <v>1004</v>
      </c>
      <c r="C720" s="138">
        <v>1004</v>
      </c>
      <c r="D720" s="138">
        <v>100401</v>
      </c>
      <c r="E720" s="138">
        <v>100401</v>
      </c>
      <c r="F720" s="108" t="s">
        <v>1596</v>
      </c>
      <c r="G720" s="27" t="s">
        <v>1597</v>
      </c>
      <c r="H720" s="27" t="s">
        <v>5</v>
      </c>
      <c r="I720" s="27" t="e">
        <f>+SUMIF('[16]New PBC 31.03.2021'!A:A, 'Trial Balance (2)'!F720, '[16]New PBC 31.03.2021'!D:D)</f>
        <v>#VALUE!</v>
      </c>
      <c r="J720" s="27" t="e">
        <f>+SUMIF('[16]New PBC 31.03.2021'!A:A, 'Trial Balance (2)'!F720, '[16]New PBC 31.03.2021'!G:G)</f>
        <v>#VALUE!</v>
      </c>
      <c r="K720" s="27" t="e">
        <f>+SUMIF('[16]New PBC 31.03.2021'!A:A, 'Trial Balance (2)'!F720, '[16]New PBC 31.03.2021'!J:J)</f>
        <v>#VALUE!</v>
      </c>
      <c r="L720" s="27" t="e">
        <f t="shared" si="54"/>
        <v>#VALUE!</v>
      </c>
      <c r="M720" s="27">
        <f t="shared" si="55"/>
        <v>0</v>
      </c>
      <c r="N720" s="95" t="e">
        <f t="shared" si="56"/>
        <v>#VALUE!</v>
      </c>
      <c r="O720" s="59">
        <v>0</v>
      </c>
      <c r="P720" s="59">
        <f t="shared" si="57"/>
        <v>0</v>
      </c>
      <c r="Q720" s="60">
        <f t="shared" si="58"/>
        <v>0</v>
      </c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</row>
    <row r="721" spans="1:40" s="23" customFormat="1" ht="12.75" x14ac:dyDescent="0.2">
      <c r="A721" s="23" t="s">
        <v>3568</v>
      </c>
      <c r="B721" s="138">
        <v>1004</v>
      </c>
      <c r="C721" s="138">
        <v>1004</v>
      </c>
      <c r="D721" s="138">
        <v>100401</v>
      </c>
      <c r="E721" s="138">
        <v>100401</v>
      </c>
      <c r="F721" s="108" t="s">
        <v>1598</v>
      </c>
      <c r="G721" s="27" t="s">
        <v>942</v>
      </c>
      <c r="H721" s="27" t="s">
        <v>5</v>
      </c>
      <c r="I721" s="27" t="e">
        <f>+SUMIF('[16]New PBC 31.03.2021'!A:A, 'Trial Balance (2)'!F721, '[16]New PBC 31.03.2021'!D:D)</f>
        <v>#VALUE!</v>
      </c>
      <c r="J721" s="27" t="e">
        <f>+SUMIF('[16]New PBC 31.03.2021'!A:A, 'Trial Balance (2)'!F721, '[16]New PBC 31.03.2021'!G:G)</f>
        <v>#VALUE!</v>
      </c>
      <c r="K721" s="27" t="e">
        <f>+SUMIF('[16]New PBC 31.03.2021'!A:A, 'Trial Balance (2)'!F721, '[16]New PBC 31.03.2021'!J:J)</f>
        <v>#VALUE!</v>
      </c>
      <c r="L721" s="27" t="e">
        <f t="shared" si="54"/>
        <v>#VALUE!</v>
      </c>
      <c r="M721" s="27">
        <f t="shared" si="55"/>
        <v>0</v>
      </c>
      <c r="N721" s="95" t="e">
        <f t="shared" si="56"/>
        <v>#VALUE!</v>
      </c>
      <c r="O721" s="59">
        <v>286508</v>
      </c>
      <c r="P721" s="59">
        <f t="shared" si="57"/>
        <v>0</v>
      </c>
      <c r="Q721" s="60">
        <f t="shared" si="58"/>
        <v>286508</v>
      </c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</row>
    <row r="722" spans="1:40" s="23" customFormat="1" ht="12.75" x14ac:dyDescent="0.2">
      <c r="A722" s="23" t="s">
        <v>3568</v>
      </c>
      <c r="B722" s="138">
        <v>1004</v>
      </c>
      <c r="C722" s="138">
        <v>1004</v>
      </c>
      <c r="D722" s="138">
        <v>100401</v>
      </c>
      <c r="E722" s="138">
        <v>100401</v>
      </c>
      <c r="F722" s="108" t="s">
        <v>1599</v>
      </c>
      <c r="G722" s="27" t="s">
        <v>1600</v>
      </c>
      <c r="H722" s="27" t="s">
        <v>5</v>
      </c>
      <c r="I722" s="27" t="e">
        <f>+SUMIF('[16]New PBC 31.03.2021'!A:A, 'Trial Balance (2)'!F722, '[16]New PBC 31.03.2021'!D:D)</f>
        <v>#VALUE!</v>
      </c>
      <c r="J722" s="27" t="e">
        <f>+SUMIF('[16]New PBC 31.03.2021'!A:A, 'Trial Balance (2)'!F722, '[16]New PBC 31.03.2021'!G:G)</f>
        <v>#VALUE!</v>
      </c>
      <c r="K722" s="27" t="e">
        <f>+SUMIF('[16]New PBC 31.03.2021'!A:A, 'Trial Balance (2)'!F722, '[16]New PBC 31.03.2021'!J:J)</f>
        <v>#VALUE!</v>
      </c>
      <c r="L722" s="27" t="e">
        <f t="shared" si="54"/>
        <v>#VALUE!</v>
      </c>
      <c r="M722" s="27">
        <f t="shared" si="55"/>
        <v>0</v>
      </c>
      <c r="N722" s="95" t="e">
        <f t="shared" si="56"/>
        <v>#VALUE!</v>
      </c>
      <c r="O722" s="59">
        <v>0</v>
      </c>
      <c r="P722" s="59">
        <f t="shared" si="57"/>
        <v>0</v>
      </c>
      <c r="Q722" s="60">
        <f t="shared" si="58"/>
        <v>0</v>
      </c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</row>
    <row r="723" spans="1:40" s="23" customFormat="1" ht="12.75" x14ac:dyDescent="0.2">
      <c r="A723" s="23" t="s">
        <v>3568</v>
      </c>
      <c r="B723" s="138">
        <v>1004</v>
      </c>
      <c r="C723" s="138">
        <v>1004</v>
      </c>
      <c r="D723" s="138">
        <v>100401</v>
      </c>
      <c r="E723" s="138">
        <v>100401</v>
      </c>
      <c r="F723" s="108" t="s">
        <v>1601</v>
      </c>
      <c r="G723" s="27" t="s">
        <v>1602</v>
      </c>
      <c r="H723" s="27" t="s">
        <v>5</v>
      </c>
      <c r="I723" s="27" t="e">
        <f>+SUMIF('[16]New PBC 31.03.2021'!A:A, 'Trial Balance (2)'!F723, '[16]New PBC 31.03.2021'!D:D)</f>
        <v>#VALUE!</v>
      </c>
      <c r="J723" s="27" t="e">
        <f>+SUMIF('[16]New PBC 31.03.2021'!A:A, 'Trial Balance (2)'!F723, '[16]New PBC 31.03.2021'!G:G)</f>
        <v>#VALUE!</v>
      </c>
      <c r="K723" s="27" t="e">
        <f>+SUMIF('[16]New PBC 31.03.2021'!A:A, 'Trial Balance (2)'!F723, '[16]New PBC 31.03.2021'!J:J)</f>
        <v>#VALUE!</v>
      </c>
      <c r="L723" s="27" t="e">
        <f t="shared" si="54"/>
        <v>#VALUE!</v>
      </c>
      <c r="M723" s="27">
        <f t="shared" si="55"/>
        <v>0</v>
      </c>
      <c r="N723" s="95" t="e">
        <f t="shared" si="56"/>
        <v>#VALUE!</v>
      </c>
      <c r="O723" s="59">
        <v>0</v>
      </c>
      <c r="P723" s="59">
        <f t="shared" si="57"/>
        <v>0</v>
      </c>
      <c r="Q723" s="60">
        <f t="shared" si="58"/>
        <v>0</v>
      </c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</row>
    <row r="724" spans="1:40" s="23" customFormat="1" ht="12.75" x14ac:dyDescent="0.2">
      <c r="A724" s="23" t="s">
        <v>3568</v>
      </c>
      <c r="B724" s="138">
        <v>1004</v>
      </c>
      <c r="C724" s="138">
        <v>1004</v>
      </c>
      <c r="D724" s="138">
        <v>100401</v>
      </c>
      <c r="E724" s="138">
        <v>100401</v>
      </c>
      <c r="F724" s="108" t="s">
        <v>1603</v>
      </c>
      <c r="G724" s="27" t="s">
        <v>1604</v>
      </c>
      <c r="H724" s="27" t="s">
        <v>5</v>
      </c>
      <c r="I724" s="27" t="e">
        <f>+SUMIF('[16]New PBC 31.03.2021'!A:A, 'Trial Balance (2)'!F724, '[16]New PBC 31.03.2021'!D:D)</f>
        <v>#VALUE!</v>
      </c>
      <c r="J724" s="27" t="e">
        <f>+SUMIF('[16]New PBC 31.03.2021'!A:A, 'Trial Balance (2)'!F724, '[16]New PBC 31.03.2021'!G:G)</f>
        <v>#VALUE!</v>
      </c>
      <c r="K724" s="27" t="e">
        <f>+SUMIF('[16]New PBC 31.03.2021'!A:A, 'Trial Balance (2)'!F724, '[16]New PBC 31.03.2021'!J:J)</f>
        <v>#VALUE!</v>
      </c>
      <c r="L724" s="27" t="e">
        <f t="shared" si="54"/>
        <v>#VALUE!</v>
      </c>
      <c r="M724" s="27">
        <f t="shared" si="55"/>
        <v>0</v>
      </c>
      <c r="N724" s="95" t="e">
        <f t="shared" si="56"/>
        <v>#VALUE!</v>
      </c>
      <c r="O724" s="59">
        <v>0</v>
      </c>
      <c r="P724" s="59">
        <f t="shared" si="57"/>
        <v>0</v>
      </c>
      <c r="Q724" s="60">
        <f t="shared" si="58"/>
        <v>0</v>
      </c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</row>
    <row r="725" spans="1:40" s="23" customFormat="1" ht="12.75" x14ac:dyDescent="0.2">
      <c r="A725" s="23" t="s">
        <v>3568</v>
      </c>
      <c r="B725" s="138">
        <v>1004</v>
      </c>
      <c r="C725" s="138">
        <v>1004</v>
      </c>
      <c r="D725" s="138">
        <v>100401</v>
      </c>
      <c r="E725" s="138">
        <v>100401</v>
      </c>
      <c r="F725" s="108" t="s">
        <v>1608</v>
      </c>
      <c r="G725" s="27" t="s">
        <v>1609</v>
      </c>
      <c r="H725" s="27" t="s">
        <v>5</v>
      </c>
      <c r="I725" s="27" t="e">
        <f>+SUMIF('[16]New PBC 31.03.2021'!A:A, 'Trial Balance (2)'!F725, '[16]New PBC 31.03.2021'!D:D)</f>
        <v>#VALUE!</v>
      </c>
      <c r="J725" s="27" t="e">
        <f>+SUMIF('[16]New PBC 31.03.2021'!A:A, 'Trial Balance (2)'!F725, '[16]New PBC 31.03.2021'!G:G)</f>
        <v>#VALUE!</v>
      </c>
      <c r="K725" s="27" t="e">
        <f>+SUMIF('[16]New PBC 31.03.2021'!A:A, 'Trial Balance (2)'!F725, '[16]New PBC 31.03.2021'!J:J)</f>
        <v>#VALUE!</v>
      </c>
      <c r="L725" s="27" t="e">
        <f t="shared" si="54"/>
        <v>#VALUE!</v>
      </c>
      <c r="M725" s="27">
        <f t="shared" si="55"/>
        <v>0</v>
      </c>
      <c r="N725" s="95" t="e">
        <f t="shared" si="56"/>
        <v>#VALUE!</v>
      </c>
      <c r="O725" s="59">
        <v>0</v>
      </c>
      <c r="P725" s="59">
        <f t="shared" si="57"/>
        <v>0</v>
      </c>
      <c r="Q725" s="60">
        <f t="shared" si="58"/>
        <v>0</v>
      </c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</row>
    <row r="726" spans="1:40" s="23" customFormat="1" ht="12.75" x14ac:dyDescent="0.2">
      <c r="A726" s="23" t="s">
        <v>3568</v>
      </c>
      <c r="B726" s="138">
        <v>1004</v>
      </c>
      <c r="C726" s="138">
        <v>1004</v>
      </c>
      <c r="D726" s="138">
        <v>100401</v>
      </c>
      <c r="E726" s="138">
        <v>100401</v>
      </c>
      <c r="F726" s="108" t="s">
        <v>1610</v>
      </c>
      <c r="G726" s="27" t="s">
        <v>1611</v>
      </c>
      <c r="H726" s="27" t="s">
        <v>5</v>
      </c>
      <c r="I726" s="27" t="e">
        <f>+SUMIF('[16]New PBC 31.03.2021'!A:A, 'Trial Balance (2)'!F726, '[16]New PBC 31.03.2021'!D:D)</f>
        <v>#VALUE!</v>
      </c>
      <c r="J726" s="27" t="e">
        <f>+SUMIF('[16]New PBC 31.03.2021'!A:A, 'Trial Balance (2)'!F726, '[16]New PBC 31.03.2021'!G:G)</f>
        <v>#VALUE!</v>
      </c>
      <c r="K726" s="27" t="e">
        <f>+SUMIF('[16]New PBC 31.03.2021'!A:A, 'Trial Balance (2)'!F726, '[16]New PBC 31.03.2021'!J:J)</f>
        <v>#VALUE!</v>
      </c>
      <c r="L726" s="27" t="e">
        <f t="shared" si="54"/>
        <v>#VALUE!</v>
      </c>
      <c r="M726" s="27">
        <f t="shared" si="55"/>
        <v>0</v>
      </c>
      <c r="N726" s="95" t="e">
        <f t="shared" si="56"/>
        <v>#VALUE!</v>
      </c>
      <c r="O726" s="59">
        <v>0</v>
      </c>
      <c r="P726" s="59">
        <f t="shared" si="57"/>
        <v>0</v>
      </c>
      <c r="Q726" s="60">
        <f t="shared" si="58"/>
        <v>0</v>
      </c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</row>
    <row r="727" spans="1:40" s="23" customFormat="1" ht="12.75" x14ac:dyDescent="0.2">
      <c r="A727" s="23" t="s">
        <v>3568</v>
      </c>
      <c r="B727" s="138">
        <v>1004</v>
      </c>
      <c r="C727" s="138">
        <v>1004</v>
      </c>
      <c r="D727" s="138">
        <v>100401</v>
      </c>
      <c r="E727" s="138">
        <v>100401</v>
      </c>
      <c r="F727" s="108" t="s">
        <v>1612</v>
      </c>
      <c r="G727" s="27" t="s">
        <v>1613</v>
      </c>
      <c r="H727" s="27" t="s">
        <v>5</v>
      </c>
      <c r="I727" s="27" t="e">
        <f>+SUMIF('[16]New PBC 31.03.2021'!A:A, 'Trial Balance (2)'!F727, '[16]New PBC 31.03.2021'!D:D)</f>
        <v>#VALUE!</v>
      </c>
      <c r="J727" s="27" t="e">
        <f>+SUMIF('[16]New PBC 31.03.2021'!A:A, 'Trial Balance (2)'!F727, '[16]New PBC 31.03.2021'!G:G)</f>
        <v>#VALUE!</v>
      </c>
      <c r="K727" s="27" t="e">
        <f>+SUMIF('[16]New PBC 31.03.2021'!A:A, 'Trial Balance (2)'!F727, '[16]New PBC 31.03.2021'!J:J)</f>
        <v>#VALUE!</v>
      </c>
      <c r="L727" s="27" t="e">
        <f t="shared" si="54"/>
        <v>#VALUE!</v>
      </c>
      <c r="M727" s="27">
        <f t="shared" si="55"/>
        <v>0</v>
      </c>
      <c r="N727" s="95" t="e">
        <f t="shared" si="56"/>
        <v>#VALUE!</v>
      </c>
      <c r="O727" s="59">
        <v>0</v>
      </c>
      <c r="P727" s="59">
        <f t="shared" si="57"/>
        <v>0</v>
      </c>
      <c r="Q727" s="60">
        <f t="shared" si="58"/>
        <v>0</v>
      </c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</row>
    <row r="728" spans="1:40" s="23" customFormat="1" ht="12.75" x14ac:dyDescent="0.2">
      <c r="A728" s="23" t="s">
        <v>3562</v>
      </c>
      <c r="B728" s="138">
        <v>1002</v>
      </c>
      <c r="C728" s="138">
        <v>1002</v>
      </c>
      <c r="D728" s="138">
        <v>100201</v>
      </c>
      <c r="E728" s="138">
        <v>100201</v>
      </c>
      <c r="F728" s="111" t="s">
        <v>2100</v>
      </c>
      <c r="G728" s="112" t="s">
        <v>2101</v>
      </c>
      <c r="H728" s="27" t="s">
        <v>371</v>
      </c>
      <c r="I728" s="27" t="e">
        <f>+SUMIF('[16]New PBC 31.03.2021'!A:A, 'Trial Balance (2)'!F728, '[16]New PBC 31.03.2021'!D:D)</f>
        <v>#VALUE!</v>
      </c>
      <c r="J728" s="27" t="e">
        <f>+SUMIF('[16]New PBC 31.03.2021'!A:A, 'Trial Balance (2)'!F728, '[16]New PBC 31.03.2021'!G:G)</f>
        <v>#VALUE!</v>
      </c>
      <c r="K728" s="27" t="e">
        <f>+SUMIF('[16]New PBC 31.03.2021'!A:A, 'Trial Balance (2)'!F728, '[16]New PBC 31.03.2021'!J:J)</f>
        <v>#VALUE!</v>
      </c>
      <c r="L728" s="27" t="e">
        <f t="shared" si="54"/>
        <v>#VALUE!</v>
      </c>
      <c r="M728" s="27">
        <f t="shared" si="55"/>
        <v>0</v>
      </c>
      <c r="N728" s="95" t="e">
        <f t="shared" si="56"/>
        <v>#VALUE!</v>
      </c>
      <c r="O728" s="59">
        <v>1418044.7</v>
      </c>
      <c r="P728" s="59">
        <f t="shared" si="57"/>
        <v>0</v>
      </c>
      <c r="Q728" s="60">
        <f t="shared" si="58"/>
        <v>1418045</v>
      </c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</row>
    <row r="729" spans="1:40" s="23" customFormat="1" ht="12.75" x14ac:dyDescent="0.2">
      <c r="A729" s="23" t="s">
        <v>3563</v>
      </c>
      <c r="B729" s="138">
        <v>2011</v>
      </c>
      <c r="C729" s="138">
        <v>2011</v>
      </c>
      <c r="D729" s="138">
        <v>201101</v>
      </c>
      <c r="E729" s="138">
        <v>201101</v>
      </c>
      <c r="F729" s="108" t="s">
        <v>855</v>
      </c>
      <c r="G729" s="27" t="s">
        <v>856</v>
      </c>
      <c r="H729" s="27" t="s">
        <v>5</v>
      </c>
      <c r="I729" s="27" t="e">
        <f>+SUMIF('[16]New PBC 31.03.2021'!A:A, 'Trial Balance (2)'!F729, '[16]New PBC 31.03.2021'!D:D)</f>
        <v>#VALUE!</v>
      </c>
      <c r="J729" s="27" t="e">
        <f>+SUMIF('[16]New PBC 31.03.2021'!A:A, 'Trial Balance (2)'!F729, '[16]New PBC 31.03.2021'!G:G)</f>
        <v>#VALUE!</v>
      </c>
      <c r="K729" s="27" t="e">
        <f>+SUMIF('[16]New PBC 31.03.2021'!A:A, 'Trial Balance (2)'!F729, '[16]New PBC 31.03.2021'!J:J)</f>
        <v>#VALUE!</v>
      </c>
      <c r="L729" s="27" t="e">
        <f t="shared" si="54"/>
        <v>#VALUE!</v>
      </c>
      <c r="M729" s="27">
        <f t="shared" si="55"/>
        <v>0</v>
      </c>
      <c r="N729" s="95" t="e">
        <f t="shared" si="56"/>
        <v>#VALUE!</v>
      </c>
      <c r="O729" s="59">
        <v>-732195</v>
      </c>
      <c r="P729" s="59">
        <f t="shared" si="57"/>
        <v>0</v>
      </c>
      <c r="Q729" s="60">
        <f t="shared" si="58"/>
        <v>-732195</v>
      </c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</row>
    <row r="730" spans="1:40" s="23" customFormat="1" ht="12.75" x14ac:dyDescent="0.2">
      <c r="A730" s="23" t="s">
        <v>3563</v>
      </c>
      <c r="B730" s="138">
        <v>2011</v>
      </c>
      <c r="C730" s="138">
        <v>2011</v>
      </c>
      <c r="D730" s="138">
        <v>201101</v>
      </c>
      <c r="E730" s="138">
        <v>201101</v>
      </c>
      <c r="F730" s="108" t="s">
        <v>859</v>
      </c>
      <c r="G730" s="27" t="s">
        <v>860</v>
      </c>
      <c r="H730" s="27" t="s">
        <v>5</v>
      </c>
      <c r="I730" s="27" t="e">
        <f>+SUMIF('[16]New PBC 31.03.2021'!A:A, 'Trial Balance (2)'!F730, '[16]New PBC 31.03.2021'!D:D)</f>
        <v>#VALUE!</v>
      </c>
      <c r="J730" s="27" t="e">
        <f>+SUMIF('[16]New PBC 31.03.2021'!A:A, 'Trial Balance (2)'!F730, '[16]New PBC 31.03.2021'!G:G)</f>
        <v>#VALUE!</v>
      </c>
      <c r="K730" s="27" t="e">
        <f>+SUMIF('[16]New PBC 31.03.2021'!A:A, 'Trial Balance (2)'!F730, '[16]New PBC 31.03.2021'!J:J)</f>
        <v>#VALUE!</v>
      </c>
      <c r="L730" s="27" t="e">
        <f t="shared" si="54"/>
        <v>#VALUE!</v>
      </c>
      <c r="M730" s="27">
        <f t="shared" si="55"/>
        <v>0</v>
      </c>
      <c r="N730" s="95" t="e">
        <f t="shared" si="56"/>
        <v>#VALUE!</v>
      </c>
      <c r="O730" s="59">
        <v>-2103337.2000000002</v>
      </c>
      <c r="P730" s="59">
        <f t="shared" si="57"/>
        <v>0</v>
      </c>
      <c r="Q730" s="60">
        <f t="shared" si="58"/>
        <v>-2103337</v>
      </c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</row>
    <row r="731" spans="1:40" s="23" customFormat="1" ht="12.75" x14ac:dyDescent="0.2">
      <c r="A731" s="23" t="s">
        <v>3563</v>
      </c>
      <c r="B731" s="138">
        <v>2011</v>
      </c>
      <c r="C731" s="138">
        <v>2011</v>
      </c>
      <c r="D731" s="138">
        <v>201101</v>
      </c>
      <c r="E731" s="138">
        <v>201101</v>
      </c>
      <c r="F731" s="108" t="s">
        <v>865</v>
      </c>
      <c r="G731" s="27" t="s">
        <v>866</v>
      </c>
      <c r="H731" s="27" t="s">
        <v>5</v>
      </c>
      <c r="I731" s="27" t="e">
        <f>+SUMIF('[16]New PBC 31.03.2021'!A:A, 'Trial Balance (2)'!F731, '[16]New PBC 31.03.2021'!D:D)</f>
        <v>#VALUE!</v>
      </c>
      <c r="J731" s="27" t="e">
        <f>+SUMIF('[16]New PBC 31.03.2021'!A:A, 'Trial Balance (2)'!F731, '[16]New PBC 31.03.2021'!G:G)</f>
        <v>#VALUE!</v>
      </c>
      <c r="K731" s="27" t="e">
        <f>+SUMIF('[16]New PBC 31.03.2021'!A:A, 'Trial Balance (2)'!F731, '[16]New PBC 31.03.2021'!J:J)</f>
        <v>#VALUE!</v>
      </c>
      <c r="L731" s="27" t="e">
        <f t="shared" si="54"/>
        <v>#VALUE!</v>
      </c>
      <c r="M731" s="27">
        <f t="shared" si="55"/>
        <v>0</v>
      </c>
      <c r="N731" s="95" t="e">
        <f t="shared" si="56"/>
        <v>#VALUE!</v>
      </c>
      <c r="O731" s="59">
        <v>-547410</v>
      </c>
      <c r="P731" s="59">
        <f t="shared" si="57"/>
        <v>0</v>
      </c>
      <c r="Q731" s="60">
        <f t="shared" si="58"/>
        <v>-547410</v>
      </c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</row>
    <row r="732" spans="1:40" s="23" customFormat="1" ht="12.75" x14ac:dyDescent="0.2">
      <c r="A732" s="23" t="s">
        <v>3563</v>
      </c>
      <c r="B732" s="138">
        <v>2011</v>
      </c>
      <c r="C732" s="138">
        <v>2011</v>
      </c>
      <c r="D732" s="138">
        <v>201101</v>
      </c>
      <c r="E732" s="138">
        <v>201101</v>
      </c>
      <c r="F732" s="108" t="s">
        <v>867</v>
      </c>
      <c r="G732" s="27" t="s">
        <v>868</v>
      </c>
      <c r="H732" s="27" t="s">
        <v>5</v>
      </c>
      <c r="I732" s="27" t="e">
        <f>+SUMIF('[16]New PBC 31.03.2021'!A:A, 'Trial Balance (2)'!F732, '[16]New PBC 31.03.2021'!D:D)</f>
        <v>#VALUE!</v>
      </c>
      <c r="J732" s="27" t="e">
        <f>+SUMIF('[16]New PBC 31.03.2021'!A:A, 'Trial Balance (2)'!F732, '[16]New PBC 31.03.2021'!G:G)</f>
        <v>#VALUE!</v>
      </c>
      <c r="K732" s="27" t="e">
        <f>+SUMIF('[16]New PBC 31.03.2021'!A:A, 'Trial Balance (2)'!F732, '[16]New PBC 31.03.2021'!J:J)</f>
        <v>#VALUE!</v>
      </c>
      <c r="L732" s="27" t="e">
        <f t="shared" si="54"/>
        <v>#VALUE!</v>
      </c>
      <c r="M732" s="27">
        <f t="shared" si="55"/>
        <v>0</v>
      </c>
      <c r="N732" s="95" t="e">
        <f t="shared" si="56"/>
        <v>#VALUE!</v>
      </c>
      <c r="O732" s="59">
        <v>0</v>
      </c>
      <c r="P732" s="59">
        <f t="shared" si="57"/>
        <v>0</v>
      </c>
      <c r="Q732" s="60">
        <f t="shared" si="58"/>
        <v>0</v>
      </c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</row>
    <row r="733" spans="1:40" s="23" customFormat="1" ht="12.75" x14ac:dyDescent="0.2">
      <c r="A733" s="23" t="s">
        <v>3563</v>
      </c>
      <c r="B733" s="138">
        <v>2011</v>
      </c>
      <c r="C733" s="138">
        <v>2011</v>
      </c>
      <c r="D733" s="138">
        <v>201101</v>
      </c>
      <c r="E733" s="138">
        <v>201101</v>
      </c>
      <c r="F733" s="108" t="s">
        <v>871</v>
      </c>
      <c r="G733" s="27" t="s">
        <v>872</v>
      </c>
      <c r="H733" s="27" t="s">
        <v>5</v>
      </c>
      <c r="I733" s="27" t="e">
        <f>+SUMIF('[16]New PBC 31.03.2021'!A:A, 'Trial Balance (2)'!F733, '[16]New PBC 31.03.2021'!D:D)</f>
        <v>#VALUE!</v>
      </c>
      <c r="J733" s="27" t="e">
        <f>+SUMIF('[16]New PBC 31.03.2021'!A:A, 'Trial Balance (2)'!F733, '[16]New PBC 31.03.2021'!G:G)</f>
        <v>#VALUE!</v>
      </c>
      <c r="K733" s="27" t="e">
        <f>+SUMIF('[16]New PBC 31.03.2021'!A:A, 'Trial Balance (2)'!F733, '[16]New PBC 31.03.2021'!J:J)</f>
        <v>#VALUE!</v>
      </c>
      <c r="L733" s="27" t="e">
        <f t="shared" si="54"/>
        <v>#VALUE!</v>
      </c>
      <c r="M733" s="27">
        <f t="shared" si="55"/>
        <v>0</v>
      </c>
      <c r="N733" s="95" t="e">
        <f t="shared" si="56"/>
        <v>#VALUE!</v>
      </c>
      <c r="O733" s="59">
        <v>0</v>
      </c>
      <c r="P733" s="59">
        <f t="shared" si="57"/>
        <v>0</v>
      </c>
      <c r="Q733" s="60">
        <f t="shared" si="58"/>
        <v>0</v>
      </c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</row>
    <row r="734" spans="1:40" s="23" customFormat="1" ht="12.75" x14ac:dyDescent="0.2">
      <c r="A734" s="23" t="s">
        <v>3563</v>
      </c>
      <c r="B734" s="138">
        <v>2011</v>
      </c>
      <c r="C734" s="138">
        <v>2011</v>
      </c>
      <c r="D734" s="138">
        <v>201101</v>
      </c>
      <c r="E734" s="138">
        <v>201101</v>
      </c>
      <c r="F734" s="108" t="s">
        <v>873</v>
      </c>
      <c r="G734" s="27" t="s">
        <v>874</v>
      </c>
      <c r="H734" s="27" t="s">
        <v>5</v>
      </c>
      <c r="I734" s="27" t="e">
        <f>+SUMIF('[16]New PBC 31.03.2021'!A:A, 'Trial Balance (2)'!F734, '[16]New PBC 31.03.2021'!D:D)</f>
        <v>#VALUE!</v>
      </c>
      <c r="J734" s="27" t="e">
        <f>+SUMIF('[16]New PBC 31.03.2021'!A:A, 'Trial Balance (2)'!F734, '[16]New PBC 31.03.2021'!G:G)</f>
        <v>#VALUE!</v>
      </c>
      <c r="K734" s="27" t="e">
        <f>+SUMIF('[16]New PBC 31.03.2021'!A:A, 'Trial Balance (2)'!F734, '[16]New PBC 31.03.2021'!J:J)</f>
        <v>#VALUE!</v>
      </c>
      <c r="L734" s="27" t="e">
        <f t="shared" si="54"/>
        <v>#VALUE!</v>
      </c>
      <c r="M734" s="27">
        <f t="shared" si="55"/>
        <v>0</v>
      </c>
      <c r="N734" s="95" t="e">
        <f t="shared" si="56"/>
        <v>#VALUE!</v>
      </c>
      <c r="O734" s="59">
        <v>0</v>
      </c>
      <c r="P734" s="59">
        <f t="shared" si="57"/>
        <v>0</v>
      </c>
      <c r="Q734" s="60">
        <f t="shared" si="58"/>
        <v>0</v>
      </c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</row>
    <row r="735" spans="1:40" s="23" customFormat="1" ht="12.75" x14ac:dyDescent="0.2">
      <c r="A735" s="23" t="s">
        <v>3563</v>
      </c>
      <c r="B735" s="138">
        <v>2011</v>
      </c>
      <c r="C735" s="138">
        <v>2011</v>
      </c>
      <c r="D735" s="138">
        <v>201101</v>
      </c>
      <c r="E735" s="138">
        <v>201101</v>
      </c>
      <c r="F735" s="108" t="s">
        <v>876</v>
      </c>
      <c r="G735" s="27" t="s">
        <v>877</v>
      </c>
      <c r="H735" s="27" t="s">
        <v>5</v>
      </c>
      <c r="I735" s="27" t="e">
        <f>+SUMIF('[16]New PBC 31.03.2021'!A:A, 'Trial Balance (2)'!F735, '[16]New PBC 31.03.2021'!D:D)</f>
        <v>#VALUE!</v>
      </c>
      <c r="J735" s="27" t="e">
        <f>+SUMIF('[16]New PBC 31.03.2021'!A:A, 'Trial Balance (2)'!F735, '[16]New PBC 31.03.2021'!G:G)</f>
        <v>#VALUE!</v>
      </c>
      <c r="K735" s="27" t="e">
        <f>+SUMIF('[16]New PBC 31.03.2021'!A:A, 'Trial Balance (2)'!F735, '[16]New PBC 31.03.2021'!J:J)</f>
        <v>#VALUE!</v>
      </c>
      <c r="L735" s="27" t="e">
        <f t="shared" si="54"/>
        <v>#VALUE!</v>
      </c>
      <c r="M735" s="27">
        <f t="shared" si="55"/>
        <v>0</v>
      </c>
      <c r="N735" s="95" t="e">
        <f t="shared" si="56"/>
        <v>#VALUE!</v>
      </c>
      <c r="O735" s="59">
        <v>-7859.93</v>
      </c>
      <c r="P735" s="59">
        <f t="shared" si="57"/>
        <v>0</v>
      </c>
      <c r="Q735" s="60">
        <f t="shared" si="58"/>
        <v>-7860</v>
      </c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</row>
    <row r="736" spans="1:40" s="23" customFormat="1" ht="12.75" x14ac:dyDescent="0.2">
      <c r="A736" s="23" t="s">
        <v>3563</v>
      </c>
      <c r="B736" s="138">
        <v>2011</v>
      </c>
      <c r="C736" s="138">
        <v>2011</v>
      </c>
      <c r="D736" s="138">
        <v>201101</v>
      </c>
      <c r="E736" s="138">
        <v>201101</v>
      </c>
      <c r="F736" s="108" t="s">
        <v>879</v>
      </c>
      <c r="G736" s="27" t="s">
        <v>880</v>
      </c>
      <c r="H736" s="27" t="s">
        <v>5</v>
      </c>
      <c r="I736" s="27" t="e">
        <f>+SUMIF('[16]New PBC 31.03.2021'!A:A, 'Trial Balance (2)'!F736, '[16]New PBC 31.03.2021'!D:D)</f>
        <v>#VALUE!</v>
      </c>
      <c r="J736" s="27" t="e">
        <f>+SUMIF('[16]New PBC 31.03.2021'!A:A, 'Trial Balance (2)'!F736, '[16]New PBC 31.03.2021'!G:G)</f>
        <v>#VALUE!</v>
      </c>
      <c r="K736" s="27" t="e">
        <f>+SUMIF('[16]New PBC 31.03.2021'!A:A, 'Trial Balance (2)'!F736, '[16]New PBC 31.03.2021'!J:J)</f>
        <v>#VALUE!</v>
      </c>
      <c r="L736" s="27" t="e">
        <f t="shared" si="54"/>
        <v>#VALUE!</v>
      </c>
      <c r="M736" s="27">
        <f t="shared" si="55"/>
        <v>0</v>
      </c>
      <c r="N736" s="95" t="e">
        <f t="shared" si="56"/>
        <v>#VALUE!</v>
      </c>
      <c r="O736" s="59">
        <v>0</v>
      </c>
      <c r="P736" s="59">
        <f t="shared" si="57"/>
        <v>0</v>
      </c>
      <c r="Q736" s="60">
        <f t="shared" si="58"/>
        <v>0</v>
      </c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</row>
    <row r="737" spans="1:40" s="23" customFormat="1" ht="12.75" x14ac:dyDescent="0.2">
      <c r="A737" s="23" t="s">
        <v>3563</v>
      </c>
      <c r="B737" s="138">
        <v>2011</v>
      </c>
      <c r="C737" s="138">
        <v>2011</v>
      </c>
      <c r="D737" s="138">
        <v>201101</v>
      </c>
      <c r="E737" s="138">
        <v>201101</v>
      </c>
      <c r="F737" s="108" t="s">
        <v>887</v>
      </c>
      <c r="G737" s="27" t="s">
        <v>888</v>
      </c>
      <c r="H737" s="27" t="s">
        <v>5</v>
      </c>
      <c r="I737" s="27" t="e">
        <f>+SUMIF('[16]New PBC 31.03.2021'!A:A, 'Trial Balance (2)'!F737, '[16]New PBC 31.03.2021'!D:D)</f>
        <v>#VALUE!</v>
      </c>
      <c r="J737" s="27" t="e">
        <f>+SUMIF('[16]New PBC 31.03.2021'!A:A, 'Trial Balance (2)'!F737, '[16]New PBC 31.03.2021'!G:G)</f>
        <v>#VALUE!</v>
      </c>
      <c r="K737" s="27" t="e">
        <f>+SUMIF('[16]New PBC 31.03.2021'!A:A, 'Trial Balance (2)'!F737, '[16]New PBC 31.03.2021'!J:J)</f>
        <v>#VALUE!</v>
      </c>
      <c r="L737" s="27" t="e">
        <f t="shared" si="54"/>
        <v>#VALUE!</v>
      </c>
      <c r="M737" s="27">
        <f t="shared" si="55"/>
        <v>0</v>
      </c>
      <c r="N737" s="95" t="e">
        <f t="shared" si="56"/>
        <v>#VALUE!</v>
      </c>
      <c r="O737" s="59">
        <v>-229867.09999999998</v>
      </c>
      <c r="P737" s="59">
        <f t="shared" si="57"/>
        <v>0</v>
      </c>
      <c r="Q737" s="60">
        <f t="shared" si="58"/>
        <v>-229867</v>
      </c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</row>
    <row r="738" spans="1:40" s="23" customFormat="1" ht="12.75" x14ac:dyDescent="0.2">
      <c r="A738" s="23" t="s">
        <v>3563</v>
      </c>
      <c r="B738" s="138">
        <v>2011</v>
      </c>
      <c r="C738" s="138">
        <v>2011</v>
      </c>
      <c r="D738" s="138">
        <v>201101</v>
      </c>
      <c r="E738" s="138">
        <v>201101</v>
      </c>
      <c r="F738" s="108" t="s">
        <v>889</v>
      </c>
      <c r="G738" s="27" t="s">
        <v>890</v>
      </c>
      <c r="H738" s="27" t="s">
        <v>5</v>
      </c>
      <c r="I738" s="27" t="e">
        <f>+SUMIF('[16]New PBC 31.03.2021'!A:A, 'Trial Balance (2)'!F738, '[16]New PBC 31.03.2021'!D:D)</f>
        <v>#VALUE!</v>
      </c>
      <c r="J738" s="27" t="e">
        <f>+SUMIF('[16]New PBC 31.03.2021'!A:A, 'Trial Balance (2)'!F738, '[16]New PBC 31.03.2021'!G:G)</f>
        <v>#VALUE!</v>
      </c>
      <c r="K738" s="27" t="e">
        <f>+SUMIF('[16]New PBC 31.03.2021'!A:A, 'Trial Balance (2)'!F738, '[16]New PBC 31.03.2021'!J:J)</f>
        <v>#VALUE!</v>
      </c>
      <c r="L738" s="27" t="e">
        <f t="shared" si="54"/>
        <v>#VALUE!</v>
      </c>
      <c r="M738" s="27">
        <f t="shared" si="55"/>
        <v>0</v>
      </c>
      <c r="N738" s="95" t="e">
        <f t="shared" si="56"/>
        <v>#VALUE!</v>
      </c>
      <c r="O738" s="59">
        <v>-886098.41999999993</v>
      </c>
      <c r="P738" s="59">
        <f t="shared" si="57"/>
        <v>0</v>
      </c>
      <c r="Q738" s="60">
        <f t="shared" si="58"/>
        <v>-886098</v>
      </c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</row>
    <row r="739" spans="1:40" s="23" customFormat="1" ht="12.75" x14ac:dyDescent="0.2">
      <c r="A739" s="23" t="s">
        <v>3563</v>
      </c>
      <c r="B739" s="138">
        <v>2011</v>
      </c>
      <c r="C739" s="138">
        <v>2011</v>
      </c>
      <c r="D739" s="138">
        <v>201101</v>
      </c>
      <c r="E739" s="138">
        <v>201101</v>
      </c>
      <c r="F739" s="108" t="s">
        <v>892</v>
      </c>
      <c r="G739" s="27" t="s">
        <v>893</v>
      </c>
      <c r="H739" s="27" t="s">
        <v>5</v>
      </c>
      <c r="I739" s="27" t="e">
        <f>+SUMIF('[16]New PBC 31.03.2021'!A:A, 'Trial Balance (2)'!F739, '[16]New PBC 31.03.2021'!D:D)</f>
        <v>#VALUE!</v>
      </c>
      <c r="J739" s="27" t="e">
        <f>+SUMIF('[16]New PBC 31.03.2021'!A:A, 'Trial Balance (2)'!F739, '[16]New PBC 31.03.2021'!G:G)</f>
        <v>#VALUE!</v>
      </c>
      <c r="K739" s="27" t="e">
        <f>+SUMIF('[16]New PBC 31.03.2021'!A:A, 'Trial Balance (2)'!F739, '[16]New PBC 31.03.2021'!J:J)</f>
        <v>#VALUE!</v>
      </c>
      <c r="L739" s="27" t="e">
        <f t="shared" si="54"/>
        <v>#VALUE!</v>
      </c>
      <c r="M739" s="27">
        <f t="shared" si="55"/>
        <v>0</v>
      </c>
      <c r="N739" s="95" t="e">
        <f t="shared" si="56"/>
        <v>#VALUE!</v>
      </c>
      <c r="O739" s="59">
        <v>-175200</v>
      </c>
      <c r="P739" s="59">
        <f t="shared" si="57"/>
        <v>0</v>
      </c>
      <c r="Q739" s="60">
        <f t="shared" si="58"/>
        <v>-175200</v>
      </c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</row>
    <row r="740" spans="1:40" s="23" customFormat="1" ht="12.75" x14ac:dyDescent="0.2">
      <c r="A740" s="23" t="s">
        <v>3563</v>
      </c>
      <c r="B740" s="138">
        <v>2011</v>
      </c>
      <c r="C740" s="138">
        <v>2011</v>
      </c>
      <c r="D740" s="138">
        <v>201101</v>
      </c>
      <c r="E740" s="138">
        <v>201101</v>
      </c>
      <c r="F740" s="108" t="s">
        <v>894</v>
      </c>
      <c r="G740" s="27" t="s">
        <v>895</v>
      </c>
      <c r="H740" s="27" t="s">
        <v>5</v>
      </c>
      <c r="I740" s="27" t="e">
        <f>+SUMIF('[16]New PBC 31.03.2021'!A:A, 'Trial Balance (2)'!F740, '[16]New PBC 31.03.2021'!D:D)</f>
        <v>#VALUE!</v>
      </c>
      <c r="J740" s="27" t="e">
        <f>+SUMIF('[16]New PBC 31.03.2021'!A:A, 'Trial Balance (2)'!F740, '[16]New PBC 31.03.2021'!G:G)</f>
        <v>#VALUE!</v>
      </c>
      <c r="K740" s="27" t="e">
        <f>+SUMIF('[16]New PBC 31.03.2021'!A:A, 'Trial Balance (2)'!F740, '[16]New PBC 31.03.2021'!J:J)</f>
        <v>#VALUE!</v>
      </c>
      <c r="L740" s="27" t="e">
        <f t="shared" si="54"/>
        <v>#VALUE!</v>
      </c>
      <c r="M740" s="27">
        <f t="shared" si="55"/>
        <v>0</v>
      </c>
      <c r="N740" s="95" t="e">
        <f t="shared" si="56"/>
        <v>#VALUE!</v>
      </c>
      <c r="O740" s="59">
        <v>-27598</v>
      </c>
      <c r="P740" s="59">
        <f t="shared" si="57"/>
        <v>0</v>
      </c>
      <c r="Q740" s="60">
        <f t="shared" si="58"/>
        <v>-27598</v>
      </c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</row>
    <row r="741" spans="1:40" s="23" customFormat="1" ht="12.75" x14ac:dyDescent="0.2">
      <c r="A741" s="23" t="s">
        <v>3563</v>
      </c>
      <c r="B741" s="138">
        <v>2011</v>
      </c>
      <c r="C741" s="138">
        <v>2011</v>
      </c>
      <c r="D741" s="138">
        <v>201101</v>
      </c>
      <c r="E741" s="138">
        <v>201101</v>
      </c>
      <c r="F741" s="108" t="s">
        <v>896</v>
      </c>
      <c r="G741" s="27" t="s">
        <v>897</v>
      </c>
      <c r="H741" s="27" t="s">
        <v>5</v>
      </c>
      <c r="I741" s="27" t="e">
        <f>+SUMIF('[16]New PBC 31.03.2021'!A:A, 'Trial Balance (2)'!F741, '[16]New PBC 31.03.2021'!D:D)</f>
        <v>#VALUE!</v>
      </c>
      <c r="J741" s="27" t="e">
        <f>+SUMIF('[16]New PBC 31.03.2021'!A:A, 'Trial Balance (2)'!F741, '[16]New PBC 31.03.2021'!G:G)</f>
        <v>#VALUE!</v>
      </c>
      <c r="K741" s="27" t="e">
        <f>+SUMIF('[16]New PBC 31.03.2021'!A:A, 'Trial Balance (2)'!F741, '[16]New PBC 31.03.2021'!J:J)</f>
        <v>#VALUE!</v>
      </c>
      <c r="L741" s="27" t="e">
        <f t="shared" si="54"/>
        <v>#VALUE!</v>
      </c>
      <c r="M741" s="27">
        <f t="shared" si="55"/>
        <v>0</v>
      </c>
      <c r="N741" s="95" t="e">
        <f t="shared" si="56"/>
        <v>#VALUE!</v>
      </c>
      <c r="O741" s="59">
        <v>-175489.03000000003</v>
      </c>
      <c r="P741" s="59">
        <f t="shared" si="57"/>
        <v>0</v>
      </c>
      <c r="Q741" s="60">
        <f t="shared" si="58"/>
        <v>-175489</v>
      </c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</row>
    <row r="742" spans="1:40" s="23" customFormat="1" ht="12.75" x14ac:dyDescent="0.2">
      <c r="A742" s="23" t="s">
        <v>3563</v>
      </c>
      <c r="B742" s="138">
        <v>2011</v>
      </c>
      <c r="C742" s="138">
        <v>2011</v>
      </c>
      <c r="D742" s="138">
        <v>201101</v>
      </c>
      <c r="E742" s="138">
        <v>201101</v>
      </c>
      <c r="F742" s="108" t="s">
        <v>898</v>
      </c>
      <c r="G742" s="27" t="s">
        <v>899</v>
      </c>
      <c r="H742" s="27" t="s">
        <v>5</v>
      </c>
      <c r="I742" s="27" t="e">
        <f>+SUMIF('[16]New PBC 31.03.2021'!A:A, 'Trial Balance (2)'!F742, '[16]New PBC 31.03.2021'!D:D)</f>
        <v>#VALUE!</v>
      </c>
      <c r="J742" s="27" t="e">
        <f>+SUMIF('[16]New PBC 31.03.2021'!A:A, 'Trial Balance (2)'!F742, '[16]New PBC 31.03.2021'!G:G)</f>
        <v>#VALUE!</v>
      </c>
      <c r="K742" s="27" t="e">
        <f>+SUMIF('[16]New PBC 31.03.2021'!A:A, 'Trial Balance (2)'!F742, '[16]New PBC 31.03.2021'!J:J)</f>
        <v>#VALUE!</v>
      </c>
      <c r="L742" s="27" t="e">
        <f t="shared" si="54"/>
        <v>#VALUE!</v>
      </c>
      <c r="M742" s="27">
        <f t="shared" si="55"/>
        <v>0</v>
      </c>
      <c r="N742" s="95" t="e">
        <f t="shared" si="56"/>
        <v>#VALUE!</v>
      </c>
      <c r="O742" s="59">
        <v>-124199.84000000003</v>
      </c>
      <c r="P742" s="59">
        <f t="shared" si="57"/>
        <v>0</v>
      </c>
      <c r="Q742" s="60">
        <f t="shared" si="58"/>
        <v>-124200</v>
      </c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</row>
    <row r="743" spans="1:40" s="23" customFormat="1" ht="12.75" x14ac:dyDescent="0.2">
      <c r="A743" s="23" t="s">
        <v>3563</v>
      </c>
      <c r="B743" s="138">
        <v>2011</v>
      </c>
      <c r="C743" s="138">
        <v>2011</v>
      </c>
      <c r="D743" s="138">
        <v>201101</v>
      </c>
      <c r="E743" s="138">
        <v>201101</v>
      </c>
      <c r="F743" s="108" t="s">
        <v>904</v>
      </c>
      <c r="G743" s="27" t="s">
        <v>905</v>
      </c>
      <c r="H743" s="27" t="s">
        <v>5</v>
      </c>
      <c r="I743" s="27" t="e">
        <f>+SUMIF('[16]New PBC 31.03.2021'!A:A, 'Trial Balance (2)'!F743, '[16]New PBC 31.03.2021'!D:D)</f>
        <v>#VALUE!</v>
      </c>
      <c r="J743" s="27" t="e">
        <f>+SUMIF('[16]New PBC 31.03.2021'!A:A, 'Trial Balance (2)'!F743, '[16]New PBC 31.03.2021'!G:G)</f>
        <v>#VALUE!</v>
      </c>
      <c r="K743" s="27" t="e">
        <f>+SUMIF('[16]New PBC 31.03.2021'!A:A, 'Trial Balance (2)'!F743, '[16]New PBC 31.03.2021'!J:J)</f>
        <v>#VALUE!</v>
      </c>
      <c r="L743" s="27" t="e">
        <f t="shared" si="54"/>
        <v>#VALUE!</v>
      </c>
      <c r="M743" s="27">
        <f t="shared" si="55"/>
        <v>0</v>
      </c>
      <c r="N743" s="95" t="e">
        <f t="shared" si="56"/>
        <v>#VALUE!</v>
      </c>
      <c r="O743" s="59">
        <v>0</v>
      </c>
      <c r="P743" s="59">
        <f t="shared" si="57"/>
        <v>0</v>
      </c>
      <c r="Q743" s="60">
        <f t="shared" si="58"/>
        <v>0</v>
      </c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</row>
    <row r="744" spans="1:40" s="23" customFormat="1" ht="12.75" x14ac:dyDescent="0.2">
      <c r="A744" s="23" t="s">
        <v>3563</v>
      </c>
      <c r="B744" s="138">
        <v>2011</v>
      </c>
      <c r="C744" s="138">
        <v>2011</v>
      </c>
      <c r="D744" s="138">
        <v>201101</v>
      </c>
      <c r="E744" s="138">
        <v>201101</v>
      </c>
      <c r="F744" s="108" t="s">
        <v>906</v>
      </c>
      <c r="G744" s="27" t="s">
        <v>907</v>
      </c>
      <c r="H744" s="27" t="s">
        <v>5</v>
      </c>
      <c r="I744" s="27" t="e">
        <f>+SUMIF('[16]New PBC 31.03.2021'!A:A, 'Trial Balance (2)'!F744, '[16]New PBC 31.03.2021'!D:D)</f>
        <v>#VALUE!</v>
      </c>
      <c r="J744" s="27" t="e">
        <f>+SUMIF('[16]New PBC 31.03.2021'!A:A, 'Trial Balance (2)'!F744, '[16]New PBC 31.03.2021'!G:G)</f>
        <v>#VALUE!</v>
      </c>
      <c r="K744" s="27" t="e">
        <f>+SUMIF('[16]New PBC 31.03.2021'!A:A, 'Trial Balance (2)'!F744, '[16]New PBC 31.03.2021'!J:J)</f>
        <v>#VALUE!</v>
      </c>
      <c r="L744" s="27" t="e">
        <f t="shared" si="54"/>
        <v>#VALUE!</v>
      </c>
      <c r="M744" s="27">
        <f t="shared" si="55"/>
        <v>0</v>
      </c>
      <c r="N744" s="95" t="e">
        <f t="shared" si="56"/>
        <v>#VALUE!</v>
      </c>
      <c r="O744" s="59">
        <v>-103934.76</v>
      </c>
      <c r="P744" s="59">
        <f t="shared" si="57"/>
        <v>0</v>
      </c>
      <c r="Q744" s="60">
        <f t="shared" si="58"/>
        <v>-103935</v>
      </c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</row>
    <row r="745" spans="1:40" s="23" customFormat="1" ht="12.75" x14ac:dyDescent="0.2">
      <c r="A745" s="23" t="s">
        <v>3563</v>
      </c>
      <c r="B745" s="138">
        <v>2011</v>
      </c>
      <c r="C745" s="138">
        <v>2011</v>
      </c>
      <c r="D745" s="138">
        <v>201101</v>
      </c>
      <c r="E745" s="138">
        <v>201101</v>
      </c>
      <c r="F745" s="108" t="s">
        <v>908</v>
      </c>
      <c r="G745" s="27" t="s">
        <v>909</v>
      </c>
      <c r="H745" s="27" t="s">
        <v>5</v>
      </c>
      <c r="I745" s="27" t="e">
        <f>+SUMIF('[16]New PBC 31.03.2021'!A:A, 'Trial Balance (2)'!F745, '[16]New PBC 31.03.2021'!D:D)</f>
        <v>#VALUE!</v>
      </c>
      <c r="J745" s="27" t="e">
        <f>+SUMIF('[16]New PBC 31.03.2021'!A:A, 'Trial Balance (2)'!F745, '[16]New PBC 31.03.2021'!G:G)</f>
        <v>#VALUE!</v>
      </c>
      <c r="K745" s="27" t="e">
        <f>+SUMIF('[16]New PBC 31.03.2021'!A:A, 'Trial Balance (2)'!F745, '[16]New PBC 31.03.2021'!J:J)</f>
        <v>#VALUE!</v>
      </c>
      <c r="L745" s="27" t="e">
        <f t="shared" si="54"/>
        <v>#VALUE!</v>
      </c>
      <c r="M745" s="27">
        <f t="shared" si="55"/>
        <v>0</v>
      </c>
      <c r="N745" s="95" t="e">
        <f t="shared" si="56"/>
        <v>#VALUE!</v>
      </c>
      <c r="O745" s="59">
        <v>0</v>
      </c>
      <c r="P745" s="59">
        <f t="shared" si="57"/>
        <v>0</v>
      </c>
      <c r="Q745" s="60">
        <f t="shared" si="58"/>
        <v>0</v>
      </c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</row>
    <row r="746" spans="1:40" s="23" customFormat="1" ht="12.75" x14ac:dyDescent="0.2">
      <c r="A746" s="23" t="s">
        <v>3563</v>
      </c>
      <c r="B746" s="138">
        <v>2011</v>
      </c>
      <c r="C746" s="138">
        <v>2011</v>
      </c>
      <c r="D746" s="138">
        <v>201101</v>
      </c>
      <c r="E746" s="138">
        <v>201101</v>
      </c>
      <c r="F746" s="108" t="s">
        <v>2823</v>
      </c>
      <c r="G746" s="27" t="s">
        <v>2824</v>
      </c>
      <c r="H746" s="27" t="s">
        <v>5</v>
      </c>
      <c r="I746" s="27" t="e">
        <f>+SUMIF('[16]New PBC 31.03.2021'!A:A, 'Trial Balance (2)'!F746, '[16]New PBC 31.03.2021'!D:D)</f>
        <v>#VALUE!</v>
      </c>
      <c r="J746" s="27" t="e">
        <f>+SUMIF('[16]New PBC 31.03.2021'!A:A, 'Trial Balance (2)'!F746, '[16]New PBC 31.03.2021'!G:G)</f>
        <v>#VALUE!</v>
      </c>
      <c r="K746" s="27" t="e">
        <f>+SUMIF('[16]New PBC 31.03.2021'!A:A, 'Trial Balance (2)'!F746, '[16]New PBC 31.03.2021'!J:J)</f>
        <v>#VALUE!</v>
      </c>
      <c r="L746" s="27" t="e">
        <f t="shared" si="54"/>
        <v>#VALUE!</v>
      </c>
      <c r="M746" s="27">
        <f t="shared" si="55"/>
        <v>0</v>
      </c>
      <c r="N746" s="95" t="e">
        <f t="shared" si="56"/>
        <v>#VALUE!</v>
      </c>
      <c r="O746" s="59"/>
      <c r="P746" s="59"/>
      <c r="Q746" s="60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</row>
    <row r="747" spans="1:40" s="23" customFormat="1" ht="12.75" x14ac:dyDescent="0.2">
      <c r="A747" s="23" t="s">
        <v>3563</v>
      </c>
      <c r="B747" s="138">
        <v>2011</v>
      </c>
      <c r="C747" s="138">
        <v>2011</v>
      </c>
      <c r="D747" s="138">
        <v>201101</v>
      </c>
      <c r="E747" s="138">
        <v>201101</v>
      </c>
      <c r="F747" s="108" t="s">
        <v>2825</v>
      </c>
      <c r="G747" s="27" t="s">
        <v>2826</v>
      </c>
      <c r="H747" s="27" t="s">
        <v>5</v>
      </c>
      <c r="I747" s="27" t="e">
        <f>+SUMIF('[16]New PBC 31.03.2021'!A:A, 'Trial Balance (2)'!F747, '[16]New PBC 31.03.2021'!D:D)</f>
        <v>#VALUE!</v>
      </c>
      <c r="J747" s="27" t="e">
        <f>+SUMIF('[16]New PBC 31.03.2021'!A:A, 'Trial Balance (2)'!F747, '[16]New PBC 31.03.2021'!G:G)</f>
        <v>#VALUE!</v>
      </c>
      <c r="K747" s="27" t="e">
        <f>+SUMIF('[16]New PBC 31.03.2021'!A:A, 'Trial Balance (2)'!F747, '[16]New PBC 31.03.2021'!J:J)</f>
        <v>#VALUE!</v>
      </c>
      <c r="L747" s="27" t="e">
        <f t="shared" si="54"/>
        <v>#VALUE!</v>
      </c>
      <c r="M747" s="27">
        <f t="shared" si="55"/>
        <v>0</v>
      </c>
      <c r="N747" s="95" t="e">
        <f t="shared" si="56"/>
        <v>#VALUE!</v>
      </c>
      <c r="O747" s="59"/>
      <c r="P747" s="59"/>
      <c r="Q747" s="60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</row>
    <row r="748" spans="1:40" s="23" customFormat="1" ht="12.75" x14ac:dyDescent="0.2">
      <c r="A748" s="23" t="s">
        <v>3563</v>
      </c>
      <c r="B748" s="138">
        <v>2011</v>
      </c>
      <c r="C748" s="138">
        <v>2011</v>
      </c>
      <c r="D748" s="138">
        <v>201101</v>
      </c>
      <c r="E748" s="138">
        <v>201101</v>
      </c>
      <c r="F748" s="108" t="s">
        <v>2827</v>
      </c>
      <c r="G748" s="27" t="s">
        <v>2828</v>
      </c>
      <c r="H748" s="27" t="s">
        <v>5</v>
      </c>
      <c r="I748" s="27" t="e">
        <f>+SUMIF('[16]New PBC 31.03.2021'!A:A, 'Trial Balance (2)'!F748, '[16]New PBC 31.03.2021'!D:D)</f>
        <v>#VALUE!</v>
      </c>
      <c r="J748" s="27" t="e">
        <f>+SUMIF('[16]New PBC 31.03.2021'!A:A, 'Trial Balance (2)'!F748, '[16]New PBC 31.03.2021'!G:G)</f>
        <v>#VALUE!</v>
      </c>
      <c r="K748" s="27" t="e">
        <f>+SUMIF('[16]New PBC 31.03.2021'!A:A, 'Trial Balance (2)'!F748, '[16]New PBC 31.03.2021'!J:J)</f>
        <v>#VALUE!</v>
      </c>
      <c r="L748" s="27" t="e">
        <f t="shared" si="54"/>
        <v>#VALUE!</v>
      </c>
      <c r="M748" s="27">
        <f t="shared" si="55"/>
        <v>0</v>
      </c>
      <c r="N748" s="95" t="e">
        <f t="shared" si="56"/>
        <v>#VALUE!</v>
      </c>
      <c r="O748" s="59"/>
      <c r="P748" s="59"/>
      <c r="Q748" s="60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</row>
    <row r="749" spans="1:40" s="23" customFormat="1" ht="12.75" x14ac:dyDescent="0.2">
      <c r="A749" s="23" t="s">
        <v>3563</v>
      </c>
      <c r="B749" s="138">
        <v>2011</v>
      </c>
      <c r="C749" s="138">
        <v>2011</v>
      </c>
      <c r="D749" s="138">
        <v>201101</v>
      </c>
      <c r="E749" s="138">
        <v>201101</v>
      </c>
      <c r="F749" s="108" t="s">
        <v>2829</v>
      </c>
      <c r="G749" s="27" t="s">
        <v>2830</v>
      </c>
      <c r="H749" s="27" t="s">
        <v>5</v>
      </c>
      <c r="I749" s="27" t="e">
        <f>+SUMIF('[16]New PBC 31.03.2021'!A:A, 'Trial Balance (2)'!F749, '[16]New PBC 31.03.2021'!D:D)</f>
        <v>#VALUE!</v>
      </c>
      <c r="J749" s="27" t="e">
        <f>+SUMIF('[16]New PBC 31.03.2021'!A:A, 'Trial Balance (2)'!F749, '[16]New PBC 31.03.2021'!G:G)</f>
        <v>#VALUE!</v>
      </c>
      <c r="K749" s="27" t="e">
        <f>+SUMIF('[16]New PBC 31.03.2021'!A:A, 'Trial Balance (2)'!F749, '[16]New PBC 31.03.2021'!J:J)</f>
        <v>#VALUE!</v>
      </c>
      <c r="L749" s="27" t="e">
        <f t="shared" si="54"/>
        <v>#VALUE!</v>
      </c>
      <c r="M749" s="27">
        <f t="shared" si="55"/>
        <v>0</v>
      </c>
      <c r="N749" s="95" t="e">
        <f t="shared" si="56"/>
        <v>#VALUE!</v>
      </c>
      <c r="O749" s="59"/>
      <c r="P749" s="59"/>
      <c r="Q749" s="60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</row>
    <row r="750" spans="1:40" s="23" customFormat="1" ht="12.75" x14ac:dyDescent="0.2">
      <c r="A750" s="23" t="s">
        <v>3563</v>
      </c>
      <c r="B750" s="138">
        <v>2011</v>
      </c>
      <c r="C750" s="138">
        <v>2011</v>
      </c>
      <c r="D750" s="138">
        <v>201101</v>
      </c>
      <c r="E750" s="138">
        <v>201101</v>
      </c>
      <c r="F750" s="108" t="s">
        <v>2831</v>
      </c>
      <c r="G750" s="27" t="s">
        <v>2832</v>
      </c>
      <c r="H750" s="27" t="s">
        <v>5</v>
      </c>
      <c r="I750" s="27" t="e">
        <f>+SUMIF('[16]New PBC 31.03.2021'!A:A, 'Trial Balance (2)'!F750, '[16]New PBC 31.03.2021'!D:D)</f>
        <v>#VALUE!</v>
      </c>
      <c r="J750" s="27" t="e">
        <f>+SUMIF('[16]New PBC 31.03.2021'!A:A, 'Trial Balance (2)'!F750, '[16]New PBC 31.03.2021'!G:G)</f>
        <v>#VALUE!</v>
      </c>
      <c r="K750" s="27" t="e">
        <f>+SUMIF('[16]New PBC 31.03.2021'!A:A, 'Trial Balance (2)'!F750, '[16]New PBC 31.03.2021'!J:J)</f>
        <v>#VALUE!</v>
      </c>
      <c r="L750" s="27" t="e">
        <f t="shared" si="54"/>
        <v>#VALUE!</v>
      </c>
      <c r="M750" s="27">
        <f t="shared" si="55"/>
        <v>0</v>
      </c>
      <c r="N750" s="95" t="e">
        <f t="shared" si="56"/>
        <v>#VALUE!</v>
      </c>
      <c r="O750" s="59"/>
      <c r="P750" s="59"/>
      <c r="Q750" s="60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</row>
    <row r="751" spans="1:40" s="23" customFormat="1" ht="12.75" x14ac:dyDescent="0.2">
      <c r="A751" s="23" t="s">
        <v>3563</v>
      </c>
      <c r="B751" s="138">
        <v>2011</v>
      </c>
      <c r="C751" s="138">
        <v>2011</v>
      </c>
      <c r="D751" s="138">
        <v>201101</v>
      </c>
      <c r="E751" s="138">
        <v>201101</v>
      </c>
      <c r="F751" s="108" t="s">
        <v>2833</v>
      </c>
      <c r="G751" s="27" t="s">
        <v>2834</v>
      </c>
      <c r="H751" s="27" t="s">
        <v>5</v>
      </c>
      <c r="I751" s="27" t="e">
        <f>+SUMIF('[16]New PBC 31.03.2021'!A:A, 'Trial Balance (2)'!F751, '[16]New PBC 31.03.2021'!D:D)</f>
        <v>#VALUE!</v>
      </c>
      <c r="J751" s="27" t="e">
        <f>+SUMIF('[16]New PBC 31.03.2021'!A:A, 'Trial Balance (2)'!F751, '[16]New PBC 31.03.2021'!G:G)</f>
        <v>#VALUE!</v>
      </c>
      <c r="K751" s="27" t="e">
        <f>+SUMIF('[16]New PBC 31.03.2021'!A:A, 'Trial Balance (2)'!F751, '[16]New PBC 31.03.2021'!J:J)</f>
        <v>#VALUE!</v>
      </c>
      <c r="L751" s="27" t="e">
        <f t="shared" si="54"/>
        <v>#VALUE!</v>
      </c>
      <c r="M751" s="27">
        <f t="shared" si="55"/>
        <v>0</v>
      </c>
      <c r="N751" s="95" t="e">
        <f t="shared" si="56"/>
        <v>#VALUE!</v>
      </c>
      <c r="O751" s="59"/>
      <c r="P751" s="59"/>
      <c r="Q751" s="60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</row>
    <row r="752" spans="1:40" s="23" customFormat="1" ht="12.75" x14ac:dyDescent="0.2">
      <c r="A752" s="23" t="s">
        <v>3563</v>
      </c>
      <c r="B752" s="138">
        <v>2011</v>
      </c>
      <c r="C752" s="138">
        <v>2011</v>
      </c>
      <c r="D752" s="138">
        <v>201101</v>
      </c>
      <c r="E752" s="138">
        <v>201101</v>
      </c>
      <c r="F752" s="108" t="s">
        <v>2835</v>
      </c>
      <c r="G752" s="27" t="s">
        <v>2836</v>
      </c>
      <c r="H752" s="27" t="s">
        <v>5</v>
      </c>
      <c r="I752" s="27" t="e">
        <f>+SUMIF('[16]New PBC 31.03.2021'!A:A, 'Trial Balance (2)'!F752, '[16]New PBC 31.03.2021'!D:D)</f>
        <v>#VALUE!</v>
      </c>
      <c r="J752" s="27" t="e">
        <f>+SUMIF('[16]New PBC 31.03.2021'!A:A, 'Trial Balance (2)'!F752, '[16]New PBC 31.03.2021'!G:G)</f>
        <v>#VALUE!</v>
      </c>
      <c r="K752" s="27" t="e">
        <f>+SUMIF('[16]New PBC 31.03.2021'!A:A, 'Trial Balance (2)'!F752, '[16]New PBC 31.03.2021'!J:J)</f>
        <v>#VALUE!</v>
      </c>
      <c r="L752" s="27" t="e">
        <f t="shared" si="54"/>
        <v>#VALUE!</v>
      </c>
      <c r="M752" s="27">
        <f t="shared" si="55"/>
        <v>0</v>
      </c>
      <c r="N752" s="95" t="e">
        <f t="shared" si="56"/>
        <v>#VALUE!</v>
      </c>
      <c r="O752" s="59"/>
      <c r="P752" s="59"/>
      <c r="Q752" s="60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</row>
    <row r="753" spans="1:40" s="23" customFormat="1" ht="12.75" x14ac:dyDescent="0.2">
      <c r="A753" s="23" t="s">
        <v>3563</v>
      </c>
      <c r="B753" s="138">
        <v>2011</v>
      </c>
      <c r="C753" s="138">
        <v>2011</v>
      </c>
      <c r="D753" s="138">
        <v>201101</v>
      </c>
      <c r="E753" s="138">
        <v>201101</v>
      </c>
      <c r="F753" s="108" t="s">
        <v>2837</v>
      </c>
      <c r="G753" s="27" t="s">
        <v>2838</v>
      </c>
      <c r="H753" s="27" t="s">
        <v>5</v>
      </c>
      <c r="I753" s="27" t="e">
        <f>+SUMIF('[16]New PBC 31.03.2021'!A:A, 'Trial Balance (2)'!F753, '[16]New PBC 31.03.2021'!D:D)</f>
        <v>#VALUE!</v>
      </c>
      <c r="J753" s="27" t="e">
        <f>+SUMIF('[16]New PBC 31.03.2021'!A:A, 'Trial Balance (2)'!F753, '[16]New PBC 31.03.2021'!G:G)</f>
        <v>#VALUE!</v>
      </c>
      <c r="K753" s="27" t="e">
        <f>+SUMIF('[16]New PBC 31.03.2021'!A:A, 'Trial Balance (2)'!F753, '[16]New PBC 31.03.2021'!J:J)</f>
        <v>#VALUE!</v>
      </c>
      <c r="L753" s="27" t="e">
        <f t="shared" si="54"/>
        <v>#VALUE!</v>
      </c>
      <c r="M753" s="27">
        <f t="shared" si="55"/>
        <v>0</v>
      </c>
      <c r="N753" s="95" t="e">
        <f t="shared" si="56"/>
        <v>#VALUE!</v>
      </c>
      <c r="O753" s="59"/>
      <c r="P753" s="59"/>
      <c r="Q753" s="60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</row>
    <row r="754" spans="1:40" s="23" customFormat="1" ht="12.75" x14ac:dyDescent="0.2">
      <c r="A754" s="23" t="s">
        <v>3563</v>
      </c>
      <c r="B754" s="138">
        <v>2011</v>
      </c>
      <c r="C754" s="138">
        <v>2011</v>
      </c>
      <c r="D754" s="138">
        <v>201101</v>
      </c>
      <c r="E754" s="138">
        <v>201101</v>
      </c>
      <c r="F754" s="108" t="s">
        <v>2839</v>
      </c>
      <c r="G754" s="27" t="s">
        <v>2840</v>
      </c>
      <c r="H754" s="27" t="s">
        <v>5</v>
      </c>
      <c r="I754" s="27" t="e">
        <f>+SUMIF('[16]New PBC 31.03.2021'!A:A, 'Trial Balance (2)'!F754, '[16]New PBC 31.03.2021'!D:D)</f>
        <v>#VALUE!</v>
      </c>
      <c r="J754" s="27" t="e">
        <f>+SUMIF('[16]New PBC 31.03.2021'!A:A, 'Trial Balance (2)'!F754, '[16]New PBC 31.03.2021'!G:G)</f>
        <v>#VALUE!</v>
      </c>
      <c r="K754" s="27" t="e">
        <f>+SUMIF('[16]New PBC 31.03.2021'!A:A, 'Trial Balance (2)'!F754, '[16]New PBC 31.03.2021'!J:J)</f>
        <v>#VALUE!</v>
      </c>
      <c r="L754" s="27" t="e">
        <f t="shared" si="54"/>
        <v>#VALUE!</v>
      </c>
      <c r="M754" s="27">
        <f t="shared" si="55"/>
        <v>0</v>
      </c>
      <c r="N754" s="95" t="e">
        <f t="shared" si="56"/>
        <v>#VALUE!</v>
      </c>
      <c r="O754" s="59"/>
      <c r="P754" s="59"/>
      <c r="Q754" s="60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</row>
    <row r="755" spans="1:40" s="23" customFormat="1" ht="12.75" x14ac:dyDescent="0.2">
      <c r="A755" s="23" t="s">
        <v>3563</v>
      </c>
      <c r="B755" s="138">
        <v>2011</v>
      </c>
      <c r="C755" s="138">
        <v>2011</v>
      </c>
      <c r="D755" s="138">
        <v>201101</v>
      </c>
      <c r="E755" s="138">
        <v>201101</v>
      </c>
      <c r="F755" s="108" t="s">
        <v>2841</v>
      </c>
      <c r="G755" s="27" t="s">
        <v>2842</v>
      </c>
      <c r="H755" s="27" t="s">
        <v>5</v>
      </c>
      <c r="I755" s="27" t="e">
        <f>+SUMIF('[16]New PBC 31.03.2021'!A:A, 'Trial Balance (2)'!F755, '[16]New PBC 31.03.2021'!D:D)</f>
        <v>#VALUE!</v>
      </c>
      <c r="J755" s="27" t="e">
        <f>+SUMIF('[16]New PBC 31.03.2021'!A:A, 'Trial Balance (2)'!F755, '[16]New PBC 31.03.2021'!G:G)</f>
        <v>#VALUE!</v>
      </c>
      <c r="K755" s="27" t="e">
        <f>+SUMIF('[16]New PBC 31.03.2021'!A:A, 'Trial Balance (2)'!F755, '[16]New PBC 31.03.2021'!J:J)</f>
        <v>#VALUE!</v>
      </c>
      <c r="L755" s="27" t="e">
        <f t="shared" si="54"/>
        <v>#VALUE!</v>
      </c>
      <c r="M755" s="27">
        <f t="shared" si="55"/>
        <v>0</v>
      </c>
      <c r="N755" s="95" t="e">
        <f t="shared" si="56"/>
        <v>#VALUE!</v>
      </c>
      <c r="O755" s="59"/>
      <c r="P755" s="59"/>
      <c r="Q755" s="60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</row>
    <row r="756" spans="1:40" s="23" customFormat="1" ht="12.75" x14ac:dyDescent="0.2">
      <c r="A756" s="23" t="s">
        <v>3563</v>
      </c>
      <c r="B756" s="138">
        <v>2011</v>
      </c>
      <c r="C756" s="138">
        <v>2011</v>
      </c>
      <c r="D756" s="138">
        <v>201101</v>
      </c>
      <c r="E756" s="138">
        <v>201101</v>
      </c>
      <c r="F756" s="108" t="s">
        <v>2843</v>
      </c>
      <c r="G756" s="27" t="s">
        <v>1823</v>
      </c>
      <c r="H756" s="27" t="s">
        <v>5</v>
      </c>
      <c r="I756" s="27" t="e">
        <f>+SUMIF('[16]New PBC 31.03.2021'!A:A, 'Trial Balance (2)'!F756, '[16]New PBC 31.03.2021'!D:D)</f>
        <v>#VALUE!</v>
      </c>
      <c r="J756" s="27" t="e">
        <f>+SUMIF('[16]New PBC 31.03.2021'!A:A, 'Trial Balance (2)'!F756, '[16]New PBC 31.03.2021'!G:G)</f>
        <v>#VALUE!</v>
      </c>
      <c r="K756" s="27" t="e">
        <f>+SUMIF('[16]New PBC 31.03.2021'!A:A, 'Trial Balance (2)'!F756, '[16]New PBC 31.03.2021'!J:J)</f>
        <v>#VALUE!</v>
      </c>
      <c r="L756" s="27" t="e">
        <f t="shared" si="54"/>
        <v>#VALUE!</v>
      </c>
      <c r="M756" s="27">
        <f t="shared" si="55"/>
        <v>0</v>
      </c>
      <c r="N756" s="95" t="e">
        <f t="shared" si="56"/>
        <v>#VALUE!</v>
      </c>
      <c r="O756" s="59"/>
      <c r="P756" s="59"/>
      <c r="Q756" s="60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</row>
    <row r="757" spans="1:40" s="23" customFormat="1" ht="12.75" x14ac:dyDescent="0.2">
      <c r="A757" s="23" t="s">
        <v>3563</v>
      </c>
      <c r="B757" s="138">
        <v>2011</v>
      </c>
      <c r="C757" s="138">
        <v>2011</v>
      </c>
      <c r="D757" s="138">
        <v>201101</v>
      </c>
      <c r="E757" s="138">
        <v>201101</v>
      </c>
      <c r="F757" s="108" t="s">
        <v>2844</v>
      </c>
      <c r="G757" s="27" t="s">
        <v>1527</v>
      </c>
      <c r="H757" s="27" t="s">
        <v>5</v>
      </c>
      <c r="I757" s="27" t="e">
        <f>+SUMIF('[16]New PBC 31.03.2021'!A:A, 'Trial Balance (2)'!F757, '[16]New PBC 31.03.2021'!D:D)</f>
        <v>#VALUE!</v>
      </c>
      <c r="J757" s="27" t="e">
        <f>+SUMIF('[16]New PBC 31.03.2021'!A:A, 'Trial Balance (2)'!F757, '[16]New PBC 31.03.2021'!G:G)</f>
        <v>#VALUE!</v>
      </c>
      <c r="K757" s="27" t="e">
        <f>+SUMIF('[16]New PBC 31.03.2021'!A:A, 'Trial Balance (2)'!F757, '[16]New PBC 31.03.2021'!J:J)</f>
        <v>#VALUE!</v>
      </c>
      <c r="L757" s="27" t="e">
        <f t="shared" si="54"/>
        <v>#VALUE!</v>
      </c>
      <c r="M757" s="27">
        <f t="shared" ref="M757:M820" si="59">+ROUND(SUM(S757:X757),0)</f>
        <v>0</v>
      </c>
      <c r="N757" s="95" t="e">
        <f t="shared" si="56"/>
        <v>#VALUE!</v>
      </c>
      <c r="O757" s="59"/>
      <c r="P757" s="59"/>
      <c r="Q757" s="60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</row>
    <row r="758" spans="1:40" s="23" customFormat="1" ht="12.75" x14ac:dyDescent="0.2">
      <c r="A758" s="23" t="s">
        <v>3563</v>
      </c>
      <c r="B758" s="138">
        <v>2011</v>
      </c>
      <c r="C758" s="138">
        <v>2011</v>
      </c>
      <c r="D758" s="138">
        <v>201101</v>
      </c>
      <c r="E758" s="138">
        <v>201101</v>
      </c>
      <c r="F758" s="108" t="s">
        <v>2845</v>
      </c>
      <c r="G758" s="27" t="s">
        <v>2846</v>
      </c>
      <c r="H758" s="27" t="s">
        <v>5</v>
      </c>
      <c r="I758" s="27" t="e">
        <f>+SUMIF('[16]New PBC 31.03.2021'!A:A, 'Trial Balance (2)'!F758, '[16]New PBC 31.03.2021'!D:D)</f>
        <v>#VALUE!</v>
      </c>
      <c r="J758" s="27" t="e">
        <f>+SUMIF('[16]New PBC 31.03.2021'!A:A, 'Trial Balance (2)'!F758, '[16]New PBC 31.03.2021'!G:G)</f>
        <v>#VALUE!</v>
      </c>
      <c r="K758" s="27" t="e">
        <f>+SUMIF('[16]New PBC 31.03.2021'!A:A, 'Trial Balance (2)'!F758, '[16]New PBC 31.03.2021'!J:J)</f>
        <v>#VALUE!</v>
      </c>
      <c r="L758" s="27" t="e">
        <f t="shared" si="54"/>
        <v>#VALUE!</v>
      </c>
      <c r="M758" s="27">
        <f t="shared" si="59"/>
        <v>0</v>
      </c>
      <c r="N758" s="95" t="e">
        <f t="shared" si="56"/>
        <v>#VALUE!</v>
      </c>
      <c r="O758" s="59"/>
      <c r="P758" s="59"/>
      <c r="Q758" s="60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</row>
    <row r="759" spans="1:40" s="23" customFormat="1" ht="12.75" x14ac:dyDescent="0.2">
      <c r="A759" s="23" t="s">
        <v>3563</v>
      </c>
      <c r="B759" s="138">
        <v>2011</v>
      </c>
      <c r="C759" s="138">
        <v>2011</v>
      </c>
      <c r="D759" s="138">
        <v>201101</v>
      </c>
      <c r="E759" s="138">
        <v>201101</v>
      </c>
      <c r="F759" s="108" t="s">
        <v>2847</v>
      </c>
      <c r="G759" s="27" t="s">
        <v>1607</v>
      </c>
      <c r="H759" s="27" t="s">
        <v>5</v>
      </c>
      <c r="I759" s="27" t="e">
        <f>+SUMIF('[16]New PBC 31.03.2021'!A:A, 'Trial Balance (2)'!F759, '[16]New PBC 31.03.2021'!D:D)</f>
        <v>#VALUE!</v>
      </c>
      <c r="J759" s="27" t="e">
        <f>+SUMIF('[16]New PBC 31.03.2021'!A:A, 'Trial Balance (2)'!F759, '[16]New PBC 31.03.2021'!G:G)</f>
        <v>#VALUE!</v>
      </c>
      <c r="K759" s="27" t="e">
        <f>+SUMIF('[16]New PBC 31.03.2021'!A:A, 'Trial Balance (2)'!F759, '[16]New PBC 31.03.2021'!J:J)</f>
        <v>#VALUE!</v>
      </c>
      <c r="L759" s="27" t="e">
        <f t="shared" si="54"/>
        <v>#VALUE!</v>
      </c>
      <c r="M759" s="27">
        <f t="shared" si="59"/>
        <v>0</v>
      </c>
      <c r="N759" s="95" t="e">
        <f t="shared" si="56"/>
        <v>#VALUE!</v>
      </c>
      <c r="O759" s="59"/>
      <c r="P759" s="59"/>
      <c r="Q759" s="60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</row>
    <row r="760" spans="1:40" s="23" customFormat="1" ht="12.75" x14ac:dyDescent="0.2">
      <c r="A760" s="23" t="s">
        <v>3563</v>
      </c>
      <c r="B760" s="138">
        <v>2011</v>
      </c>
      <c r="C760" s="138">
        <v>2011</v>
      </c>
      <c r="D760" s="138">
        <v>201101</v>
      </c>
      <c r="E760" s="138">
        <v>201101</v>
      </c>
      <c r="F760" s="108" t="s">
        <v>2848</v>
      </c>
      <c r="G760" s="27" t="s">
        <v>2849</v>
      </c>
      <c r="H760" s="27" t="s">
        <v>5</v>
      </c>
      <c r="I760" s="27" t="e">
        <f>+SUMIF('[16]New PBC 31.03.2021'!A:A, 'Trial Balance (2)'!F760, '[16]New PBC 31.03.2021'!D:D)</f>
        <v>#VALUE!</v>
      </c>
      <c r="J760" s="27" t="e">
        <f>+SUMIF('[16]New PBC 31.03.2021'!A:A, 'Trial Balance (2)'!F760, '[16]New PBC 31.03.2021'!G:G)</f>
        <v>#VALUE!</v>
      </c>
      <c r="K760" s="27" t="e">
        <f>+SUMIF('[16]New PBC 31.03.2021'!A:A, 'Trial Balance (2)'!F760, '[16]New PBC 31.03.2021'!J:J)</f>
        <v>#VALUE!</v>
      </c>
      <c r="L760" s="27" t="e">
        <f t="shared" si="54"/>
        <v>#VALUE!</v>
      </c>
      <c r="M760" s="27">
        <f t="shared" si="59"/>
        <v>0</v>
      </c>
      <c r="N760" s="95" t="e">
        <f t="shared" si="56"/>
        <v>#VALUE!</v>
      </c>
      <c r="O760" s="59"/>
      <c r="P760" s="59"/>
      <c r="Q760" s="60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</row>
    <row r="761" spans="1:40" s="23" customFormat="1" ht="12.75" x14ac:dyDescent="0.2">
      <c r="A761" s="23" t="s">
        <v>3563</v>
      </c>
      <c r="B761" s="138">
        <v>2011</v>
      </c>
      <c r="C761" s="138">
        <v>2011</v>
      </c>
      <c r="D761" s="138">
        <v>201101</v>
      </c>
      <c r="E761" s="138">
        <v>201101</v>
      </c>
      <c r="F761" s="108" t="s">
        <v>2850</v>
      </c>
      <c r="G761" s="27" t="s">
        <v>2851</v>
      </c>
      <c r="H761" s="27" t="s">
        <v>5</v>
      </c>
      <c r="I761" s="27" t="e">
        <f>+SUMIF('[16]New PBC 31.03.2021'!A:A, 'Trial Balance (2)'!F761, '[16]New PBC 31.03.2021'!D:D)</f>
        <v>#VALUE!</v>
      </c>
      <c r="J761" s="27" t="e">
        <f>+SUMIF('[16]New PBC 31.03.2021'!A:A, 'Trial Balance (2)'!F761, '[16]New PBC 31.03.2021'!G:G)</f>
        <v>#VALUE!</v>
      </c>
      <c r="K761" s="27" t="e">
        <f>+SUMIF('[16]New PBC 31.03.2021'!A:A, 'Trial Balance (2)'!F761, '[16]New PBC 31.03.2021'!J:J)</f>
        <v>#VALUE!</v>
      </c>
      <c r="L761" s="27" t="e">
        <f t="shared" si="54"/>
        <v>#VALUE!</v>
      </c>
      <c r="M761" s="27">
        <f t="shared" si="59"/>
        <v>0</v>
      </c>
      <c r="N761" s="95" t="e">
        <f t="shared" si="56"/>
        <v>#VALUE!</v>
      </c>
      <c r="O761" s="59"/>
      <c r="P761" s="59"/>
      <c r="Q761" s="60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</row>
    <row r="762" spans="1:40" s="23" customFormat="1" ht="12.75" x14ac:dyDescent="0.2">
      <c r="A762" s="23" t="s">
        <v>3563</v>
      </c>
      <c r="B762" s="138">
        <v>2011</v>
      </c>
      <c r="C762" s="138">
        <v>2011</v>
      </c>
      <c r="D762" s="138">
        <v>201101</v>
      </c>
      <c r="E762" s="138">
        <v>201101</v>
      </c>
      <c r="F762" s="108" t="s">
        <v>2852</v>
      </c>
      <c r="G762" s="27" t="s">
        <v>2853</v>
      </c>
      <c r="H762" s="27" t="s">
        <v>371</v>
      </c>
      <c r="I762" s="27" t="e">
        <f>+SUMIF('[16]New PBC 31.03.2021'!A:A, 'Trial Balance (2)'!F762, '[16]New PBC 31.03.2021'!D:D)</f>
        <v>#VALUE!</v>
      </c>
      <c r="J762" s="27" t="e">
        <f>+SUMIF('[16]New PBC 31.03.2021'!A:A, 'Trial Balance (2)'!F762, '[16]New PBC 31.03.2021'!G:G)</f>
        <v>#VALUE!</v>
      </c>
      <c r="K762" s="27" t="e">
        <f>+SUMIF('[16]New PBC 31.03.2021'!A:A, 'Trial Balance (2)'!F762, '[16]New PBC 31.03.2021'!J:J)</f>
        <v>#VALUE!</v>
      </c>
      <c r="L762" s="27" t="e">
        <f t="shared" si="54"/>
        <v>#VALUE!</v>
      </c>
      <c r="M762" s="27">
        <f t="shared" si="59"/>
        <v>0</v>
      </c>
      <c r="N762" s="95" t="e">
        <f t="shared" si="56"/>
        <v>#VALUE!</v>
      </c>
      <c r="O762" s="59"/>
      <c r="P762" s="59"/>
      <c r="Q762" s="60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</row>
    <row r="763" spans="1:40" s="23" customFormat="1" ht="12.75" x14ac:dyDescent="0.2">
      <c r="A763" s="23" t="s">
        <v>3563</v>
      </c>
      <c r="B763" s="138">
        <v>2011</v>
      </c>
      <c r="C763" s="138">
        <v>2011</v>
      </c>
      <c r="D763" s="138">
        <v>201101</v>
      </c>
      <c r="E763" s="138">
        <v>201101</v>
      </c>
      <c r="F763" s="108" t="s">
        <v>2854</v>
      </c>
      <c r="G763" s="27" t="s">
        <v>2855</v>
      </c>
      <c r="H763" s="27" t="s">
        <v>5</v>
      </c>
      <c r="I763" s="27" t="e">
        <f>+SUMIF('[16]New PBC 31.03.2021'!A:A, 'Trial Balance (2)'!F763, '[16]New PBC 31.03.2021'!D:D)</f>
        <v>#VALUE!</v>
      </c>
      <c r="J763" s="27" t="e">
        <f>+SUMIF('[16]New PBC 31.03.2021'!A:A, 'Trial Balance (2)'!F763, '[16]New PBC 31.03.2021'!G:G)</f>
        <v>#VALUE!</v>
      </c>
      <c r="K763" s="27" t="e">
        <f>+SUMIF('[16]New PBC 31.03.2021'!A:A, 'Trial Balance (2)'!F763, '[16]New PBC 31.03.2021'!J:J)</f>
        <v>#VALUE!</v>
      </c>
      <c r="L763" s="27" t="e">
        <f t="shared" si="54"/>
        <v>#VALUE!</v>
      </c>
      <c r="M763" s="27">
        <f t="shared" si="59"/>
        <v>0</v>
      </c>
      <c r="N763" s="95" t="e">
        <f t="shared" si="56"/>
        <v>#VALUE!</v>
      </c>
      <c r="O763" s="59"/>
      <c r="P763" s="59"/>
      <c r="Q763" s="60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</row>
    <row r="764" spans="1:40" s="23" customFormat="1" ht="12.75" x14ac:dyDescent="0.2">
      <c r="A764" s="23" t="s">
        <v>3563</v>
      </c>
      <c r="B764" s="138">
        <v>2011</v>
      </c>
      <c r="C764" s="138">
        <v>2011</v>
      </c>
      <c r="D764" s="138">
        <v>201101</v>
      </c>
      <c r="E764" s="138">
        <v>201101</v>
      </c>
      <c r="F764" s="108" t="s">
        <v>2856</v>
      </c>
      <c r="G764" s="27" t="s">
        <v>2857</v>
      </c>
      <c r="H764" s="27" t="s">
        <v>5</v>
      </c>
      <c r="I764" s="27" t="e">
        <f>+SUMIF('[16]New PBC 31.03.2021'!A:A, 'Trial Balance (2)'!F764, '[16]New PBC 31.03.2021'!D:D)</f>
        <v>#VALUE!</v>
      </c>
      <c r="J764" s="27" t="e">
        <f>+SUMIF('[16]New PBC 31.03.2021'!A:A, 'Trial Balance (2)'!F764, '[16]New PBC 31.03.2021'!G:G)</f>
        <v>#VALUE!</v>
      </c>
      <c r="K764" s="27" t="e">
        <f>+SUMIF('[16]New PBC 31.03.2021'!A:A, 'Trial Balance (2)'!F764, '[16]New PBC 31.03.2021'!J:J)</f>
        <v>#VALUE!</v>
      </c>
      <c r="L764" s="27" t="e">
        <f t="shared" si="54"/>
        <v>#VALUE!</v>
      </c>
      <c r="M764" s="27">
        <f t="shared" si="59"/>
        <v>0</v>
      </c>
      <c r="N764" s="95" t="e">
        <f t="shared" si="56"/>
        <v>#VALUE!</v>
      </c>
      <c r="O764" s="59"/>
      <c r="P764" s="59"/>
      <c r="Q764" s="60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</row>
    <row r="765" spans="1:40" s="23" customFormat="1" ht="12.75" x14ac:dyDescent="0.2">
      <c r="A765" s="23" t="s">
        <v>3563</v>
      </c>
      <c r="B765" s="138">
        <v>2011</v>
      </c>
      <c r="C765" s="138">
        <v>2011</v>
      </c>
      <c r="D765" s="138">
        <v>201101</v>
      </c>
      <c r="E765" s="138">
        <v>201101</v>
      </c>
      <c r="F765" s="108" t="s">
        <v>2858</v>
      </c>
      <c r="G765" s="27" t="s">
        <v>2859</v>
      </c>
      <c r="H765" s="27" t="s">
        <v>5</v>
      </c>
      <c r="I765" s="27" t="e">
        <f>+SUMIF('[16]New PBC 31.03.2021'!A:A, 'Trial Balance (2)'!F765, '[16]New PBC 31.03.2021'!D:D)</f>
        <v>#VALUE!</v>
      </c>
      <c r="J765" s="27" t="e">
        <f>+SUMIF('[16]New PBC 31.03.2021'!A:A, 'Trial Balance (2)'!F765, '[16]New PBC 31.03.2021'!G:G)</f>
        <v>#VALUE!</v>
      </c>
      <c r="K765" s="27" t="e">
        <f>+SUMIF('[16]New PBC 31.03.2021'!A:A, 'Trial Balance (2)'!F765, '[16]New PBC 31.03.2021'!J:J)</f>
        <v>#VALUE!</v>
      </c>
      <c r="L765" s="27" t="e">
        <f t="shared" si="54"/>
        <v>#VALUE!</v>
      </c>
      <c r="M765" s="27">
        <f t="shared" si="59"/>
        <v>0</v>
      </c>
      <c r="N765" s="95" t="e">
        <f t="shared" si="56"/>
        <v>#VALUE!</v>
      </c>
      <c r="O765" s="59"/>
      <c r="P765" s="59"/>
      <c r="Q765" s="60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</row>
    <row r="766" spans="1:40" s="23" customFormat="1" ht="12.75" x14ac:dyDescent="0.2">
      <c r="A766" s="23" t="s">
        <v>3563</v>
      </c>
      <c r="B766" s="138">
        <v>2011</v>
      </c>
      <c r="C766" s="138">
        <v>2011</v>
      </c>
      <c r="D766" s="138">
        <v>201101</v>
      </c>
      <c r="E766" s="138">
        <v>201101</v>
      </c>
      <c r="F766" s="108" t="s">
        <v>2860</v>
      </c>
      <c r="G766" s="27" t="s">
        <v>2861</v>
      </c>
      <c r="H766" s="27" t="s">
        <v>5</v>
      </c>
      <c r="I766" s="27" t="e">
        <f>+SUMIF('[16]New PBC 31.03.2021'!A:A, 'Trial Balance (2)'!F766, '[16]New PBC 31.03.2021'!D:D)</f>
        <v>#VALUE!</v>
      </c>
      <c r="J766" s="27" t="e">
        <f>+SUMIF('[16]New PBC 31.03.2021'!A:A, 'Trial Balance (2)'!F766, '[16]New PBC 31.03.2021'!G:G)</f>
        <v>#VALUE!</v>
      </c>
      <c r="K766" s="27" t="e">
        <f>+SUMIF('[16]New PBC 31.03.2021'!A:A, 'Trial Balance (2)'!F766, '[16]New PBC 31.03.2021'!J:J)</f>
        <v>#VALUE!</v>
      </c>
      <c r="L766" s="27" t="e">
        <f t="shared" si="54"/>
        <v>#VALUE!</v>
      </c>
      <c r="M766" s="27">
        <f t="shared" si="59"/>
        <v>0</v>
      </c>
      <c r="N766" s="95" t="e">
        <f t="shared" si="56"/>
        <v>#VALUE!</v>
      </c>
      <c r="O766" s="59"/>
      <c r="P766" s="59"/>
      <c r="Q766" s="60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</row>
    <row r="767" spans="1:40" s="23" customFormat="1" ht="12.75" x14ac:dyDescent="0.2">
      <c r="A767" s="23" t="s">
        <v>3563</v>
      </c>
      <c r="B767" s="138">
        <v>2011</v>
      </c>
      <c r="C767" s="138">
        <v>2011</v>
      </c>
      <c r="D767" s="138">
        <v>201101</v>
      </c>
      <c r="E767" s="138">
        <v>201101</v>
      </c>
      <c r="F767" s="108" t="s">
        <v>2862</v>
      </c>
      <c r="G767" s="27" t="s">
        <v>2863</v>
      </c>
      <c r="H767" s="27" t="s">
        <v>5</v>
      </c>
      <c r="I767" s="27" t="e">
        <f>+SUMIF('[16]New PBC 31.03.2021'!A:A, 'Trial Balance (2)'!F767, '[16]New PBC 31.03.2021'!D:D)</f>
        <v>#VALUE!</v>
      </c>
      <c r="J767" s="27" t="e">
        <f>+SUMIF('[16]New PBC 31.03.2021'!A:A, 'Trial Balance (2)'!F767, '[16]New PBC 31.03.2021'!G:G)</f>
        <v>#VALUE!</v>
      </c>
      <c r="K767" s="27" t="e">
        <f>+SUMIF('[16]New PBC 31.03.2021'!A:A, 'Trial Balance (2)'!F767, '[16]New PBC 31.03.2021'!J:J)</f>
        <v>#VALUE!</v>
      </c>
      <c r="L767" s="27" t="e">
        <f t="shared" si="54"/>
        <v>#VALUE!</v>
      </c>
      <c r="M767" s="27">
        <f t="shared" si="59"/>
        <v>0</v>
      </c>
      <c r="N767" s="95" t="e">
        <f t="shared" si="56"/>
        <v>#VALUE!</v>
      </c>
      <c r="O767" s="59"/>
      <c r="P767" s="59"/>
      <c r="Q767" s="60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</row>
    <row r="768" spans="1:40" s="23" customFormat="1" ht="12.75" x14ac:dyDescent="0.2">
      <c r="A768" s="23" t="s">
        <v>3563</v>
      </c>
      <c r="B768" s="138">
        <v>2011</v>
      </c>
      <c r="C768" s="138">
        <v>2011</v>
      </c>
      <c r="D768" s="138">
        <v>201101</v>
      </c>
      <c r="E768" s="138">
        <v>201101</v>
      </c>
      <c r="F768" s="108" t="s">
        <v>2864</v>
      </c>
      <c r="G768" s="27" t="s">
        <v>2865</v>
      </c>
      <c r="H768" s="27" t="s">
        <v>5</v>
      </c>
      <c r="I768" s="27" t="e">
        <f>+SUMIF('[16]New PBC 31.03.2021'!A:A, 'Trial Balance (2)'!F768, '[16]New PBC 31.03.2021'!D:D)</f>
        <v>#VALUE!</v>
      </c>
      <c r="J768" s="27" t="e">
        <f>+SUMIF('[16]New PBC 31.03.2021'!A:A, 'Trial Balance (2)'!F768, '[16]New PBC 31.03.2021'!G:G)</f>
        <v>#VALUE!</v>
      </c>
      <c r="K768" s="27" t="e">
        <f>+SUMIF('[16]New PBC 31.03.2021'!A:A, 'Trial Balance (2)'!F768, '[16]New PBC 31.03.2021'!J:J)</f>
        <v>#VALUE!</v>
      </c>
      <c r="L768" s="27" t="e">
        <f t="shared" si="54"/>
        <v>#VALUE!</v>
      </c>
      <c r="M768" s="27">
        <f t="shared" si="59"/>
        <v>0</v>
      </c>
      <c r="N768" s="95" t="e">
        <f t="shared" si="56"/>
        <v>#VALUE!</v>
      </c>
      <c r="O768" s="59"/>
      <c r="P768" s="59"/>
      <c r="Q768" s="60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</row>
    <row r="769" spans="1:40" s="23" customFormat="1" ht="12.75" x14ac:dyDescent="0.2">
      <c r="A769" s="23" t="s">
        <v>3563</v>
      </c>
      <c r="B769" s="138">
        <v>2011</v>
      </c>
      <c r="C769" s="138">
        <v>2011</v>
      </c>
      <c r="D769" s="138">
        <v>201101</v>
      </c>
      <c r="E769" s="138">
        <v>201101</v>
      </c>
      <c r="F769" s="108" t="s">
        <v>2866</v>
      </c>
      <c r="G769" s="27" t="s">
        <v>2867</v>
      </c>
      <c r="H769" s="27" t="s">
        <v>5</v>
      </c>
      <c r="I769" s="27" t="e">
        <f>+SUMIF('[16]New PBC 31.03.2021'!A:A, 'Trial Balance (2)'!F769, '[16]New PBC 31.03.2021'!D:D)</f>
        <v>#VALUE!</v>
      </c>
      <c r="J769" s="27" t="e">
        <f>+SUMIF('[16]New PBC 31.03.2021'!A:A, 'Trial Balance (2)'!F769, '[16]New PBC 31.03.2021'!G:G)</f>
        <v>#VALUE!</v>
      </c>
      <c r="K769" s="27" t="e">
        <f>+SUMIF('[16]New PBC 31.03.2021'!A:A, 'Trial Balance (2)'!F769, '[16]New PBC 31.03.2021'!J:J)</f>
        <v>#VALUE!</v>
      </c>
      <c r="L769" s="27" t="e">
        <f t="shared" si="54"/>
        <v>#VALUE!</v>
      </c>
      <c r="M769" s="27">
        <f t="shared" si="59"/>
        <v>0</v>
      </c>
      <c r="N769" s="95" t="e">
        <f t="shared" si="56"/>
        <v>#VALUE!</v>
      </c>
      <c r="O769" s="59"/>
      <c r="P769" s="59"/>
      <c r="Q769" s="60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</row>
    <row r="770" spans="1:40" s="23" customFormat="1" ht="12.75" x14ac:dyDescent="0.2">
      <c r="A770" s="23" t="s">
        <v>3563</v>
      </c>
      <c r="B770" s="138">
        <v>2011</v>
      </c>
      <c r="C770" s="138">
        <v>2011</v>
      </c>
      <c r="D770" s="138">
        <v>201101</v>
      </c>
      <c r="E770" s="138">
        <v>201101</v>
      </c>
      <c r="F770" s="108" t="s">
        <v>2819</v>
      </c>
      <c r="G770" s="27" t="s">
        <v>2820</v>
      </c>
      <c r="H770" s="27" t="s">
        <v>5</v>
      </c>
      <c r="I770" s="27" t="e">
        <f>+SUMIF('[16]New PBC 31.03.2021'!A:A, 'Trial Balance (2)'!F770, '[16]New PBC 31.03.2021'!D:D)</f>
        <v>#VALUE!</v>
      </c>
      <c r="J770" s="27" t="e">
        <f>+SUMIF('[16]New PBC 31.03.2021'!A:A, 'Trial Balance (2)'!F770, '[16]New PBC 31.03.2021'!G:G)</f>
        <v>#VALUE!</v>
      </c>
      <c r="K770" s="27" t="e">
        <f>+SUMIF('[16]New PBC 31.03.2021'!A:A, 'Trial Balance (2)'!F770, '[16]New PBC 31.03.2021'!J:J)</f>
        <v>#VALUE!</v>
      </c>
      <c r="L770" s="27" t="e">
        <f t="shared" si="54"/>
        <v>#VALUE!</v>
      </c>
      <c r="M770" s="27">
        <f t="shared" si="59"/>
        <v>0</v>
      </c>
      <c r="N770" s="95" t="e">
        <f t="shared" si="56"/>
        <v>#VALUE!</v>
      </c>
      <c r="O770" s="59"/>
      <c r="P770" s="59"/>
      <c r="Q770" s="60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</row>
    <row r="771" spans="1:40" s="23" customFormat="1" ht="12.75" x14ac:dyDescent="0.2">
      <c r="A771" s="23" t="s">
        <v>3563</v>
      </c>
      <c r="B771" s="138">
        <v>2011</v>
      </c>
      <c r="C771" s="138">
        <v>2011</v>
      </c>
      <c r="D771" s="138">
        <v>201101</v>
      </c>
      <c r="E771" s="138">
        <v>201101</v>
      </c>
      <c r="F771" s="108" t="s">
        <v>2821</v>
      </c>
      <c r="G771" s="27" t="s">
        <v>2822</v>
      </c>
      <c r="H771" s="27" t="s">
        <v>5</v>
      </c>
      <c r="I771" s="27" t="e">
        <f>+SUMIF('[16]New PBC 31.03.2021'!A:A, 'Trial Balance (2)'!F771, '[16]New PBC 31.03.2021'!D:D)</f>
        <v>#VALUE!</v>
      </c>
      <c r="J771" s="27" t="e">
        <f>+SUMIF('[16]New PBC 31.03.2021'!A:A, 'Trial Balance (2)'!F771, '[16]New PBC 31.03.2021'!G:G)</f>
        <v>#VALUE!</v>
      </c>
      <c r="K771" s="27" t="e">
        <f>+SUMIF('[16]New PBC 31.03.2021'!A:A, 'Trial Balance (2)'!F771, '[16]New PBC 31.03.2021'!J:J)</f>
        <v>#VALUE!</v>
      </c>
      <c r="L771" s="27" t="e">
        <f t="shared" si="54"/>
        <v>#VALUE!</v>
      </c>
      <c r="M771" s="27">
        <f t="shared" si="59"/>
        <v>0</v>
      </c>
      <c r="N771" s="95" t="e">
        <f t="shared" si="56"/>
        <v>#VALUE!</v>
      </c>
      <c r="O771" s="59"/>
      <c r="P771" s="59"/>
      <c r="Q771" s="60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</row>
    <row r="772" spans="1:40" s="23" customFormat="1" ht="12.75" x14ac:dyDescent="0.2">
      <c r="A772" s="23" t="s">
        <v>3563</v>
      </c>
      <c r="B772" s="138">
        <v>2011</v>
      </c>
      <c r="C772" s="138">
        <v>2011</v>
      </c>
      <c r="D772" s="138">
        <v>201101</v>
      </c>
      <c r="E772" s="138">
        <v>201101</v>
      </c>
      <c r="F772" s="108" t="s">
        <v>911</v>
      </c>
      <c r="G772" s="27" t="s">
        <v>912</v>
      </c>
      <c r="H772" s="27" t="s">
        <v>5</v>
      </c>
      <c r="I772" s="27" t="e">
        <f>+SUMIF('[16]New PBC 31.03.2021'!A:A, 'Trial Balance (2)'!F772, '[16]New PBC 31.03.2021'!D:D)</f>
        <v>#VALUE!</v>
      </c>
      <c r="J772" s="27" t="e">
        <f>+SUMIF('[16]New PBC 31.03.2021'!A:A, 'Trial Balance (2)'!F772, '[16]New PBC 31.03.2021'!G:G)</f>
        <v>#VALUE!</v>
      </c>
      <c r="K772" s="27" t="e">
        <f>+SUMIF('[16]New PBC 31.03.2021'!A:A, 'Trial Balance (2)'!F772, '[16]New PBC 31.03.2021'!J:J)</f>
        <v>#VALUE!</v>
      </c>
      <c r="L772" s="27" t="e">
        <f t="shared" si="54"/>
        <v>#VALUE!</v>
      </c>
      <c r="M772" s="27">
        <f t="shared" si="59"/>
        <v>0</v>
      </c>
      <c r="N772" s="95" t="e">
        <f t="shared" si="56"/>
        <v>#VALUE!</v>
      </c>
      <c r="O772" s="59">
        <v>0</v>
      </c>
      <c r="P772" s="59">
        <f t="shared" si="57"/>
        <v>0</v>
      </c>
      <c r="Q772" s="60">
        <f t="shared" si="58"/>
        <v>0</v>
      </c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</row>
    <row r="773" spans="1:40" s="23" customFormat="1" ht="12.75" x14ac:dyDescent="0.2">
      <c r="A773" s="23" t="s">
        <v>3568</v>
      </c>
      <c r="B773" s="138">
        <v>1004</v>
      </c>
      <c r="C773" s="138">
        <v>1004</v>
      </c>
      <c r="D773" s="138">
        <v>100401</v>
      </c>
      <c r="E773" s="138">
        <v>100401</v>
      </c>
      <c r="F773" s="108" t="s">
        <v>1007</v>
      </c>
      <c r="G773" s="27" t="s">
        <v>1008</v>
      </c>
      <c r="H773" s="27" t="s">
        <v>5</v>
      </c>
      <c r="I773" s="27" t="e">
        <f>+SUMIF('[16]New PBC 31.03.2021'!A:A, 'Trial Balance (2)'!F773, '[16]New PBC 31.03.2021'!D:D)</f>
        <v>#VALUE!</v>
      </c>
      <c r="J773" s="27" t="e">
        <f>+SUMIF('[16]New PBC 31.03.2021'!A:A, 'Trial Balance (2)'!F773, '[16]New PBC 31.03.2021'!G:G)</f>
        <v>#VALUE!</v>
      </c>
      <c r="K773" s="27" t="e">
        <f>+SUMIF('[16]New PBC 31.03.2021'!A:A, 'Trial Balance (2)'!F773, '[16]New PBC 31.03.2021'!J:J)</f>
        <v>#VALUE!</v>
      </c>
      <c r="L773" s="27" t="e">
        <f t="shared" si="54"/>
        <v>#VALUE!</v>
      </c>
      <c r="M773" s="27">
        <f t="shared" si="59"/>
        <v>0</v>
      </c>
      <c r="N773" s="95" t="e">
        <f t="shared" si="56"/>
        <v>#VALUE!</v>
      </c>
      <c r="O773" s="59">
        <v>0</v>
      </c>
      <c r="P773" s="59">
        <f t="shared" si="57"/>
        <v>0</v>
      </c>
      <c r="Q773" s="60">
        <f t="shared" si="58"/>
        <v>0</v>
      </c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</row>
    <row r="774" spans="1:40" s="23" customFormat="1" ht="12.75" x14ac:dyDescent="0.2">
      <c r="A774" s="23" t="s">
        <v>3568</v>
      </c>
      <c r="B774" s="138">
        <v>1004</v>
      </c>
      <c r="C774" s="138">
        <v>1004</v>
      </c>
      <c r="D774" s="138">
        <v>100401</v>
      </c>
      <c r="E774" s="138">
        <v>100401</v>
      </c>
      <c r="F774" s="108" t="s">
        <v>1030</v>
      </c>
      <c r="G774" s="27" t="s">
        <v>1031</v>
      </c>
      <c r="H774" s="27" t="s">
        <v>5</v>
      </c>
      <c r="I774" s="27" t="e">
        <f>+SUMIF('[16]New PBC 31.03.2021'!A:A, 'Trial Balance (2)'!F774, '[16]New PBC 31.03.2021'!D:D)</f>
        <v>#VALUE!</v>
      </c>
      <c r="J774" s="27" t="e">
        <f>+SUMIF('[16]New PBC 31.03.2021'!A:A, 'Trial Balance (2)'!F774, '[16]New PBC 31.03.2021'!G:G)</f>
        <v>#VALUE!</v>
      </c>
      <c r="K774" s="27" t="e">
        <f>+SUMIF('[16]New PBC 31.03.2021'!A:A, 'Trial Balance (2)'!F774, '[16]New PBC 31.03.2021'!J:J)</f>
        <v>#VALUE!</v>
      </c>
      <c r="L774" s="27" t="e">
        <f t="shared" si="54"/>
        <v>#VALUE!</v>
      </c>
      <c r="M774" s="27">
        <f t="shared" si="59"/>
        <v>0</v>
      </c>
      <c r="N774" s="95" t="e">
        <f t="shared" si="56"/>
        <v>#VALUE!</v>
      </c>
      <c r="O774" s="59">
        <v>0</v>
      </c>
      <c r="P774" s="59">
        <f t="shared" si="57"/>
        <v>0</v>
      </c>
      <c r="Q774" s="60">
        <f t="shared" si="58"/>
        <v>0</v>
      </c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</row>
    <row r="775" spans="1:40" s="23" customFormat="1" ht="12.75" x14ac:dyDescent="0.2">
      <c r="A775" s="23" t="s">
        <v>3568</v>
      </c>
      <c r="B775" s="138">
        <v>1004</v>
      </c>
      <c r="C775" s="138">
        <v>1004</v>
      </c>
      <c r="D775" s="138">
        <v>100401</v>
      </c>
      <c r="E775" s="138">
        <v>100401</v>
      </c>
      <c r="F775" s="108" t="s">
        <v>1047</v>
      </c>
      <c r="G775" s="27" t="s">
        <v>1048</v>
      </c>
      <c r="H775" s="27" t="s">
        <v>5</v>
      </c>
      <c r="I775" s="27" t="e">
        <f>+SUMIF('[16]New PBC 31.03.2021'!A:A, 'Trial Balance (2)'!F775, '[16]New PBC 31.03.2021'!D:D)</f>
        <v>#VALUE!</v>
      </c>
      <c r="J775" s="27" t="e">
        <f>+SUMIF('[16]New PBC 31.03.2021'!A:A, 'Trial Balance (2)'!F775, '[16]New PBC 31.03.2021'!G:G)</f>
        <v>#VALUE!</v>
      </c>
      <c r="K775" s="27" t="e">
        <f>+SUMIF('[16]New PBC 31.03.2021'!A:A, 'Trial Balance (2)'!F775, '[16]New PBC 31.03.2021'!J:J)</f>
        <v>#VALUE!</v>
      </c>
      <c r="L775" s="27" t="e">
        <f t="shared" si="54"/>
        <v>#VALUE!</v>
      </c>
      <c r="M775" s="27">
        <f t="shared" si="59"/>
        <v>0</v>
      </c>
      <c r="N775" s="95" t="e">
        <f t="shared" si="56"/>
        <v>#VALUE!</v>
      </c>
      <c r="O775" s="59">
        <v>0</v>
      </c>
      <c r="P775" s="59">
        <f t="shared" si="57"/>
        <v>0</v>
      </c>
      <c r="Q775" s="60">
        <f t="shared" si="58"/>
        <v>0</v>
      </c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</row>
    <row r="776" spans="1:40" s="23" customFormat="1" ht="12.75" x14ac:dyDescent="0.2">
      <c r="A776" s="23" t="s">
        <v>3568</v>
      </c>
      <c r="B776" s="138">
        <v>1004</v>
      </c>
      <c r="C776" s="138">
        <v>1004</v>
      </c>
      <c r="D776" s="138">
        <v>100401</v>
      </c>
      <c r="E776" s="138">
        <v>100401</v>
      </c>
      <c r="F776" s="108" t="s">
        <v>1071</v>
      </c>
      <c r="G776" s="27" t="s">
        <v>1072</v>
      </c>
      <c r="H776" s="27" t="s">
        <v>5</v>
      </c>
      <c r="I776" s="27" t="e">
        <f>+SUMIF('[16]New PBC 31.03.2021'!A:A, 'Trial Balance (2)'!F776, '[16]New PBC 31.03.2021'!D:D)</f>
        <v>#VALUE!</v>
      </c>
      <c r="J776" s="27" t="e">
        <f>+SUMIF('[16]New PBC 31.03.2021'!A:A, 'Trial Balance (2)'!F776, '[16]New PBC 31.03.2021'!G:G)</f>
        <v>#VALUE!</v>
      </c>
      <c r="K776" s="27" t="e">
        <f>+SUMIF('[16]New PBC 31.03.2021'!A:A, 'Trial Balance (2)'!F776, '[16]New PBC 31.03.2021'!J:J)</f>
        <v>#VALUE!</v>
      </c>
      <c r="L776" s="27" t="e">
        <f t="shared" si="54"/>
        <v>#VALUE!</v>
      </c>
      <c r="M776" s="27">
        <f t="shared" si="59"/>
        <v>0</v>
      </c>
      <c r="N776" s="95" t="e">
        <f t="shared" si="56"/>
        <v>#VALUE!</v>
      </c>
      <c r="O776" s="59">
        <v>0</v>
      </c>
      <c r="P776" s="59">
        <f t="shared" si="57"/>
        <v>0</v>
      </c>
      <c r="Q776" s="60">
        <f t="shared" si="58"/>
        <v>0</v>
      </c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</row>
    <row r="777" spans="1:40" s="23" customFormat="1" ht="12.75" x14ac:dyDescent="0.2">
      <c r="A777" s="23" t="s">
        <v>3568</v>
      </c>
      <c r="B777" s="138">
        <v>1004</v>
      </c>
      <c r="C777" s="138">
        <v>1004</v>
      </c>
      <c r="D777" s="138">
        <v>100401</v>
      </c>
      <c r="E777" s="138">
        <v>100401</v>
      </c>
      <c r="F777" s="108" t="s">
        <v>1086</v>
      </c>
      <c r="G777" s="27" t="s">
        <v>1087</v>
      </c>
      <c r="H777" s="27" t="s">
        <v>5</v>
      </c>
      <c r="I777" s="27" t="e">
        <f>+SUMIF('[16]New PBC 31.03.2021'!A:A, 'Trial Balance (2)'!F777, '[16]New PBC 31.03.2021'!D:D)</f>
        <v>#VALUE!</v>
      </c>
      <c r="J777" s="27" t="e">
        <f>+SUMIF('[16]New PBC 31.03.2021'!A:A, 'Trial Balance (2)'!F777, '[16]New PBC 31.03.2021'!G:G)</f>
        <v>#VALUE!</v>
      </c>
      <c r="K777" s="27" t="e">
        <f>+SUMIF('[16]New PBC 31.03.2021'!A:A, 'Trial Balance (2)'!F777, '[16]New PBC 31.03.2021'!J:J)</f>
        <v>#VALUE!</v>
      </c>
      <c r="L777" s="27" t="e">
        <f t="shared" si="54"/>
        <v>#VALUE!</v>
      </c>
      <c r="M777" s="27">
        <f t="shared" si="59"/>
        <v>0</v>
      </c>
      <c r="N777" s="95" t="e">
        <f t="shared" si="56"/>
        <v>#VALUE!</v>
      </c>
      <c r="O777" s="59">
        <v>0</v>
      </c>
      <c r="P777" s="59">
        <f t="shared" si="57"/>
        <v>0</v>
      </c>
      <c r="Q777" s="60">
        <f t="shared" si="58"/>
        <v>0</v>
      </c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</row>
    <row r="778" spans="1:40" s="23" customFormat="1" ht="12.75" x14ac:dyDescent="0.2">
      <c r="A778" s="23" t="s">
        <v>3568</v>
      </c>
      <c r="B778" s="138">
        <v>1004</v>
      </c>
      <c r="C778" s="138">
        <v>1004</v>
      </c>
      <c r="D778" s="138">
        <v>100401</v>
      </c>
      <c r="E778" s="138">
        <v>100401</v>
      </c>
      <c r="F778" s="108" t="s">
        <v>1096</v>
      </c>
      <c r="G778" s="27" t="s">
        <v>1097</v>
      </c>
      <c r="H778" s="27" t="s">
        <v>5</v>
      </c>
      <c r="I778" s="27" t="e">
        <f>+SUMIF('[16]New PBC 31.03.2021'!A:A, 'Trial Balance (2)'!F778, '[16]New PBC 31.03.2021'!D:D)</f>
        <v>#VALUE!</v>
      </c>
      <c r="J778" s="27" t="e">
        <f>+SUMIF('[16]New PBC 31.03.2021'!A:A, 'Trial Balance (2)'!F778, '[16]New PBC 31.03.2021'!G:G)</f>
        <v>#VALUE!</v>
      </c>
      <c r="K778" s="27" t="e">
        <f>+SUMIF('[16]New PBC 31.03.2021'!A:A, 'Trial Balance (2)'!F778, '[16]New PBC 31.03.2021'!J:J)</f>
        <v>#VALUE!</v>
      </c>
      <c r="L778" s="27" t="e">
        <f t="shared" ref="L778:L841" si="60">+I778+J778-K778</f>
        <v>#VALUE!</v>
      </c>
      <c r="M778" s="27">
        <f t="shared" si="59"/>
        <v>0</v>
      </c>
      <c r="N778" s="95" t="e">
        <f t="shared" si="56"/>
        <v>#VALUE!</v>
      </c>
      <c r="O778" s="59">
        <v>0</v>
      </c>
      <c r="P778" s="59">
        <f t="shared" si="57"/>
        <v>0</v>
      </c>
      <c r="Q778" s="60">
        <f t="shared" si="58"/>
        <v>0</v>
      </c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</row>
    <row r="779" spans="1:40" s="23" customFormat="1" ht="12.75" x14ac:dyDescent="0.2">
      <c r="A779" s="23" t="s">
        <v>3568</v>
      </c>
      <c r="B779" s="138">
        <v>1004</v>
      </c>
      <c r="C779" s="138">
        <v>1004</v>
      </c>
      <c r="D779" s="138">
        <v>100401</v>
      </c>
      <c r="E779" s="138">
        <v>100401</v>
      </c>
      <c r="F779" s="108" t="s">
        <v>1103</v>
      </c>
      <c r="G779" s="27" t="s">
        <v>1104</v>
      </c>
      <c r="H779" s="27" t="s">
        <v>5</v>
      </c>
      <c r="I779" s="27" t="e">
        <f>+SUMIF('[16]New PBC 31.03.2021'!A:A, 'Trial Balance (2)'!F779, '[16]New PBC 31.03.2021'!D:D)</f>
        <v>#VALUE!</v>
      </c>
      <c r="J779" s="27" t="e">
        <f>+SUMIF('[16]New PBC 31.03.2021'!A:A, 'Trial Balance (2)'!F779, '[16]New PBC 31.03.2021'!G:G)</f>
        <v>#VALUE!</v>
      </c>
      <c r="K779" s="27" t="e">
        <f>+SUMIF('[16]New PBC 31.03.2021'!A:A, 'Trial Balance (2)'!F779, '[16]New PBC 31.03.2021'!J:J)</f>
        <v>#VALUE!</v>
      </c>
      <c r="L779" s="27" t="e">
        <f t="shared" si="60"/>
        <v>#VALUE!</v>
      </c>
      <c r="M779" s="27">
        <f t="shared" si="59"/>
        <v>0</v>
      </c>
      <c r="N779" s="95" t="e">
        <f t="shared" si="56"/>
        <v>#VALUE!</v>
      </c>
      <c r="O779" s="59">
        <v>0</v>
      </c>
      <c r="P779" s="59">
        <f t="shared" si="57"/>
        <v>0</v>
      </c>
      <c r="Q779" s="60">
        <f t="shared" si="58"/>
        <v>0</v>
      </c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</row>
    <row r="780" spans="1:40" s="23" customFormat="1" ht="12.75" x14ac:dyDescent="0.2">
      <c r="A780" s="23" t="s">
        <v>3568</v>
      </c>
      <c r="B780" s="138">
        <v>1004</v>
      </c>
      <c r="C780" s="138">
        <v>1004</v>
      </c>
      <c r="D780" s="138">
        <v>100401</v>
      </c>
      <c r="E780" s="138">
        <v>100401</v>
      </c>
      <c r="F780" s="108" t="s">
        <v>1116</v>
      </c>
      <c r="G780" s="27" t="s">
        <v>1117</v>
      </c>
      <c r="H780" s="27" t="s">
        <v>5</v>
      </c>
      <c r="I780" s="27" t="e">
        <f>+SUMIF('[16]New PBC 31.03.2021'!A:A, 'Trial Balance (2)'!F780, '[16]New PBC 31.03.2021'!D:D)</f>
        <v>#VALUE!</v>
      </c>
      <c r="J780" s="27" t="e">
        <f>+SUMIF('[16]New PBC 31.03.2021'!A:A, 'Trial Balance (2)'!F780, '[16]New PBC 31.03.2021'!G:G)</f>
        <v>#VALUE!</v>
      </c>
      <c r="K780" s="27" t="e">
        <f>+SUMIF('[16]New PBC 31.03.2021'!A:A, 'Trial Balance (2)'!F780, '[16]New PBC 31.03.2021'!J:J)</f>
        <v>#VALUE!</v>
      </c>
      <c r="L780" s="27" t="e">
        <f t="shared" si="60"/>
        <v>#VALUE!</v>
      </c>
      <c r="M780" s="27">
        <f t="shared" si="59"/>
        <v>0</v>
      </c>
      <c r="N780" s="95" t="e">
        <f t="shared" si="56"/>
        <v>#VALUE!</v>
      </c>
      <c r="O780" s="59">
        <v>0</v>
      </c>
      <c r="P780" s="59">
        <f t="shared" si="57"/>
        <v>0</v>
      </c>
      <c r="Q780" s="60">
        <f t="shared" si="58"/>
        <v>0</v>
      </c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</row>
    <row r="781" spans="1:40" s="23" customFormat="1" ht="12.75" x14ac:dyDescent="0.2">
      <c r="A781" s="23" t="s">
        <v>3568</v>
      </c>
      <c r="B781" s="138">
        <v>1004</v>
      </c>
      <c r="C781" s="138">
        <v>1004</v>
      </c>
      <c r="D781" s="138">
        <v>100401</v>
      </c>
      <c r="E781" s="138">
        <v>100401</v>
      </c>
      <c r="F781" s="108" t="s">
        <v>1120</v>
      </c>
      <c r="G781" s="27" t="s">
        <v>3582</v>
      </c>
      <c r="H781" s="27" t="s">
        <v>5</v>
      </c>
      <c r="I781" s="27" t="e">
        <f>+SUMIF('[16]New PBC 31.03.2021'!A:A, 'Trial Balance (2)'!F781, '[16]New PBC 31.03.2021'!D:D)</f>
        <v>#VALUE!</v>
      </c>
      <c r="J781" s="27" t="e">
        <f>+SUMIF('[16]New PBC 31.03.2021'!A:A, 'Trial Balance (2)'!F781, '[16]New PBC 31.03.2021'!G:G)</f>
        <v>#VALUE!</v>
      </c>
      <c r="K781" s="27" t="e">
        <f>+SUMIF('[16]New PBC 31.03.2021'!A:A, 'Trial Balance (2)'!F781, '[16]New PBC 31.03.2021'!J:J)</f>
        <v>#VALUE!</v>
      </c>
      <c r="L781" s="27" t="e">
        <f t="shared" si="60"/>
        <v>#VALUE!</v>
      </c>
      <c r="M781" s="27">
        <f t="shared" si="59"/>
        <v>0</v>
      </c>
      <c r="N781" s="95" t="e">
        <f t="shared" si="56"/>
        <v>#VALUE!</v>
      </c>
      <c r="O781" s="59">
        <v>0</v>
      </c>
      <c r="P781" s="59">
        <f t="shared" si="57"/>
        <v>0</v>
      </c>
      <c r="Q781" s="60">
        <f t="shared" si="58"/>
        <v>0</v>
      </c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</row>
    <row r="782" spans="1:40" s="23" customFormat="1" ht="12.75" x14ac:dyDescent="0.2">
      <c r="A782" s="23" t="s">
        <v>3568</v>
      </c>
      <c r="B782" s="138">
        <v>1004</v>
      </c>
      <c r="C782" s="138">
        <v>1004</v>
      </c>
      <c r="D782" s="138">
        <v>100401</v>
      </c>
      <c r="E782" s="138">
        <v>100401</v>
      </c>
      <c r="F782" s="108" t="s">
        <v>1142</v>
      </c>
      <c r="G782" s="27" t="s">
        <v>1143</v>
      </c>
      <c r="H782" s="27" t="s">
        <v>5</v>
      </c>
      <c r="I782" s="27" t="e">
        <f>+SUMIF('[16]New PBC 31.03.2021'!A:A, 'Trial Balance (2)'!F782, '[16]New PBC 31.03.2021'!D:D)</f>
        <v>#VALUE!</v>
      </c>
      <c r="J782" s="27" t="e">
        <f>+SUMIF('[16]New PBC 31.03.2021'!A:A, 'Trial Balance (2)'!F782, '[16]New PBC 31.03.2021'!G:G)</f>
        <v>#VALUE!</v>
      </c>
      <c r="K782" s="27" t="e">
        <f>+SUMIF('[16]New PBC 31.03.2021'!A:A, 'Trial Balance (2)'!F782, '[16]New PBC 31.03.2021'!J:J)</f>
        <v>#VALUE!</v>
      </c>
      <c r="L782" s="27" t="e">
        <f t="shared" si="60"/>
        <v>#VALUE!</v>
      </c>
      <c r="M782" s="27">
        <f t="shared" si="59"/>
        <v>0</v>
      </c>
      <c r="N782" s="95" t="e">
        <f t="shared" ref="N782:N845" si="61">+ROUND(SUM(L782:M782),0)</f>
        <v>#VALUE!</v>
      </c>
      <c r="O782" s="59">
        <v>0</v>
      </c>
      <c r="P782" s="59">
        <f t="shared" si="57"/>
        <v>0</v>
      </c>
      <c r="Q782" s="60">
        <f t="shared" si="58"/>
        <v>0</v>
      </c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</row>
    <row r="783" spans="1:40" s="23" customFormat="1" ht="12.75" x14ac:dyDescent="0.2">
      <c r="A783" s="23" t="s">
        <v>3568</v>
      </c>
      <c r="B783" s="138">
        <v>1004</v>
      </c>
      <c r="C783" s="138">
        <v>1004</v>
      </c>
      <c r="D783" s="138">
        <v>100401</v>
      </c>
      <c r="E783" s="138">
        <v>100401</v>
      </c>
      <c r="F783" s="108" t="s">
        <v>1155</v>
      </c>
      <c r="G783" s="27" t="s">
        <v>1156</v>
      </c>
      <c r="H783" s="27" t="s">
        <v>5</v>
      </c>
      <c r="I783" s="27" t="e">
        <f>+SUMIF('[16]New PBC 31.03.2021'!A:A, 'Trial Balance (2)'!F783, '[16]New PBC 31.03.2021'!D:D)</f>
        <v>#VALUE!</v>
      </c>
      <c r="J783" s="27" t="e">
        <f>+SUMIF('[16]New PBC 31.03.2021'!A:A, 'Trial Balance (2)'!F783, '[16]New PBC 31.03.2021'!G:G)</f>
        <v>#VALUE!</v>
      </c>
      <c r="K783" s="27" t="e">
        <f>+SUMIF('[16]New PBC 31.03.2021'!A:A, 'Trial Balance (2)'!F783, '[16]New PBC 31.03.2021'!J:J)</f>
        <v>#VALUE!</v>
      </c>
      <c r="L783" s="27" t="e">
        <f t="shared" si="60"/>
        <v>#VALUE!</v>
      </c>
      <c r="M783" s="27">
        <f t="shared" si="59"/>
        <v>0</v>
      </c>
      <c r="N783" s="95" t="e">
        <f t="shared" si="61"/>
        <v>#VALUE!</v>
      </c>
      <c r="O783" s="59">
        <v>0</v>
      </c>
      <c r="P783" s="59">
        <f t="shared" ref="P783:P846" si="62">+ROUND(SUM(AD783:AM783),0)</f>
        <v>0</v>
      </c>
      <c r="Q783" s="60">
        <f t="shared" ref="Q783:Q846" si="63">ROUND(+O783+P783,0)</f>
        <v>0</v>
      </c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</row>
    <row r="784" spans="1:40" s="23" customFormat="1" ht="12.75" x14ac:dyDescent="0.2">
      <c r="A784" s="23" t="s">
        <v>3568</v>
      </c>
      <c r="B784" s="138">
        <v>1004</v>
      </c>
      <c r="C784" s="138">
        <v>1004</v>
      </c>
      <c r="D784" s="138">
        <v>100401</v>
      </c>
      <c r="E784" s="138">
        <v>100401</v>
      </c>
      <c r="F784" s="108" t="s">
        <v>1177</v>
      </c>
      <c r="G784" s="27" t="s">
        <v>1178</v>
      </c>
      <c r="H784" s="27" t="s">
        <v>5</v>
      </c>
      <c r="I784" s="27" t="e">
        <f>+SUMIF('[16]New PBC 31.03.2021'!A:A, 'Trial Balance (2)'!F784, '[16]New PBC 31.03.2021'!D:D)</f>
        <v>#VALUE!</v>
      </c>
      <c r="J784" s="27" t="e">
        <f>+SUMIF('[16]New PBC 31.03.2021'!A:A, 'Trial Balance (2)'!F784, '[16]New PBC 31.03.2021'!G:G)</f>
        <v>#VALUE!</v>
      </c>
      <c r="K784" s="27" t="e">
        <f>+SUMIF('[16]New PBC 31.03.2021'!A:A, 'Trial Balance (2)'!F784, '[16]New PBC 31.03.2021'!J:J)</f>
        <v>#VALUE!</v>
      </c>
      <c r="L784" s="27" t="e">
        <f t="shared" si="60"/>
        <v>#VALUE!</v>
      </c>
      <c r="M784" s="27">
        <f t="shared" si="59"/>
        <v>0</v>
      </c>
      <c r="N784" s="95" t="e">
        <f t="shared" si="61"/>
        <v>#VALUE!</v>
      </c>
      <c r="O784" s="59">
        <v>0</v>
      </c>
      <c r="P784" s="59">
        <f t="shared" si="62"/>
        <v>0</v>
      </c>
      <c r="Q784" s="60">
        <f t="shared" si="63"/>
        <v>0</v>
      </c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</row>
    <row r="785" spans="1:40" s="23" customFormat="1" ht="12.75" x14ac:dyDescent="0.2">
      <c r="A785" s="23" t="s">
        <v>3568</v>
      </c>
      <c r="B785" s="138">
        <v>1004</v>
      </c>
      <c r="C785" s="138">
        <v>1004</v>
      </c>
      <c r="D785" s="138">
        <v>100401</v>
      </c>
      <c r="E785" s="138">
        <v>100401</v>
      </c>
      <c r="F785" s="108" t="s">
        <v>1216</v>
      </c>
      <c r="G785" s="27" t="s">
        <v>1217</v>
      </c>
      <c r="H785" s="27" t="s">
        <v>5</v>
      </c>
      <c r="I785" s="27" t="e">
        <f>+SUMIF('[16]New PBC 31.03.2021'!A:A, 'Trial Balance (2)'!F785, '[16]New PBC 31.03.2021'!D:D)</f>
        <v>#VALUE!</v>
      </c>
      <c r="J785" s="27" t="e">
        <f>+SUMIF('[16]New PBC 31.03.2021'!A:A, 'Trial Balance (2)'!F785, '[16]New PBC 31.03.2021'!G:G)</f>
        <v>#VALUE!</v>
      </c>
      <c r="K785" s="27" t="e">
        <f>+SUMIF('[16]New PBC 31.03.2021'!A:A, 'Trial Balance (2)'!F785, '[16]New PBC 31.03.2021'!J:J)</f>
        <v>#VALUE!</v>
      </c>
      <c r="L785" s="27" t="e">
        <f t="shared" si="60"/>
        <v>#VALUE!</v>
      </c>
      <c r="M785" s="27">
        <f t="shared" si="59"/>
        <v>0</v>
      </c>
      <c r="N785" s="95" t="e">
        <f t="shared" si="61"/>
        <v>#VALUE!</v>
      </c>
      <c r="O785" s="59">
        <v>0</v>
      </c>
      <c r="P785" s="59">
        <f t="shared" si="62"/>
        <v>0</v>
      </c>
      <c r="Q785" s="60">
        <f t="shared" si="63"/>
        <v>0</v>
      </c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</row>
    <row r="786" spans="1:40" s="23" customFormat="1" ht="12.75" x14ac:dyDescent="0.2">
      <c r="A786" s="23" t="s">
        <v>3568</v>
      </c>
      <c r="B786" s="138">
        <v>1004</v>
      </c>
      <c r="C786" s="138">
        <v>1004</v>
      </c>
      <c r="D786" s="138">
        <v>100401</v>
      </c>
      <c r="E786" s="138">
        <v>100401</v>
      </c>
      <c r="F786" s="108" t="s">
        <v>1230</v>
      </c>
      <c r="G786" s="27" t="s">
        <v>1231</v>
      </c>
      <c r="H786" s="27" t="s">
        <v>5</v>
      </c>
      <c r="I786" s="27" t="e">
        <f>+SUMIF('[16]New PBC 31.03.2021'!A:A, 'Trial Balance (2)'!F786, '[16]New PBC 31.03.2021'!D:D)</f>
        <v>#VALUE!</v>
      </c>
      <c r="J786" s="27" t="e">
        <f>+SUMIF('[16]New PBC 31.03.2021'!A:A, 'Trial Balance (2)'!F786, '[16]New PBC 31.03.2021'!G:G)</f>
        <v>#VALUE!</v>
      </c>
      <c r="K786" s="27" t="e">
        <f>+SUMIF('[16]New PBC 31.03.2021'!A:A, 'Trial Balance (2)'!F786, '[16]New PBC 31.03.2021'!J:J)</f>
        <v>#VALUE!</v>
      </c>
      <c r="L786" s="27" t="e">
        <f t="shared" si="60"/>
        <v>#VALUE!</v>
      </c>
      <c r="M786" s="27">
        <f t="shared" si="59"/>
        <v>0</v>
      </c>
      <c r="N786" s="95" t="e">
        <f t="shared" si="61"/>
        <v>#VALUE!</v>
      </c>
      <c r="O786" s="59">
        <v>0</v>
      </c>
      <c r="P786" s="59">
        <f t="shared" si="62"/>
        <v>0</v>
      </c>
      <c r="Q786" s="60">
        <f t="shared" si="63"/>
        <v>0</v>
      </c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</row>
    <row r="787" spans="1:40" s="23" customFormat="1" ht="12.75" x14ac:dyDescent="0.2">
      <c r="A787" s="23" t="s">
        <v>3568</v>
      </c>
      <c r="B787" s="138">
        <v>1004</v>
      </c>
      <c r="C787" s="138">
        <v>1004</v>
      </c>
      <c r="D787" s="138">
        <v>100401</v>
      </c>
      <c r="E787" s="138">
        <v>100401</v>
      </c>
      <c r="F787" s="108" t="s">
        <v>1235</v>
      </c>
      <c r="G787" s="27" t="s">
        <v>1236</v>
      </c>
      <c r="H787" s="27" t="s">
        <v>5</v>
      </c>
      <c r="I787" s="27" t="e">
        <f>+SUMIF('[16]New PBC 31.03.2021'!A:A, 'Trial Balance (2)'!F787, '[16]New PBC 31.03.2021'!D:D)</f>
        <v>#VALUE!</v>
      </c>
      <c r="J787" s="27" t="e">
        <f>+SUMIF('[16]New PBC 31.03.2021'!A:A, 'Trial Balance (2)'!F787, '[16]New PBC 31.03.2021'!G:G)</f>
        <v>#VALUE!</v>
      </c>
      <c r="K787" s="27" t="e">
        <f>+SUMIF('[16]New PBC 31.03.2021'!A:A, 'Trial Balance (2)'!F787, '[16]New PBC 31.03.2021'!J:J)</f>
        <v>#VALUE!</v>
      </c>
      <c r="L787" s="27" t="e">
        <f t="shared" si="60"/>
        <v>#VALUE!</v>
      </c>
      <c r="M787" s="27">
        <f t="shared" si="59"/>
        <v>0</v>
      </c>
      <c r="N787" s="95" t="e">
        <f t="shared" si="61"/>
        <v>#VALUE!</v>
      </c>
      <c r="O787" s="59">
        <v>0</v>
      </c>
      <c r="P787" s="59">
        <f t="shared" si="62"/>
        <v>0</v>
      </c>
      <c r="Q787" s="60">
        <f t="shared" si="63"/>
        <v>0</v>
      </c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</row>
    <row r="788" spans="1:40" s="23" customFormat="1" ht="12.75" x14ac:dyDescent="0.2">
      <c r="A788" s="23" t="s">
        <v>3568</v>
      </c>
      <c r="B788" s="138">
        <v>1004</v>
      </c>
      <c r="C788" s="138">
        <v>1004</v>
      </c>
      <c r="D788" s="138">
        <v>100401</v>
      </c>
      <c r="E788" s="138">
        <v>100401</v>
      </c>
      <c r="F788" s="108" t="s">
        <v>1255</v>
      </c>
      <c r="G788" s="27" t="s">
        <v>1256</v>
      </c>
      <c r="H788" s="27" t="s">
        <v>5</v>
      </c>
      <c r="I788" s="27" t="e">
        <f>+SUMIF('[16]New PBC 31.03.2021'!A:A, 'Trial Balance (2)'!F788, '[16]New PBC 31.03.2021'!D:D)</f>
        <v>#VALUE!</v>
      </c>
      <c r="J788" s="27" t="e">
        <f>+SUMIF('[16]New PBC 31.03.2021'!A:A, 'Trial Balance (2)'!F788, '[16]New PBC 31.03.2021'!G:G)</f>
        <v>#VALUE!</v>
      </c>
      <c r="K788" s="27" t="e">
        <f>+SUMIF('[16]New PBC 31.03.2021'!A:A, 'Trial Balance (2)'!F788, '[16]New PBC 31.03.2021'!J:J)</f>
        <v>#VALUE!</v>
      </c>
      <c r="L788" s="27" t="e">
        <f t="shared" si="60"/>
        <v>#VALUE!</v>
      </c>
      <c r="M788" s="27">
        <f t="shared" si="59"/>
        <v>0</v>
      </c>
      <c r="N788" s="95" t="e">
        <f t="shared" si="61"/>
        <v>#VALUE!</v>
      </c>
      <c r="O788" s="59">
        <v>0</v>
      </c>
      <c r="P788" s="59">
        <f t="shared" si="62"/>
        <v>0</v>
      </c>
      <c r="Q788" s="60">
        <f t="shared" si="63"/>
        <v>0</v>
      </c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</row>
    <row r="789" spans="1:40" s="23" customFormat="1" ht="12.75" x14ac:dyDescent="0.2">
      <c r="A789" s="23" t="s">
        <v>3568</v>
      </c>
      <c r="B789" s="138">
        <v>1004</v>
      </c>
      <c r="C789" s="138">
        <v>1004</v>
      </c>
      <c r="D789" s="138">
        <v>100401</v>
      </c>
      <c r="E789" s="138">
        <v>100401</v>
      </c>
      <c r="F789" s="108" t="s">
        <v>1261</v>
      </c>
      <c r="G789" s="27" t="s">
        <v>1262</v>
      </c>
      <c r="H789" s="27" t="s">
        <v>5</v>
      </c>
      <c r="I789" s="27" t="e">
        <f>+SUMIF('[16]New PBC 31.03.2021'!A:A, 'Trial Balance (2)'!F789, '[16]New PBC 31.03.2021'!D:D)</f>
        <v>#VALUE!</v>
      </c>
      <c r="J789" s="27" t="e">
        <f>+SUMIF('[16]New PBC 31.03.2021'!A:A, 'Trial Balance (2)'!F789, '[16]New PBC 31.03.2021'!G:G)</f>
        <v>#VALUE!</v>
      </c>
      <c r="K789" s="27" t="e">
        <f>+SUMIF('[16]New PBC 31.03.2021'!A:A, 'Trial Balance (2)'!F789, '[16]New PBC 31.03.2021'!J:J)</f>
        <v>#VALUE!</v>
      </c>
      <c r="L789" s="27" t="e">
        <f t="shared" si="60"/>
        <v>#VALUE!</v>
      </c>
      <c r="M789" s="27">
        <f t="shared" si="59"/>
        <v>0</v>
      </c>
      <c r="N789" s="95" t="e">
        <f t="shared" si="61"/>
        <v>#VALUE!</v>
      </c>
      <c r="O789" s="59">
        <v>0</v>
      </c>
      <c r="P789" s="59">
        <f t="shared" si="62"/>
        <v>0</v>
      </c>
      <c r="Q789" s="60">
        <f t="shared" si="63"/>
        <v>0</v>
      </c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</row>
    <row r="790" spans="1:40" s="23" customFormat="1" ht="12.75" x14ac:dyDescent="0.2">
      <c r="A790" s="23" t="s">
        <v>3568</v>
      </c>
      <c r="B790" s="138">
        <v>1004</v>
      </c>
      <c r="C790" s="138">
        <v>1004</v>
      </c>
      <c r="D790" s="138">
        <v>100401</v>
      </c>
      <c r="E790" s="138">
        <v>100401</v>
      </c>
      <c r="F790" s="108" t="s">
        <v>1272</v>
      </c>
      <c r="G790" s="27" t="s">
        <v>1273</v>
      </c>
      <c r="H790" s="27" t="s">
        <v>5</v>
      </c>
      <c r="I790" s="27" t="e">
        <f>+SUMIF('[16]New PBC 31.03.2021'!A:A, 'Trial Balance (2)'!F790, '[16]New PBC 31.03.2021'!D:D)</f>
        <v>#VALUE!</v>
      </c>
      <c r="J790" s="27" t="e">
        <f>+SUMIF('[16]New PBC 31.03.2021'!A:A, 'Trial Balance (2)'!F790, '[16]New PBC 31.03.2021'!G:G)</f>
        <v>#VALUE!</v>
      </c>
      <c r="K790" s="27" t="e">
        <f>+SUMIF('[16]New PBC 31.03.2021'!A:A, 'Trial Balance (2)'!F790, '[16]New PBC 31.03.2021'!J:J)</f>
        <v>#VALUE!</v>
      </c>
      <c r="L790" s="27" t="e">
        <f t="shared" si="60"/>
        <v>#VALUE!</v>
      </c>
      <c r="M790" s="27">
        <f t="shared" si="59"/>
        <v>0</v>
      </c>
      <c r="N790" s="95" t="e">
        <f t="shared" si="61"/>
        <v>#VALUE!</v>
      </c>
      <c r="O790" s="59">
        <v>0</v>
      </c>
      <c r="P790" s="59">
        <f t="shared" si="62"/>
        <v>0</v>
      </c>
      <c r="Q790" s="60">
        <f t="shared" si="63"/>
        <v>0</v>
      </c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</row>
    <row r="791" spans="1:40" s="23" customFormat="1" ht="12.75" x14ac:dyDescent="0.2">
      <c r="A791" s="23" t="s">
        <v>3568</v>
      </c>
      <c r="B791" s="138">
        <v>1004</v>
      </c>
      <c r="C791" s="138">
        <v>1004</v>
      </c>
      <c r="D791" s="138">
        <v>100401</v>
      </c>
      <c r="E791" s="138">
        <v>100401</v>
      </c>
      <c r="F791" s="108" t="s">
        <v>1276</v>
      </c>
      <c r="G791" s="27" t="s">
        <v>1277</v>
      </c>
      <c r="H791" s="27" t="s">
        <v>5</v>
      </c>
      <c r="I791" s="27" t="e">
        <f>+SUMIF('[16]New PBC 31.03.2021'!A:A, 'Trial Balance (2)'!F791, '[16]New PBC 31.03.2021'!D:D)</f>
        <v>#VALUE!</v>
      </c>
      <c r="J791" s="27" t="e">
        <f>+SUMIF('[16]New PBC 31.03.2021'!A:A, 'Trial Balance (2)'!F791, '[16]New PBC 31.03.2021'!G:G)</f>
        <v>#VALUE!</v>
      </c>
      <c r="K791" s="27" t="e">
        <f>+SUMIF('[16]New PBC 31.03.2021'!A:A, 'Trial Balance (2)'!F791, '[16]New PBC 31.03.2021'!J:J)</f>
        <v>#VALUE!</v>
      </c>
      <c r="L791" s="27" t="e">
        <f t="shared" si="60"/>
        <v>#VALUE!</v>
      </c>
      <c r="M791" s="27">
        <f t="shared" si="59"/>
        <v>0</v>
      </c>
      <c r="N791" s="95" t="e">
        <f t="shared" si="61"/>
        <v>#VALUE!</v>
      </c>
      <c r="O791" s="59">
        <v>0</v>
      </c>
      <c r="P791" s="59">
        <f t="shared" si="62"/>
        <v>0</v>
      </c>
      <c r="Q791" s="60">
        <f t="shared" si="63"/>
        <v>0</v>
      </c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</row>
    <row r="792" spans="1:40" s="23" customFormat="1" ht="12.75" x14ac:dyDescent="0.2">
      <c r="A792" s="23" t="s">
        <v>3568</v>
      </c>
      <c r="B792" s="138">
        <v>1004</v>
      </c>
      <c r="C792" s="138">
        <v>1004</v>
      </c>
      <c r="D792" s="138">
        <v>100401</v>
      </c>
      <c r="E792" s="138">
        <v>100401</v>
      </c>
      <c r="F792" s="108" t="s">
        <v>1280</v>
      </c>
      <c r="G792" s="27" t="s">
        <v>1281</v>
      </c>
      <c r="H792" s="27" t="s">
        <v>5</v>
      </c>
      <c r="I792" s="27" t="e">
        <f>+SUMIF('[16]New PBC 31.03.2021'!A:A, 'Trial Balance (2)'!F792, '[16]New PBC 31.03.2021'!D:D)</f>
        <v>#VALUE!</v>
      </c>
      <c r="J792" s="27" t="e">
        <f>+SUMIF('[16]New PBC 31.03.2021'!A:A, 'Trial Balance (2)'!F792, '[16]New PBC 31.03.2021'!G:G)</f>
        <v>#VALUE!</v>
      </c>
      <c r="K792" s="27" t="e">
        <f>+SUMIF('[16]New PBC 31.03.2021'!A:A, 'Trial Balance (2)'!F792, '[16]New PBC 31.03.2021'!J:J)</f>
        <v>#VALUE!</v>
      </c>
      <c r="L792" s="27" t="e">
        <f t="shared" si="60"/>
        <v>#VALUE!</v>
      </c>
      <c r="M792" s="27">
        <f t="shared" si="59"/>
        <v>0</v>
      </c>
      <c r="N792" s="95" t="e">
        <f t="shared" si="61"/>
        <v>#VALUE!</v>
      </c>
      <c r="O792" s="59">
        <v>0</v>
      </c>
      <c r="P792" s="59">
        <f t="shared" si="62"/>
        <v>0</v>
      </c>
      <c r="Q792" s="60">
        <f t="shared" si="63"/>
        <v>0</v>
      </c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</row>
    <row r="793" spans="1:40" s="23" customFormat="1" ht="12.75" x14ac:dyDescent="0.2">
      <c r="A793" s="23" t="s">
        <v>3568</v>
      </c>
      <c r="B793" s="138">
        <v>1004</v>
      </c>
      <c r="C793" s="138">
        <v>1004</v>
      </c>
      <c r="D793" s="138">
        <v>100401</v>
      </c>
      <c r="E793" s="138">
        <v>100401</v>
      </c>
      <c r="F793" s="108" t="s">
        <v>1295</v>
      </c>
      <c r="G793" s="27" t="s">
        <v>1296</v>
      </c>
      <c r="H793" s="27" t="s">
        <v>5</v>
      </c>
      <c r="I793" s="27" t="e">
        <f>+SUMIF('[16]New PBC 31.03.2021'!A:A, 'Trial Balance (2)'!F793, '[16]New PBC 31.03.2021'!D:D)</f>
        <v>#VALUE!</v>
      </c>
      <c r="J793" s="27" t="e">
        <f>+SUMIF('[16]New PBC 31.03.2021'!A:A, 'Trial Balance (2)'!F793, '[16]New PBC 31.03.2021'!G:G)</f>
        <v>#VALUE!</v>
      </c>
      <c r="K793" s="27" t="e">
        <f>+SUMIF('[16]New PBC 31.03.2021'!A:A, 'Trial Balance (2)'!F793, '[16]New PBC 31.03.2021'!J:J)</f>
        <v>#VALUE!</v>
      </c>
      <c r="L793" s="27" t="e">
        <f t="shared" si="60"/>
        <v>#VALUE!</v>
      </c>
      <c r="M793" s="27">
        <f t="shared" si="59"/>
        <v>0</v>
      </c>
      <c r="N793" s="95" t="e">
        <f t="shared" si="61"/>
        <v>#VALUE!</v>
      </c>
      <c r="O793" s="59">
        <v>0</v>
      </c>
      <c r="P793" s="59">
        <f t="shared" si="62"/>
        <v>0</v>
      </c>
      <c r="Q793" s="60">
        <f t="shared" si="63"/>
        <v>0</v>
      </c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</row>
    <row r="794" spans="1:40" s="23" customFormat="1" ht="12.75" x14ac:dyDescent="0.2">
      <c r="A794" s="23" t="s">
        <v>3568</v>
      </c>
      <c r="B794" s="138">
        <v>1004</v>
      </c>
      <c r="C794" s="138">
        <v>1004</v>
      </c>
      <c r="D794" s="138">
        <v>100401</v>
      </c>
      <c r="E794" s="138">
        <v>100401</v>
      </c>
      <c r="F794" s="108" t="s">
        <v>1317</v>
      </c>
      <c r="G794" s="27" t="s">
        <v>1318</v>
      </c>
      <c r="H794" s="27" t="s">
        <v>5</v>
      </c>
      <c r="I794" s="27" t="e">
        <f>+SUMIF('[16]New PBC 31.03.2021'!A:A, 'Trial Balance (2)'!F794, '[16]New PBC 31.03.2021'!D:D)</f>
        <v>#VALUE!</v>
      </c>
      <c r="J794" s="27" t="e">
        <f>+SUMIF('[16]New PBC 31.03.2021'!A:A, 'Trial Balance (2)'!F794, '[16]New PBC 31.03.2021'!G:G)</f>
        <v>#VALUE!</v>
      </c>
      <c r="K794" s="27" t="e">
        <f>+SUMIF('[16]New PBC 31.03.2021'!A:A, 'Trial Balance (2)'!F794, '[16]New PBC 31.03.2021'!J:J)</f>
        <v>#VALUE!</v>
      </c>
      <c r="L794" s="27" t="e">
        <f t="shared" si="60"/>
        <v>#VALUE!</v>
      </c>
      <c r="M794" s="27">
        <f t="shared" si="59"/>
        <v>0</v>
      </c>
      <c r="N794" s="95" t="e">
        <f t="shared" si="61"/>
        <v>#VALUE!</v>
      </c>
      <c r="O794" s="59">
        <v>0</v>
      </c>
      <c r="P794" s="59">
        <f t="shared" si="62"/>
        <v>0</v>
      </c>
      <c r="Q794" s="60">
        <f t="shared" si="63"/>
        <v>0</v>
      </c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</row>
    <row r="795" spans="1:40" s="23" customFormat="1" ht="12.75" x14ac:dyDescent="0.2">
      <c r="A795" s="23" t="s">
        <v>3568</v>
      </c>
      <c r="B795" s="138">
        <v>1004</v>
      </c>
      <c r="C795" s="138">
        <v>1004</v>
      </c>
      <c r="D795" s="138">
        <v>100401</v>
      </c>
      <c r="E795" s="138">
        <v>100401</v>
      </c>
      <c r="F795" s="108" t="s">
        <v>1343</v>
      </c>
      <c r="G795" s="27" t="s">
        <v>1344</v>
      </c>
      <c r="H795" s="27" t="s">
        <v>5</v>
      </c>
      <c r="I795" s="27" t="e">
        <f>+SUMIF('[16]New PBC 31.03.2021'!A:A, 'Trial Balance (2)'!F795, '[16]New PBC 31.03.2021'!D:D)</f>
        <v>#VALUE!</v>
      </c>
      <c r="J795" s="27" t="e">
        <f>+SUMIF('[16]New PBC 31.03.2021'!A:A, 'Trial Balance (2)'!F795, '[16]New PBC 31.03.2021'!G:G)</f>
        <v>#VALUE!</v>
      </c>
      <c r="K795" s="27" t="e">
        <f>+SUMIF('[16]New PBC 31.03.2021'!A:A, 'Trial Balance (2)'!F795, '[16]New PBC 31.03.2021'!J:J)</f>
        <v>#VALUE!</v>
      </c>
      <c r="L795" s="27" t="e">
        <f t="shared" si="60"/>
        <v>#VALUE!</v>
      </c>
      <c r="M795" s="27">
        <f t="shared" si="59"/>
        <v>0</v>
      </c>
      <c r="N795" s="95" t="e">
        <f t="shared" si="61"/>
        <v>#VALUE!</v>
      </c>
      <c r="O795" s="59">
        <v>0</v>
      </c>
      <c r="P795" s="59">
        <f t="shared" si="62"/>
        <v>0</v>
      </c>
      <c r="Q795" s="60">
        <f t="shared" si="63"/>
        <v>0</v>
      </c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</row>
    <row r="796" spans="1:40" s="23" customFormat="1" ht="12.75" x14ac:dyDescent="0.2">
      <c r="A796" s="23" t="s">
        <v>3568</v>
      </c>
      <c r="B796" s="138">
        <v>1004</v>
      </c>
      <c r="C796" s="138">
        <v>1004</v>
      </c>
      <c r="D796" s="138">
        <v>100401</v>
      </c>
      <c r="E796" s="138">
        <v>100401</v>
      </c>
      <c r="F796" s="108" t="s">
        <v>1352</v>
      </c>
      <c r="G796" s="27" t="s">
        <v>1353</v>
      </c>
      <c r="H796" s="27" t="s">
        <v>5</v>
      </c>
      <c r="I796" s="27" t="e">
        <f>+SUMIF('[16]New PBC 31.03.2021'!A:A, 'Trial Balance (2)'!F796, '[16]New PBC 31.03.2021'!D:D)</f>
        <v>#VALUE!</v>
      </c>
      <c r="J796" s="27" t="e">
        <f>+SUMIF('[16]New PBC 31.03.2021'!A:A, 'Trial Balance (2)'!F796, '[16]New PBC 31.03.2021'!G:G)</f>
        <v>#VALUE!</v>
      </c>
      <c r="K796" s="27" t="e">
        <f>+SUMIF('[16]New PBC 31.03.2021'!A:A, 'Trial Balance (2)'!F796, '[16]New PBC 31.03.2021'!J:J)</f>
        <v>#VALUE!</v>
      </c>
      <c r="L796" s="27" t="e">
        <f t="shared" si="60"/>
        <v>#VALUE!</v>
      </c>
      <c r="M796" s="27">
        <f t="shared" si="59"/>
        <v>0</v>
      </c>
      <c r="N796" s="95" t="e">
        <f t="shared" si="61"/>
        <v>#VALUE!</v>
      </c>
      <c r="O796" s="59">
        <v>0</v>
      </c>
      <c r="P796" s="59">
        <f t="shared" si="62"/>
        <v>0</v>
      </c>
      <c r="Q796" s="60">
        <f t="shared" si="63"/>
        <v>0</v>
      </c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</row>
    <row r="797" spans="1:40" s="23" customFormat="1" ht="12.75" x14ac:dyDescent="0.2">
      <c r="A797" s="23" t="s">
        <v>3568</v>
      </c>
      <c r="B797" s="138">
        <v>1004</v>
      </c>
      <c r="C797" s="138">
        <v>1004</v>
      </c>
      <c r="D797" s="138">
        <v>100401</v>
      </c>
      <c r="E797" s="138">
        <v>100401</v>
      </c>
      <c r="F797" s="108" t="s">
        <v>1366</v>
      </c>
      <c r="G797" s="27" t="s">
        <v>1367</v>
      </c>
      <c r="H797" s="27" t="s">
        <v>5</v>
      </c>
      <c r="I797" s="27" t="e">
        <f>+SUMIF('[16]New PBC 31.03.2021'!A:A, 'Trial Balance (2)'!F797, '[16]New PBC 31.03.2021'!D:D)</f>
        <v>#VALUE!</v>
      </c>
      <c r="J797" s="27" t="e">
        <f>+SUMIF('[16]New PBC 31.03.2021'!A:A, 'Trial Balance (2)'!F797, '[16]New PBC 31.03.2021'!G:G)</f>
        <v>#VALUE!</v>
      </c>
      <c r="K797" s="27" t="e">
        <f>+SUMIF('[16]New PBC 31.03.2021'!A:A, 'Trial Balance (2)'!F797, '[16]New PBC 31.03.2021'!J:J)</f>
        <v>#VALUE!</v>
      </c>
      <c r="L797" s="27" t="e">
        <f t="shared" si="60"/>
        <v>#VALUE!</v>
      </c>
      <c r="M797" s="27">
        <f t="shared" si="59"/>
        <v>0</v>
      </c>
      <c r="N797" s="95" t="e">
        <f t="shared" si="61"/>
        <v>#VALUE!</v>
      </c>
      <c r="O797" s="59">
        <v>0</v>
      </c>
      <c r="P797" s="59">
        <f t="shared" si="62"/>
        <v>0</v>
      </c>
      <c r="Q797" s="60">
        <f t="shared" si="63"/>
        <v>0</v>
      </c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</row>
    <row r="798" spans="1:40" s="23" customFormat="1" ht="12.75" x14ac:dyDescent="0.2">
      <c r="A798" s="23" t="s">
        <v>3568</v>
      </c>
      <c r="B798" s="138">
        <v>1004</v>
      </c>
      <c r="C798" s="138">
        <v>1004</v>
      </c>
      <c r="D798" s="138">
        <v>100401</v>
      </c>
      <c r="E798" s="138">
        <v>100401</v>
      </c>
      <c r="F798" s="108" t="s">
        <v>1371</v>
      </c>
      <c r="G798" s="27" t="s">
        <v>1372</v>
      </c>
      <c r="H798" s="27" t="s">
        <v>5</v>
      </c>
      <c r="I798" s="27" t="e">
        <f>+SUMIF('[16]New PBC 31.03.2021'!A:A, 'Trial Balance (2)'!F798, '[16]New PBC 31.03.2021'!D:D)</f>
        <v>#VALUE!</v>
      </c>
      <c r="J798" s="27" t="e">
        <f>+SUMIF('[16]New PBC 31.03.2021'!A:A, 'Trial Balance (2)'!F798, '[16]New PBC 31.03.2021'!G:G)</f>
        <v>#VALUE!</v>
      </c>
      <c r="K798" s="27" t="e">
        <f>+SUMIF('[16]New PBC 31.03.2021'!A:A, 'Trial Balance (2)'!F798, '[16]New PBC 31.03.2021'!J:J)</f>
        <v>#VALUE!</v>
      </c>
      <c r="L798" s="27" t="e">
        <f t="shared" si="60"/>
        <v>#VALUE!</v>
      </c>
      <c r="M798" s="27">
        <f t="shared" si="59"/>
        <v>0</v>
      </c>
      <c r="N798" s="95" t="e">
        <f t="shared" si="61"/>
        <v>#VALUE!</v>
      </c>
      <c r="O798" s="59">
        <v>0</v>
      </c>
      <c r="P798" s="59">
        <f t="shared" si="62"/>
        <v>0</v>
      </c>
      <c r="Q798" s="60">
        <f t="shared" si="63"/>
        <v>0</v>
      </c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</row>
    <row r="799" spans="1:40" s="23" customFormat="1" ht="12.75" x14ac:dyDescent="0.2">
      <c r="A799" s="23" t="s">
        <v>3568</v>
      </c>
      <c r="B799" s="138">
        <v>1004</v>
      </c>
      <c r="C799" s="138">
        <v>1004</v>
      </c>
      <c r="D799" s="138">
        <v>100401</v>
      </c>
      <c r="E799" s="138">
        <v>100401</v>
      </c>
      <c r="F799" s="108" t="s">
        <v>1442</v>
      </c>
      <c r="G799" s="27" t="s">
        <v>1443</v>
      </c>
      <c r="H799" s="27" t="s">
        <v>5</v>
      </c>
      <c r="I799" s="27" t="e">
        <f>+SUMIF('[16]New PBC 31.03.2021'!A:A, 'Trial Balance (2)'!F799, '[16]New PBC 31.03.2021'!D:D)</f>
        <v>#VALUE!</v>
      </c>
      <c r="J799" s="27" t="e">
        <f>+SUMIF('[16]New PBC 31.03.2021'!A:A, 'Trial Balance (2)'!F799, '[16]New PBC 31.03.2021'!G:G)</f>
        <v>#VALUE!</v>
      </c>
      <c r="K799" s="27" t="e">
        <f>+SUMIF('[16]New PBC 31.03.2021'!A:A, 'Trial Balance (2)'!F799, '[16]New PBC 31.03.2021'!J:J)</f>
        <v>#VALUE!</v>
      </c>
      <c r="L799" s="27" t="e">
        <f t="shared" si="60"/>
        <v>#VALUE!</v>
      </c>
      <c r="M799" s="27">
        <f t="shared" si="59"/>
        <v>0</v>
      </c>
      <c r="N799" s="95" t="e">
        <f t="shared" si="61"/>
        <v>#VALUE!</v>
      </c>
      <c r="O799" s="59">
        <v>0</v>
      </c>
      <c r="P799" s="59">
        <f t="shared" si="62"/>
        <v>0</v>
      </c>
      <c r="Q799" s="60">
        <f t="shared" si="63"/>
        <v>0</v>
      </c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</row>
    <row r="800" spans="1:40" s="23" customFormat="1" ht="12.75" x14ac:dyDescent="0.2">
      <c r="A800" s="23" t="s">
        <v>3568</v>
      </c>
      <c r="B800" s="138">
        <v>1004</v>
      </c>
      <c r="C800" s="138">
        <v>1004</v>
      </c>
      <c r="D800" s="138">
        <v>100401</v>
      </c>
      <c r="E800" s="138">
        <v>100401</v>
      </c>
      <c r="F800" s="108" t="s">
        <v>1475</v>
      </c>
      <c r="G800" s="27" t="s">
        <v>1476</v>
      </c>
      <c r="H800" s="27" t="s">
        <v>5</v>
      </c>
      <c r="I800" s="27" t="e">
        <f>+SUMIF('[16]New PBC 31.03.2021'!A:A, 'Trial Balance (2)'!F800, '[16]New PBC 31.03.2021'!D:D)</f>
        <v>#VALUE!</v>
      </c>
      <c r="J800" s="27" t="e">
        <f>+SUMIF('[16]New PBC 31.03.2021'!A:A, 'Trial Balance (2)'!F800, '[16]New PBC 31.03.2021'!G:G)</f>
        <v>#VALUE!</v>
      </c>
      <c r="K800" s="27" t="e">
        <f>+SUMIF('[16]New PBC 31.03.2021'!A:A, 'Trial Balance (2)'!F800, '[16]New PBC 31.03.2021'!J:J)</f>
        <v>#VALUE!</v>
      </c>
      <c r="L800" s="27" t="e">
        <f t="shared" si="60"/>
        <v>#VALUE!</v>
      </c>
      <c r="M800" s="27">
        <f t="shared" si="59"/>
        <v>0</v>
      </c>
      <c r="N800" s="95" t="e">
        <f t="shared" si="61"/>
        <v>#VALUE!</v>
      </c>
      <c r="O800" s="59">
        <v>0</v>
      </c>
      <c r="P800" s="59">
        <f t="shared" si="62"/>
        <v>0</v>
      </c>
      <c r="Q800" s="60">
        <f t="shared" si="63"/>
        <v>0</v>
      </c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</row>
    <row r="801" spans="1:40" s="23" customFormat="1" ht="12.75" x14ac:dyDescent="0.2">
      <c r="A801" s="23" t="s">
        <v>3568</v>
      </c>
      <c r="B801" s="138">
        <v>1004</v>
      </c>
      <c r="C801" s="138">
        <v>1004</v>
      </c>
      <c r="D801" s="138">
        <v>100401</v>
      </c>
      <c r="E801" s="138">
        <v>100401</v>
      </c>
      <c r="F801" s="108" t="s">
        <v>1492</v>
      </c>
      <c r="G801" s="27" t="s">
        <v>1493</v>
      </c>
      <c r="H801" s="27" t="s">
        <v>5</v>
      </c>
      <c r="I801" s="27" t="e">
        <f>+SUMIF('[16]New PBC 31.03.2021'!A:A, 'Trial Balance (2)'!F801, '[16]New PBC 31.03.2021'!D:D)</f>
        <v>#VALUE!</v>
      </c>
      <c r="J801" s="27" t="e">
        <f>+SUMIF('[16]New PBC 31.03.2021'!A:A, 'Trial Balance (2)'!F801, '[16]New PBC 31.03.2021'!G:G)</f>
        <v>#VALUE!</v>
      </c>
      <c r="K801" s="27" t="e">
        <f>+SUMIF('[16]New PBC 31.03.2021'!A:A, 'Trial Balance (2)'!F801, '[16]New PBC 31.03.2021'!J:J)</f>
        <v>#VALUE!</v>
      </c>
      <c r="L801" s="27" t="e">
        <f t="shared" si="60"/>
        <v>#VALUE!</v>
      </c>
      <c r="M801" s="27">
        <f t="shared" si="59"/>
        <v>0</v>
      </c>
      <c r="N801" s="95" t="e">
        <f t="shared" si="61"/>
        <v>#VALUE!</v>
      </c>
      <c r="O801" s="59">
        <v>0</v>
      </c>
      <c r="P801" s="59">
        <f t="shared" si="62"/>
        <v>0</v>
      </c>
      <c r="Q801" s="60">
        <f t="shared" si="63"/>
        <v>0</v>
      </c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</row>
    <row r="802" spans="1:40" s="23" customFormat="1" ht="12.75" x14ac:dyDescent="0.2">
      <c r="A802" s="23" t="s">
        <v>3568</v>
      </c>
      <c r="B802" s="138">
        <v>1004</v>
      </c>
      <c r="C802" s="138">
        <v>1004</v>
      </c>
      <c r="D802" s="138">
        <v>100401</v>
      </c>
      <c r="E802" s="138">
        <v>100401</v>
      </c>
      <c r="F802" s="108" t="s">
        <v>1501</v>
      </c>
      <c r="G802" s="27" t="s">
        <v>1502</v>
      </c>
      <c r="H802" s="27" t="s">
        <v>5</v>
      </c>
      <c r="I802" s="27" t="e">
        <f>+SUMIF('[16]New PBC 31.03.2021'!A:A, 'Trial Balance (2)'!F802, '[16]New PBC 31.03.2021'!D:D)</f>
        <v>#VALUE!</v>
      </c>
      <c r="J802" s="27" t="e">
        <f>+SUMIF('[16]New PBC 31.03.2021'!A:A, 'Trial Balance (2)'!F802, '[16]New PBC 31.03.2021'!G:G)</f>
        <v>#VALUE!</v>
      </c>
      <c r="K802" s="27" t="e">
        <f>+SUMIF('[16]New PBC 31.03.2021'!A:A, 'Trial Balance (2)'!F802, '[16]New PBC 31.03.2021'!J:J)</f>
        <v>#VALUE!</v>
      </c>
      <c r="L802" s="27" t="e">
        <f t="shared" si="60"/>
        <v>#VALUE!</v>
      </c>
      <c r="M802" s="27">
        <f t="shared" si="59"/>
        <v>0</v>
      </c>
      <c r="N802" s="95" t="e">
        <f t="shared" si="61"/>
        <v>#VALUE!</v>
      </c>
      <c r="O802" s="59">
        <v>0</v>
      </c>
      <c r="P802" s="59">
        <f t="shared" si="62"/>
        <v>0</v>
      </c>
      <c r="Q802" s="60">
        <f t="shared" si="63"/>
        <v>0</v>
      </c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</row>
    <row r="803" spans="1:40" s="23" customFormat="1" ht="12.75" x14ac:dyDescent="0.2">
      <c r="A803" s="23" t="s">
        <v>3568</v>
      </c>
      <c r="B803" s="138">
        <v>1004</v>
      </c>
      <c r="C803" s="138">
        <v>1004</v>
      </c>
      <c r="D803" s="138">
        <v>100401</v>
      </c>
      <c r="E803" s="138">
        <v>100401</v>
      </c>
      <c r="F803" s="108" t="s">
        <v>1522</v>
      </c>
      <c r="G803" s="27" t="s">
        <v>1523</v>
      </c>
      <c r="H803" s="27" t="s">
        <v>5</v>
      </c>
      <c r="I803" s="27" t="e">
        <f>+SUMIF('[16]New PBC 31.03.2021'!A:A, 'Trial Balance (2)'!F803, '[16]New PBC 31.03.2021'!D:D)</f>
        <v>#VALUE!</v>
      </c>
      <c r="J803" s="27" t="e">
        <f>+SUMIF('[16]New PBC 31.03.2021'!A:A, 'Trial Balance (2)'!F803, '[16]New PBC 31.03.2021'!G:G)</f>
        <v>#VALUE!</v>
      </c>
      <c r="K803" s="27" t="e">
        <f>+SUMIF('[16]New PBC 31.03.2021'!A:A, 'Trial Balance (2)'!F803, '[16]New PBC 31.03.2021'!J:J)</f>
        <v>#VALUE!</v>
      </c>
      <c r="L803" s="27" t="e">
        <f t="shared" si="60"/>
        <v>#VALUE!</v>
      </c>
      <c r="M803" s="27">
        <f t="shared" si="59"/>
        <v>0</v>
      </c>
      <c r="N803" s="95" t="e">
        <f t="shared" si="61"/>
        <v>#VALUE!</v>
      </c>
      <c r="O803" s="59">
        <v>0</v>
      </c>
      <c r="P803" s="59">
        <f t="shared" si="62"/>
        <v>0</v>
      </c>
      <c r="Q803" s="60">
        <f t="shared" si="63"/>
        <v>0</v>
      </c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</row>
    <row r="804" spans="1:40" s="23" customFormat="1" ht="12.75" x14ac:dyDescent="0.2">
      <c r="A804" s="23" t="s">
        <v>3568</v>
      </c>
      <c r="B804" s="138">
        <v>1004</v>
      </c>
      <c r="C804" s="138">
        <v>1004</v>
      </c>
      <c r="D804" s="138">
        <v>100401</v>
      </c>
      <c r="E804" s="138">
        <v>100401</v>
      </c>
      <c r="F804" s="108" t="s">
        <v>1526</v>
      </c>
      <c r="G804" s="27" t="s">
        <v>1527</v>
      </c>
      <c r="H804" s="27" t="s">
        <v>5</v>
      </c>
      <c r="I804" s="27" t="e">
        <f>+SUMIF('[16]New PBC 31.03.2021'!A:A, 'Trial Balance (2)'!F804, '[16]New PBC 31.03.2021'!D:D)</f>
        <v>#VALUE!</v>
      </c>
      <c r="J804" s="27" t="e">
        <f>+SUMIF('[16]New PBC 31.03.2021'!A:A, 'Trial Balance (2)'!F804, '[16]New PBC 31.03.2021'!G:G)</f>
        <v>#VALUE!</v>
      </c>
      <c r="K804" s="27" t="e">
        <f>+SUMIF('[16]New PBC 31.03.2021'!A:A, 'Trial Balance (2)'!F804, '[16]New PBC 31.03.2021'!J:J)</f>
        <v>#VALUE!</v>
      </c>
      <c r="L804" s="27" t="e">
        <f t="shared" si="60"/>
        <v>#VALUE!</v>
      </c>
      <c r="M804" s="27">
        <f t="shared" si="59"/>
        <v>0</v>
      </c>
      <c r="N804" s="95" t="e">
        <f t="shared" si="61"/>
        <v>#VALUE!</v>
      </c>
      <c r="O804" s="59">
        <v>0</v>
      </c>
      <c r="P804" s="59">
        <f t="shared" si="62"/>
        <v>0</v>
      </c>
      <c r="Q804" s="60">
        <f t="shared" si="63"/>
        <v>0</v>
      </c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</row>
    <row r="805" spans="1:40" s="23" customFormat="1" ht="12.75" x14ac:dyDescent="0.2">
      <c r="A805" s="23" t="s">
        <v>3568</v>
      </c>
      <c r="B805" s="138">
        <v>1004</v>
      </c>
      <c r="C805" s="138">
        <v>1004</v>
      </c>
      <c r="D805" s="138">
        <v>100401</v>
      </c>
      <c r="E805" s="138">
        <v>100401</v>
      </c>
      <c r="F805" s="108" t="s">
        <v>1538</v>
      </c>
      <c r="G805" s="27" t="s">
        <v>1539</v>
      </c>
      <c r="H805" s="27" t="s">
        <v>5</v>
      </c>
      <c r="I805" s="27" t="e">
        <f>+SUMIF('[16]New PBC 31.03.2021'!A:A, 'Trial Balance (2)'!F805, '[16]New PBC 31.03.2021'!D:D)</f>
        <v>#VALUE!</v>
      </c>
      <c r="J805" s="27" t="e">
        <f>+SUMIF('[16]New PBC 31.03.2021'!A:A, 'Trial Balance (2)'!F805, '[16]New PBC 31.03.2021'!G:G)</f>
        <v>#VALUE!</v>
      </c>
      <c r="K805" s="27" t="e">
        <f>+SUMIF('[16]New PBC 31.03.2021'!A:A, 'Trial Balance (2)'!F805, '[16]New PBC 31.03.2021'!J:J)</f>
        <v>#VALUE!</v>
      </c>
      <c r="L805" s="27" t="e">
        <f t="shared" si="60"/>
        <v>#VALUE!</v>
      </c>
      <c r="M805" s="27">
        <f t="shared" si="59"/>
        <v>0</v>
      </c>
      <c r="N805" s="95" t="e">
        <f t="shared" si="61"/>
        <v>#VALUE!</v>
      </c>
      <c r="O805" s="59">
        <v>0</v>
      </c>
      <c r="P805" s="59">
        <f t="shared" si="62"/>
        <v>0</v>
      </c>
      <c r="Q805" s="60">
        <f t="shared" si="63"/>
        <v>0</v>
      </c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</row>
    <row r="806" spans="1:40" s="23" customFormat="1" ht="12.75" x14ac:dyDescent="0.2">
      <c r="A806" s="23" t="s">
        <v>3568</v>
      </c>
      <c r="B806" s="138">
        <v>1004</v>
      </c>
      <c r="C806" s="138">
        <v>1004</v>
      </c>
      <c r="D806" s="138">
        <v>100401</v>
      </c>
      <c r="E806" s="138">
        <v>100401</v>
      </c>
      <c r="F806" s="108" t="s">
        <v>1578</v>
      </c>
      <c r="G806" s="27" t="s">
        <v>1579</v>
      </c>
      <c r="H806" s="27" t="s">
        <v>5</v>
      </c>
      <c r="I806" s="27" t="e">
        <f>+SUMIF('[16]New PBC 31.03.2021'!A:A, 'Trial Balance (2)'!F806, '[16]New PBC 31.03.2021'!D:D)</f>
        <v>#VALUE!</v>
      </c>
      <c r="J806" s="27" t="e">
        <f>+SUMIF('[16]New PBC 31.03.2021'!A:A, 'Trial Balance (2)'!F806, '[16]New PBC 31.03.2021'!G:G)</f>
        <v>#VALUE!</v>
      </c>
      <c r="K806" s="27" t="e">
        <f>+SUMIF('[16]New PBC 31.03.2021'!A:A, 'Trial Balance (2)'!F806, '[16]New PBC 31.03.2021'!J:J)</f>
        <v>#VALUE!</v>
      </c>
      <c r="L806" s="27" t="e">
        <f t="shared" si="60"/>
        <v>#VALUE!</v>
      </c>
      <c r="M806" s="27">
        <f t="shared" si="59"/>
        <v>0</v>
      </c>
      <c r="N806" s="95" t="e">
        <f t="shared" si="61"/>
        <v>#VALUE!</v>
      </c>
      <c r="O806" s="59">
        <v>0</v>
      </c>
      <c r="P806" s="59">
        <f t="shared" si="62"/>
        <v>0</v>
      </c>
      <c r="Q806" s="60">
        <f t="shared" si="63"/>
        <v>0</v>
      </c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</row>
    <row r="807" spans="1:40" s="23" customFormat="1" ht="12.75" x14ac:dyDescent="0.2">
      <c r="A807" s="23" t="s">
        <v>3568</v>
      </c>
      <c r="B807" s="138">
        <v>1004</v>
      </c>
      <c r="C807" s="138">
        <v>1004</v>
      </c>
      <c r="D807" s="138">
        <v>100401</v>
      </c>
      <c r="E807" s="138">
        <v>100401</v>
      </c>
      <c r="F807" s="108" t="s">
        <v>1587</v>
      </c>
      <c r="G807" s="27" t="s">
        <v>1588</v>
      </c>
      <c r="H807" s="27" t="s">
        <v>5</v>
      </c>
      <c r="I807" s="27" t="e">
        <f>+SUMIF('[16]New PBC 31.03.2021'!A:A, 'Trial Balance (2)'!F807, '[16]New PBC 31.03.2021'!D:D)</f>
        <v>#VALUE!</v>
      </c>
      <c r="J807" s="27" t="e">
        <f>+SUMIF('[16]New PBC 31.03.2021'!A:A, 'Trial Balance (2)'!F807, '[16]New PBC 31.03.2021'!G:G)</f>
        <v>#VALUE!</v>
      </c>
      <c r="K807" s="27" t="e">
        <f>+SUMIF('[16]New PBC 31.03.2021'!A:A, 'Trial Balance (2)'!F807, '[16]New PBC 31.03.2021'!J:J)</f>
        <v>#VALUE!</v>
      </c>
      <c r="L807" s="27" t="e">
        <f t="shared" si="60"/>
        <v>#VALUE!</v>
      </c>
      <c r="M807" s="27">
        <f t="shared" si="59"/>
        <v>0</v>
      </c>
      <c r="N807" s="95" t="e">
        <f t="shared" si="61"/>
        <v>#VALUE!</v>
      </c>
      <c r="O807" s="59">
        <v>0</v>
      </c>
      <c r="P807" s="59">
        <f t="shared" si="62"/>
        <v>0</v>
      </c>
      <c r="Q807" s="60">
        <f t="shared" si="63"/>
        <v>0</v>
      </c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</row>
    <row r="808" spans="1:40" s="23" customFormat="1" ht="12.75" x14ac:dyDescent="0.2">
      <c r="A808" s="23" t="s">
        <v>3568</v>
      </c>
      <c r="B808" s="138">
        <v>1004</v>
      </c>
      <c r="C808" s="138">
        <v>1004</v>
      </c>
      <c r="D808" s="138">
        <v>100401</v>
      </c>
      <c r="E808" s="138">
        <v>100401</v>
      </c>
      <c r="F808" s="108" t="s">
        <v>1755</v>
      </c>
      <c r="G808" s="27" t="s">
        <v>1756</v>
      </c>
      <c r="H808" s="27" t="s">
        <v>5</v>
      </c>
      <c r="I808" s="27" t="e">
        <f>+SUMIF('[16]New PBC 31.03.2021'!A:A, 'Trial Balance (2)'!F808, '[16]New PBC 31.03.2021'!D:D)</f>
        <v>#VALUE!</v>
      </c>
      <c r="J808" s="27" t="e">
        <f>+SUMIF('[16]New PBC 31.03.2021'!A:A, 'Trial Balance (2)'!F808, '[16]New PBC 31.03.2021'!G:G)</f>
        <v>#VALUE!</v>
      </c>
      <c r="K808" s="27" t="e">
        <f>+SUMIF('[16]New PBC 31.03.2021'!A:A, 'Trial Balance (2)'!F808, '[16]New PBC 31.03.2021'!J:J)</f>
        <v>#VALUE!</v>
      </c>
      <c r="L808" s="27" t="e">
        <f t="shared" si="60"/>
        <v>#VALUE!</v>
      </c>
      <c r="M808" s="27">
        <f t="shared" si="59"/>
        <v>0</v>
      </c>
      <c r="N808" s="95" t="e">
        <f t="shared" si="61"/>
        <v>#VALUE!</v>
      </c>
      <c r="O808" s="59">
        <v>0</v>
      </c>
      <c r="P808" s="59">
        <f t="shared" si="62"/>
        <v>0</v>
      </c>
      <c r="Q808" s="60">
        <f t="shared" si="63"/>
        <v>0</v>
      </c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</row>
    <row r="809" spans="1:40" s="23" customFormat="1" ht="12.75" x14ac:dyDescent="0.2">
      <c r="A809" s="23" t="s">
        <v>3568</v>
      </c>
      <c r="B809" s="138">
        <v>1004</v>
      </c>
      <c r="C809" s="138">
        <v>1004</v>
      </c>
      <c r="D809" s="138">
        <v>100401</v>
      </c>
      <c r="E809" s="138">
        <v>100401</v>
      </c>
      <c r="F809" s="108" t="s">
        <v>1764</v>
      </c>
      <c r="G809" s="27" t="s">
        <v>1765</v>
      </c>
      <c r="H809" s="27" t="s">
        <v>5</v>
      </c>
      <c r="I809" s="27" t="e">
        <f>+SUMIF('[16]New PBC 31.03.2021'!A:A, 'Trial Balance (2)'!F809, '[16]New PBC 31.03.2021'!D:D)</f>
        <v>#VALUE!</v>
      </c>
      <c r="J809" s="27" t="e">
        <f>+SUMIF('[16]New PBC 31.03.2021'!A:A, 'Trial Balance (2)'!F809, '[16]New PBC 31.03.2021'!G:G)</f>
        <v>#VALUE!</v>
      </c>
      <c r="K809" s="27" t="e">
        <f>+SUMIF('[16]New PBC 31.03.2021'!A:A, 'Trial Balance (2)'!F809, '[16]New PBC 31.03.2021'!J:J)</f>
        <v>#VALUE!</v>
      </c>
      <c r="L809" s="27" t="e">
        <f t="shared" si="60"/>
        <v>#VALUE!</v>
      </c>
      <c r="M809" s="27">
        <f t="shared" si="59"/>
        <v>0</v>
      </c>
      <c r="N809" s="95" t="e">
        <f t="shared" si="61"/>
        <v>#VALUE!</v>
      </c>
      <c r="O809" s="59">
        <v>0</v>
      </c>
      <c r="P809" s="59">
        <f t="shared" si="62"/>
        <v>0</v>
      </c>
      <c r="Q809" s="60">
        <f t="shared" si="63"/>
        <v>0</v>
      </c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</row>
    <row r="810" spans="1:40" s="23" customFormat="1" ht="12.75" x14ac:dyDescent="0.2">
      <c r="A810" s="23" t="s">
        <v>3568</v>
      </c>
      <c r="B810" s="138">
        <v>1004</v>
      </c>
      <c r="C810" s="138">
        <v>1004</v>
      </c>
      <c r="D810" s="138">
        <v>100401</v>
      </c>
      <c r="E810" s="138">
        <v>100401</v>
      </c>
      <c r="F810" s="108" t="s">
        <v>1769</v>
      </c>
      <c r="G810" s="27" t="s">
        <v>1770</v>
      </c>
      <c r="H810" s="27" t="s">
        <v>5</v>
      </c>
      <c r="I810" s="27" t="e">
        <f>+SUMIF('[16]New PBC 31.03.2021'!A:A, 'Trial Balance (2)'!F810, '[16]New PBC 31.03.2021'!D:D)</f>
        <v>#VALUE!</v>
      </c>
      <c r="J810" s="27" t="e">
        <f>+SUMIF('[16]New PBC 31.03.2021'!A:A, 'Trial Balance (2)'!F810, '[16]New PBC 31.03.2021'!G:G)</f>
        <v>#VALUE!</v>
      </c>
      <c r="K810" s="27" t="e">
        <f>+SUMIF('[16]New PBC 31.03.2021'!A:A, 'Trial Balance (2)'!F810, '[16]New PBC 31.03.2021'!J:J)</f>
        <v>#VALUE!</v>
      </c>
      <c r="L810" s="27" t="e">
        <f t="shared" si="60"/>
        <v>#VALUE!</v>
      </c>
      <c r="M810" s="27">
        <f t="shared" si="59"/>
        <v>0</v>
      </c>
      <c r="N810" s="95" t="e">
        <f t="shared" si="61"/>
        <v>#VALUE!</v>
      </c>
      <c r="O810" s="59">
        <v>0</v>
      </c>
      <c r="P810" s="59">
        <f t="shared" si="62"/>
        <v>0</v>
      </c>
      <c r="Q810" s="60">
        <f t="shared" si="63"/>
        <v>0</v>
      </c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</row>
    <row r="811" spans="1:40" s="23" customFormat="1" ht="12.75" x14ac:dyDescent="0.2">
      <c r="A811" s="23" t="s">
        <v>3568</v>
      </c>
      <c r="B811" s="138">
        <v>1004</v>
      </c>
      <c r="C811" s="138">
        <v>1004</v>
      </c>
      <c r="D811" s="138">
        <v>100401</v>
      </c>
      <c r="E811" s="138">
        <v>100401</v>
      </c>
      <c r="F811" s="108" t="s">
        <v>1771</v>
      </c>
      <c r="G811" s="27" t="s">
        <v>1772</v>
      </c>
      <c r="H811" s="27" t="s">
        <v>5</v>
      </c>
      <c r="I811" s="27" t="e">
        <f>+SUMIF('[16]New PBC 31.03.2021'!A:A, 'Trial Balance (2)'!F811, '[16]New PBC 31.03.2021'!D:D)</f>
        <v>#VALUE!</v>
      </c>
      <c r="J811" s="27" t="e">
        <f>+SUMIF('[16]New PBC 31.03.2021'!A:A, 'Trial Balance (2)'!F811, '[16]New PBC 31.03.2021'!G:G)</f>
        <v>#VALUE!</v>
      </c>
      <c r="K811" s="27" t="e">
        <f>+SUMIF('[16]New PBC 31.03.2021'!A:A, 'Trial Balance (2)'!F811, '[16]New PBC 31.03.2021'!J:J)</f>
        <v>#VALUE!</v>
      </c>
      <c r="L811" s="27" t="e">
        <f t="shared" si="60"/>
        <v>#VALUE!</v>
      </c>
      <c r="M811" s="27">
        <f t="shared" si="59"/>
        <v>0</v>
      </c>
      <c r="N811" s="95" t="e">
        <f t="shared" si="61"/>
        <v>#VALUE!</v>
      </c>
      <c r="O811" s="59">
        <v>0</v>
      </c>
      <c r="P811" s="59">
        <f t="shared" si="62"/>
        <v>0</v>
      </c>
      <c r="Q811" s="60">
        <f t="shared" si="63"/>
        <v>0</v>
      </c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</row>
    <row r="812" spans="1:40" s="23" customFormat="1" ht="12.75" x14ac:dyDescent="0.2">
      <c r="A812" s="23" t="s">
        <v>3568</v>
      </c>
      <c r="B812" s="138">
        <v>1004</v>
      </c>
      <c r="C812" s="138">
        <v>1004</v>
      </c>
      <c r="D812" s="138">
        <v>100401</v>
      </c>
      <c r="E812" s="138">
        <v>100401</v>
      </c>
      <c r="F812" s="108" t="s">
        <v>1775</v>
      </c>
      <c r="G812" s="27" t="s">
        <v>1776</v>
      </c>
      <c r="H812" s="27" t="s">
        <v>5</v>
      </c>
      <c r="I812" s="27" t="e">
        <f>+SUMIF('[16]New PBC 31.03.2021'!A:A, 'Trial Balance (2)'!F812, '[16]New PBC 31.03.2021'!D:D)</f>
        <v>#VALUE!</v>
      </c>
      <c r="J812" s="27" t="e">
        <f>+SUMIF('[16]New PBC 31.03.2021'!A:A, 'Trial Balance (2)'!F812, '[16]New PBC 31.03.2021'!G:G)</f>
        <v>#VALUE!</v>
      </c>
      <c r="K812" s="27" t="e">
        <f>+SUMIF('[16]New PBC 31.03.2021'!A:A, 'Trial Balance (2)'!F812, '[16]New PBC 31.03.2021'!J:J)</f>
        <v>#VALUE!</v>
      </c>
      <c r="L812" s="27" t="e">
        <f t="shared" si="60"/>
        <v>#VALUE!</v>
      </c>
      <c r="M812" s="27">
        <f t="shared" si="59"/>
        <v>0</v>
      </c>
      <c r="N812" s="95" t="e">
        <f t="shared" si="61"/>
        <v>#VALUE!</v>
      </c>
      <c r="O812" s="59">
        <v>0</v>
      </c>
      <c r="P812" s="59">
        <f t="shared" si="62"/>
        <v>0</v>
      </c>
      <c r="Q812" s="60">
        <f t="shared" si="63"/>
        <v>0</v>
      </c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</row>
    <row r="813" spans="1:40" s="23" customFormat="1" ht="12.75" x14ac:dyDescent="0.2">
      <c r="A813" s="23" t="s">
        <v>3568</v>
      </c>
      <c r="B813" s="138">
        <v>1004</v>
      </c>
      <c r="C813" s="138">
        <v>1004</v>
      </c>
      <c r="D813" s="138">
        <v>100401</v>
      </c>
      <c r="E813" s="138">
        <v>100401</v>
      </c>
      <c r="F813" s="108" t="s">
        <v>1778</v>
      </c>
      <c r="G813" s="27" t="s">
        <v>1779</v>
      </c>
      <c r="H813" s="27" t="s">
        <v>5</v>
      </c>
      <c r="I813" s="27" t="e">
        <f>+SUMIF('[16]New PBC 31.03.2021'!A:A, 'Trial Balance (2)'!F813, '[16]New PBC 31.03.2021'!D:D)</f>
        <v>#VALUE!</v>
      </c>
      <c r="J813" s="27" t="e">
        <f>+SUMIF('[16]New PBC 31.03.2021'!A:A, 'Trial Balance (2)'!F813, '[16]New PBC 31.03.2021'!G:G)</f>
        <v>#VALUE!</v>
      </c>
      <c r="K813" s="27" t="e">
        <f>+SUMIF('[16]New PBC 31.03.2021'!A:A, 'Trial Balance (2)'!F813, '[16]New PBC 31.03.2021'!J:J)</f>
        <v>#VALUE!</v>
      </c>
      <c r="L813" s="27" t="e">
        <f t="shared" si="60"/>
        <v>#VALUE!</v>
      </c>
      <c r="M813" s="27">
        <f t="shared" si="59"/>
        <v>0</v>
      </c>
      <c r="N813" s="95" t="e">
        <f t="shared" si="61"/>
        <v>#VALUE!</v>
      </c>
      <c r="O813" s="59">
        <v>0</v>
      </c>
      <c r="P813" s="59">
        <f t="shared" si="62"/>
        <v>0</v>
      </c>
      <c r="Q813" s="60">
        <f t="shared" si="63"/>
        <v>0</v>
      </c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</row>
    <row r="814" spans="1:40" s="23" customFormat="1" ht="12.75" x14ac:dyDescent="0.2">
      <c r="A814" s="23" t="s">
        <v>3568</v>
      </c>
      <c r="B814" s="138">
        <v>1004</v>
      </c>
      <c r="C814" s="138">
        <v>1004</v>
      </c>
      <c r="D814" s="138">
        <v>100401</v>
      </c>
      <c r="E814" s="138">
        <v>100401</v>
      </c>
      <c r="F814" s="108" t="s">
        <v>1782</v>
      </c>
      <c r="G814" s="27" t="s">
        <v>1783</v>
      </c>
      <c r="H814" s="27" t="s">
        <v>5</v>
      </c>
      <c r="I814" s="27" t="e">
        <f>+SUMIF('[16]New PBC 31.03.2021'!A:A, 'Trial Balance (2)'!F814, '[16]New PBC 31.03.2021'!D:D)</f>
        <v>#VALUE!</v>
      </c>
      <c r="J814" s="27" t="e">
        <f>+SUMIF('[16]New PBC 31.03.2021'!A:A, 'Trial Balance (2)'!F814, '[16]New PBC 31.03.2021'!G:G)</f>
        <v>#VALUE!</v>
      </c>
      <c r="K814" s="27" t="e">
        <f>+SUMIF('[16]New PBC 31.03.2021'!A:A, 'Trial Balance (2)'!F814, '[16]New PBC 31.03.2021'!J:J)</f>
        <v>#VALUE!</v>
      </c>
      <c r="L814" s="27" t="e">
        <f t="shared" si="60"/>
        <v>#VALUE!</v>
      </c>
      <c r="M814" s="27">
        <f t="shared" si="59"/>
        <v>0</v>
      </c>
      <c r="N814" s="95" t="e">
        <f t="shared" si="61"/>
        <v>#VALUE!</v>
      </c>
      <c r="O814" s="59">
        <v>0</v>
      </c>
      <c r="P814" s="59">
        <f t="shared" si="62"/>
        <v>0</v>
      </c>
      <c r="Q814" s="60">
        <f t="shared" si="63"/>
        <v>0</v>
      </c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</row>
    <row r="815" spans="1:40" s="23" customFormat="1" ht="12.75" x14ac:dyDescent="0.2">
      <c r="A815" s="23" t="s">
        <v>3568</v>
      </c>
      <c r="B815" s="138">
        <v>1004</v>
      </c>
      <c r="C815" s="138">
        <v>1004</v>
      </c>
      <c r="D815" s="138">
        <v>100401</v>
      </c>
      <c r="E815" s="138">
        <v>100401</v>
      </c>
      <c r="F815" s="108" t="s">
        <v>1784</v>
      </c>
      <c r="G815" s="27" t="s">
        <v>1785</v>
      </c>
      <c r="H815" s="27" t="s">
        <v>5</v>
      </c>
      <c r="I815" s="27" t="e">
        <f>+SUMIF('[16]New PBC 31.03.2021'!A:A, 'Trial Balance (2)'!F815, '[16]New PBC 31.03.2021'!D:D)</f>
        <v>#VALUE!</v>
      </c>
      <c r="J815" s="27" t="e">
        <f>+SUMIF('[16]New PBC 31.03.2021'!A:A, 'Trial Balance (2)'!F815, '[16]New PBC 31.03.2021'!G:G)</f>
        <v>#VALUE!</v>
      </c>
      <c r="K815" s="27" t="e">
        <f>+SUMIF('[16]New PBC 31.03.2021'!A:A, 'Trial Balance (2)'!F815, '[16]New PBC 31.03.2021'!J:J)</f>
        <v>#VALUE!</v>
      </c>
      <c r="L815" s="27" t="e">
        <f t="shared" si="60"/>
        <v>#VALUE!</v>
      </c>
      <c r="M815" s="27">
        <f t="shared" si="59"/>
        <v>0</v>
      </c>
      <c r="N815" s="95" t="e">
        <f t="shared" si="61"/>
        <v>#VALUE!</v>
      </c>
      <c r="O815" s="59">
        <v>0</v>
      </c>
      <c r="P815" s="59">
        <f t="shared" si="62"/>
        <v>0</v>
      </c>
      <c r="Q815" s="60">
        <f t="shared" si="63"/>
        <v>0</v>
      </c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</row>
    <row r="816" spans="1:40" s="23" customFormat="1" ht="12.75" x14ac:dyDescent="0.2">
      <c r="A816" s="23" t="s">
        <v>3568</v>
      </c>
      <c r="B816" s="138">
        <v>1004</v>
      </c>
      <c r="C816" s="138">
        <v>1004</v>
      </c>
      <c r="D816" s="138">
        <v>100401</v>
      </c>
      <c r="E816" s="138">
        <v>100401</v>
      </c>
      <c r="F816" s="108" t="s">
        <v>1791</v>
      </c>
      <c r="G816" s="27" t="s">
        <v>1792</v>
      </c>
      <c r="H816" s="27" t="s">
        <v>5</v>
      </c>
      <c r="I816" s="27" t="e">
        <f>+SUMIF('[16]New PBC 31.03.2021'!A:A, 'Trial Balance (2)'!F816, '[16]New PBC 31.03.2021'!D:D)</f>
        <v>#VALUE!</v>
      </c>
      <c r="J816" s="27" t="e">
        <f>+SUMIF('[16]New PBC 31.03.2021'!A:A, 'Trial Balance (2)'!F816, '[16]New PBC 31.03.2021'!G:G)</f>
        <v>#VALUE!</v>
      </c>
      <c r="K816" s="27" t="e">
        <f>+SUMIF('[16]New PBC 31.03.2021'!A:A, 'Trial Balance (2)'!F816, '[16]New PBC 31.03.2021'!J:J)</f>
        <v>#VALUE!</v>
      </c>
      <c r="L816" s="27" t="e">
        <f t="shared" si="60"/>
        <v>#VALUE!</v>
      </c>
      <c r="M816" s="27">
        <f t="shared" si="59"/>
        <v>0</v>
      </c>
      <c r="N816" s="95" t="e">
        <f t="shared" si="61"/>
        <v>#VALUE!</v>
      </c>
      <c r="O816" s="59">
        <v>0</v>
      </c>
      <c r="P816" s="59">
        <f t="shared" si="62"/>
        <v>0</v>
      </c>
      <c r="Q816" s="60">
        <f t="shared" si="63"/>
        <v>0</v>
      </c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</row>
    <row r="817" spans="1:40" s="23" customFormat="1" ht="12.75" x14ac:dyDescent="0.2">
      <c r="A817" s="23" t="s">
        <v>3568</v>
      </c>
      <c r="B817" s="138">
        <v>1004</v>
      </c>
      <c r="C817" s="138">
        <v>1004</v>
      </c>
      <c r="D817" s="138">
        <v>100401</v>
      </c>
      <c r="E817" s="138">
        <v>100401</v>
      </c>
      <c r="F817" s="108" t="s">
        <v>1793</v>
      </c>
      <c r="G817" s="27" t="s">
        <v>1794</v>
      </c>
      <c r="H817" s="27" t="s">
        <v>5</v>
      </c>
      <c r="I817" s="27" t="e">
        <f>+SUMIF('[16]New PBC 31.03.2021'!A:A, 'Trial Balance (2)'!F817, '[16]New PBC 31.03.2021'!D:D)</f>
        <v>#VALUE!</v>
      </c>
      <c r="J817" s="27" t="e">
        <f>+SUMIF('[16]New PBC 31.03.2021'!A:A, 'Trial Balance (2)'!F817, '[16]New PBC 31.03.2021'!G:G)</f>
        <v>#VALUE!</v>
      </c>
      <c r="K817" s="27" t="e">
        <f>+SUMIF('[16]New PBC 31.03.2021'!A:A, 'Trial Balance (2)'!F817, '[16]New PBC 31.03.2021'!J:J)</f>
        <v>#VALUE!</v>
      </c>
      <c r="L817" s="27" t="e">
        <f t="shared" si="60"/>
        <v>#VALUE!</v>
      </c>
      <c r="M817" s="27">
        <f t="shared" si="59"/>
        <v>0</v>
      </c>
      <c r="N817" s="95" t="e">
        <f t="shared" si="61"/>
        <v>#VALUE!</v>
      </c>
      <c r="O817" s="59">
        <v>0</v>
      </c>
      <c r="P817" s="59">
        <f t="shared" si="62"/>
        <v>0</v>
      </c>
      <c r="Q817" s="60">
        <f t="shared" si="63"/>
        <v>0</v>
      </c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</row>
    <row r="818" spans="1:40" s="23" customFormat="1" ht="12.75" x14ac:dyDescent="0.2">
      <c r="A818" s="23" t="s">
        <v>3568</v>
      </c>
      <c r="B818" s="138">
        <v>1004</v>
      </c>
      <c r="C818" s="138">
        <v>1004</v>
      </c>
      <c r="D818" s="138">
        <v>100401</v>
      </c>
      <c r="E818" s="138">
        <v>100401</v>
      </c>
      <c r="F818" s="108" t="s">
        <v>1795</v>
      </c>
      <c r="G818" s="27" t="s">
        <v>1796</v>
      </c>
      <c r="H818" s="27" t="s">
        <v>5</v>
      </c>
      <c r="I818" s="27" t="e">
        <f>+SUMIF('[16]New PBC 31.03.2021'!A:A, 'Trial Balance (2)'!F818, '[16]New PBC 31.03.2021'!D:D)</f>
        <v>#VALUE!</v>
      </c>
      <c r="J818" s="27" t="e">
        <f>+SUMIF('[16]New PBC 31.03.2021'!A:A, 'Trial Balance (2)'!F818, '[16]New PBC 31.03.2021'!G:G)</f>
        <v>#VALUE!</v>
      </c>
      <c r="K818" s="27" t="e">
        <f>+SUMIF('[16]New PBC 31.03.2021'!A:A, 'Trial Balance (2)'!F818, '[16]New PBC 31.03.2021'!J:J)</f>
        <v>#VALUE!</v>
      </c>
      <c r="L818" s="27" t="e">
        <f t="shared" si="60"/>
        <v>#VALUE!</v>
      </c>
      <c r="M818" s="27">
        <f t="shared" si="59"/>
        <v>0</v>
      </c>
      <c r="N818" s="95" t="e">
        <f t="shared" si="61"/>
        <v>#VALUE!</v>
      </c>
      <c r="O818" s="59">
        <v>0</v>
      </c>
      <c r="P818" s="59">
        <f t="shared" si="62"/>
        <v>0</v>
      </c>
      <c r="Q818" s="60">
        <f t="shared" si="63"/>
        <v>0</v>
      </c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</row>
    <row r="819" spans="1:40" s="23" customFormat="1" ht="12.75" x14ac:dyDescent="0.2">
      <c r="A819" s="23" t="s">
        <v>3568</v>
      </c>
      <c r="B819" s="138">
        <v>1004</v>
      </c>
      <c r="C819" s="138">
        <v>1004</v>
      </c>
      <c r="D819" s="138">
        <v>100401</v>
      </c>
      <c r="E819" s="138">
        <v>100401</v>
      </c>
      <c r="F819" s="108" t="s">
        <v>1803</v>
      </c>
      <c r="G819" s="27" t="s">
        <v>1804</v>
      </c>
      <c r="H819" s="27" t="s">
        <v>5</v>
      </c>
      <c r="I819" s="27" t="e">
        <f>+SUMIF('[16]New PBC 31.03.2021'!A:A, 'Trial Balance (2)'!F819, '[16]New PBC 31.03.2021'!D:D)</f>
        <v>#VALUE!</v>
      </c>
      <c r="J819" s="27" t="e">
        <f>+SUMIF('[16]New PBC 31.03.2021'!A:A, 'Trial Balance (2)'!F819, '[16]New PBC 31.03.2021'!G:G)</f>
        <v>#VALUE!</v>
      </c>
      <c r="K819" s="27" t="e">
        <f>+SUMIF('[16]New PBC 31.03.2021'!A:A, 'Trial Balance (2)'!F819, '[16]New PBC 31.03.2021'!J:J)</f>
        <v>#VALUE!</v>
      </c>
      <c r="L819" s="27" t="e">
        <f t="shared" si="60"/>
        <v>#VALUE!</v>
      </c>
      <c r="M819" s="27">
        <f t="shared" si="59"/>
        <v>0</v>
      </c>
      <c r="N819" s="95" t="e">
        <f t="shared" si="61"/>
        <v>#VALUE!</v>
      </c>
      <c r="O819" s="59">
        <v>0</v>
      </c>
      <c r="P819" s="59">
        <f t="shared" si="62"/>
        <v>0</v>
      </c>
      <c r="Q819" s="60">
        <f t="shared" si="63"/>
        <v>0</v>
      </c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</row>
    <row r="820" spans="1:40" s="23" customFormat="1" ht="12.75" x14ac:dyDescent="0.2">
      <c r="A820" s="23" t="s">
        <v>3568</v>
      </c>
      <c r="B820" s="138">
        <v>1004</v>
      </c>
      <c r="C820" s="138">
        <v>1004</v>
      </c>
      <c r="D820" s="138">
        <v>100401</v>
      </c>
      <c r="E820" s="138">
        <v>100401</v>
      </c>
      <c r="F820" s="108" t="s">
        <v>1806</v>
      </c>
      <c r="G820" s="27" t="s">
        <v>1807</v>
      </c>
      <c r="H820" s="27" t="s">
        <v>5</v>
      </c>
      <c r="I820" s="27" t="e">
        <f>+SUMIF('[16]New PBC 31.03.2021'!A:A, 'Trial Balance (2)'!F820, '[16]New PBC 31.03.2021'!D:D)</f>
        <v>#VALUE!</v>
      </c>
      <c r="J820" s="27" t="e">
        <f>+SUMIF('[16]New PBC 31.03.2021'!A:A, 'Trial Balance (2)'!F820, '[16]New PBC 31.03.2021'!G:G)</f>
        <v>#VALUE!</v>
      </c>
      <c r="K820" s="27" t="e">
        <f>+SUMIF('[16]New PBC 31.03.2021'!A:A, 'Trial Balance (2)'!F820, '[16]New PBC 31.03.2021'!J:J)</f>
        <v>#VALUE!</v>
      </c>
      <c r="L820" s="27" t="e">
        <f t="shared" si="60"/>
        <v>#VALUE!</v>
      </c>
      <c r="M820" s="27">
        <f t="shared" si="59"/>
        <v>0</v>
      </c>
      <c r="N820" s="95" t="e">
        <f t="shared" si="61"/>
        <v>#VALUE!</v>
      </c>
      <c r="O820" s="59">
        <v>0</v>
      </c>
      <c r="P820" s="59">
        <f t="shared" si="62"/>
        <v>0</v>
      </c>
      <c r="Q820" s="60">
        <f t="shared" si="63"/>
        <v>0</v>
      </c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</row>
    <row r="821" spans="1:40" s="23" customFormat="1" ht="12.75" x14ac:dyDescent="0.2">
      <c r="A821" s="23" t="s">
        <v>3568</v>
      </c>
      <c r="B821" s="138">
        <v>1004</v>
      </c>
      <c r="C821" s="138">
        <v>1004</v>
      </c>
      <c r="D821" s="138">
        <v>100401</v>
      </c>
      <c r="E821" s="138">
        <v>100401</v>
      </c>
      <c r="F821" s="108" t="s">
        <v>1808</v>
      </c>
      <c r="G821" s="27" t="s">
        <v>1809</v>
      </c>
      <c r="H821" s="27" t="s">
        <v>5</v>
      </c>
      <c r="I821" s="27" t="e">
        <f>+SUMIF('[16]New PBC 31.03.2021'!A:A, 'Trial Balance (2)'!F821, '[16]New PBC 31.03.2021'!D:D)</f>
        <v>#VALUE!</v>
      </c>
      <c r="J821" s="27" t="e">
        <f>+SUMIF('[16]New PBC 31.03.2021'!A:A, 'Trial Balance (2)'!F821, '[16]New PBC 31.03.2021'!G:G)</f>
        <v>#VALUE!</v>
      </c>
      <c r="K821" s="27" t="e">
        <f>+SUMIF('[16]New PBC 31.03.2021'!A:A, 'Trial Balance (2)'!F821, '[16]New PBC 31.03.2021'!J:J)</f>
        <v>#VALUE!</v>
      </c>
      <c r="L821" s="27" t="e">
        <f t="shared" si="60"/>
        <v>#VALUE!</v>
      </c>
      <c r="M821" s="27">
        <f t="shared" ref="M821:M884" si="64">+ROUND(SUM(S821:X821),0)</f>
        <v>0</v>
      </c>
      <c r="N821" s="95" t="e">
        <f t="shared" si="61"/>
        <v>#VALUE!</v>
      </c>
      <c r="O821" s="59">
        <v>0</v>
      </c>
      <c r="P821" s="59">
        <f t="shared" si="62"/>
        <v>0</v>
      </c>
      <c r="Q821" s="60">
        <f t="shared" si="63"/>
        <v>0</v>
      </c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</row>
    <row r="822" spans="1:40" s="23" customFormat="1" ht="12.75" x14ac:dyDescent="0.2">
      <c r="A822" s="23" t="s">
        <v>3568</v>
      </c>
      <c r="B822" s="138">
        <v>1004</v>
      </c>
      <c r="C822" s="138">
        <v>1004</v>
      </c>
      <c r="D822" s="138">
        <v>100401</v>
      </c>
      <c r="E822" s="138">
        <v>100401</v>
      </c>
      <c r="F822" s="108" t="s">
        <v>1811</v>
      </c>
      <c r="G822" s="27" t="s">
        <v>1812</v>
      </c>
      <c r="H822" s="27" t="s">
        <v>5</v>
      </c>
      <c r="I822" s="27" t="e">
        <f>+SUMIF('[16]New PBC 31.03.2021'!A:A, 'Trial Balance (2)'!F822, '[16]New PBC 31.03.2021'!D:D)</f>
        <v>#VALUE!</v>
      </c>
      <c r="J822" s="27" t="e">
        <f>+SUMIF('[16]New PBC 31.03.2021'!A:A, 'Trial Balance (2)'!F822, '[16]New PBC 31.03.2021'!G:G)</f>
        <v>#VALUE!</v>
      </c>
      <c r="K822" s="27" t="e">
        <f>+SUMIF('[16]New PBC 31.03.2021'!A:A, 'Trial Balance (2)'!F822, '[16]New PBC 31.03.2021'!J:J)</f>
        <v>#VALUE!</v>
      </c>
      <c r="L822" s="27" t="e">
        <f t="shared" si="60"/>
        <v>#VALUE!</v>
      </c>
      <c r="M822" s="27">
        <f t="shared" si="64"/>
        <v>0</v>
      </c>
      <c r="N822" s="95" t="e">
        <f t="shared" si="61"/>
        <v>#VALUE!</v>
      </c>
      <c r="O822" s="59">
        <v>0</v>
      </c>
      <c r="P822" s="59">
        <f t="shared" si="62"/>
        <v>4</v>
      </c>
      <c r="Q822" s="60">
        <f t="shared" si="63"/>
        <v>4</v>
      </c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>
        <v>4</v>
      </c>
      <c r="AN822" s="61"/>
    </row>
    <row r="823" spans="1:40" s="23" customFormat="1" ht="12.75" x14ac:dyDescent="0.2">
      <c r="A823" s="23" t="s">
        <v>3568</v>
      </c>
      <c r="B823" s="138">
        <v>1004</v>
      </c>
      <c r="C823" s="138">
        <v>1004</v>
      </c>
      <c r="D823" s="138">
        <v>100401</v>
      </c>
      <c r="E823" s="138">
        <v>100401</v>
      </c>
      <c r="F823" s="108" t="s">
        <v>1814</v>
      </c>
      <c r="G823" s="27" t="s">
        <v>1815</v>
      </c>
      <c r="H823" s="27" t="s">
        <v>5</v>
      </c>
      <c r="I823" s="27" t="e">
        <f>+SUMIF('[16]New PBC 31.03.2021'!A:A, 'Trial Balance (2)'!F823, '[16]New PBC 31.03.2021'!D:D)</f>
        <v>#VALUE!</v>
      </c>
      <c r="J823" s="27" t="e">
        <f>+SUMIF('[16]New PBC 31.03.2021'!A:A, 'Trial Balance (2)'!F823, '[16]New PBC 31.03.2021'!G:G)</f>
        <v>#VALUE!</v>
      </c>
      <c r="K823" s="27" t="e">
        <f>+SUMIF('[16]New PBC 31.03.2021'!A:A, 'Trial Balance (2)'!F823, '[16]New PBC 31.03.2021'!J:J)</f>
        <v>#VALUE!</v>
      </c>
      <c r="L823" s="27" t="e">
        <f t="shared" si="60"/>
        <v>#VALUE!</v>
      </c>
      <c r="M823" s="27">
        <f t="shared" si="64"/>
        <v>0</v>
      </c>
      <c r="N823" s="95" t="e">
        <f t="shared" si="61"/>
        <v>#VALUE!</v>
      </c>
      <c r="O823" s="59">
        <v>0</v>
      </c>
      <c r="P823" s="59">
        <f t="shared" si="62"/>
        <v>0</v>
      </c>
      <c r="Q823" s="60">
        <f t="shared" si="63"/>
        <v>0</v>
      </c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</row>
    <row r="824" spans="1:40" s="23" customFormat="1" ht="12.75" x14ac:dyDescent="0.2">
      <c r="A824" s="23" t="s">
        <v>3568</v>
      </c>
      <c r="B824" s="138">
        <v>1004</v>
      </c>
      <c r="C824" s="138">
        <v>1004</v>
      </c>
      <c r="D824" s="138">
        <v>100401</v>
      </c>
      <c r="E824" s="138">
        <v>100401</v>
      </c>
      <c r="F824" s="108" t="s">
        <v>1816</v>
      </c>
      <c r="G824" s="27" t="s">
        <v>1817</v>
      </c>
      <c r="H824" s="27" t="s">
        <v>5</v>
      </c>
      <c r="I824" s="27" t="e">
        <f>+SUMIF('[16]New PBC 31.03.2021'!A:A, 'Trial Balance (2)'!F824, '[16]New PBC 31.03.2021'!D:D)</f>
        <v>#VALUE!</v>
      </c>
      <c r="J824" s="27" t="e">
        <f>+SUMIF('[16]New PBC 31.03.2021'!A:A, 'Trial Balance (2)'!F824, '[16]New PBC 31.03.2021'!G:G)</f>
        <v>#VALUE!</v>
      </c>
      <c r="K824" s="27" t="e">
        <f>+SUMIF('[16]New PBC 31.03.2021'!A:A, 'Trial Balance (2)'!F824, '[16]New PBC 31.03.2021'!J:J)</f>
        <v>#VALUE!</v>
      </c>
      <c r="L824" s="27" t="e">
        <f t="shared" si="60"/>
        <v>#VALUE!</v>
      </c>
      <c r="M824" s="27">
        <f t="shared" si="64"/>
        <v>0</v>
      </c>
      <c r="N824" s="95" t="e">
        <f t="shared" si="61"/>
        <v>#VALUE!</v>
      </c>
      <c r="O824" s="59">
        <v>0</v>
      </c>
      <c r="P824" s="59">
        <f t="shared" si="62"/>
        <v>0</v>
      </c>
      <c r="Q824" s="60">
        <f t="shared" si="63"/>
        <v>0</v>
      </c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</row>
    <row r="825" spans="1:40" s="23" customFormat="1" ht="12.75" x14ac:dyDescent="0.2">
      <c r="A825" s="23" t="s">
        <v>3568</v>
      </c>
      <c r="B825" s="138">
        <v>1004</v>
      </c>
      <c r="C825" s="138">
        <v>1004</v>
      </c>
      <c r="D825" s="138">
        <v>100401</v>
      </c>
      <c r="E825" s="138">
        <v>100401</v>
      </c>
      <c r="F825" s="108" t="s">
        <v>1822</v>
      </c>
      <c r="G825" s="27" t="s">
        <v>1823</v>
      </c>
      <c r="H825" s="27" t="s">
        <v>5</v>
      </c>
      <c r="I825" s="27" t="e">
        <f>+SUMIF('[16]New PBC 31.03.2021'!A:A, 'Trial Balance (2)'!F825, '[16]New PBC 31.03.2021'!D:D)</f>
        <v>#VALUE!</v>
      </c>
      <c r="J825" s="27" t="e">
        <f>+SUMIF('[16]New PBC 31.03.2021'!A:A, 'Trial Balance (2)'!F825, '[16]New PBC 31.03.2021'!G:G)</f>
        <v>#VALUE!</v>
      </c>
      <c r="K825" s="27" t="e">
        <f>+SUMIF('[16]New PBC 31.03.2021'!A:A, 'Trial Balance (2)'!F825, '[16]New PBC 31.03.2021'!J:J)</f>
        <v>#VALUE!</v>
      </c>
      <c r="L825" s="27" t="e">
        <f t="shared" si="60"/>
        <v>#VALUE!</v>
      </c>
      <c r="M825" s="27">
        <f t="shared" si="64"/>
        <v>0</v>
      </c>
      <c r="N825" s="95" t="e">
        <f t="shared" si="61"/>
        <v>#VALUE!</v>
      </c>
      <c r="O825" s="59">
        <v>0</v>
      </c>
      <c r="P825" s="59">
        <f t="shared" si="62"/>
        <v>0</v>
      </c>
      <c r="Q825" s="60">
        <f t="shared" si="63"/>
        <v>0</v>
      </c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</row>
    <row r="826" spans="1:40" s="23" customFormat="1" ht="12.75" x14ac:dyDescent="0.2">
      <c r="A826" s="23" t="s">
        <v>3568</v>
      </c>
      <c r="B826" s="138">
        <v>1004</v>
      </c>
      <c r="C826" s="138">
        <v>1004</v>
      </c>
      <c r="D826" s="138">
        <v>100401</v>
      </c>
      <c r="E826" s="138">
        <v>100401</v>
      </c>
      <c r="F826" s="108" t="s">
        <v>1826</v>
      </c>
      <c r="G826" s="27" t="s">
        <v>1827</v>
      </c>
      <c r="H826" s="27" t="s">
        <v>5</v>
      </c>
      <c r="I826" s="27" t="e">
        <f>+SUMIF('[16]New PBC 31.03.2021'!A:A, 'Trial Balance (2)'!F826, '[16]New PBC 31.03.2021'!D:D)</f>
        <v>#VALUE!</v>
      </c>
      <c r="J826" s="27" t="e">
        <f>+SUMIF('[16]New PBC 31.03.2021'!A:A, 'Trial Balance (2)'!F826, '[16]New PBC 31.03.2021'!G:G)</f>
        <v>#VALUE!</v>
      </c>
      <c r="K826" s="27" t="e">
        <f>+SUMIF('[16]New PBC 31.03.2021'!A:A, 'Trial Balance (2)'!F826, '[16]New PBC 31.03.2021'!J:J)</f>
        <v>#VALUE!</v>
      </c>
      <c r="L826" s="27" t="e">
        <f t="shared" si="60"/>
        <v>#VALUE!</v>
      </c>
      <c r="M826" s="27">
        <f t="shared" si="64"/>
        <v>0</v>
      </c>
      <c r="N826" s="95" t="e">
        <f t="shared" si="61"/>
        <v>#VALUE!</v>
      </c>
      <c r="O826" s="59">
        <v>0</v>
      </c>
      <c r="P826" s="59">
        <f t="shared" si="62"/>
        <v>0</v>
      </c>
      <c r="Q826" s="60">
        <f t="shared" si="63"/>
        <v>0</v>
      </c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</row>
    <row r="827" spans="1:40" s="23" customFormat="1" ht="12.75" x14ac:dyDescent="0.2">
      <c r="A827" s="23" t="s">
        <v>3568</v>
      </c>
      <c r="B827" s="138">
        <v>1004</v>
      </c>
      <c r="C827" s="138">
        <v>1004</v>
      </c>
      <c r="D827" s="138">
        <v>100401</v>
      </c>
      <c r="E827" s="138">
        <v>100401</v>
      </c>
      <c r="F827" s="108" t="s">
        <v>1837</v>
      </c>
      <c r="G827" s="27" t="s">
        <v>1838</v>
      </c>
      <c r="H827" s="27" t="s">
        <v>5</v>
      </c>
      <c r="I827" s="27" t="e">
        <f>+SUMIF('[16]New PBC 31.03.2021'!A:A, 'Trial Balance (2)'!F827, '[16]New PBC 31.03.2021'!D:D)</f>
        <v>#VALUE!</v>
      </c>
      <c r="J827" s="27" t="e">
        <f>+SUMIF('[16]New PBC 31.03.2021'!A:A, 'Trial Balance (2)'!F827, '[16]New PBC 31.03.2021'!G:G)</f>
        <v>#VALUE!</v>
      </c>
      <c r="K827" s="27" t="e">
        <f>+SUMIF('[16]New PBC 31.03.2021'!A:A, 'Trial Balance (2)'!F827, '[16]New PBC 31.03.2021'!J:J)</f>
        <v>#VALUE!</v>
      </c>
      <c r="L827" s="27" t="e">
        <f t="shared" si="60"/>
        <v>#VALUE!</v>
      </c>
      <c r="M827" s="27">
        <f t="shared" si="64"/>
        <v>0</v>
      </c>
      <c r="N827" s="95" t="e">
        <f t="shared" si="61"/>
        <v>#VALUE!</v>
      </c>
      <c r="O827" s="59">
        <v>0</v>
      </c>
      <c r="P827" s="59">
        <f t="shared" si="62"/>
        <v>0</v>
      </c>
      <c r="Q827" s="60">
        <f t="shared" si="63"/>
        <v>0</v>
      </c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</row>
    <row r="828" spans="1:40" s="23" customFormat="1" ht="12.75" x14ac:dyDescent="0.2">
      <c r="A828" s="23" t="s">
        <v>3568</v>
      </c>
      <c r="B828" s="138">
        <v>1004</v>
      </c>
      <c r="C828" s="138">
        <v>1004</v>
      </c>
      <c r="D828" s="138">
        <v>100401</v>
      </c>
      <c r="E828" s="138">
        <v>100401</v>
      </c>
      <c r="F828" s="108" t="s">
        <v>1840</v>
      </c>
      <c r="G828" s="27" t="s">
        <v>3583</v>
      </c>
      <c r="H828" s="27" t="s">
        <v>5</v>
      </c>
      <c r="I828" s="27" t="e">
        <f>+SUMIF('[16]New PBC 31.03.2021'!A:A, 'Trial Balance (2)'!F828, '[16]New PBC 31.03.2021'!D:D)</f>
        <v>#VALUE!</v>
      </c>
      <c r="J828" s="27" t="e">
        <f>+SUMIF('[16]New PBC 31.03.2021'!A:A, 'Trial Balance (2)'!F828, '[16]New PBC 31.03.2021'!G:G)</f>
        <v>#VALUE!</v>
      </c>
      <c r="K828" s="27" t="e">
        <f>+SUMIF('[16]New PBC 31.03.2021'!A:A, 'Trial Balance (2)'!F828, '[16]New PBC 31.03.2021'!J:J)</f>
        <v>#VALUE!</v>
      </c>
      <c r="L828" s="27" t="e">
        <f t="shared" si="60"/>
        <v>#VALUE!</v>
      </c>
      <c r="M828" s="27">
        <f t="shared" si="64"/>
        <v>0</v>
      </c>
      <c r="N828" s="95" t="e">
        <f t="shared" si="61"/>
        <v>#VALUE!</v>
      </c>
      <c r="O828" s="59">
        <v>0</v>
      </c>
      <c r="P828" s="59">
        <f t="shared" si="62"/>
        <v>0</v>
      </c>
      <c r="Q828" s="60">
        <f t="shared" si="63"/>
        <v>0</v>
      </c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</row>
    <row r="829" spans="1:40" s="23" customFormat="1" ht="12.75" x14ac:dyDescent="0.2">
      <c r="A829" s="23" t="s">
        <v>3568</v>
      </c>
      <c r="B829" s="138">
        <v>1004</v>
      </c>
      <c r="C829" s="138">
        <v>1004</v>
      </c>
      <c r="D829" s="138">
        <v>100401</v>
      </c>
      <c r="E829" s="138">
        <v>100401</v>
      </c>
      <c r="F829" s="108" t="s">
        <v>1845</v>
      </c>
      <c r="G829" s="27" t="s">
        <v>1846</v>
      </c>
      <c r="H829" s="27" t="s">
        <v>5</v>
      </c>
      <c r="I829" s="27" t="e">
        <f>+SUMIF('[16]New PBC 31.03.2021'!A:A, 'Trial Balance (2)'!F829, '[16]New PBC 31.03.2021'!D:D)</f>
        <v>#VALUE!</v>
      </c>
      <c r="J829" s="27" t="e">
        <f>+SUMIF('[16]New PBC 31.03.2021'!A:A, 'Trial Balance (2)'!F829, '[16]New PBC 31.03.2021'!G:G)</f>
        <v>#VALUE!</v>
      </c>
      <c r="K829" s="27" t="e">
        <f>+SUMIF('[16]New PBC 31.03.2021'!A:A, 'Trial Balance (2)'!F829, '[16]New PBC 31.03.2021'!J:J)</f>
        <v>#VALUE!</v>
      </c>
      <c r="L829" s="27" t="e">
        <f t="shared" si="60"/>
        <v>#VALUE!</v>
      </c>
      <c r="M829" s="27">
        <f t="shared" si="64"/>
        <v>0</v>
      </c>
      <c r="N829" s="95" t="e">
        <f t="shared" si="61"/>
        <v>#VALUE!</v>
      </c>
      <c r="O829" s="59">
        <v>0</v>
      </c>
      <c r="P829" s="59">
        <f t="shared" si="62"/>
        <v>0</v>
      </c>
      <c r="Q829" s="60">
        <f t="shared" si="63"/>
        <v>0</v>
      </c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</row>
    <row r="830" spans="1:40" s="23" customFormat="1" ht="12.75" x14ac:dyDescent="0.2">
      <c r="A830" s="23" t="s">
        <v>3568</v>
      </c>
      <c r="B830" s="138">
        <v>1004</v>
      </c>
      <c r="C830" s="138">
        <v>1004</v>
      </c>
      <c r="D830" s="138">
        <v>100401</v>
      </c>
      <c r="E830" s="138">
        <v>100401</v>
      </c>
      <c r="F830" s="108" t="s">
        <v>1849</v>
      </c>
      <c r="G830" s="27" t="s">
        <v>1850</v>
      </c>
      <c r="H830" s="27" t="s">
        <v>5</v>
      </c>
      <c r="I830" s="27" t="e">
        <f>+SUMIF('[16]New PBC 31.03.2021'!A:A, 'Trial Balance (2)'!F830, '[16]New PBC 31.03.2021'!D:D)</f>
        <v>#VALUE!</v>
      </c>
      <c r="J830" s="27" t="e">
        <f>+SUMIF('[16]New PBC 31.03.2021'!A:A, 'Trial Balance (2)'!F830, '[16]New PBC 31.03.2021'!G:G)</f>
        <v>#VALUE!</v>
      </c>
      <c r="K830" s="27" t="e">
        <f>+SUMIF('[16]New PBC 31.03.2021'!A:A, 'Trial Balance (2)'!F830, '[16]New PBC 31.03.2021'!J:J)</f>
        <v>#VALUE!</v>
      </c>
      <c r="L830" s="27" t="e">
        <f t="shared" si="60"/>
        <v>#VALUE!</v>
      </c>
      <c r="M830" s="27">
        <f t="shared" si="64"/>
        <v>0</v>
      </c>
      <c r="N830" s="95" t="e">
        <f t="shared" si="61"/>
        <v>#VALUE!</v>
      </c>
      <c r="O830" s="59">
        <v>0</v>
      </c>
      <c r="P830" s="59">
        <f t="shared" si="62"/>
        <v>0</v>
      </c>
      <c r="Q830" s="60">
        <f t="shared" si="63"/>
        <v>0</v>
      </c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</row>
    <row r="831" spans="1:40" s="23" customFormat="1" ht="12.75" x14ac:dyDescent="0.2">
      <c r="A831" s="23" t="s">
        <v>3568</v>
      </c>
      <c r="B831" s="138">
        <v>1004</v>
      </c>
      <c r="C831" s="138">
        <v>1004</v>
      </c>
      <c r="D831" s="138">
        <v>100401</v>
      </c>
      <c r="E831" s="138">
        <v>100401</v>
      </c>
      <c r="F831" s="108" t="s">
        <v>1856</v>
      </c>
      <c r="G831" s="27" t="s">
        <v>1857</v>
      </c>
      <c r="H831" s="27" t="s">
        <v>5</v>
      </c>
      <c r="I831" s="27" t="e">
        <f>+SUMIF('[16]New PBC 31.03.2021'!A:A, 'Trial Balance (2)'!F831, '[16]New PBC 31.03.2021'!D:D)</f>
        <v>#VALUE!</v>
      </c>
      <c r="J831" s="27" t="e">
        <f>+SUMIF('[16]New PBC 31.03.2021'!A:A, 'Trial Balance (2)'!F831, '[16]New PBC 31.03.2021'!G:G)</f>
        <v>#VALUE!</v>
      </c>
      <c r="K831" s="27" t="e">
        <f>+SUMIF('[16]New PBC 31.03.2021'!A:A, 'Trial Balance (2)'!F831, '[16]New PBC 31.03.2021'!J:J)</f>
        <v>#VALUE!</v>
      </c>
      <c r="L831" s="27" t="e">
        <f t="shared" si="60"/>
        <v>#VALUE!</v>
      </c>
      <c r="M831" s="27">
        <f t="shared" si="64"/>
        <v>0</v>
      </c>
      <c r="N831" s="95" t="e">
        <f t="shared" si="61"/>
        <v>#VALUE!</v>
      </c>
      <c r="O831" s="59">
        <v>0</v>
      </c>
      <c r="P831" s="59">
        <f t="shared" si="62"/>
        <v>0</v>
      </c>
      <c r="Q831" s="60">
        <f t="shared" si="63"/>
        <v>0</v>
      </c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</row>
    <row r="832" spans="1:40" s="23" customFormat="1" ht="12.75" x14ac:dyDescent="0.2">
      <c r="A832" s="23" t="s">
        <v>3568</v>
      </c>
      <c r="B832" s="138">
        <v>1004</v>
      </c>
      <c r="C832" s="138">
        <v>1004</v>
      </c>
      <c r="D832" s="138">
        <v>100401</v>
      </c>
      <c r="E832" s="138">
        <v>100401</v>
      </c>
      <c r="F832" s="108" t="s">
        <v>1858</v>
      </c>
      <c r="G832" s="27" t="s">
        <v>1859</v>
      </c>
      <c r="H832" s="27" t="s">
        <v>5</v>
      </c>
      <c r="I832" s="27" t="e">
        <f>+SUMIF('[16]New PBC 31.03.2021'!A:A, 'Trial Balance (2)'!F832, '[16]New PBC 31.03.2021'!D:D)</f>
        <v>#VALUE!</v>
      </c>
      <c r="J832" s="27" t="e">
        <f>+SUMIF('[16]New PBC 31.03.2021'!A:A, 'Trial Balance (2)'!F832, '[16]New PBC 31.03.2021'!G:G)</f>
        <v>#VALUE!</v>
      </c>
      <c r="K832" s="27" t="e">
        <f>+SUMIF('[16]New PBC 31.03.2021'!A:A, 'Trial Balance (2)'!F832, '[16]New PBC 31.03.2021'!J:J)</f>
        <v>#VALUE!</v>
      </c>
      <c r="L832" s="27" t="e">
        <f t="shared" si="60"/>
        <v>#VALUE!</v>
      </c>
      <c r="M832" s="27">
        <f t="shared" si="64"/>
        <v>0</v>
      </c>
      <c r="N832" s="95" t="e">
        <f t="shared" si="61"/>
        <v>#VALUE!</v>
      </c>
      <c r="O832" s="59">
        <v>0</v>
      </c>
      <c r="P832" s="59">
        <f t="shared" si="62"/>
        <v>0</v>
      </c>
      <c r="Q832" s="60">
        <f t="shared" si="63"/>
        <v>0</v>
      </c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</row>
    <row r="833" spans="1:40" s="23" customFormat="1" ht="12.75" x14ac:dyDescent="0.2">
      <c r="A833" s="23" t="s">
        <v>3568</v>
      </c>
      <c r="B833" s="138">
        <v>1004</v>
      </c>
      <c r="C833" s="138">
        <v>1004</v>
      </c>
      <c r="D833" s="138">
        <v>100401</v>
      </c>
      <c r="E833" s="138">
        <v>100401</v>
      </c>
      <c r="F833" s="108" t="s">
        <v>1860</v>
      </c>
      <c r="G833" s="27" t="s">
        <v>1861</v>
      </c>
      <c r="H833" s="27" t="s">
        <v>5</v>
      </c>
      <c r="I833" s="27" t="e">
        <f>+SUMIF('[16]New PBC 31.03.2021'!A:A, 'Trial Balance (2)'!F833, '[16]New PBC 31.03.2021'!D:D)</f>
        <v>#VALUE!</v>
      </c>
      <c r="J833" s="27" t="e">
        <f>+SUMIF('[16]New PBC 31.03.2021'!A:A, 'Trial Balance (2)'!F833, '[16]New PBC 31.03.2021'!G:G)</f>
        <v>#VALUE!</v>
      </c>
      <c r="K833" s="27" t="e">
        <f>+SUMIF('[16]New PBC 31.03.2021'!A:A, 'Trial Balance (2)'!F833, '[16]New PBC 31.03.2021'!J:J)</f>
        <v>#VALUE!</v>
      </c>
      <c r="L833" s="27" t="e">
        <f t="shared" si="60"/>
        <v>#VALUE!</v>
      </c>
      <c r="M833" s="27">
        <f t="shared" si="64"/>
        <v>0</v>
      </c>
      <c r="N833" s="95" t="e">
        <f t="shared" si="61"/>
        <v>#VALUE!</v>
      </c>
      <c r="O833" s="59">
        <v>0</v>
      </c>
      <c r="P833" s="59">
        <f t="shared" si="62"/>
        <v>0</v>
      </c>
      <c r="Q833" s="60">
        <f t="shared" si="63"/>
        <v>0</v>
      </c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</row>
    <row r="834" spans="1:40" s="23" customFormat="1" ht="12.75" x14ac:dyDescent="0.2">
      <c r="A834" s="23" t="s">
        <v>3568</v>
      </c>
      <c r="B834" s="138">
        <v>1004</v>
      </c>
      <c r="C834" s="138">
        <v>1004</v>
      </c>
      <c r="D834" s="138">
        <v>100401</v>
      </c>
      <c r="E834" s="138">
        <v>100401</v>
      </c>
      <c r="F834" s="108" t="s">
        <v>1862</v>
      </c>
      <c r="G834" s="27" t="s">
        <v>1863</v>
      </c>
      <c r="H834" s="27" t="s">
        <v>5</v>
      </c>
      <c r="I834" s="27" t="e">
        <f>+SUMIF('[16]New PBC 31.03.2021'!A:A, 'Trial Balance (2)'!F834, '[16]New PBC 31.03.2021'!D:D)</f>
        <v>#VALUE!</v>
      </c>
      <c r="J834" s="27" t="e">
        <f>+SUMIF('[16]New PBC 31.03.2021'!A:A, 'Trial Balance (2)'!F834, '[16]New PBC 31.03.2021'!G:G)</f>
        <v>#VALUE!</v>
      </c>
      <c r="K834" s="27" t="e">
        <f>+SUMIF('[16]New PBC 31.03.2021'!A:A, 'Trial Balance (2)'!F834, '[16]New PBC 31.03.2021'!J:J)</f>
        <v>#VALUE!</v>
      </c>
      <c r="L834" s="27" t="e">
        <f t="shared" si="60"/>
        <v>#VALUE!</v>
      </c>
      <c r="M834" s="27">
        <f t="shared" si="64"/>
        <v>0</v>
      </c>
      <c r="N834" s="95" t="e">
        <f t="shared" si="61"/>
        <v>#VALUE!</v>
      </c>
      <c r="O834" s="59">
        <v>0</v>
      </c>
      <c r="P834" s="59">
        <f t="shared" si="62"/>
        <v>0</v>
      </c>
      <c r="Q834" s="60">
        <f t="shared" si="63"/>
        <v>0</v>
      </c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</row>
    <row r="835" spans="1:40" s="23" customFormat="1" ht="12.75" x14ac:dyDescent="0.2">
      <c r="A835" s="23" t="s">
        <v>3568</v>
      </c>
      <c r="B835" s="138">
        <v>1004</v>
      </c>
      <c r="C835" s="138">
        <v>1004</v>
      </c>
      <c r="D835" s="138">
        <v>100401</v>
      </c>
      <c r="E835" s="138">
        <v>100401</v>
      </c>
      <c r="F835" s="108" t="s">
        <v>1866</v>
      </c>
      <c r="G835" s="27" t="s">
        <v>646</v>
      </c>
      <c r="H835" s="27" t="s">
        <v>5</v>
      </c>
      <c r="I835" s="27" t="e">
        <f>+SUMIF('[16]New PBC 31.03.2021'!A:A, 'Trial Balance (2)'!F835, '[16]New PBC 31.03.2021'!D:D)</f>
        <v>#VALUE!</v>
      </c>
      <c r="J835" s="27" t="e">
        <f>+SUMIF('[16]New PBC 31.03.2021'!A:A, 'Trial Balance (2)'!F835, '[16]New PBC 31.03.2021'!G:G)</f>
        <v>#VALUE!</v>
      </c>
      <c r="K835" s="27" t="e">
        <f>+SUMIF('[16]New PBC 31.03.2021'!A:A, 'Trial Balance (2)'!F835, '[16]New PBC 31.03.2021'!J:J)</f>
        <v>#VALUE!</v>
      </c>
      <c r="L835" s="27" t="e">
        <f t="shared" si="60"/>
        <v>#VALUE!</v>
      </c>
      <c r="M835" s="27">
        <f t="shared" si="64"/>
        <v>0</v>
      </c>
      <c r="N835" s="95" t="e">
        <f t="shared" si="61"/>
        <v>#VALUE!</v>
      </c>
      <c r="O835" s="59">
        <v>0</v>
      </c>
      <c r="P835" s="59">
        <f t="shared" si="62"/>
        <v>0</v>
      </c>
      <c r="Q835" s="60">
        <f t="shared" si="63"/>
        <v>0</v>
      </c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</row>
    <row r="836" spans="1:40" s="23" customFormat="1" ht="12.75" x14ac:dyDescent="0.2">
      <c r="A836" s="23" t="s">
        <v>3568</v>
      </c>
      <c r="B836" s="138">
        <v>1004</v>
      </c>
      <c r="C836" s="138">
        <v>1004</v>
      </c>
      <c r="D836" s="138">
        <v>100401</v>
      </c>
      <c r="E836" s="138">
        <v>100401</v>
      </c>
      <c r="F836" s="108" t="s">
        <v>1867</v>
      </c>
      <c r="G836" s="27" t="s">
        <v>1868</v>
      </c>
      <c r="H836" s="27" t="s">
        <v>5</v>
      </c>
      <c r="I836" s="27" t="e">
        <f>+SUMIF('[16]New PBC 31.03.2021'!A:A, 'Trial Balance (2)'!F836, '[16]New PBC 31.03.2021'!D:D)</f>
        <v>#VALUE!</v>
      </c>
      <c r="J836" s="27" t="e">
        <f>+SUMIF('[16]New PBC 31.03.2021'!A:A, 'Trial Balance (2)'!F836, '[16]New PBC 31.03.2021'!G:G)</f>
        <v>#VALUE!</v>
      </c>
      <c r="K836" s="27" t="e">
        <f>+SUMIF('[16]New PBC 31.03.2021'!A:A, 'Trial Balance (2)'!F836, '[16]New PBC 31.03.2021'!J:J)</f>
        <v>#VALUE!</v>
      </c>
      <c r="L836" s="27" t="e">
        <f t="shared" si="60"/>
        <v>#VALUE!</v>
      </c>
      <c r="M836" s="27">
        <f t="shared" si="64"/>
        <v>0</v>
      </c>
      <c r="N836" s="95" t="e">
        <f t="shared" si="61"/>
        <v>#VALUE!</v>
      </c>
      <c r="O836" s="59">
        <v>0</v>
      </c>
      <c r="P836" s="59">
        <f t="shared" si="62"/>
        <v>0</v>
      </c>
      <c r="Q836" s="60">
        <f t="shared" si="63"/>
        <v>0</v>
      </c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</row>
    <row r="837" spans="1:40" s="23" customFormat="1" ht="12.75" x14ac:dyDescent="0.2">
      <c r="A837" s="23" t="s">
        <v>3568</v>
      </c>
      <c r="B837" s="138">
        <v>1004</v>
      </c>
      <c r="C837" s="138">
        <v>1004</v>
      </c>
      <c r="D837" s="138">
        <v>100401</v>
      </c>
      <c r="E837" s="138">
        <v>100401</v>
      </c>
      <c r="F837" s="108" t="s">
        <v>1870</v>
      </c>
      <c r="G837" s="27" t="s">
        <v>1871</v>
      </c>
      <c r="H837" s="27" t="s">
        <v>5</v>
      </c>
      <c r="I837" s="27" t="e">
        <f>+SUMIF('[16]New PBC 31.03.2021'!A:A, 'Trial Balance (2)'!F837, '[16]New PBC 31.03.2021'!D:D)</f>
        <v>#VALUE!</v>
      </c>
      <c r="J837" s="27" t="e">
        <f>+SUMIF('[16]New PBC 31.03.2021'!A:A, 'Trial Balance (2)'!F837, '[16]New PBC 31.03.2021'!G:G)</f>
        <v>#VALUE!</v>
      </c>
      <c r="K837" s="27" t="e">
        <f>+SUMIF('[16]New PBC 31.03.2021'!A:A, 'Trial Balance (2)'!F837, '[16]New PBC 31.03.2021'!J:J)</f>
        <v>#VALUE!</v>
      </c>
      <c r="L837" s="27" t="e">
        <f t="shared" si="60"/>
        <v>#VALUE!</v>
      </c>
      <c r="M837" s="27">
        <f t="shared" si="64"/>
        <v>0</v>
      </c>
      <c r="N837" s="95" t="e">
        <f t="shared" si="61"/>
        <v>#VALUE!</v>
      </c>
      <c r="O837" s="59">
        <v>0</v>
      </c>
      <c r="P837" s="59">
        <f t="shared" si="62"/>
        <v>0</v>
      </c>
      <c r="Q837" s="60">
        <f t="shared" si="63"/>
        <v>0</v>
      </c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</row>
    <row r="838" spans="1:40" s="23" customFormat="1" ht="12.75" x14ac:dyDescent="0.2">
      <c r="A838" s="23" t="s">
        <v>3568</v>
      </c>
      <c r="B838" s="138">
        <v>1004</v>
      </c>
      <c r="C838" s="138">
        <v>1004</v>
      </c>
      <c r="D838" s="138">
        <v>100401</v>
      </c>
      <c r="E838" s="138">
        <v>100401</v>
      </c>
      <c r="F838" s="108" t="s">
        <v>1878</v>
      </c>
      <c r="G838" s="27" t="s">
        <v>1879</v>
      </c>
      <c r="H838" s="27" t="s">
        <v>5</v>
      </c>
      <c r="I838" s="27" t="e">
        <f>+SUMIF('[16]New PBC 31.03.2021'!A:A, 'Trial Balance (2)'!F838, '[16]New PBC 31.03.2021'!D:D)</f>
        <v>#VALUE!</v>
      </c>
      <c r="J838" s="27" t="e">
        <f>+SUMIF('[16]New PBC 31.03.2021'!A:A, 'Trial Balance (2)'!F838, '[16]New PBC 31.03.2021'!G:G)</f>
        <v>#VALUE!</v>
      </c>
      <c r="K838" s="27" t="e">
        <f>+SUMIF('[16]New PBC 31.03.2021'!A:A, 'Trial Balance (2)'!F838, '[16]New PBC 31.03.2021'!J:J)</f>
        <v>#VALUE!</v>
      </c>
      <c r="L838" s="27" t="e">
        <f t="shared" si="60"/>
        <v>#VALUE!</v>
      </c>
      <c r="M838" s="27">
        <f t="shared" si="64"/>
        <v>0</v>
      </c>
      <c r="N838" s="95" t="e">
        <f t="shared" si="61"/>
        <v>#VALUE!</v>
      </c>
      <c r="O838" s="59">
        <v>0</v>
      </c>
      <c r="P838" s="59">
        <f t="shared" si="62"/>
        <v>0</v>
      </c>
      <c r="Q838" s="60">
        <f t="shared" si="63"/>
        <v>0</v>
      </c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</row>
    <row r="839" spans="1:40" s="23" customFormat="1" ht="12.75" x14ac:dyDescent="0.2">
      <c r="A839" s="23" t="s">
        <v>3568</v>
      </c>
      <c r="B839" s="138">
        <v>1004</v>
      </c>
      <c r="C839" s="138">
        <v>1004</v>
      </c>
      <c r="D839" s="138">
        <v>100401</v>
      </c>
      <c r="E839" s="138">
        <v>100401</v>
      </c>
      <c r="F839" s="108" t="s">
        <v>1885</v>
      </c>
      <c r="G839" s="27" t="s">
        <v>1886</v>
      </c>
      <c r="H839" s="27" t="s">
        <v>5</v>
      </c>
      <c r="I839" s="27" t="e">
        <f>+SUMIF('[16]New PBC 31.03.2021'!A:A, 'Trial Balance (2)'!F839, '[16]New PBC 31.03.2021'!D:D)</f>
        <v>#VALUE!</v>
      </c>
      <c r="J839" s="27" t="e">
        <f>+SUMIF('[16]New PBC 31.03.2021'!A:A, 'Trial Balance (2)'!F839, '[16]New PBC 31.03.2021'!G:G)</f>
        <v>#VALUE!</v>
      </c>
      <c r="K839" s="27" t="e">
        <f>+SUMIF('[16]New PBC 31.03.2021'!A:A, 'Trial Balance (2)'!F839, '[16]New PBC 31.03.2021'!J:J)</f>
        <v>#VALUE!</v>
      </c>
      <c r="L839" s="27" t="e">
        <f t="shared" si="60"/>
        <v>#VALUE!</v>
      </c>
      <c r="M839" s="27">
        <f t="shared" si="64"/>
        <v>0</v>
      </c>
      <c r="N839" s="95" t="e">
        <f t="shared" si="61"/>
        <v>#VALUE!</v>
      </c>
      <c r="O839" s="59">
        <v>0</v>
      </c>
      <c r="P839" s="59">
        <f t="shared" si="62"/>
        <v>0</v>
      </c>
      <c r="Q839" s="60">
        <f t="shared" si="63"/>
        <v>0</v>
      </c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</row>
    <row r="840" spans="1:40" s="23" customFormat="1" ht="12.75" x14ac:dyDescent="0.2">
      <c r="A840" s="23" t="s">
        <v>3568</v>
      </c>
      <c r="B840" s="138">
        <v>1004</v>
      </c>
      <c r="C840" s="138">
        <v>1004</v>
      </c>
      <c r="D840" s="138">
        <v>100401</v>
      </c>
      <c r="E840" s="138">
        <v>100401</v>
      </c>
      <c r="F840" s="108" t="s">
        <v>1888</v>
      </c>
      <c r="G840" s="27" t="s">
        <v>1889</v>
      </c>
      <c r="H840" s="27" t="s">
        <v>5</v>
      </c>
      <c r="I840" s="27" t="e">
        <f>+SUMIF('[16]New PBC 31.03.2021'!A:A, 'Trial Balance (2)'!F840, '[16]New PBC 31.03.2021'!D:D)</f>
        <v>#VALUE!</v>
      </c>
      <c r="J840" s="27" t="e">
        <f>+SUMIF('[16]New PBC 31.03.2021'!A:A, 'Trial Balance (2)'!F840, '[16]New PBC 31.03.2021'!G:G)</f>
        <v>#VALUE!</v>
      </c>
      <c r="K840" s="27" t="e">
        <f>+SUMIF('[16]New PBC 31.03.2021'!A:A, 'Trial Balance (2)'!F840, '[16]New PBC 31.03.2021'!J:J)</f>
        <v>#VALUE!</v>
      </c>
      <c r="L840" s="27" t="e">
        <f t="shared" si="60"/>
        <v>#VALUE!</v>
      </c>
      <c r="M840" s="27">
        <f t="shared" si="64"/>
        <v>0</v>
      </c>
      <c r="N840" s="95" t="e">
        <f t="shared" si="61"/>
        <v>#VALUE!</v>
      </c>
      <c r="O840" s="59">
        <v>0</v>
      </c>
      <c r="P840" s="59">
        <f t="shared" si="62"/>
        <v>0</v>
      </c>
      <c r="Q840" s="60">
        <f t="shared" si="63"/>
        <v>0</v>
      </c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</row>
    <row r="841" spans="1:40" s="23" customFormat="1" ht="12.75" x14ac:dyDescent="0.2">
      <c r="A841" s="23" t="s">
        <v>3568</v>
      </c>
      <c r="B841" s="138">
        <v>1004</v>
      </c>
      <c r="C841" s="138">
        <v>1004</v>
      </c>
      <c r="D841" s="138">
        <v>100401</v>
      </c>
      <c r="E841" s="138">
        <v>100401</v>
      </c>
      <c r="F841" s="108" t="s">
        <v>1891</v>
      </c>
      <c r="G841" s="27" t="s">
        <v>1892</v>
      </c>
      <c r="H841" s="27" t="s">
        <v>5</v>
      </c>
      <c r="I841" s="27" t="e">
        <f>+SUMIF('[16]New PBC 31.03.2021'!A:A, 'Trial Balance (2)'!F841, '[16]New PBC 31.03.2021'!D:D)</f>
        <v>#VALUE!</v>
      </c>
      <c r="J841" s="27" t="e">
        <f>+SUMIF('[16]New PBC 31.03.2021'!A:A, 'Trial Balance (2)'!F841, '[16]New PBC 31.03.2021'!G:G)</f>
        <v>#VALUE!</v>
      </c>
      <c r="K841" s="27" t="e">
        <f>+SUMIF('[16]New PBC 31.03.2021'!A:A, 'Trial Balance (2)'!F841, '[16]New PBC 31.03.2021'!J:J)</f>
        <v>#VALUE!</v>
      </c>
      <c r="L841" s="27" t="e">
        <f t="shared" si="60"/>
        <v>#VALUE!</v>
      </c>
      <c r="M841" s="27">
        <f t="shared" si="64"/>
        <v>0</v>
      </c>
      <c r="N841" s="95" t="e">
        <f t="shared" si="61"/>
        <v>#VALUE!</v>
      </c>
      <c r="O841" s="59">
        <v>0</v>
      </c>
      <c r="P841" s="59">
        <f t="shared" si="62"/>
        <v>0</v>
      </c>
      <c r="Q841" s="60">
        <f t="shared" si="63"/>
        <v>0</v>
      </c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</row>
    <row r="842" spans="1:40" s="23" customFormat="1" ht="12.75" x14ac:dyDescent="0.2">
      <c r="A842" s="23" t="s">
        <v>3568</v>
      </c>
      <c r="B842" s="138">
        <v>1004</v>
      </c>
      <c r="C842" s="138">
        <v>1004</v>
      </c>
      <c r="D842" s="138">
        <v>100401</v>
      </c>
      <c r="E842" s="138">
        <v>100401</v>
      </c>
      <c r="F842" s="108" t="s">
        <v>1894</v>
      </c>
      <c r="G842" s="27" t="s">
        <v>1895</v>
      </c>
      <c r="H842" s="27" t="s">
        <v>5</v>
      </c>
      <c r="I842" s="27" t="e">
        <f>+SUMIF('[16]New PBC 31.03.2021'!A:A, 'Trial Balance (2)'!F842, '[16]New PBC 31.03.2021'!D:D)</f>
        <v>#VALUE!</v>
      </c>
      <c r="J842" s="27" t="e">
        <f>+SUMIF('[16]New PBC 31.03.2021'!A:A, 'Trial Balance (2)'!F842, '[16]New PBC 31.03.2021'!G:G)</f>
        <v>#VALUE!</v>
      </c>
      <c r="K842" s="27" t="e">
        <f>+SUMIF('[16]New PBC 31.03.2021'!A:A, 'Trial Balance (2)'!F842, '[16]New PBC 31.03.2021'!J:J)</f>
        <v>#VALUE!</v>
      </c>
      <c r="L842" s="27" t="e">
        <f t="shared" ref="L842:L905" si="65">+I842+J842-K842</f>
        <v>#VALUE!</v>
      </c>
      <c r="M842" s="27">
        <f t="shared" si="64"/>
        <v>0</v>
      </c>
      <c r="N842" s="95" t="e">
        <f t="shared" si="61"/>
        <v>#VALUE!</v>
      </c>
      <c r="O842" s="59">
        <v>0</v>
      </c>
      <c r="P842" s="59">
        <f t="shared" si="62"/>
        <v>0</v>
      </c>
      <c r="Q842" s="60">
        <f t="shared" si="63"/>
        <v>0</v>
      </c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</row>
    <row r="843" spans="1:40" s="23" customFormat="1" ht="12.75" x14ac:dyDescent="0.2">
      <c r="A843" s="23" t="s">
        <v>3568</v>
      </c>
      <c r="B843" s="138">
        <v>1004</v>
      </c>
      <c r="C843" s="138">
        <v>1004</v>
      </c>
      <c r="D843" s="138">
        <v>100401</v>
      </c>
      <c r="E843" s="138">
        <v>100401</v>
      </c>
      <c r="F843" s="108" t="s">
        <v>1896</v>
      </c>
      <c r="G843" s="27" t="s">
        <v>1897</v>
      </c>
      <c r="H843" s="27" t="s">
        <v>5</v>
      </c>
      <c r="I843" s="27" t="e">
        <f>+SUMIF('[16]New PBC 31.03.2021'!A:A, 'Trial Balance (2)'!F843, '[16]New PBC 31.03.2021'!D:D)</f>
        <v>#VALUE!</v>
      </c>
      <c r="J843" s="27" t="e">
        <f>+SUMIF('[16]New PBC 31.03.2021'!A:A, 'Trial Balance (2)'!F843, '[16]New PBC 31.03.2021'!G:G)</f>
        <v>#VALUE!</v>
      </c>
      <c r="K843" s="27" t="e">
        <f>+SUMIF('[16]New PBC 31.03.2021'!A:A, 'Trial Balance (2)'!F843, '[16]New PBC 31.03.2021'!J:J)</f>
        <v>#VALUE!</v>
      </c>
      <c r="L843" s="27" t="e">
        <f t="shared" si="65"/>
        <v>#VALUE!</v>
      </c>
      <c r="M843" s="27">
        <f t="shared" si="64"/>
        <v>0</v>
      </c>
      <c r="N843" s="95" t="e">
        <f t="shared" si="61"/>
        <v>#VALUE!</v>
      </c>
      <c r="O843" s="59">
        <v>0</v>
      </c>
      <c r="P843" s="59">
        <f t="shared" si="62"/>
        <v>0</v>
      </c>
      <c r="Q843" s="60">
        <f t="shared" si="63"/>
        <v>0</v>
      </c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</row>
    <row r="844" spans="1:40" s="23" customFormat="1" ht="12.75" x14ac:dyDescent="0.2">
      <c r="A844" s="23" t="s">
        <v>3568</v>
      </c>
      <c r="B844" s="138">
        <v>1004</v>
      </c>
      <c r="C844" s="138">
        <v>1004</v>
      </c>
      <c r="D844" s="138">
        <v>100401</v>
      </c>
      <c r="E844" s="138">
        <v>100401</v>
      </c>
      <c r="F844" s="108" t="s">
        <v>1898</v>
      </c>
      <c r="G844" s="27" t="s">
        <v>1899</v>
      </c>
      <c r="H844" s="27" t="s">
        <v>5</v>
      </c>
      <c r="I844" s="27" t="e">
        <f>+SUMIF('[16]New PBC 31.03.2021'!A:A, 'Trial Balance (2)'!F844, '[16]New PBC 31.03.2021'!D:D)</f>
        <v>#VALUE!</v>
      </c>
      <c r="J844" s="27" t="e">
        <f>+SUMIF('[16]New PBC 31.03.2021'!A:A, 'Trial Balance (2)'!F844, '[16]New PBC 31.03.2021'!G:G)</f>
        <v>#VALUE!</v>
      </c>
      <c r="K844" s="27" t="e">
        <f>+SUMIF('[16]New PBC 31.03.2021'!A:A, 'Trial Balance (2)'!F844, '[16]New PBC 31.03.2021'!J:J)</f>
        <v>#VALUE!</v>
      </c>
      <c r="L844" s="27" t="e">
        <f t="shared" si="65"/>
        <v>#VALUE!</v>
      </c>
      <c r="M844" s="27">
        <f t="shared" si="64"/>
        <v>0</v>
      </c>
      <c r="N844" s="95" t="e">
        <f t="shared" si="61"/>
        <v>#VALUE!</v>
      </c>
      <c r="O844" s="59">
        <v>0</v>
      </c>
      <c r="P844" s="59">
        <f t="shared" si="62"/>
        <v>0</v>
      </c>
      <c r="Q844" s="60">
        <f t="shared" si="63"/>
        <v>0</v>
      </c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</row>
    <row r="845" spans="1:40" s="23" customFormat="1" ht="12.75" x14ac:dyDescent="0.2">
      <c r="A845" s="23" t="s">
        <v>3568</v>
      </c>
      <c r="B845" s="138">
        <v>1004</v>
      </c>
      <c r="C845" s="138">
        <v>1004</v>
      </c>
      <c r="D845" s="138">
        <v>100401</v>
      </c>
      <c r="E845" s="138">
        <v>100401</v>
      </c>
      <c r="F845" s="108" t="s">
        <v>1901</v>
      </c>
      <c r="G845" s="27" t="s">
        <v>1902</v>
      </c>
      <c r="H845" s="27" t="s">
        <v>5</v>
      </c>
      <c r="I845" s="27" t="e">
        <f>+SUMIF('[16]New PBC 31.03.2021'!A:A, 'Trial Balance (2)'!F845, '[16]New PBC 31.03.2021'!D:D)</f>
        <v>#VALUE!</v>
      </c>
      <c r="J845" s="27" t="e">
        <f>+SUMIF('[16]New PBC 31.03.2021'!A:A, 'Trial Balance (2)'!F845, '[16]New PBC 31.03.2021'!G:G)</f>
        <v>#VALUE!</v>
      </c>
      <c r="K845" s="27" t="e">
        <f>+SUMIF('[16]New PBC 31.03.2021'!A:A, 'Trial Balance (2)'!F845, '[16]New PBC 31.03.2021'!J:J)</f>
        <v>#VALUE!</v>
      </c>
      <c r="L845" s="27" t="e">
        <f t="shared" si="65"/>
        <v>#VALUE!</v>
      </c>
      <c r="M845" s="27">
        <f t="shared" si="64"/>
        <v>0</v>
      </c>
      <c r="N845" s="95" t="e">
        <f t="shared" si="61"/>
        <v>#VALUE!</v>
      </c>
      <c r="O845" s="59">
        <v>0</v>
      </c>
      <c r="P845" s="59">
        <f t="shared" si="62"/>
        <v>0</v>
      </c>
      <c r="Q845" s="60">
        <f t="shared" si="63"/>
        <v>0</v>
      </c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</row>
    <row r="846" spans="1:40" s="23" customFormat="1" ht="12.75" x14ac:dyDescent="0.2">
      <c r="A846" s="23" t="s">
        <v>3568</v>
      </c>
      <c r="B846" s="138">
        <v>1004</v>
      </c>
      <c r="C846" s="138">
        <v>1004</v>
      </c>
      <c r="D846" s="138">
        <v>100401</v>
      </c>
      <c r="E846" s="138">
        <v>100401</v>
      </c>
      <c r="F846" s="108" t="s">
        <v>1903</v>
      </c>
      <c r="G846" s="27" t="s">
        <v>1904</v>
      </c>
      <c r="H846" s="27" t="s">
        <v>5</v>
      </c>
      <c r="I846" s="27" t="e">
        <f>+SUMIF('[16]New PBC 31.03.2021'!A:A, 'Trial Balance (2)'!F846, '[16]New PBC 31.03.2021'!D:D)</f>
        <v>#VALUE!</v>
      </c>
      <c r="J846" s="27" t="e">
        <f>+SUMIF('[16]New PBC 31.03.2021'!A:A, 'Trial Balance (2)'!F846, '[16]New PBC 31.03.2021'!G:G)</f>
        <v>#VALUE!</v>
      </c>
      <c r="K846" s="27" t="e">
        <f>+SUMIF('[16]New PBC 31.03.2021'!A:A, 'Trial Balance (2)'!F846, '[16]New PBC 31.03.2021'!J:J)</f>
        <v>#VALUE!</v>
      </c>
      <c r="L846" s="27" t="e">
        <f t="shared" si="65"/>
        <v>#VALUE!</v>
      </c>
      <c r="M846" s="27">
        <f t="shared" si="64"/>
        <v>0</v>
      </c>
      <c r="N846" s="95" t="e">
        <f t="shared" ref="N846:N909" si="66">+ROUND(SUM(L846:M846),0)</f>
        <v>#VALUE!</v>
      </c>
      <c r="O846" s="59">
        <v>0</v>
      </c>
      <c r="P846" s="59">
        <f t="shared" si="62"/>
        <v>0</v>
      </c>
      <c r="Q846" s="60">
        <f t="shared" si="63"/>
        <v>0</v>
      </c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</row>
    <row r="847" spans="1:40" s="23" customFormat="1" ht="12.75" x14ac:dyDescent="0.2">
      <c r="A847" s="23" t="s">
        <v>3568</v>
      </c>
      <c r="B847" s="138">
        <v>1004</v>
      </c>
      <c r="C847" s="138">
        <v>1004</v>
      </c>
      <c r="D847" s="138">
        <v>100401</v>
      </c>
      <c r="E847" s="138">
        <v>100401</v>
      </c>
      <c r="F847" s="108" t="s">
        <v>1906</v>
      </c>
      <c r="G847" s="27" t="s">
        <v>1907</v>
      </c>
      <c r="H847" s="27" t="s">
        <v>5</v>
      </c>
      <c r="I847" s="27" t="e">
        <f>+SUMIF('[16]New PBC 31.03.2021'!A:A, 'Trial Balance (2)'!F847, '[16]New PBC 31.03.2021'!D:D)</f>
        <v>#VALUE!</v>
      </c>
      <c r="J847" s="27" t="e">
        <f>+SUMIF('[16]New PBC 31.03.2021'!A:A, 'Trial Balance (2)'!F847, '[16]New PBC 31.03.2021'!G:G)</f>
        <v>#VALUE!</v>
      </c>
      <c r="K847" s="27" t="e">
        <f>+SUMIF('[16]New PBC 31.03.2021'!A:A, 'Trial Balance (2)'!F847, '[16]New PBC 31.03.2021'!J:J)</f>
        <v>#VALUE!</v>
      </c>
      <c r="L847" s="27" t="e">
        <f t="shared" si="65"/>
        <v>#VALUE!</v>
      </c>
      <c r="M847" s="27">
        <f t="shared" si="64"/>
        <v>0</v>
      </c>
      <c r="N847" s="95" t="e">
        <f t="shared" si="66"/>
        <v>#VALUE!</v>
      </c>
      <c r="O847" s="59">
        <v>0</v>
      </c>
      <c r="P847" s="59">
        <f t="shared" ref="P847:P1069" si="67">+ROUND(SUM(AD847:AM847),0)</f>
        <v>0</v>
      </c>
      <c r="Q847" s="60">
        <f t="shared" ref="Q847:Q1069" si="68">ROUND(+O847+P847,0)</f>
        <v>0</v>
      </c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</row>
    <row r="848" spans="1:40" s="23" customFormat="1" ht="12.75" x14ac:dyDescent="0.2">
      <c r="A848" s="23" t="s">
        <v>3568</v>
      </c>
      <c r="B848" s="138">
        <v>1004</v>
      </c>
      <c r="C848" s="138">
        <v>1004</v>
      </c>
      <c r="D848" s="138">
        <v>100401</v>
      </c>
      <c r="E848" s="138">
        <v>100401</v>
      </c>
      <c r="F848" s="108" t="s">
        <v>1915</v>
      </c>
      <c r="G848" s="27" t="s">
        <v>1916</v>
      </c>
      <c r="H848" s="27" t="s">
        <v>5</v>
      </c>
      <c r="I848" s="27" t="e">
        <f>+SUMIF('[16]New PBC 31.03.2021'!A:A, 'Trial Balance (2)'!F848, '[16]New PBC 31.03.2021'!D:D)</f>
        <v>#VALUE!</v>
      </c>
      <c r="J848" s="27" t="e">
        <f>+SUMIF('[16]New PBC 31.03.2021'!A:A, 'Trial Balance (2)'!F848, '[16]New PBC 31.03.2021'!G:G)</f>
        <v>#VALUE!</v>
      </c>
      <c r="K848" s="27" t="e">
        <f>+SUMIF('[16]New PBC 31.03.2021'!A:A, 'Trial Balance (2)'!F848, '[16]New PBC 31.03.2021'!J:J)</f>
        <v>#VALUE!</v>
      </c>
      <c r="L848" s="27" t="e">
        <f t="shared" si="65"/>
        <v>#VALUE!</v>
      </c>
      <c r="M848" s="27">
        <f t="shared" si="64"/>
        <v>0</v>
      </c>
      <c r="N848" s="95" t="e">
        <f t="shared" si="66"/>
        <v>#VALUE!</v>
      </c>
      <c r="O848" s="59">
        <v>0</v>
      </c>
      <c r="P848" s="59">
        <f t="shared" si="67"/>
        <v>0</v>
      </c>
      <c r="Q848" s="60">
        <f t="shared" si="68"/>
        <v>0</v>
      </c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</row>
    <row r="849" spans="1:40" s="23" customFormat="1" ht="12.75" x14ac:dyDescent="0.2">
      <c r="A849" s="23" t="s">
        <v>3568</v>
      </c>
      <c r="B849" s="138">
        <v>1004</v>
      </c>
      <c r="C849" s="138">
        <v>1004</v>
      </c>
      <c r="D849" s="138">
        <v>100401</v>
      </c>
      <c r="E849" s="138">
        <v>100401</v>
      </c>
      <c r="F849" s="108" t="s">
        <v>1920</v>
      </c>
      <c r="G849" s="27" t="s">
        <v>1921</v>
      </c>
      <c r="H849" s="27" t="s">
        <v>5</v>
      </c>
      <c r="I849" s="27" t="e">
        <f>+SUMIF('[16]New PBC 31.03.2021'!A:A, 'Trial Balance (2)'!F849, '[16]New PBC 31.03.2021'!D:D)</f>
        <v>#VALUE!</v>
      </c>
      <c r="J849" s="27" t="e">
        <f>+SUMIF('[16]New PBC 31.03.2021'!A:A, 'Trial Balance (2)'!F849, '[16]New PBC 31.03.2021'!G:G)</f>
        <v>#VALUE!</v>
      </c>
      <c r="K849" s="27" t="e">
        <f>+SUMIF('[16]New PBC 31.03.2021'!A:A, 'Trial Balance (2)'!F849, '[16]New PBC 31.03.2021'!J:J)</f>
        <v>#VALUE!</v>
      </c>
      <c r="L849" s="27" t="e">
        <f t="shared" si="65"/>
        <v>#VALUE!</v>
      </c>
      <c r="M849" s="27">
        <f t="shared" si="64"/>
        <v>0</v>
      </c>
      <c r="N849" s="95" t="e">
        <f t="shared" si="66"/>
        <v>#VALUE!</v>
      </c>
      <c r="O849" s="59">
        <v>0</v>
      </c>
      <c r="P849" s="59">
        <f t="shared" si="67"/>
        <v>0</v>
      </c>
      <c r="Q849" s="60">
        <f t="shared" si="68"/>
        <v>0</v>
      </c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</row>
    <row r="850" spans="1:40" s="23" customFormat="1" ht="12.75" x14ac:dyDescent="0.2">
      <c r="A850" s="23" t="s">
        <v>3568</v>
      </c>
      <c r="B850" s="138">
        <v>1004</v>
      </c>
      <c r="C850" s="138">
        <v>1004</v>
      </c>
      <c r="D850" s="138">
        <v>100401</v>
      </c>
      <c r="E850" s="138">
        <v>100401</v>
      </c>
      <c r="F850" s="108" t="s">
        <v>1012</v>
      </c>
      <c r="G850" s="27" t="s">
        <v>1013</v>
      </c>
      <c r="H850" s="27" t="s">
        <v>5</v>
      </c>
      <c r="I850" s="27" t="e">
        <f>+SUMIF('[16]New PBC 31.03.2021'!A:A, 'Trial Balance (2)'!F850, '[16]New PBC 31.03.2021'!D:D)</f>
        <v>#VALUE!</v>
      </c>
      <c r="J850" s="27" t="e">
        <f>+SUMIF('[16]New PBC 31.03.2021'!A:A, 'Trial Balance (2)'!F850, '[16]New PBC 31.03.2021'!G:G)</f>
        <v>#VALUE!</v>
      </c>
      <c r="K850" s="27" t="e">
        <f>+SUMIF('[16]New PBC 31.03.2021'!A:A, 'Trial Balance (2)'!F850, '[16]New PBC 31.03.2021'!J:J)</f>
        <v>#VALUE!</v>
      </c>
      <c r="L850" s="27" t="e">
        <f t="shared" si="65"/>
        <v>#VALUE!</v>
      </c>
      <c r="M850" s="27">
        <f t="shared" si="64"/>
        <v>0</v>
      </c>
      <c r="N850" s="95" t="e">
        <f t="shared" si="66"/>
        <v>#VALUE!</v>
      </c>
      <c r="O850" s="59"/>
      <c r="P850" s="59"/>
      <c r="Q850" s="60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</row>
    <row r="851" spans="1:40" s="23" customFormat="1" ht="12.75" x14ac:dyDescent="0.2">
      <c r="A851" s="23" t="s">
        <v>3568</v>
      </c>
      <c r="B851" s="138">
        <v>1004</v>
      </c>
      <c r="C851" s="138">
        <v>1004</v>
      </c>
      <c r="D851" s="138">
        <v>100401</v>
      </c>
      <c r="E851" s="138">
        <v>100401</v>
      </c>
      <c r="F851" s="108" t="s">
        <v>2887</v>
      </c>
      <c r="G851" s="27" t="s">
        <v>2888</v>
      </c>
      <c r="H851" s="27" t="s">
        <v>5</v>
      </c>
      <c r="I851" s="27" t="e">
        <f>+SUMIF('[16]New PBC 31.03.2021'!A:A, 'Trial Balance (2)'!F851, '[16]New PBC 31.03.2021'!D:D)</f>
        <v>#VALUE!</v>
      </c>
      <c r="J851" s="27" t="e">
        <f>+SUMIF('[16]New PBC 31.03.2021'!A:A, 'Trial Balance (2)'!F851, '[16]New PBC 31.03.2021'!G:G)</f>
        <v>#VALUE!</v>
      </c>
      <c r="K851" s="27" t="e">
        <f>+SUMIF('[16]New PBC 31.03.2021'!A:A, 'Trial Balance (2)'!F851, '[16]New PBC 31.03.2021'!J:J)</f>
        <v>#VALUE!</v>
      </c>
      <c r="L851" s="27" t="e">
        <f t="shared" si="65"/>
        <v>#VALUE!</v>
      </c>
      <c r="M851" s="27">
        <f t="shared" si="64"/>
        <v>0</v>
      </c>
      <c r="N851" s="95" t="e">
        <f t="shared" si="66"/>
        <v>#VALUE!</v>
      </c>
      <c r="O851" s="59"/>
      <c r="P851" s="59"/>
      <c r="Q851" s="60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</row>
    <row r="852" spans="1:40" s="23" customFormat="1" ht="12.75" x14ac:dyDescent="0.2">
      <c r="A852" s="23" t="s">
        <v>3568</v>
      </c>
      <c r="B852" s="138">
        <v>1004</v>
      </c>
      <c r="C852" s="138">
        <v>1004</v>
      </c>
      <c r="D852" s="138">
        <v>100401</v>
      </c>
      <c r="E852" s="138">
        <v>100401</v>
      </c>
      <c r="F852" s="108" t="s">
        <v>2889</v>
      </c>
      <c r="G852" s="27" t="s">
        <v>2890</v>
      </c>
      <c r="H852" s="27" t="s">
        <v>5</v>
      </c>
      <c r="I852" s="27" t="e">
        <f>+SUMIF('[16]New PBC 31.03.2021'!A:A, 'Trial Balance (2)'!F852, '[16]New PBC 31.03.2021'!D:D)</f>
        <v>#VALUE!</v>
      </c>
      <c r="J852" s="27" t="e">
        <f>+SUMIF('[16]New PBC 31.03.2021'!A:A, 'Trial Balance (2)'!F852, '[16]New PBC 31.03.2021'!G:G)</f>
        <v>#VALUE!</v>
      </c>
      <c r="K852" s="27" t="e">
        <f>+SUMIF('[16]New PBC 31.03.2021'!A:A, 'Trial Balance (2)'!F852, '[16]New PBC 31.03.2021'!J:J)</f>
        <v>#VALUE!</v>
      </c>
      <c r="L852" s="27" t="e">
        <f t="shared" si="65"/>
        <v>#VALUE!</v>
      </c>
      <c r="M852" s="27">
        <f t="shared" si="64"/>
        <v>0</v>
      </c>
      <c r="N852" s="95" t="e">
        <f t="shared" si="66"/>
        <v>#VALUE!</v>
      </c>
      <c r="O852" s="59"/>
      <c r="P852" s="59"/>
      <c r="Q852" s="60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</row>
    <row r="853" spans="1:40" s="23" customFormat="1" ht="12.75" x14ac:dyDescent="0.2">
      <c r="A853" s="23" t="s">
        <v>3568</v>
      </c>
      <c r="B853" s="138">
        <v>1004</v>
      </c>
      <c r="C853" s="138">
        <v>1004</v>
      </c>
      <c r="D853" s="138">
        <v>100401</v>
      </c>
      <c r="E853" s="138">
        <v>100401</v>
      </c>
      <c r="F853" s="108" t="s">
        <v>2892</v>
      </c>
      <c r="G853" s="27" t="s">
        <v>391</v>
      </c>
      <c r="H853" s="27" t="s">
        <v>5</v>
      </c>
      <c r="I853" s="27" t="e">
        <f>+SUMIF('[16]New PBC 31.03.2021'!A:A, 'Trial Balance (2)'!F853, '[16]New PBC 31.03.2021'!D:D)</f>
        <v>#VALUE!</v>
      </c>
      <c r="J853" s="27" t="e">
        <f>+SUMIF('[16]New PBC 31.03.2021'!A:A, 'Trial Balance (2)'!F853, '[16]New PBC 31.03.2021'!G:G)</f>
        <v>#VALUE!</v>
      </c>
      <c r="K853" s="27" t="e">
        <f>+SUMIF('[16]New PBC 31.03.2021'!A:A, 'Trial Balance (2)'!F853, '[16]New PBC 31.03.2021'!J:J)</f>
        <v>#VALUE!</v>
      </c>
      <c r="L853" s="27" t="e">
        <f t="shared" si="65"/>
        <v>#VALUE!</v>
      </c>
      <c r="M853" s="27">
        <f t="shared" si="64"/>
        <v>0</v>
      </c>
      <c r="N853" s="95" t="e">
        <f t="shared" si="66"/>
        <v>#VALUE!</v>
      </c>
      <c r="O853" s="59"/>
      <c r="P853" s="59"/>
      <c r="Q853" s="60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</row>
    <row r="854" spans="1:40" s="23" customFormat="1" ht="12.75" x14ac:dyDescent="0.2">
      <c r="A854" s="23" t="s">
        <v>3568</v>
      </c>
      <c r="B854" s="138">
        <v>1004</v>
      </c>
      <c r="C854" s="138">
        <v>1004</v>
      </c>
      <c r="D854" s="138">
        <v>100401</v>
      </c>
      <c r="E854" s="138">
        <v>100401</v>
      </c>
      <c r="F854" s="108" t="s">
        <v>2894</v>
      </c>
      <c r="G854" s="27" t="s">
        <v>2895</v>
      </c>
      <c r="H854" s="27" t="s">
        <v>5</v>
      </c>
      <c r="I854" s="27" t="e">
        <f>+SUMIF('[16]New PBC 31.03.2021'!A:A, 'Trial Balance (2)'!F854, '[16]New PBC 31.03.2021'!D:D)</f>
        <v>#VALUE!</v>
      </c>
      <c r="J854" s="27" t="e">
        <f>+SUMIF('[16]New PBC 31.03.2021'!A:A, 'Trial Balance (2)'!F854, '[16]New PBC 31.03.2021'!G:G)</f>
        <v>#VALUE!</v>
      </c>
      <c r="K854" s="27" t="e">
        <f>+SUMIF('[16]New PBC 31.03.2021'!A:A, 'Trial Balance (2)'!F854, '[16]New PBC 31.03.2021'!J:J)</f>
        <v>#VALUE!</v>
      </c>
      <c r="L854" s="27" t="e">
        <f t="shared" si="65"/>
        <v>#VALUE!</v>
      </c>
      <c r="M854" s="27">
        <f t="shared" si="64"/>
        <v>0</v>
      </c>
      <c r="N854" s="95" t="e">
        <f t="shared" si="66"/>
        <v>#VALUE!</v>
      </c>
      <c r="O854" s="59"/>
      <c r="P854" s="59"/>
      <c r="Q854" s="60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</row>
    <row r="855" spans="1:40" s="23" customFormat="1" ht="12.75" x14ac:dyDescent="0.2">
      <c r="A855" s="23" t="s">
        <v>3568</v>
      </c>
      <c r="B855" s="138">
        <v>1004</v>
      </c>
      <c r="C855" s="138">
        <v>1004</v>
      </c>
      <c r="D855" s="138">
        <v>100401</v>
      </c>
      <c r="E855" s="138">
        <v>100401</v>
      </c>
      <c r="F855" s="108" t="s">
        <v>2896</v>
      </c>
      <c r="G855" s="27" t="s">
        <v>2897</v>
      </c>
      <c r="H855" s="27" t="s">
        <v>5</v>
      </c>
      <c r="I855" s="27" t="e">
        <f>+SUMIF('[16]New PBC 31.03.2021'!A:A, 'Trial Balance (2)'!F855, '[16]New PBC 31.03.2021'!D:D)</f>
        <v>#VALUE!</v>
      </c>
      <c r="J855" s="27" t="e">
        <f>+SUMIF('[16]New PBC 31.03.2021'!A:A, 'Trial Balance (2)'!F855, '[16]New PBC 31.03.2021'!G:G)</f>
        <v>#VALUE!</v>
      </c>
      <c r="K855" s="27" t="e">
        <f>+SUMIF('[16]New PBC 31.03.2021'!A:A, 'Trial Balance (2)'!F855, '[16]New PBC 31.03.2021'!J:J)</f>
        <v>#VALUE!</v>
      </c>
      <c r="L855" s="27" t="e">
        <f t="shared" si="65"/>
        <v>#VALUE!</v>
      </c>
      <c r="M855" s="27">
        <f t="shared" si="64"/>
        <v>0</v>
      </c>
      <c r="N855" s="95" t="e">
        <f t="shared" si="66"/>
        <v>#VALUE!</v>
      </c>
      <c r="O855" s="59"/>
      <c r="P855" s="59"/>
      <c r="Q855" s="60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</row>
    <row r="856" spans="1:40" s="23" customFormat="1" ht="12.75" x14ac:dyDescent="0.2">
      <c r="A856" s="23" t="s">
        <v>3568</v>
      </c>
      <c r="B856" s="138">
        <v>1004</v>
      </c>
      <c r="C856" s="138">
        <v>1004</v>
      </c>
      <c r="D856" s="138">
        <v>100401</v>
      </c>
      <c r="E856" s="138">
        <v>100401</v>
      </c>
      <c r="F856" s="108" t="s">
        <v>2898</v>
      </c>
      <c r="G856" s="27" t="s">
        <v>2899</v>
      </c>
      <c r="H856" s="27" t="s">
        <v>5</v>
      </c>
      <c r="I856" s="27" t="e">
        <f>+SUMIF('[16]New PBC 31.03.2021'!A:A, 'Trial Balance (2)'!F856, '[16]New PBC 31.03.2021'!D:D)</f>
        <v>#VALUE!</v>
      </c>
      <c r="J856" s="27" t="e">
        <f>+SUMIF('[16]New PBC 31.03.2021'!A:A, 'Trial Balance (2)'!F856, '[16]New PBC 31.03.2021'!G:G)</f>
        <v>#VALUE!</v>
      </c>
      <c r="K856" s="27" t="e">
        <f>+SUMIF('[16]New PBC 31.03.2021'!A:A, 'Trial Balance (2)'!F856, '[16]New PBC 31.03.2021'!J:J)</f>
        <v>#VALUE!</v>
      </c>
      <c r="L856" s="27" t="e">
        <f t="shared" si="65"/>
        <v>#VALUE!</v>
      </c>
      <c r="M856" s="27">
        <f t="shared" si="64"/>
        <v>0</v>
      </c>
      <c r="N856" s="95" t="e">
        <f t="shared" si="66"/>
        <v>#VALUE!</v>
      </c>
      <c r="O856" s="59"/>
      <c r="P856" s="59"/>
      <c r="Q856" s="60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</row>
    <row r="857" spans="1:40" s="23" customFormat="1" ht="12.75" x14ac:dyDescent="0.2">
      <c r="A857" s="23" t="s">
        <v>3568</v>
      </c>
      <c r="B857" s="138">
        <v>1004</v>
      </c>
      <c r="C857" s="138">
        <v>1004</v>
      </c>
      <c r="D857" s="138">
        <v>100401</v>
      </c>
      <c r="E857" s="138">
        <v>100401</v>
      </c>
      <c r="F857" s="108" t="s">
        <v>2900</v>
      </c>
      <c r="G857" s="27" t="s">
        <v>2901</v>
      </c>
      <c r="H857" s="27" t="s">
        <v>5</v>
      </c>
      <c r="I857" s="27" t="e">
        <f>+SUMIF('[16]New PBC 31.03.2021'!A:A, 'Trial Balance (2)'!F857, '[16]New PBC 31.03.2021'!D:D)</f>
        <v>#VALUE!</v>
      </c>
      <c r="J857" s="27" t="e">
        <f>+SUMIF('[16]New PBC 31.03.2021'!A:A, 'Trial Balance (2)'!F857, '[16]New PBC 31.03.2021'!G:G)</f>
        <v>#VALUE!</v>
      </c>
      <c r="K857" s="27" t="e">
        <f>+SUMIF('[16]New PBC 31.03.2021'!A:A, 'Trial Balance (2)'!F857, '[16]New PBC 31.03.2021'!J:J)</f>
        <v>#VALUE!</v>
      </c>
      <c r="L857" s="27" t="e">
        <f t="shared" si="65"/>
        <v>#VALUE!</v>
      </c>
      <c r="M857" s="27">
        <f t="shared" si="64"/>
        <v>0</v>
      </c>
      <c r="N857" s="95" t="e">
        <f t="shared" si="66"/>
        <v>#VALUE!</v>
      </c>
      <c r="O857" s="59"/>
      <c r="P857" s="59"/>
      <c r="Q857" s="60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</row>
    <row r="858" spans="1:40" s="23" customFormat="1" ht="12.75" x14ac:dyDescent="0.2">
      <c r="A858" s="23" t="s">
        <v>3568</v>
      </c>
      <c r="B858" s="138">
        <v>1004</v>
      </c>
      <c r="C858" s="138">
        <v>1004</v>
      </c>
      <c r="D858" s="138">
        <v>100401</v>
      </c>
      <c r="E858" s="138">
        <v>100401</v>
      </c>
      <c r="F858" s="108" t="s">
        <v>2902</v>
      </c>
      <c r="G858" s="27" t="s">
        <v>2903</v>
      </c>
      <c r="H858" s="27" t="s">
        <v>5</v>
      </c>
      <c r="I858" s="27" t="e">
        <f>+SUMIF('[16]New PBC 31.03.2021'!A:A, 'Trial Balance (2)'!F858, '[16]New PBC 31.03.2021'!D:D)</f>
        <v>#VALUE!</v>
      </c>
      <c r="J858" s="27" t="e">
        <f>+SUMIF('[16]New PBC 31.03.2021'!A:A, 'Trial Balance (2)'!F858, '[16]New PBC 31.03.2021'!G:G)</f>
        <v>#VALUE!</v>
      </c>
      <c r="K858" s="27" t="e">
        <f>+SUMIF('[16]New PBC 31.03.2021'!A:A, 'Trial Balance (2)'!F858, '[16]New PBC 31.03.2021'!J:J)</f>
        <v>#VALUE!</v>
      </c>
      <c r="L858" s="27" t="e">
        <f t="shared" si="65"/>
        <v>#VALUE!</v>
      </c>
      <c r="M858" s="27">
        <f t="shared" si="64"/>
        <v>0</v>
      </c>
      <c r="N858" s="95" t="e">
        <f t="shared" si="66"/>
        <v>#VALUE!</v>
      </c>
      <c r="O858" s="59"/>
      <c r="P858" s="59"/>
      <c r="Q858" s="60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</row>
    <row r="859" spans="1:40" s="23" customFormat="1" ht="12.75" x14ac:dyDescent="0.2">
      <c r="A859" s="23" t="s">
        <v>3568</v>
      </c>
      <c r="B859" s="138">
        <v>1004</v>
      </c>
      <c r="C859" s="138">
        <v>1004</v>
      </c>
      <c r="D859" s="138">
        <v>100401</v>
      </c>
      <c r="E859" s="138">
        <v>100401</v>
      </c>
      <c r="F859" s="108" t="s">
        <v>2904</v>
      </c>
      <c r="G859" s="27" t="s">
        <v>2905</v>
      </c>
      <c r="H859" s="27" t="s">
        <v>5</v>
      </c>
      <c r="I859" s="27" t="e">
        <f>+SUMIF('[16]New PBC 31.03.2021'!A:A, 'Trial Balance (2)'!F859, '[16]New PBC 31.03.2021'!D:D)</f>
        <v>#VALUE!</v>
      </c>
      <c r="J859" s="27" t="e">
        <f>+SUMIF('[16]New PBC 31.03.2021'!A:A, 'Trial Balance (2)'!F859, '[16]New PBC 31.03.2021'!G:G)</f>
        <v>#VALUE!</v>
      </c>
      <c r="K859" s="27" t="e">
        <f>+SUMIF('[16]New PBC 31.03.2021'!A:A, 'Trial Balance (2)'!F859, '[16]New PBC 31.03.2021'!J:J)</f>
        <v>#VALUE!</v>
      </c>
      <c r="L859" s="27" t="e">
        <f t="shared" si="65"/>
        <v>#VALUE!</v>
      </c>
      <c r="M859" s="27">
        <f t="shared" si="64"/>
        <v>0</v>
      </c>
      <c r="N859" s="95" t="e">
        <f t="shared" si="66"/>
        <v>#VALUE!</v>
      </c>
      <c r="O859" s="59"/>
      <c r="P859" s="59"/>
      <c r="Q859" s="60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</row>
    <row r="860" spans="1:40" s="23" customFormat="1" ht="12.75" x14ac:dyDescent="0.2">
      <c r="A860" s="23" t="s">
        <v>3568</v>
      </c>
      <c r="B860" s="138">
        <v>1004</v>
      </c>
      <c r="C860" s="138">
        <v>1004</v>
      </c>
      <c r="D860" s="138">
        <v>100401</v>
      </c>
      <c r="E860" s="138">
        <v>100401</v>
      </c>
      <c r="F860" s="108" t="s">
        <v>2906</v>
      </c>
      <c r="G860" s="27" t="s">
        <v>2907</v>
      </c>
      <c r="H860" s="27" t="s">
        <v>5</v>
      </c>
      <c r="I860" s="27" t="e">
        <f>+SUMIF('[16]New PBC 31.03.2021'!A:A, 'Trial Balance (2)'!F860, '[16]New PBC 31.03.2021'!D:D)</f>
        <v>#VALUE!</v>
      </c>
      <c r="J860" s="27" t="e">
        <f>+SUMIF('[16]New PBC 31.03.2021'!A:A, 'Trial Balance (2)'!F860, '[16]New PBC 31.03.2021'!G:G)</f>
        <v>#VALUE!</v>
      </c>
      <c r="K860" s="27" t="e">
        <f>+SUMIF('[16]New PBC 31.03.2021'!A:A, 'Trial Balance (2)'!F860, '[16]New PBC 31.03.2021'!J:J)</f>
        <v>#VALUE!</v>
      </c>
      <c r="L860" s="27" t="e">
        <f t="shared" si="65"/>
        <v>#VALUE!</v>
      </c>
      <c r="M860" s="27">
        <f t="shared" si="64"/>
        <v>0</v>
      </c>
      <c r="N860" s="95" t="e">
        <f t="shared" si="66"/>
        <v>#VALUE!</v>
      </c>
      <c r="O860" s="59"/>
      <c r="P860" s="59"/>
      <c r="Q860" s="60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</row>
    <row r="861" spans="1:40" s="23" customFormat="1" ht="12.75" x14ac:dyDescent="0.2">
      <c r="A861" s="23" t="s">
        <v>3568</v>
      </c>
      <c r="B861" s="138">
        <v>1004</v>
      </c>
      <c r="C861" s="138">
        <v>1004</v>
      </c>
      <c r="D861" s="138">
        <v>100401</v>
      </c>
      <c r="E861" s="138">
        <v>100401</v>
      </c>
      <c r="F861" s="108" t="s">
        <v>2910</v>
      </c>
      <c r="G861" s="27" t="s">
        <v>2911</v>
      </c>
      <c r="H861" s="27" t="s">
        <v>5</v>
      </c>
      <c r="I861" s="27" t="e">
        <f>+SUMIF('[16]New PBC 31.03.2021'!A:A, 'Trial Balance (2)'!F861, '[16]New PBC 31.03.2021'!D:D)</f>
        <v>#VALUE!</v>
      </c>
      <c r="J861" s="27" t="e">
        <f>+SUMIF('[16]New PBC 31.03.2021'!A:A, 'Trial Balance (2)'!F861, '[16]New PBC 31.03.2021'!G:G)</f>
        <v>#VALUE!</v>
      </c>
      <c r="K861" s="27" t="e">
        <f>+SUMIF('[16]New PBC 31.03.2021'!A:A, 'Trial Balance (2)'!F861, '[16]New PBC 31.03.2021'!J:J)</f>
        <v>#VALUE!</v>
      </c>
      <c r="L861" s="27" t="e">
        <f t="shared" si="65"/>
        <v>#VALUE!</v>
      </c>
      <c r="M861" s="27">
        <f t="shared" si="64"/>
        <v>0</v>
      </c>
      <c r="N861" s="95" t="e">
        <f t="shared" si="66"/>
        <v>#VALUE!</v>
      </c>
      <c r="O861" s="59"/>
      <c r="P861" s="59"/>
      <c r="Q861" s="60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</row>
    <row r="862" spans="1:40" s="23" customFormat="1" ht="12.75" x14ac:dyDescent="0.2">
      <c r="A862" s="23" t="s">
        <v>3568</v>
      </c>
      <c r="B862" s="138">
        <v>1004</v>
      </c>
      <c r="C862" s="138">
        <v>1004</v>
      </c>
      <c r="D862" s="138">
        <v>100401</v>
      </c>
      <c r="E862" s="138">
        <v>100401</v>
      </c>
      <c r="F862" s="108" t="s">
        <v>2918</v>
      </c>
      <c r="G862" s="27" t="s">
        <v>2919</v>
      </c>
      <c r="H862" s="27" t="s">
        <v>5</v>
      </c>
      <c r="I862" s="27" t="e">
        <f>+SUMIF('[16]New PBC 31.03.2021'!A:A, 'Trial Balance (2)'!F862, '[16]New PBC 31.03.2021'!D:D)</f>
        <v>#VALUE!</v>
      </c>
      <c r="J862" s="27" t="e">
        <f>+SUMIF('[16]New PBC 31.03.2021'!A:A, 'Trial Balance (2)'!F862, '[16]New PBC 31.03.2021'!G:G)</f>
        <v>#VALUE!</v>
      </c>
      <c r="K862" s="27" t="e">
        <f>+SUMIF('[16]New PBC 31.03.2021'!A:A, 'Trial Balance (2)'!F862, '[16]New PBC 31.03.2021'!J:J)</f>
        <v>#VALUE!</v>
      </c>
      <c r="L862" s="27" t="e">
        <f t="shared" si="65"/>
        <v>#VALUE!</v>
      </c>
      <c r="M862" s="27">
        <f t="shared" si="64"/>
        <v>0</v>
      </c>
      <c r="N862" s="95" t="e">
        <f t="shared" si="66"/>
        <v>#VALUE!</v>
      </c>
      <c r="O862" s="59"/>
      <c r="P862" s="59"/>
      <c r="Q862" s="60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</row>
    <row r="863" spans="1:40" s="23" customFormat="1" ht="12.75" x14ac:dyDescent="0.2">
      <c r="A863" s="23" t="s">
        <v>3568</v>
      </c>
      <c r="B863" s="138">
        <v>1004</v>
      </c>
      <c r="C863" s="138">
        <v>1004</v>
      </c>
      <c r="D863" s="138">
        <v>100401</v>
      </c>
      <c r="E863" s="138">
        <v>100401</v>
      </c>
      <c r="F863" s="108" t="s">
        <v>2922</v>
      </c>
      <c r="G863" s="27" t="s">
        <v>2923</v>
      </c>
      <c r="H863" s="27" t="s">
        <v>5</v>
      </c>
      <c r="I863" s="27" t="e">
        <f>+SUMIF('[16]New PBC 31.03.2021'!A:A, 'Trial Balance (2)'!F863, '[16]New PBC 31.03.2021'!D:D)</f>
        <v>#VALUE!</v>
      </c>
      <c r="J863" s="27" t="e">
        <f>+SUMIF('[16]New PBC 31.03.2021'!A:A, 'Trial Balance (2)'!F863, '[16]New PBC 31.03.2021'!G:G)</f>
        <v>#VALUE!</v>
      </c>
      <c r="K863" s="27" t="e">
        <f>+SUMIF('[16]New PBC 31.03.2021'!A:A, 'Trial Balance (2)'!F863, '[16]New PBC 31.03.2021'!J:J)</f>
        <v>#VALUE!</v>
      </c>
      <c r="L863" s="27" t="e">
        <f t="shared" si="65"/>
        <v>#VALUE!</v>
      </c>
      <c r="M863" s="27">
        <f t="shared" si="64"/>
        <v>0</v>
      </c>
      <c r="N863" s="95" t="e">
        <f t="shared" si="66"/>
        <v>#VALUE!</v>
      </c>
      <c r="O863" s="59"/>
      <c r="P863" s="59"/>
      <c r="Q863" s="60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</row>
    <row r="864" spans="1:40" s="23" customFormat="1" ht="12.75" x14ac:dyDescent="0.2">
      <c r="A864" s="23" t="s">
        <v>3568</v>
      </c>
      <c r="B864" s="138">
        <v>1004</v>
      </c>
      <c r="C864" s="138">
        <v>1004</v>
      </c>
      <c r="D864" s="138">
        <v>100401</v>
      </c>
      <c r="E864" s="138">
        <v>100401</v>
      </c>
      <c r="F864" s="108" t="s">
        <v>2926</v>
      </c>
      <c r="G864" s="27" t="s">
        <v>2927</v>
      </c>
      <c r="H864" s="27" t="s">
        <v>5</v>
      </c>
      <c r="I864" s="27" t="e">
        <f>+SUMIF('[16]New PBC 31.03.2021'!A:A, 'Trial Balance (2)'!F864, '[16]New PBC 31.03.2021'!D:D)</f>
        <v>#VALUE!</v>
      </c>
      <c r="J864" s="27" t="e">
        <f>+SUMIF('[16]New PBC 31.03.2021'!A:A, 'Trial Balance (2)'!F864, '[16]New PBC 31.03.2021'!G:G)</f>
        <v>#VALUE!</v>
      </c>
      <c r="K864" s="27" t="e">
        <f>+SUMIF('[16]New PBC 31.03.2021'!A:A, 'Trial Balance (2)'!F864, '[16]New PBC 31.03.2021'!J:J)</f>
        <v>#VALUE!</v>
      </c>
      <c r="L864" s="27" t="e">
        <f t="shared" si="65"/>
        <v>#VALUE!</v>
      </c>
      <c r="M864" s="27">
        <f t="shared" si="64"/>
        <v>0</v>
      </c>
      <c r="N864" s="95" t="e">
        <f t="shared" si="66"/>
        <v>#VALUE!</v>
      </c>
      <c r="O864" s="59"/>
      <c r="P864" s="59"/>
      <c r="Q864" s="60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</row>
    <row r="865" spans="1:40" s="23" customFormat="1" ht="12.75" x14ac:dyDescent="0.2">
      <c r="A865" s="23" t="s">
        <v>3568</v>
      </c>
      <c r="B865" s="138">
        <v>1004</v>
      </c>
      <c r="C865" s="138">
        <v>1004</v>
      </c>
      <c r="D865" s="138">
        <v>100401</v>
      </c>
      <c r="E865" s="138">
        <v>100401</v>
      </c>
      <c r="F865" s="108" t="s">
        <v>2932</v>
      </c>
      <c r="G865" s="27" t="s">
        <v>2933</v>
      </c>
      <c r="H865" s="27" t="s">
        <v>5</v>
      </c>
      <c r="I865" s="27" t="e">
        <f>+SUMIF('[16]New PBC 31.03.2021'!A:A, 'Trial Balance (2)'!F865, '[16]New PBC 31.03.2021'!D:D)</f>
        <v>#VALUE!</v>
      </c>
      <c r="J865" s="27" t="e">
        <f>+SUMIF('[16]New PBC 31.03.2021'!A:A, 'Trial Balance (2)'!F865, '[16]New PBC 31.03.2021'!G:G)</f>
        <v>#VALUE!</v>
      </c>
      <c r="K865" s="27" t="e">
        <f>+SUMIF('[16]New PBC 31.03.2021'!A:A, 'Trial Balance (2)'!F865, '[16]New PBC 31.03.2021'!J:J)</f>
        <v>#VALUE!</v>
      </c>
      <c r="L865" s="27" t="e">
        <f t="shared" si="65"/>
        <v>#VALUE!</v>
      </c>
      <c r="M865" s="27">
        <f t="shared" si="64"/>
        <v>0</v>
      </c>
      <c r="N865" s="95" t="e">
        <f t="shared" si="66"/>
        <v>#VALUE!</v>
      </c>
      <c r="O865" s="59"/>
      <c r="P865" s="59"/>
      <c r="Q865" s="60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</row>
    <row r="866" spans="1:40" s="23" customFormat="1" ht="12.75" x14ac:dyDescent="0.2">
      <c r="A866" s="23" t="s">
        <v>3568</v>
      </c>
      <c r="B866" s="138">
        <v>1004</v>
      </c>
      <c r="C866" s="138">
        <v>1004</v>
      </c>
      <c r="D866" s="138">
        <v>100401</v>
      </c>
      <c r="E866" s="138">
        <v>100401</v>
      </c>
      <c r="F866" s="108" t="s">
        <v>2934</v>
      </c>
      <c r="G866" s="27" t="s">
        <v>3584</v>
      </c>
      <c r="H866" s="27" t="s">
        <v>5</v>
      </c>
      <c r="I866" s="27" t="e">
        <f>+SUMIF('[16]New PBC 31.03.2021'!A:A, 'Trial Balance (2)'!F866, '[16]New PBC 31.03.2021'!D:D)</f>
        <v>#VALUE!</v>
      </c>
      <c r="J866" s="27" t="e">
        <f>+SUMIF('[16]New PBC 31.03.2021'!A:A, 'Trial Balance (2)'!F866, '[16]New PBC 31.03.2021'!G:G)</f>
        <v>#VALUE!</v>
      </c>
      <c r="K866" s="27" t="e">
        <f>+SUMIF('[16]New PBC 31.03.2021'!A:A, 'Trial Balance (2)'!F866, '[16]New PBC 31.03.2021'!J:J)</f>
        <v>#VALUE!</v>
      </c>
      <c r="L866" s="27" t="e">
        <f t="shared" si="65"/>
        <v>#VALUE!</v>
      </c>
      <c r="M866" s="27">
        <f t="shared" si="64"/>
        <v>0</v>
      </c>
      <c r="N866" s="95" t="e">
        <f t="shared" si="66"/>
        <v>#VALUE!</v>
      </c>
      <c r="O866" s="59"/>
      <c r="P866" s="59"/>
      <c r="Q866" s="60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</row>
    <row r="867" spans="1:40" s="23" customFormat="1" ht="12.75" x14ac:dyDescent="0.2">
      <c r="A867" s="23" t="s">
        <v>3568</v>
      </c>
      <c r="B867" s="138">
        <v>1004</v>
      </c>
      <c r="C867" s="138">
        <v>1004</v>
      </c>
      <c r="D867" s="138">
        <v>100401</v>
      </c>
      <c r="E867" s="138">
        <v>100401</v>
      </c>
      <c r="F867" s="108" t="s">
        <v>2937</v>
      </c>
      <c r="G867" s="27" t="s">
        <v>2938</v>
      </c>
      <c r="H867" s="27" t="s">
        <v>5</v>
      </c>
      <c r="I867" s="27" t="e">
        <f>+SUMIF('[16]New PBC 31.03.2021'!A:A, 'Trial Balance (2)'!F867, '[16]New PBC 31.03.2021'!D:D)</f>
        <v>#VALUE!</v>
      </c>
      <c r="J867" s="27" t="e">
        <f>+SUMIF('[16]New PBC 31.03.2021'!A:A, 'Trial Balance (2)'!F867, '[16]New PBC 31.03.2021'!G:G)</f>
        <v>#VALUE!</v>
      </c>
      <c r="K867" s="27" t="e">
        <f>+SUMIF('[16]New PBC 31.03.2021'!A:A, 'Trial Balance (2)'!F867, '[16]New PBC 31.03.2021'!J:J)</f>
        <v>#VALUE!</v>
      </c>
      <c r="L867" s="27" t="e">
        <f t="shared" si="65"/>
        <v>#VALUE!</v>
      </c>
      <c r="M867" s="27">
        <f t="shared" si="64"/>
        <v>0</v>
      </c>
      <c r="N867" s="95" t="e">
        <f t="shared" si="66"/>
        <v>#VALUE!</v>
      </c>
      <c r="O867" s="59"/>
      <c r="P867" s="59"/>
      <c r="Q867" s="60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</row>
    <row r="868" spans="1:40" s="23" customFormat="1" ht="12.75" x14ac:dyDescent="0.2">
      <c r="A868" s="23" t="s">
        <v>3568</v>
      </c>
      <c r="B868" s="138">
        <v>1004</v>
      </c>
      <c r="C868" s="138">
        <v>1004</v>
      </c>
      <c r="D868" s="138">
        <v>100401</v>
      </c>
      <c r="E868" s="138">
        <v>100401</v>
      </c>
      <c r="F868" s="108" t="s">
        <v>2939</v>
      </c>
      <c r="G868" s="27" t="s">
        <v>2940</v>
      </c>
      <c r="H868" s="27" t="s">
        <v>5</v>
      </c>
      <c r="I868" s="27" t="e">
        <f>+SUMIF('[16]New PBC 31.03.2021'!A:A, 'Trial Balance (2)'!F868, '[16]New PBC 31.03.2021'!D:D)</f>
        <v>#VALUE!</v>
      </c>
      <c r="J868" s="27" t="e">
        <f>+SUMIF('[16]New PBC 31.03.2021'!A:A, 'Trial Balance (2)'!F868, '[16]New PBC 31.03.2021'!G:G)</f>
        <v>#VALUE!</v>
      </c>
      <c r="K868" s="27" t="e">
        <f>+SUMIF('[16]New PBC 31.03.2021'!A:A, 'Trial Balance (2)'!F868, '[16]New PBC 31.03.2021'!J:J)</f>
        <v>#VALUE!</v>
      </c>
      <c r="L868" s="27" t="e">
        <f t="shared" si="65"/>
        <v>#VALUE!</v>
      </c>
      <c r="M868" s="27">
        <f t="shared" si="64"/>
        <v>0</v>
      </c>
      <c r="N868" s="95" t="e">
        <f t="shared" si="66"/>
        <v>#VALUE!</v>
      </c>
      <c r="O868" s="59"/>
      <c r="P868" s="59"/>
      <c r="Q868" s="60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</row>
    <row r="869" spans="1:40" s="23" customFormat="1" ht="12.75" x14ac:dyDescent="0.2">
      <c r="A869" s="23" t="s">
        <v>3568</v>
      </c>
      <c r="B869" s="138">
        <v>1004</v>
      </c>
      <c r="C869" s="138">
        <v>1004</v>
      </c>
      <c r="D869" s="138">
        <v>100401</v>
      </c>
      <c r="E869" s="138">
        <v>100401</v>
      </c>
      <c r="F869" s="108" t="s">
        <v>2943</v>
      </c>
      <c r="G869" s="27" t="s">
        <v>2944</v>
      </c>
      <c r="H869" s="27" t="s">
        <v>5</v>
      </c>
      <c r="I869" s="27" t="e">
        <f>+SUMIF('[16]New PBC 31.03.2021'!A:A, 'Trial Balance (2)'!F869, '[16]New PBC 31.03.2021'!D:D)</f>
        <v>#VALUE!</v>
      </c>
      <c r="J869" s="27" t="e">
        <f>+SUMIF('[16]New PBC 31.03.2021'!A:A, 'Trial Balance (2)'!F869, '[16]New PBC 31.03.2021'!G:G)</f>
        <v>#VALUE!</v>
      </c>
      <c r="K869" s="27" t="e">
        <f>+SUMIF('[16]New PBC 31.03.2021'!A:A, 'Trial Balance (2)'!F869, '[16]New PBC 31.03.2021'!J:J)</f>
        <v>#VALUE!</v>
      </c>
      <c r="L869" s="27" t="e">
        <f t="shared" si="65"/>
        <v>#VALUE!</v>
      </c>
      <c r="M869" s="27">
        <f t="shared" si="64"/>
        <v>0</v>
      </c>
      <c r="N869" s="95" t="e">
        <f t="shared" si="66"/>
        <v>#VALUE!</v>
      </c>
      <c r="O869" s="59"/>
      <c r="P869" s="59"/>
      <c r="Q869" s="60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</row>
    <row r="870" spans="1:40" s="23" customFormat="1" ht="12.75" x14ac:dyDescent="0.2">
      <c r="A870" s="23" t="s">
        <v>3568</v>
      </c>
      <c r="B870" s="138">
        <v>1004</v>
      </c>
      <c r="C870" s="138">
        <v>1004</v>
      </c>
      <c r="D870" s="138">
        <v>100401</v>
      </c>
      <c r="E870" s="138">
        <v>100401</v>
      </c>
      <c r="F870" s="108" t="s">
        <v>2945</v>
      </c>
      <c r="G870" s="27" t="s">
        <v>2946</v>
      </c>
      <c r="H870" s="27" t="s">
        <v>5</v>
      </c>
      <c r="I870" s="27" t="e">
        <f>+SUMIF('[16]New PBC 31.03.2021'!A:A, 'Trial Balance (2)'!F870, '[16]New PBC 31.03.2021'!D:D)</f>
        <v>#VALUE!</v>
      </c>
      <c r="J870" s="27" t="e">
        <f>+SUMIF('[16]New PBC 31.03.2021'!A:A, 'Trial Balance (2)'!F870, '[16]New PBC 31.03.2021'!G:G)</f>
        <v>#VALUE!</v>
      </c>
      <c r="K870" s="27" t="e">
        <f>+SUMIF('[16]New PBC 31.03.2021'!A:A, 'Trial Balance (2)'!F870, '[16]New PBC 31.03.2021'!J:J)</f>
        <v>#VALUE!</v>
      </c>
      <c r="L870" s="27" t="e">
        <f t="shared" si="65"/>
        <v>#VALUE!</v>
      </c>
      <c r="M870" s="27">
        <f t="shared" si="64"/>
        <v>0</v>
      </c>
      <c r="N870" s="95" t="e">
        <f t="shared" si="66"/>
        <v>#VALUE!</v>
      </c>
      <c r="O870" s="59"/>
      <c r="P870" s="59"/>
      <c r="Q870" s="60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</row>
    <row r="871" spans="1:40" s="23" customFormat="1" ht="12.75" x14ac:dyDescent="0.2">
      <c r="A871" s="23" t="s">
        <v>3568</v>
      </c>
      <c r="B871" s="138">
        <v>1004</v>
      </c>
      <c r="C871" s="138">
        <v>1004</v>
      </c>
      <c r="D871" s="138">
        <v>100401</v>
      </c>
      <c r="E871" s="138">
        <v>100401</v>
      </c>
      <c r="F871" s="108" t="s">
        <v>2949</v>
      </c>
      <c r="G871" s="27" t="s">
        <v>2950</v>
      </c>
      <c r="H871" s="27" t="s">
        <v>5</v>
      </c>
      <c r="I871" s="27" t="e">
        <f>+SUMIF('[16]New PBC 31.03.2021'!A:A, 'Trial Balance (2)'!F871, '[16]New PBC 31.03.2021'!D:D)</f>
        <v>#VALUE!</v>
      </c>
      <c r="J871" s="27" t="e">
        <f>+SUMIF('[16]New PBC 31.03.2021'!A:A, 'Trial Balance (2)'!F871, '[16]New PBC 31.03.2021'!G:G)</f>
        <v>#VALUE!</v>
      </c>
      <c r="K871" s="27" t="e">
        <f>+SUMIF('[16]New PBC 31.03.2021'!A:A, 'Trial Balance (2)'!F871, '[16]New PBC 31.03.2021'!J:J)</f>
        <v>#VALUE!</v>
      </c>
      <c r="L871" s="27" t="e">
        <f t="shared" si="65"/>
        <v>#VALUE!</v>
      </c>
      <c r="M871" s="27">
        <f t="shared" si="64"/>
        <v>0</v>
      </c>
      <c r="N871" s="95" t="e">
        <f t="shared" si="66"/>
        <v>#VALUE!</v>
      </c>
      <c r="O871" s="59"/>
      <c r="P871" s="59"/>
      <c r="Q871" s="60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</row>
    <row r="872" spans="1:40" s="23" customFormat="1" ht="12.75" x14ac:dyDescent="0.2">
      <c r="A872" s="23" t="s">
        <v>3568</v>
      </c>
      <c r="B872" s="138">
        <v>1004</v>
      </c>
      <c r="C872" s="138">
        <v>1004</v>
      </c>
      <c r="D872" s="138">
        <v>100401</v>
      </c>
      <c r="E872" s="138">
        <v>100401</v>
      </c>
      <c r="F872" s="108" t="s">
        <v>2951</v>
      </c>
      <c r="G872" s="27" t="s">
        <v>2952</v>
      </c>
      <c r="H872" s="27" t="s">
        <v>5</v>
      </c>
      <c r="I872" s="27" t="e">
        <f>+SUMIF('[16]New PBC 31.03.2021'!A:A, 'Trial Balance (2)'!F872, '[16]New PBC 31.03.2021'!D:D)</f>
        <v>#VALUE!</v>
      </c>
      <c r="J872" s="27" t="e">
        <f>+SUMIF('[16]New PBC 31.03.2021'!A:A, 'Trial Balance (2)'!F872, '[16]New PBC 31.03.2021'!G:G)</f>
        <v>#VALUE!</v>
      </c>
      <c r="K872" s="27" t="e">
        <f>+SUMIF('[16]New PBC 31.03.2021'!A:A, 'Trial Balance (2)'!F872, '[16]New PBC 31.03.2021'!J:J)</f>
        <v>#VALUE!</v>
      </c>
      <c r="L872" s="27" t="e">
        <f t="shared" si="65"/>
        <v>#VALUE!</v>
      </c>
      <c r="M872" s="27">
        <f t="shared" si="64"/>
        <v>0</v>
      </c>
      <c r="N872" s="95" t="e">
        <f t="shared" si="66"/>
        <v>#VALUE!</v>
      </c>
      <c r="O872" s="59"/>
      <c r="P872" s="59"/>
      <c r="Q872" s="60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</row>
    <row r="873" spans="1:40" s="23" customFormat="1" ht="12.75" x14ac:dyDescent="0.2">
      <c r="A873" s="23" t="s">
        <v>3568</v>
      </c>
      <c r="B873" s="138">
        <v>1004</v>
      </c>
      <c r="C873" s="138">
        <v>1004</v>
      </c>
      <c r="D873" s="138">
        <v>100401</v>
      </c>
      <c r="E873" s="138">
        <v>100401</v>
      </c>
      <c r="F873" s="108" t="s">
        <v>2953</v>
      </c>
      <c r="G873" s="27" t="s">
        <v>2954</v>
      </c>
      <c r="H873" s="27" t="s">
        <v>5</v>
      </c>
      <c r="I873" s="27" t="e">
        <f>+SUMIF('[16]New PBC 31.03.2021'!A:A, 'Trial Balance (2)'!F873, '[16]New PBC 31.03.2021'!D:D)</f>
        <v>#VALUE!</v>
      </c>
      <c r="J873" s="27" t="e">
        <f>+SUMIF('[16]New PBC 31.03.2021'!A:A, 'Trial Balance (2)'!F873, '[16]New PBC 31.03.2021'!G:G)</f>
        <v>#VALUE!</v>
      </c>
      <c r="K873" s="27" t="e">
        <f>+SUMIF('[16]New PBC 31.03.2021'!A:A, 'Trial Balance (2)'!F873, '[16]New PBC 31.03.2021'!J:J)</f>
        <v>#VALUE!</v>
      </c>
      <c r="L873" s="27" t="e">
        <f t="shared" si="65"/>
        <v>#VALUE!</v>
      </c>
      <c r="M873" s="27">
        <f t="shared" si="64"/>
        <v>0</v>
      </c>
      <c r="N873" s="95" t="e">
        <f t="shared" si="66"/>
        <v>#VALUE!</v>
      </c>
      <c r="O873" s="59"/>
      <c r="P873" s="59"/>
      <c r="Q873" s="60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</row>
    <row r="874" spans="1:40" s="23" customFormat="1" ht="12.75" x14ac:dyDescent="0.2">
      <c r="A874" s="23" t="s">
        <v>3568</v>
      </c>
      <c r="B874" s="138">
        <v>1004</v>
      </c>
      <c r="C874" s="138">
        <v>1004</v>
      </c>
      <c r="D874" s="138">
        <v>100401</v>
      </c>
      <c r="E874" s="138">
        <v>100401</v>
      </c>
      <c r="F874" s="108" t="s">
        <v>2955</v>
      </c>
      <c r="G874" s="27" t="s">
        <v>2956</v>
      </c>
      <c r="H874" s="27" t="s">
        <v>5</v>
      </c>
      <c r="I874" s="27" t="e">
        <f>+SUMIF('[16]New PBC 31.03.2021'!A:A, 'Trial Balance (2)'!F874, '[16]New PBC 31.03.2021'!D:D)</f>
        <v>#VALUE!</v>
      </c>
      <c r="J874" s="27" t="e">
        <f>+SUMIF('[16]New PBC 31.03.2021'!A:A, 'Trial Balance (2)'!F874, '[16]New PBC 31.03.2021'!G:G)</f>
        <v>#VALUE!</v>
      </c>
      <c r="K874" s="27" t="e">
        <f>+SUMIF('[16]New PBC 31.03.2021'!A:A, 'Trial Balance (2)'!F874, '[16]New PBC 31.03.2021'!J:J)</f>
        <v>#VALUE!</v>
      </c>
      <c r="L874" s="27" t="e">
        <f t="shared" si="65"/>
        <v>#VALUE!</v>
      </c>
      <c r="M874" s="27">
        <f t="shared" si="64"/>
        <v>0</v>
      </c>
      <c r="N874" s="95" t="e">
        <f t="shared" si="66"/>
        <v>#VALUE!</v>
      </c>
      <c r="O874" s="59"/>
      <c r="P874" s="59"/>
      <c r="Q874" s="60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</row>
    <row r="875" spans="1:40" s="23" customFormat="1" ht="12.75" x14ac:dyDescent="0.2">
      <c r="A875" s="23" t="s">
        <v>3568</v>
      </c>
      <c r="B875" s="138">
        <v>1004</v>
      </c>
      <c r="C875" s="138">
        <v>1004</v>
      </c>
      <c r="D875" s="138">
        <v>100401</v>
      </c>
      <c r="E875" s="138">
        <v>100401</v>
      </c>
      <c r="F875" s="108" t="s">
        <v>2959</v>
      </c>
      <c r="G875" s="27" t="s">
        <v>2960</v>
      </c>
      <c r="H875" s="27" t="s">
        <v>5</v>
      </c>
      <c r="I875" s="27" t="e">
        <f>+SUMIF('[16]New PBC 31.03.2021'!A:A, 'Trial Balance (2)'!F875, '[16]New PBC 31.03.2021'!D:D)</f>
        <v>#VALUE!</v>
      </c>
      <c r="J875" s="27" t="e">
        <f>+SUMIF('[16]New PBC 31.03.2021'!A:A, 'Trial Balance (2)'!F875, '[16]New PBC 31.03.2021'!G:G)</f>
        <v>#VALUE!</v>
      </c>
      <c r="K875" s="27" t="e">
        <f>+SUMIF('[16]New PBC 31.03.2021'!A:A, 'Trial Balance (2)'!F875, '[16]New PBC 31.03.2021'!J:J)</f>
        <v>#VALUE!</v>
      </c>
      <c r="L875" s="27" t="e">
        <f t="shared" si="65"/>
        <v>#VALUE!</v>
      </c>
      <c r="M875" s="27">
        <f t="shared" si="64"/>
        <v>0</v>
      </c>
      <c r="N875" s="95" t="e">
        <f t="shared" si="66"/>
        <v>#VALUE!</v>
      </c>
      <c r="O875" s="59"/>
      <c r="P875" s="59"/>
      <c r="Q875" s="60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</row>
    <row r="876" spans="1:40" s="23" customFormat="1" ht="12.75" x14ac:dyDescent="0.2">
      <c r="A876" s="23" t="s">
        <v>3568</v>
      </c>
      <c r="B876" s="138">
        <v>1004</v>
      </c>
      <c r="C876" s="138">
        <v>1004</v>
      </c>
      <c r="D876" s="138">
        <v>100401</v>
      </c>
      <c r="E876" s="138">
        <v>100401</v>
      </c>
      <c r="F876" s="108" t="s">
        <v>2963</v>
      </c>
      <c r="G876" s="27" t="s">
        <v>2964</v>
      </c>
      <c r="H876" s="27" t="s">
        <v>5</v>
      </c>
      <c r="I876" s="27" t="e">
        <f>+SUMIF('[16]New PBC 31.03.2021'!A:A, 'Trial Balance (2)'!F876, '[16]New PBC 31.03.2021'!D:D)</f>
        <v>#VALUE!</v>
      </c>
      <c r="J876" s="27" t="e">
        <f>+SUMIF('[16]New PBC 31.03.2021'!A:A, 'Trial Balance (2)'!F876, '[16]New PBC 31.03.2021'!G:G)</f>
        <v>#VALUE!</v>
      </c>
      <c r="K876" s="27" t="e">
        <f>+SUMIF('[16]New PBC 31.03.2021'!A:A, 'Trial Balance (2)'!F876, '[16]New PBC 31.03.2021'!J:J)</f>
        <v>#VALUE!</v>
      </c>
      <c r="L876" s="27" t="e">
        <f t="shared" si="65"/>
        <v>#VALUE!</v>
      </c>
      <c r="M876" s="27">
        <f t="shared" si="64"/>
        <v>0</v>
      </c>
      <c r="N876" s="95" t="e">
        <f t="shared" si="66"/>
        <v>#VALUE!</v>
      </c>
      <c r="O876" s="59"/>
      <c r="P876" s="59"/>
      <c r="Q876" s="60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</row>
    <row r="877" spans="1:40" s="23" customFormat="1" ht="12.75" x14ac:dyDescent="0.2">
      <c r="A877" s="23" t="s">
        <v>3568</v>
      </c>
      <c r="B877" s="138">
        <v>1004</v>
      </c>
      <c r="C877" s="138">
        <v>1004</v>
      </c>
      <c r="D877" s="138">
        <v>100401</v>
      </c>
      <c r="E877" s="138">
        <v>100401</v>
      </c>
      <c r="F877" s="108" t="s">
        <v>2965</v>
      </c>
      <c r="G877" s="27" t="s">
        <v>2966</v>
      </c>
      <c r="H877" s="27" t="s">
        <v>5</v>
      </c>
      <c r="I877" s="27" t="e">
        <f>+SUMIF('[16]New PBC 31.03.2021'!A:A, 'Trial Balance (2)'!F877, '[16]New PBC 31.03.2021'!D:D)</f>
        <v>#VALUE!</v>
      </c>
      <c r="J877" s="27" t="e">
        <f>+SUMIF('[16]New PBC 31.03.2021'!A:A, 'Trial Balance (2)'!F877, '[16]New PBC 31.03.2021'!G:G)</f>
        <v>#VALUE!</v>
      </c>
      <c r="K877" s="27" t="e">
        <f>+SUMIF('[16]New PBC 31.03.2021'!A:A, 'Trial Balance (2)'!F877, '[16]New PBC 31.03.2021'!J:J)</f>
        <v>#VALUE!</v>
      </c>
      <c r="L877" s="27" t="e">
        <f t="shared" si="65"/>
        <v>#VALUE!</v>
      </c>
      <c r="M877" s="27">
        <f t="shared" si="64"/>
        <v>0</v>
      </c>
      <c r="N877" s="95" t="e">
        <f t="shared" si="66"/>
        <v>#VALUE!</v>
      </c>
      <c r="O877" s="59"/>
      <c r="P877" s="59"/>
      <c r="Q877" s="60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</row>
    <row r="878" spans="1:40" s="23" customFormat="1" ht="12.75" x14ac:dyDescent="0.2">
      <c r="A878" s="23" t="s">
        <v>3568</v>
      </c>
      <c r="B878" s="138">
        <v>1004</v>
      </c>
      <c r="C878" s="138">
        <v>1004</v>
      </c>
      <c r="D878" s="138">
        <v>100401</v>
      </c>
      <c r="E878" s="138">
        <v>100401</v>
      </c>
      <c r="F878" s="108" t="s">
        <v>2967</v>
      </c>
      <c r="G878" s="27" t="s">
        <v>2968</v>
      </c>
      <c r="H878" s="27" t="s">
        <v>5</v>
      </c>
      <c r="I878" s="27" t="e">
        <f>+SUMIF('[16]New PBC 31.03.2021'!A:A, 'Trial Balance (2)'!F878, '[16]New PBC 31.03.2021'!D:D)</f>
        <v>#VALUE!</v>
      </c>
      <c r="J878" s="27" t="e">
        <f>+SUMIF('[16]New PBC 31.03.2021'!A:A, 'Trial Balance (2)'!F878, '[16]New PBC 31.03.2021'!G:G)</f>
        <v>#VALUE!</v>
      </c>
      <c r="K878" s="27" t="e">
        <f>+SUMIF('[16]New PBC 31.03.2021'!A:A, 'Trial Balance (2)'!F878, '[16]New PBC 31.03.2021'!J:J)</f>
        <v>#VALUE!</v>
      </c>
      <c r="L878" s="27" t="e">
        <f t="shared" si="65"/>
        <v>#VALUE!</v>
      </c>
      <c r="M878" s="27">
        <f t="shared" si="64"/>
        <v>0</v>
      </c>
      <c r="N878" s="95" t="e">
        <f t="shared" si="66"/>
        <v>#VALUE!</v>
      </c>
      <c r="O878" s="59"/>
      <c r="P878" s="59"/>
      <c r="Q878" s="60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</row>
    <row r="879" spans="1:40" s="23" customFormat="1" ht="12.75" x14ac:dyDescent="0.2">
      <c r="A879" s="23" t="s">
        <v>3568</v>
      </c>
      <c r="B879" s="138">
        <v>1004</v>
      </c>
      <c r="C879" s="138">
        <v>1004</v>
      </c>
      <c r="D879" s="138">
        <v>100401</v>
      </c>
      <c r="E879" s="138">
        <v>100401</v>
      </c>
      <c r="F879" s="108" t="s">
        <v>2969</v>
      </c>
      <c r="G879" s="27" t="s">
        <v>2970</v>
      </c>
      <c r="H879" s="27" t="s">
        <v>5</v>
      </c>
      <c r="I879" s="27" t="e">
        <f>+SUMIF('[16]New PBC 31.03.2021'!A:A, 'Trial Balance (2)'!F879, '[16]New PBC 31.03.2021'!D:D)</f>
        <v>#VALUE!</v>
      </c>
      <c r="J879" s="27" t="e">
        <f>+SUMIF('[16]New PBC 31.03.2021'!A:A, 'Trial Balance (2)'!F879, '[16]New PBC 31.03.2021'!G:G)</f>
        <v>#VALUE!</v>
      </c>
      <c r="K879" s="27" t="e">
        <f>+SUMIF('[16]New PBC 31.03.2021'!A:A, 'Trial Balance (2)'!F879, '[16]New PBC 31.03.2021'!J:J)</f>
        <v>#VALUE!</v>
      </c>
      <c r="L879" s="27" t="e">
        <f t="shared" si="65"/>
        <v>#VALUE!</v>
      </c>
      <c r="M879" s="27">
        <f t="shared" si="64"/>
        <v>0</v>
      </c>
      <c r="N879" s="95" t="e">
        <f t="shared" si="66"/>
        <v>#VALUE!</v>
      </c>
      <c r="O879" s="59"/>
      <c r="P879" s="59"/>
      <c r="Q879" s="60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</row>
    <row r="880" spans="1:40" s="23" customFormat="1" ht="12.75" x14ac:dyDescent="0.2">
      <c r="A880" s="23" t="s">
        <v>3568</v>
      </c>
      <c r="B880" s="138">
        <v>1004</v>
      </c>
      <c r="C880" s="138">
        <v>1004</v>
      </c>
      <c r="D880" s="138">
        <v>100401</v>
      </c>
      <c r="E880" s="138">
        <v>100401</v>
      </c>
      <c r="F880" s="108" t="s">
        <v>2971</v>
      </c>
      <c r="G880" s="27" t="s">
        <v>2972</v>
      </c>
      <c r="H880" s="27" t="s">
        <v>5</v>
      </c>
      <c r="I880" s="27" t="e">
        <f>+SUMIF('[16]New PBC 31.03.2021'!A:A, 'Trial Balance (2)'!F880, '[16]New PBC 31.03.2021'!D:D)</f>
        <v>#VALUE!</v>
      </c>
      <c r="J880" s="27" t="e">
        <f>+SUMIF('[16]New PBC 31.03.2021'!A:A, 'Trial Balance (2)'!F880, '[16]New PBC 31.03.2021'!G:G)</f>
        <v>#VALUE!</v>
      </c>
      <c r="K880" s="27" t="e">
        <f>+SUMIF('[16]New PBC 31.03.2021'!A:A, 'Trial Balance (2)'!F880, '[16]New PBC 31.03.2021'!J:J)</f>
        <v>#VALUE!</v>
      </c>
      <c r="L880" s="27" t="e">
        <f t="shared" si="65"/>
        <v>#VALUE!</v>
      </c>
      <c r="M880" s="27">
        <f t="shared" si="64"/>
        <v>0</v>
      </c>
      <c r="N880" s="95" t="e">
        <f t="shared" si="66"/>
        <v>#VALUE!</v>
      </c>
      <c r="O880" s="59"/>
      <c r="P880" s="59"/>
      <c r="Q880" s="60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</row>
    <row r="881" spans="1:40" s="23" customFormat="1" ht="12.75" x14ac:dyDescent="0.2">
      <c r="A881" s="23" t="s">
        <v>3568</v>
      </c>
      <c r="B881" s="138">
        <v>1004</v>
      </c>
      <c r="C881" s="138">
        <v>1004</v>
      </c>
      <c r="D881" s="138">
        <v>100401</v>
      </c>
      <c r="E881" s="138">
        <v>100401</v>
      </c>
      <c r="F881" s="108" t="s">
        <v>2973</v>
      </c>
      <c r="G881" s="27" t="s">
        <v>2974</v>
      </c>
      <c r="H881" s="27" t="s">
        <v>5</v>
      </c>
      <c r="I881" s="27" t="e">
        <f>+SUMIF('[16]New PBC 31.03.2021'!A:A, 'Trial Balance (2)'!F881, '[16]New PBC 31.03.2021'!D:D)</f>
        <v>#VALUE!</v>
      </c>
      <c r="J881" s="27" t="e">
        <f>+SUMIF('[16]New PBC 31.03.2021'!A:A, 'Trial Balance (2)'!F881, '[16]New PBC 31.03.2021'!G:G)</f>
        <v>#VALUE!</v>
      </c>
      <c r="K881" s="27" t="e">
        <f>+SUMIF('[16]New PBC 31.03.2021'!A:A, 'Trial Balance (2)'!F881, '[16]New PBC 31.03.2021'!J:J)</f>
        <v>#VALUE!</v>
      </c>
      <c r="L881" s="27" t="e">
        <f t="shared" si="65"/>
        <v>#VALUE!</v>
      </c>
      <c r="M881" s="27">
        <f t="shared" si="64"/>
        <v>0</v>
      </c>
      <c r="N881" s="95" t="e">
        <f t="shared" si="66"/>
        <v>#VALUE!</v>
      </c>
      <c r="O881" s="59"/>
      <c r="P881" s="59"/>
      <c r="Q881" s="60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</row>
    <row r="882" spans="1:40" s="23" customFormat="1" ht="12.75" x14ac:dyDescent="0.2">
      <c r="A882" s="23" t="s">
        <v>3568</v>
      </c>
      <c r="B882" s="138">
        <v>1004</v>
      </c>
      <c r="C882" s="138">
        <v>1004</v>
      </c>
      <c r="D882" s="138">
        <v>100401</v>
      </c>
      <c r="E882" s="138">
        <v>100401</v>
      </c>
      <c r="F882" s="108" t="s">
        <v>2980</v>
      </c>
      <c r="G882" s="27" t="s">
        <v>2981</v>
      </c>
      <c r="H882" s="27" t="s">
        <v>5</v>
      </c>
      <c r="I882" s="27" t="e">
        <f>+SUMIF('[16]New PBC 31.03.2021'!A:A, 'Trial Balance (2)'!F882, '[16]New PBC 31.03.2021'!D:D)</f>
        <v>#VALUE!</v>
      </c>
      <c r="J882" s="27" t="e">
        <f>+SUMIF('[16]New PBC 31.03.2021'!A:A, 'Trial Balance (2)'!F882, '[16]New PBC 31.03.2021'!G:G)</f>
        <v>#VALUE!</v>
      </c>
      <c r="K882" s="27" t="e">
        <f>+SUMIF('[16]New PBC 31.03.2021'!A:A, 'Trial Balance (2)'!F882, '[16]New PBC 31.03.2021'!J:J)</f>
        <v>#VALUE!</v>
      </c>
      <c r="L882" s="27" t="e">
        <f t="shared" si="65"/>
        <v>#VALUE!</v>
      </c>
      <c r="M882" s="27">
        <f t="shared" si="64"/>
        <v>0</v>
      </c>
      <c r="N882" s="95" t="e">
        <f t="shared" si="66"/>
        <v>#VALUE!</v>
      </c>
      <c r="O882" s="59"/>
      <c r="P882" s="59"/>
      <c r="Q882" s="60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</row>
    <row r="883" spans="1:40" s="23" customFormat="1" ht="12.75" x14ac:dyDescent="0.2">
      <c r="A883" s="23" t="s">
        <v>3568</v>
      </c>
      <c r="B883" s="138">
        <v>1004</v>
      </c>
      <c r="C883" s="138">
        <v>1004</v>
      </c>
      <c r="D883" s="138">
        <v>100401</v>
      </c>
      <c r="E883" s="138">
        <v>100401</v>
      </c>
      <c r="F883" s="108" t="s">
        <v>2984</v>
      </c>
      <c r="G883" s="27" t="s">
        <v>2985</v>
      </c>
      <c r="H883" s="27" t="s">
        <v>5</v>
      </c>
      <c r="I883" s="27" t="e">
        <f>+SUMIF('[16]New PBC 31.03.2021'!A:A, 'Trial Balance (2)'!F883, '[16]New PBC 31.03.2021'!D:D)</f>
        <v>#VALUE!</v>
      </c>
      <c r="J883" s="27" t="e">
        <f>+SUMIF('[16]New PBC 31.03.2021'!A:A, 'Trial Balance (2)'!F883, '[16]New PBC 31.03.2021'!G:G)</f>
        <v>#VALUE!</v>
      </c>
      <c r="K883" s="27" t="e">
        <f>+SUMIF('[16]New PBC 31.03.2021'!A:A, 'Trial Balance (2)'!F883, '[16]New PBC 31.03.2021'!J:J)</f>
        <v>#VALUE!</v>
      </c>
      <c r="L883" s="27" t="e">
        <f t="shared" si="65"/>
        <v>#VALUE!</v>
      </c>
      <c r="M883" s="27">
        <f t="shared" si="64"/>
        <v>0</v>
      </c>
      <c r="N883" s="95" t="e">
        <f t="shared" si="66"/>
        <v>#VALUE!</v>
      </c>
      <c r="O883" s="59"/>
      <c r="P883" s="59"/>
      <c r="Q883" s="60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</row>
    <row r="884" spans="1:40" s="23" customFormat="1" ht="12.75" x14ac:dyDescent="0.2">
      <c r="A884" s="23" t="s">
        <v>3568</v>
      </c>
      <c r="B884" s="138">
        <v>1004</v>
      </c>
      <c r="C884" s="138">
        <v>1004</v>
      </c>
      <c r="D884" s="138">
        <v>100401</v>
      </c>
      <c r="E884" s="138">
        <v>100401</v>
      </c>
      <c r="F884" s="108" t="s">
        <v>2986</v>
      </c>
      <c r="G884" s="27" t="s">
        <v>2987</v>
      </c>
      <c r="H884" s="27" t="s">
        <v>5</v>
      </c>
      <c r="I884" s="27" t="e">
        <f>+SUMIF('[16]New PBC 31.03.2021'!A:A, 'Trial Balance (2)'!F884, '[16]New PBC 31.03.2021'!D:D)</f>
        <v>#VALUE!</v>
      </c>
      <c r="J884" s="27" t="e">
        <f>+SUMIF('[16]New PBC 31.03.2021'!A:A, 'Trial Balance (2)'!F884, '[16]New PBC 31.03.2021'!G:G)</f>
        <v>#VALUE!</v>
      </c>
      <c r="K884" s="27" t="e">
        <f>+SUMIF('[16]New PBC 31.03.2021'!A:A, 'Trial Balance (2)'!F884, '[16]New PBC 31.03.2021'!J:J)</f>
        <v>#VALUE!</v>
      </c>
      <c r="L884" s="27" t="e">
        <f t="shared" si="65"/>
        <v>#VALUE!</v>
      </c>
      <c r="M884" s="27">
        <f t="shared" si="64"/>
        <v>0</v>
      </c>
      <c r="N884" s="95" t="e">
        <f t="shared" si="66"/>
        <v>#VALUE!</v>
      </c>
      <c r="O884" s="59"/>
      <c r="P884" s="59"/>
      <c r="Q884" s="60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</row>
    <row r="885" spans="1:40" s="23" customFormat="1" ht="12.75" x14ac:dyDescent="0.2">
      <c r="A885" s="23" t="s">
        <v>3568</v>
      </c>
      <c r="B885" s="138">
        <v>1004</v>
      </c>
      <c r="C885" s="138">
        <v>1004</v>
      </c>
      <c r="D885" s="138">
        <v>100401</v>
      </c>
      <c r="E885" s="138">
        <v>100401</v>
      </c>
      <c r="F885" s="108" t="s">
        <v>2991</v>
      </c>
      <c r="G885" s="27" t="s">
        <v>2992</v>
      </c>
      <c r="H885" s="27" t="s">
        <v>5</v>
      </c>
      <c r="I885" s="27" t="e">
        <f>+SUMIF('[16]New PBC 31.03.2021'!A:A, 'Trial Balance (2)'!F885, '[16]New PBC 31.03.2021'!D:D)</f>
        <v>#VALUE!</v>
      </c>
      <c r="J885" s="27" t="e">
        <f>+SUMIF('[16]New PBC 31.03.2021'!A:A, 'Trial Balance (2)'!F885, '[16]New PBC 31.03.2021'!G:G)</f>
        <v>#VALUE!</v>
      </c>
      <c r="K885" s="27" t="e">
        <f>+SUMIF('[16]New PBC 31.03.2021'!A:A, 'Trial Balance (2)'!F885, '[16]New PBC 31.03.2021'!J:J)</f>
        <v>#VALUE!</v>
      </c>
      <c r="L885" s="27" t="e">
        <f t="shared" si="65"/>
        <v>#VALUE!</v>
      </c>
      <c r="M885" s="27">
        <f t="shared" ref="M885:M948" si="69">+ROUND(SUM(S885:X885),0)</f>
        <v>0</v>
      </c>
      <c r="N885" s="95" t="e">
        <f t="shared" si="66"/>
        <v>#VALUE!</v>
      </c>
      <c r="O885" s="59"/>
      <c r="P885" s="59"/>
      <c r="Q885" s="60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</row>
    <row r="886" spans="1:40" s="23" customFormat="1" ht="12.75" x14ac:dyDescent="0.2">
      <c r="A886" s="23" t="s">
        <v>3568</v>
      </c>
      <c r="B886" s="138">
        <v>1004</v>
      </c>
      <c r="C886" s="138">
        <v>1004</v>
      </c>
      <c r="D886" s="138">
        <v>100401</v>
      </c>
      <c r="E886" s="138">
        <v>100401</v>
      </c>
      <c r="F886" s="108" t="s">
        <v>2994</v>
      </c>
      <c r="G886" s="27" t="s">
        <v>2995</v>
      </c>
      <c r="H886" s="27" t="s">
        <v>5</v>
      </c>
      <c r="I886" s="27" t="e">
        <f>+SUMIF('[16]New PBC 31.03.2021'!A:A, 'Trial Balance (2)'!F886, '[16]New PBC 31.03.2021'!D:D)</f>
        <v>#VALUE!</v>
      </c>
      <c r="J886" s="27" t="e">
        <f>+SUMIF('[16]New PBC 31.03.2021'!A:A, 'Trial Balance (2)'!F886, '[16]New PBC 31.03.2021'!G:G)</f>
        <v>#VALUE!</v>
      </c>
      <c r="K886" s="27" t="e">
        <f>+SUMIF('[16]New PBC 31.03.2021'!A:A, 'Trial Balance (2)'!F886, '[16]New PBC 31.03.2021'!J:J)</f>
        <v>#VALUE!</v>
      </c>
      <c r="L886" s="27" t="e">
        <f t="shared" si="65"/>
        <v>#VALUE!</v>
      </c>
      <c r="M886" s="27">
        <f t="shared" si="69"/>
        <v>0</v>
      </c>
      <c r="N886" s="95" t="e">
        <f t="shared" si="66"/>
        <v>#VALUE!</v>
      </c>
      <c r="O886" s="59"/>
      <c r="P886" s="59"/>
      <c r="Q886" s="60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</row>
    <row r="887" spans="1:40" s="23" customFormat="1" ht="12.75" x14ac:dyDescent="0.2">
      <c r="A887" s="23" t="s">
        <v>3568</v>
      </c>
      <c r="B887" s="138">
        <v>1004</v>
      </c>
      <c r="C887" s="138">
        <v>1004</v>
      </c>
      <c r="D887" s="138">
        <v>100401</v>
      </c>
      <c r="E887" s="138">
        <v>100401</v>
      </c>
      <c r="F887" s="108" t="s">
        <v>2996</v>
      </c>
      <c r="G887" s="27" t="s">
        <v>2997</v>
      </c>
      <c r="H887" s="27" t="s">
        <v>5</v>
      </c>
      <c r="I887" s="27" t="e">
        <f>+SUMIF('[16]New PBC 31.03.2021'!A:A, 'Trial Balance (2)'!F887, '[16]New PBC 31.03.2021'!D:D)</f>
        <v>#VALUE!</v>
      </c>
      <c r="J887" s="27" t="e">
        <f>+SUMIF('[16]New PBC 31.03.2021'!A:A, 'Trial Balance (2)'!F887, '[16]New PBC 31.03.2021'!G:G)</f>
        <v>#VALUE!</v>
      </c>
      <c r="K887" s="27" t="e">
        <f>+SUMIF('[16]New PBC 31.03.2021'!A:A, 'Trial Balance (2)'!F887, '[16]New PBC 31.03.2021'!J:J)</f>
        <v>#VALUE!</v>
      </c>
      <c r="L887" s="27" t="e">
        <f t="shared" si="65"/>
        <v>#VALUE!</v>
      </c>
      <c r="M887" s="27">
        <f t="shared" si="69"/>
        <v>0</v>
      </c>
      <c r="N887" s="95" t="e">
        <f t="shared" si="66"/>
        <v>#VALUE!</v>
      </c>
      <c r="O887" s="59"/>
      <c r="P887" s="59"/>
      <c r="Q887" s="60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</row>
    <row r="888" spans="1:40" s="23" customFormat="1" ht="12.75" x14ac:dyDescent="0.2">
      <c r="A888" s="23" t="s">
        <v>3568</v>
      </c>
      <c r="B888" s="138">
        <v>1004</v>
      </c>
      <c r="C888" s="138">
        <v>1004</v>
      </c>
      <c r="D888" s="138">
        <v>100401</v>
      </c>
      <c r="E888" s="138">
        <v>100401</v>
      </c>
      <c r="F888" s="108" t="s">
        <v>2998</v>
      </c>
      <c r="G888" s="27" t="s">
        <v>2999</v>
      </c>
      <c r="H888" s="27" t="s">
        <v>5</v>
      </c>
      <c r="I888" s="27" t="e">
        <f>+SUMIF('[16]New PBC 31.03.2021'!A:A, 'Trial Balance (2)'!F888, '[16]New PBC 31.03.2021'!D:D)</f>
        <v>#VALUE!</v>
      </c>
      <c r="J888" s="27" t="e">
        <f>+SUMIF('[16]New PBC 31.03.2021'!A:A, 'Trial Balance (2)'!F888, '[16]New PBC 31.03.2021'!G:G)</f>
        <v>#VALUE!</v>
      </c>
      <c r="K888" s="27" t="e">
        <f>+SUMIF('[16]New PBC 31.03.2021'!A:A, 'Trial Balance (2)'!F888, '[16]New PBC 31.03.2021'!J:J)</f>
        <v>#VALUE!</v>
      </c>
      <c r="L888" s="27" t="e">
        <f t="shared" si="65"/>
        <v>#VALUE!</v>
      </c>
      <c r="M888" s="27">
        <f t="shared" si="69"/>
        <v>0</v>
      </c>
      <c r="N888" s="95" t="e">
        <f t="shared" si="66"/>
        <v>#VALUE!</v>
      </c>
      <c r="O888" s="59"/>
      <c r="P888" s="59"/>
      <c r="Q888" s="60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</row>
    <row r="889" spans="1:40" s="23" customFormat="1" ht="12.75" x14ac:dyDescent="0.2">
      <c r="A889" s="23" t="s">
        <v>3568</v>
      </c>
      <c r="B889" s="138">
        <v>1004</v>
      </c>
      <c r="C889" s="138">
        <v>1004</v>
      </c>
      <c r="D889" s="138">
        <v>100401</v>
      </c>
      <c r="E889" s="138">
        <v>100401</v>
      </c>
      <c r="F889" s="108" t="s">
        <v>3000</v>
      </c>
      <c r="G889" s="27" t="s">
        <v>3001</v>
      </c>
      <c r="H889" s="27" t="s">
        <v>5</v>
      </c>
      <c r="I889" s="27" t="e">
        <f>+SUMIF('[16]New PBC 31.03.2021'!A:A, 'Trial Balance (2)'!F889, '[16]New PBC 31.03.2021'!D:D)</f>
        <v>#VALUE!</v>
      </c>
      <c r="J889" s="27" t="e">
        <f>+SUMIF('[16]New PBC 31.03.2021'!A:A, 'Trial Balance (2)'!F889, '[16]New PBC 31.03.2021'!G:G)</f>
        <v>#VALUE!</v>
      </c>
      <c r="K889" s="27" t="e">
        <f>+SUMIF('[16]New PBC 31.03.2021'!A:A, 'Trial Balance (2)'!F889, '[16]New PBC 31.03.2021'!J:J)</f>
        <v>#VALUE!</v>
      </c>
      <c r="L889" s="27" t="e">
        <f t="shared" si="65"/>
        <v>#VALUE!</v>
      </c>
      <c r="M889" s="27">
        <f t="shared" si="69"/>
        <v>0</v>
      </c>
      <c r="N889" s="95" t="e">
        <f t="shared" si="66"/>
        <v>#VALUE!</v>
      </c>
      <c r="O889" s="59"/>
      <c r="P889" s="59"/>
      <c r="Q889" s="60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</row>
    <row r="890" spans="1:40" s="23" customFormat="1" ht="12.75" x14ac:dyDescent="0.2">
      <c r="A890" s="23" t="s">
        <v>3568</v>
      </c>
      <c r="B890" s="138">
        <v>1004</v>
      </c>
      <c r="C890" s="138">
        <v>1004</v>
      </c>
      <c r="D890" s="138">
        <v>100401</v>
      </c>
      <c r="E890" s="138">
        <v>100401</v>
      </c>
      <c r="F890" s="108" t="s">
        <v>3003</v>
      </c>
      <c r="G890" s="27" t="s">
        <v>3004</v>
      </c>
      <c r="H890" s="27" t="s">
        <v>5</v>
      </c>
      <c r="I890" s="27" t="e">
        <f>+SUMIF('[16]New PBC 31.03.2021'!A:A, 'Trial Balance (2)'!F890, '[16]New PBC 31.03.2021'!D:D)</f>
        <v>#VALUE!</v>
      </c>
      <c r="J890" s="27" t="e">
        <f>+SUMIF('[16]New PBC 31.03.2021'!A:A, 'Trial Balance (2)'!F890, '[16]New PBC 31.03.2021'!G:G)</f>
        <v>#VALUE!</v>
      </c>
      <c r="K890" s="27" t="e">
        <f>+SUMIF('[16]New PBC 31.03.2021'!A:A, 'Trial Balance (2)'!F890, '[16]New PBC 31.03.2021'!J:J)</f>
        <v>#VALUE!</v>
      </c>
      <c r="L890" s="27" t="e">
        <f t="shared" si="65"/>
        <v>#VALUE!</v>
      </c>
      <c r="M890" s="27">
        <f t="shared" si="69"/>
        <v>0</v>
      </c>
      <c r="N890" s="95" t="e">
        <f t="shared" si="66"/>
        <v>#VALUE!</v>
      </c>
      <c r="O890" s="59"/>
      <c r="P890" s="59"/>
      <c r="Q890" s="60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</row>
    <row r="891" spans="1:40" s="23" customFormat="1" ht="12.75" x14ac:dyDescent="0.2">
      <c r="A891" s="23" t="s">
        <v>3568</v>
      </c>
      <c r="B891" s="138">
        <v>1004</v>
      </c>
      <c r="C891" s="138">
        <v>1004</v>
      </c>
      <c r="D891" s="138">
        <v>100401</v>
      </c>
      <c r="E891" s="138">
        <v>100401</v>
      </c>
      <c r="F891" s="108" t="s">
        <v>3006</v>
      </c>
      <c r="G891" s="27" t="s">
        <v>3007</v>
      </c>
      <c r="H891" s="27" t="s">
        <v>5</v>
      </c>
      <c r="I891" s="27" t="e">
        <f>+SUMIF('[16]New PBC 31.03.2021'!A:A, 'Trial Balance (2)'!F891, '[16]New PBC 31.03.2021'!D:D)</f>
        <v>#VALUE!</v>
      </c>
      <c r="J891" s="27" t="e">
        <f>+SUMIF('[16]New PBC 31.03.2021'!A:A, 'Trial Balance (2)'!F891, '[16]New PBC 31.03.2021'!G:G)</f>
        <v>#VALUE!</v>
      </c>
      <c r="K891" s="27" t="e">
        <f>+SUMIF('[16]New PBC 31.03.2021'!A:A, 'Trial Balance (2)'!F891, '[16]New PBC 31.03.2021'!J:J)</f>
        <v>#VALUE!</v>
      </c>
      <c r="L891" s="27" t="e">
        <f t="shared" si="65"/>
        <v>#VALUE!</v>
      </c>
      <c r="M891" s="27">
        <f t="shared" si="69"/>
        <v>0</v>
      </c>
      <c r="N891" s="95" t="e">
        <f t="shared" si="66"/>
        <v>#VALUE!</v>
      </c>
      <c r="O891" s="59"/>
      <c r="P891" s="59"/>
      <c r="Q891" s="60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</row>
    <row r="892" spans="1:40" s="23" customFormat="1" ht="12.75" x14ac:dyDescent="0.2">
      <c r="A892" s="23" t="s">
        <v>3568</v>
      </c>
      <c r="B892" s="138">
        <v>1004</v>
      </c>
      <c r="C892" s="138">
        <v>1004</v>
      </c>
      <c r="D892" s="138">
        <v>100401</v>
      </c>
      <c r="E892" s="138">
        <v>100401</v>
      </c>
      <c r="F892" s="108" t="s">
        <v>3008</v>
      </c>
      <c r="G892" s="27" t="s">
        <v>3009</v>
      </c>
      <c r="H892" s="27" t="s">
        <v>5</v>
      </c>
      <c r="I892" s="27" t="e">
        <f>+SUMIF('[16]New PBC 31.03.2021'!A:A, 'Trial Balance (2)'!F892, '[16]New PBC 31.03.2021'!D:D)</f>
        <v>#VALUE!</v>
      </c>
      <c r="J892" s="27" t="e">
        <f>+SUMIF('[16]New PBC 31.03.2021'!A:A, 'Trial Balance (2)'!F892, '[16]New PBC 31.03.2021'!G:G)</f>
        <v>#VALUE!</v>
      </c>
      <c r="K892" s="27" t="e">
        <f>+SUMIF('[16]New PBC 31.03.2021'!A:A, 'Trial Balance (2)'!F892, '[16]New PBC 31.03.2021'!J:J)</f>
        <v>#VALUE!</v>
      </c>
      <c r="L892" s="27" t="e">
        <f t="shared" si="65"/>
        <v>#VALUE!</v>
      </c>
      <c r="M892" s="27">
        <f t="shared" si="69"/>
        <v>0</v>
      </c>
      <c r="N892" s="95" t="e">
        <f t="shared" si="66"/>
        <v>#VALUE!</v>
      </c>
      <c r="O892" s="59"/>
      <c r="P892" s="59"/>
      <c r="Q892" s="60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</row>
    <row r="893" spans="1:40" s="23" customFormat="1" ht="12.75" x14ac:dyDescent="0.2">
      <c r="A893" s="23" t="s">
        <v>3568</v>
      </c>
      <c r="B893" s="138">
        <v>1004</v>
      </c>
      <c r="C893" s="138">
        <v>1004</v>
      </c>
      <c r="D893" s="138">
        <v>100401</v>
      </c>
      <c r="E893" s="138">
        <v>100401</v>
      </c>
      <c r="F893" s="108" t="s">
        <v>3010</v>
      </c>
      <c r="G893" s="27" t="s">
        <v>3011</v>
      </c>
      <c r="H893" s="27" t="s">
        <v>5</v>
      </c>
      <c r="I893" s="27" t="e">
        <f>+SUMIF('[16]New PBC 31.03.2021'!A:A, 'Trial Balance (2)'!F893, '[16]New PBC 31.03.2021'!D:D)</f>
        <v>#VALUE!</v>
      </c>
      <c r="J893" s="27" t="e">
        <f>+SUMIF('[16]New PBC 31.03.2021'!A:A, 'Trial Balance (2)'!F893, '[16]New PBC 31.03.2021'!G:G)</f>
        <v>#VALUE!</v>
      </c>
      <c r="K893" s="27" t="e">
        <f>+SUMIF('[16]New PBC 31.03.2021'!A:A, 'Trial Balance (2)'!F893, '[16]New PBC 31.03.2021'!J:J)</f>
        <v>#VALUE!</v>
      </c>
      <c r="L893" s="27" t="e">
        <f t="shared" si="65"/>
        <v>#VALUE!</v>
      </c>
      <c r="M893" s="27">
        <f t="shared" si="69"/>
        <v>0</v>
      </c>
      <c r="N893" s="95" t="e">
        <f t="shared" si="66"/>
        <v>#VALUE!</v>
      </c>
      <c r="O893" s="59"/>
      <c r="P893" s="59"/>
      <c r="Q893" s="60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</row>
    <row r="894" spans="1:40" s="23" customFormat="1" ht="12.75" x14ac:dyDescent="0.2">
      <c r="A894" s="23" t="s">
        <v>3568</v>
      </c>
      <c r="B894" s="138">
        <v>1004</v>
      </c>
      <c r="C894" s="138">
        <v>1004</v>
      </c>
      <c r="D894" s="138">
        <v>100401</v>
      </c>
      <c r="E894" s="138">
        <v>100401</v>
      </c>
      <c r="F894" s="108" t="s">
        <v>3012</v>
      </c>
      <c r="G894" s="27" t="s">
        <v>3013</v>
      </c>
      <c r="H894" s="27" t="s">
        <v>5</v>
      </c>
      <c r="I894" s="27" t="e">
        <f>+SUMIF('[16]New PBC 31.03.2021'!A:A, 'Trial Balance (2)'!F894, '[16]New PBC 31.03.2021'!D:D)</f>
        <v>#VALUE!</v>
      </c>
      <c r="J894" s="27" t="e">
        <f>+SUMIF('[16]New PBC 31.03.2021'!A:A, 'Trial Balance (2)'!F894, '[16]New PBC 31.03.2021'!G:G)</f>
        <v>#VALUE!</v>
      </c>
      <c r="K894" s="27" t="e">
        <f>+SUMIF('[16]New PBC 31.03.2021'!A:A, 'Trial Balance (2)'!F894, '[16]New PBC 31.03.2021'!J:J)</f>
        <v>#VALUE!</v>
      </c>
      <c r="L894" s="27" t="e">
        <f t="shared" si="65"/>
        <v>#VALUE!</v>
      </c>
      <c r="M894" s="27">
        <f t="shared" si="69"/>
        <v>0</v>
      </c>
      <c r="N894" s="95" t="e">
        <f t="shared" si="66"/>
        <v>#VALUE!</v>
      </c>
      <c r="O894" s="59"/>
      <c r="P894" s="59"/>
      <c r="Q894" s="60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</row>
    <row r="895" spans="1:40" s="23" customFormat="1" ht="12.75" x14ac:dyDescent="0.2">
      <c r="A895" s="23" t="s">
        <v>3568</v>
      </c>
      <c r="B895" s="138">
        <v>1004</v>
      </c>
      <c r="C895" s="138">
        <v>1004</v>
      </c>
      <c r="D895" s="138">
        <v>100401</v>
      </c>
      <c r="E895" s="138">
        <v>100401</v>
      </c>
      <c r="F895" s="108" t="s">
        <v>3014</v>
      </c>
      <c r="G895" s="27" t="s">
        <v>3015</v>
      </c>
      <c r="H895" s="27" t="s">
        <v>5</v>
      </c>
      <c r="I895" s="27" t="e">
        <f>+SUMIF('[16]New PBC 31.03.2021'!A:A, 'Trial Balance (2)'!F895, '[16]New PBC 31.03.2021'!D:D)</f>
        <v>#VALUE!</v>
      </c>
      <c r="J895" s="27" t="e">
        <f>+SUMIF('[16]New PBC 31.03.2021'!A:A, 'Trial Balance (2)'!F895, '[16]New PBC 31.03.2021'!G:G)</f>
        <v>#VALUE!</v>
      </c>
      <c r="K895" s="27" t="e">
        <f>+SUMIF('[16]New PBC 31.03.2021'!A:A, 'Trial Balance (2)'!F895, '[16]New PBC 31.03.2021'!J:J)</f>
        <v>#VALUE!</v>
      </c>
      <c r="L895" s="27" t="e">
        <f t="shared" si="65"/>
        <v>#VALUE!</v>
      </c>
      <c r="M895" s="27">
        <f t="shared" si="69"/>
        <v>0</v>
      </c>
      <c r="N895" s="95" t="e">
        <f t="shared" si="66"/>
        <v>#VALUE!</v>
      </c>
      <c r="O895" s="59"/>
      <c r="P895" s="59"/>
      <c r="Q895" s="60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</row>
    <row r="896" spans="1:40" s="23" customFormat="1" ht="12.75" x14ac:dyDescent="0.2">
      <c r="A896" s="23" t="s">
        <v>3568</v>
      </c>
      <c r="B896" s="138">
        <v>1004</v>
      </c>
      <c r="C896" s="138">
        <v>1004</v>
      </c>
      <c r="D896" s="138">
        <v>100401</v>
      </c>
      <c r="E896" s="138">
        <v>100401</v>
      </c>
      <c r="F896" s="108" t="s">
        <v>3018</v>
      </c>
      <c r="G896" s="27" t="s">
        <v>3019</v>
      </c>
      <c r="H896" s="27" t="s">
        <v>5</v>
      </c>
      <c r="I896" s="27" t="e">
        <f>+SUMIF('[16]New PBC 31.03.2021'!A:A, 'Trial Balance (2)'!F896, '[16]New PBC 31.03.2021'!D:D)</f>
        <v>#VALUE!</v>
      </c>
      <c r="J896" s="27" t="e">
        <f>+SUMIF('[16]New PBC 31.03.2021'!A:A, 'Trial Balance (2)'!F896, '[16]New PBC 31.03.2021'!G:G)</f>
        <v>#VALUE!</v>
      </c>
      <c r="K896" s="27" t="e">
        <f>+SUMIF('[16]New PBC 31.03.2021'!A:A, 'Trial Balance (2)'!F896, '[16]New PBC 31.03.2021'!J:J)</f>
        <v>#VALUE!</v>
      </c>
      <c r="L896" s="27" t="e">
        <f t="shared" si="65"/>
        <v>#VALUE!</v>
      </c>
      <c r="M896" s="27">
        <f t="shared" si="69"/>
        <v>0</v>
      </c>
      <c r="N896" s="95" t="e">
        <f t="shared" si="66"/>
        <v>#VALUE!</v>
      </c>
      <c r="O896" s="59"/>
      <c r="P896" s="59"/>
      <c r="Q896" s="60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</row>
    <row r="897" spans="1:40" s="23" customFormat="1" ht="12.75" x14ac:dyDescent="0.2">
      <c r="A897" s="23" t="s">
        <v>3568</v>
      </c>
      <c r="B897" s="138">
        <v>1004</v>
      </c>
      <c r="C897" s="138">
        <v>1004</v>
      </c>
      <c r="D897" s="138">
        <v>100401</v>
      </c>
      <c r="E897" s="138">
        <v>100401</v>
      </c>
      <c r="F897" s="108" t="s">
        <v>3020</v>
      </c>
      <c r="G897" s="27" t="s">
        <v>3021</v>
      </c>
      <c r="H897" s="27" t="s">
        <v>5</v>
      </c>
      <c r="I897" s="27" t="e">
        <f>+SUMIF('[16]New PBC 31.03.2021'!A:A, 'Trial Balance (2)'!F897, '[16]New PBC 31.03.2021'!D:D)</f>
        <v>#VALUE!</v>
      </c>
      <c r="J897" s="27" t="e">
        <f>+SUMIF('[16]New PBC 31.03.2021'!A:A, 'Trial Balance (2)'!F897, '[16]New PBC 31.03.2021'!G:G)</f>
        <v>#VALUE!</v>
      </c>
      <c r="K897" s="27" t="e">
        <f>+SUMIF('[16]New PBC 31.03.2021'!A:A, 'Trial Balance (2)'!F897, '[16]New PBC 31.03.2021'!J:J)</f>
        <v>#VALUE!</v>
      </c>
      <c r="L897" s="27" t="e">
        <f t="shared" si="65"/>
        <v>#VALUE!</v>
      </c>
      <c r="M897" s="27">
        <f t="shared" si="69"/>
        <v>0</v>
      </c>
      <c r="N897" s="95" t="e">
        <f t="shared" si="66"/>
        <v>#VALUE!</v>
      </c>
      <c r="O897" s="59"/>
      <c r="P897" s="59"/>
      <c r="Q897" s="60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</row>
    <row r="898" spans="1:40" s="23" customFormat="1" ht="12.75" x14ac:dyDescent="0.2">
      <c r="A898" s="23" t="s">
        <v>3568</v>
      </c>
      <c r="B898" s="138">
        <v>1004</v>
      </c>
      <c r="C898" s="138">
        <v>1004</v>
      </c>
      <c r="D898" s="138">
        <v>100401</v>
      </c>
      <c r="E898" s="138">
        <v>100401</v>
      </c>
      <c r="F898" s="108" t="s">
        <v>3024</v>
      </c>
      <c r="G898" s="27" t="s">
        <v>3025</v>
      </c>
      <c r="H898" s="27" t="s">
        <v>5</v>
      </c>
      <c r="I898" s="27" t="e">
        <f>+SUMIF('[16]New PBC 31.03.2021'!A:A, 'Trial Balance (2)'!F898, '[16]New PBC 31.03.2021'!D:D)</f>
        <v>#VALUE!</v>
      </c>
      <c r="J898" s="27" t="e">
        <f>+SUMIF('[16]New PBC 31.03.2021'!A:A, 'Trial Balance (2)'!F898, '[16]New PBC 31.03.2021'!G:G)</f>
        <v>#VALUE!</v>
      </c>
      <c r="K898" s="27" t="e">
        <f>+SUMIF('[16]New PBC 31.03.2021'!A:A, 'Trial Balance (2)'!F898, '[16]New PBC 31.03.2021'!J:J)</f>
        <v>#VALUE!</v>
      </c>
      <c r="L898" s="27" t="e">
        <f t="shared" si="65"/>
        <v>#VALUE!</v>
      </c>
      <c r="M898" s="27">
        <f t="shared" si="69"/>
        <v>0</v>
      </c>
      <c r="N898" s="95" t="e">
        <f t="shared" si="66"/>
        <v>#VALUE!</v>
      </c>
      <c r="O898" s="59"/>
      <c r="P898" s="59"/>
      <c r="Q898" s="60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</row>
    <row r="899" spans="1:40" s="23" customFormat="1" ht="12.75" x14ac:dyDescent="0.2">
      <c r="A899" s="23" t="s">
        <v>3568</v>
      </c>
      <c r="B899" s="138">
        <v>1004</v>
      </c>
      <c r="C899" s="138">
        <v>1004</v>
      </c>
      <c r="D899" s="138">
        <v>100401</v>
      </c>
      <c r="E899" s="138">
        <v>100401</v>
      </c>
      <c r="F899" s="108" t="s">
        <v>3026</v>
      </c>
      <c r="G899" s="27" t="s">
        <v>3027</v>
      </c>
      <c r="H899" s="27" t="s">
        <v>5</v>
      </c>
      <c r="I899" s="27" t="e">
        <f>+SUMIF('[16]New PBC 31.03.2021'!A:A, 'Trial Balance (2)'!F899, '[16]New PBC 31.03.2021'!D:D)</f>
        <v>#VALUE!</v>
      </c>
      <c r="J899" s="27" t="e">
        <f>+SUMIF('[16]New PBC 31.03.2021'!A:A, 'Trial Balance (2)'!F899, '[16]New PBC 31.03.2021'!G:G)</f>
        <v>#VALUE!</v>
      </c>
      <c r="K899" s="27" t="e">
        <f>+SUMIF('[16]New PBC 31.03.2021'!A:A, 'Trial Balance (2)'!F899, '[16]New PBC 31.03.2021'!J:J)</f>
        <v>#VALUE!</v>
      </c>
      <c r="L899" s="27" t="e">
        <f t="shared" si="65"/>
        <v>#VALUE!</v>
      </c>
      <c r="M899" s="27">
        <f t="shared" si="69"/>
        <v>0</v>
      </c>
      <c r="N899" s="95" t="e">
        <f t="shared" si="66"/>
        <v>#VALUE!</v>
      </c>
      <c r="O899" s="59"/>
      <c r="P899" s="59"/>
      <c r="Q899" s="60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</row>
    <row r="900" spans="1:40" s="23" customFormat="1" ht="12.75" x14ac:dyDescent="0.2">
      <c r="A900" s="23" t="s">
        <v>3568</v>
      </c>
      <c r="B900" s="138">
        <v>1004</v>
      </c>
      <c r="C900" s="138">
        <v>1004</v>
      </c>
      <c r="D900" s="138">
        <v>100401</v>
      </c>
      <c r="E900" s="138">
        <v>100401</v>
      </c>
      <c r="F900" s="108" t="s">
        <v>3028</v>
      </c>
      <c r="G900" s="27" t="s">
        <v>3029</v>
      </c>
      <c r="H900" s="27" t="s">
        <v>5</v>
      </c>
      <c r="I900" s="27" t="e">
        <f>+SUMIF('[16]New PBC 31.03.2021'!A:A, 'Trial Balance (2)'!F900, '[16]New PBC 31.03.2021'!D:D)</f>
        <v>#VALUE!</v>
      </c>
      <c r="J900" s="27" t="e">
        <f>+SUMIF('[16]New PBC 31.03.2021'!A:A, 'Trial Balance (2)'!F900, '[16]New PBC 31.03.2021'!G:G)</f>
        <v>#VALUE!</v>
      </c>
      <c r="K900" s="27" t="e">
        <f>+SUMIF('[16]New PBC 31.03.2021'!A:A, 'Trial Balance (2)'!F900, '[16]New PBC 31.03.2021'!J:J)</f>
        <v>#VALUE!</v>
      </c>
      <c r="L900" s="27" t="e">
        <f t="shared" si="65"/>
        <v>#VALUE!</v>
      </c>
      <c r="M900" s="27">
        <f t="shared" si="69"/>
        <v>0</v>
      </c>
      <c r="N900" s="95" t="e">
        <f t="shared" si="66"/>
        <v>#VALUE!</v>
      </c>
      <c r="O900" s="59"/>
      <c r="P900" s="59"/>
      <c r="Q900" s="60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</row>
    <row r="901" spans="1:40" s="23" customFormat="1" ht="12.75" x14ac:dyDescent="0.2">
      <c r="A901" s="23" t="s">
        <v>3568</v>
      </c>
      <c r="B901" s="138">
        <v>1004</v>
      </c>
      <c r="C901" s="138">
        <v>1004</v>
      </c>
      <c r="D901" s="138">
        <v>100401</v>
      </c>
      <c r="E901" s="138">
        <v>100401</v>
      </c>
      <c r="F901" s="108" t="s">
        <v>3030</v>
      </c>
      <c r="G901" s="27" t="s">
        <v>3031</v>
      </c>
      <c r="H901" s="27" t="s">
        <v>5</v>
      </c>
      <c r="I901" s="27" t="e">
        <f>+SUMIF('[16]New PBC 31.03.2021'!A:A, 'Trial Balance (2)'!F901, '[16]New PBC 31.03.2021'!D:D)</f>
        <v>#VALUE!</v>
      </c>
      <c r="J901" s="27" t="e">
        <f>+SUMIF('[16]New PBC 31.03.2021'!A:A, 'Trial Balance (2)'!F901, '[16]New PBC 31.03.2021'!G:G)</f>
        <v>#VALUE!</v>
      </c>
      <c r="K901" s="27" t="e">
        <f>+SUMIF('[16]New PBC 31.03.2021'!A:A, 'Trial Balance (2)'!F901, '[16]New PBC 31.03.2021'!J:J)</f>
        <v>#VALUE!</v>
      </c>
      <c r="L901" s="27" t="e">
        <f t="shared" si="65"/>
        <v>#VALUE!</v>
      </c>
      <c r="M901" s="27">
        <f t="shared" si="69"/>
        <v>0</v>
      </c>
      <c r="N901" s="95" t="e">
        <f t="shared" si="66"/>
        <v>#VALUE!</v>
      </c>
      <c r="O901" s="59"/>
      <c r="P901" s="59"/>
      <c r="Q901" s="60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</row>
    <row r="902" spans="1:40" s="23" customFormat="1" ht="12.75" x14ac:dyDescent="0.2">
      <c r="A902" s="23" t="s">
        <v>3568</v>
      </c>
      <c r="B902" s="138">
        <v>1004</v>
      </c>
      <c r="C902" s="138">
        <v>1004</v>
      </c>
      <c r="D902" s="138">
        <v>100401</v>
      </c>
      <c r="E902" s="138">
        <v>100401</v>
      </c>
      <c r="F902" s="108" t="s">
        <v>3032</v>
      </c>
      <c r="G902" s="27" t="s">
        <v>3033</v>
      </c>
      <c r="H902" s="27" t="s">
        <v>5</v>
      </c>
      <c r="I902" s="27" t="e">
        <f>+SUMIF('[16]New PBC 31.03.2021'!A:A, 'Trial Balance (2)'!F902, '[16]New PBC 31.03.2021'!D:D)</f>
        <v>#VALUE!</v>
      </c>
      <c r="J902" s="27" t="e">
        <f>+SUMIF('[16]New PBC 31.03.2021'!A:A, 'Trial Balance (2)'!F902, '[16]New PBC 31.03.2021'!G:G)</f>
        <v>#VALUE!</v>
      </c>
      <c r="K902" s="27" t="e">
        <f>+SUMIF('[16]New PBC 31.03.2021'!A:A, 'Trial Balance (2)'!F902, '[16]New PBC 31.03.2021'!J:J)</f>
        <v>#VALUE!</v>
      </c>
      <c r="L902" s="27" t="e">
        <f t="shared" si="65"/>
        <v>#VALUE!</v>
      </c>
      <c r="M902" s="27">
        <f t="shared" si="69"/>
        <v>0</v>
      </c>
      <c r="N902" s="95" t="e">
        <f t="shared" si="66"/>
        <v>#VALUE!</v>
      </c>
      <c r="O902" s="59"/>
      <c r="P902" s="59"/>
      <c r="Q902" s="60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</row>
    <row r="903" spans="1:40" s="23" customFormat="1" ht="12.75" x14ac:dyDescent="0.2">
      <c r="A903" s="23" t="s">
        <v>3568</v>
      </c>
      <c r="B903" s="138">
        <v>1004</v>
      </c>
      <c r="C903" s="138">
        <v>1004</v>
      </c>
      <c r="D903" s="138">
        <v>100401</v>
      </c>
      <c r="E903" s="138">
        <v>100401</v>
      </c>
      <c r="F903" s="108" t="s">
        <v>3034</v>
      </c>
      <c r="G903" s="27" t="s">
        <v>3035</v>
      </c>
      <c r="H903" s="27" t="s">
        <v>5</v>
      </c>
      <c r="I903" s="27" t="e">
        <f>+SUMIF('[16]New PBC 31.03.2021'!A:A, 'Trial Balance (2)'!F903, '[16]New PBC 31.03.2021'!D:D)</f>
        <v>#VALUE!</v>
      </c>
      <c r="J903" s="27" t="e">
        <f>+SUMIF('[16]New PBC 31.03.2021'!A:A, 'Trial Balance (2)'!F903, '[16]New PBC 31.03.2021'!G:G)</f>
        <v>#VALUE!</v>
      </c>
      <c r="K903" s="27" t="e">
        <f>+SUMIF('[16]New PBC 31.03.2021'!A:A, 'Trial Balance (2)'!F903, '[16]New PBC 31.03.2021'!J:J)</f>
        <v>#VALUE!</v>
      </c>
      <c r="L903" s="27" t="e">
        <f t="shared" si="65"/>
        <v>#VALUE!</v>
      </c>
      <c r="M903" s="27">
        <f t="shared" si="69"/>
        <v>0</v>
      </c>
      <c r="N903" s="95" t="e">
        <f t="shared" si="66"/>
        <v>#VALUE!</v>
      </c>
      <c r="O903" s="59"/>
      <c r="P903" s="59"/>
      <c r="Q903" s="60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</row>
    <row r="904" spans="1:40" s="23" customFormat="1" ht="12.75" x14ac:dyDescent="0.2">
      <c r="A904" s="23" t="s">
        <v>3568</v>
      </c>
      <c r="B904" s="138">
        <v>1004</v>
      </c>
      <c r="C904" s="138">
        <v>1004</v>
      </c>
      <c r="D904" s="138">
        <v>100401</v>
      </c>
      <c r="E904" s="138">
        <v>100401</v>
      </c>
      <c r="F904" s="108" t="s">
        <v>3038</v>
      </c>
      <c r="G904" s="27" t="s">
        <v>3039</v>
      </c>
      <c r="H904" s="27" t="s">
        <v>5</v>
      </c>
      <c r="I904" s="27" t="e">
        <f>+SUMIF('[16]New PBC 31.03.2021'!A:A, 'Trial Balance (2)'!F904, '[16]New PBC 31.03.2021'!D:D)</f>
        <v>#VALUE!</v>
      </c>
      <c r="J904" s="27" t="e">
        <f>+SUMIF('[16]New PBC 31.03.2021'!A:A, 'Trial Balance (2)'!F904, '[16]New PBC 31.03.2021'!G:G)</f>
        <v>#VALUE!</v>
      </c>
      <c r="K904" s="27" t="e">
        <f>+SUMIF('[16]New PBC 31.03.2021'!A:A, 'Trial Balance (2)'!F904, '[16]New PBC 31.03.2021'!J:J)</f>
        <v>#VALUE!</v>
      </c>
      <c r="L904" s="27" t="e">
        <f t="shared" si="65"/>
        <v>#VALUE!</v>
      </c>
      <c r="M904" s="27">
        <f t="shared" si="69"/>
        <v>0</v>
      </c>
      <c r="N904" s="95" t="e">
        <f t="shared" si="66"/>
        <v>#VALUE!</v>
      </c>
      <c r="O904" s="59"/>
      <c r="P904" s="59"/>
      <c r="Q904" s="60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</row>
    <row r="905" spans="1:40" s="23" customFormat="1" ht="12.75" x14ac:dyDescent="0.2">
      <c r="A905" s="23" t="s">
        <v>3568</v>
      </c>
      <c r="B905" s="138">
        <v>1004</v>
      </c>
      <c r="C905" s="138">
        <v>1004</v>
      </c>
      <c r="D905" s="138">
        <v>100401</v>
      </c>
      <c r="E905" s="138">
        <v>100401</v>
      </c>
      <c r="F905" s="108" t="s">
        <v>3040</v>
      </c>
      <c r="G905" s="27" t="s">
        <v>3041</v>
      </c>
      <c r="H905" s="27" t="s">
        <v>5</v>
      </c>
      <c r="I905" s="27" t="e">
        <f>+SUMIF('[16]New PBC 31.03.2021'!A:A, 'Trial Balance (2)'!F905, '[16]New PBC 31.03.2021'!D:D)</f>
        <v>#VALUE!</v>
      </c>
      <c r="J905" s="27" t="e">
        <f>+SUMIF('[16]New PBC 31.03.2021'!A:A, 'Trial Balance (2)'!F905, '[16]New PBC 31.03.2021'!G:G)</f>
        <v>#VALUE!</v>
      </c>
      <c r="K905" s="27" t="e">
        <f>+SUMIF('[16]New PBC 31.03.2021'!A:A, 'Trial Balance (2)'!F905, '[16]New PBC 31.03.2021'!J:J)</f>
        <v>#VALUE!</v>
      </c>
      <c r="L905" s="27" t="e">
        <f t="shared" si="65"/>
        <v>#VALUE!</v>
      </c>
      <c r="M905" s="27">
        <f t="shared" si="69"/>
        <v>0</v>
      </c>
      <c r="N905" s="95" t="e">
        <f t="shared" si="66"/>
        <v>#VALUE!</v>
      </c>
      <c r="O905" s="59"/>
      <c r="P905" s="59"/>
      <c r="Q905" s="60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</row>
    <row r="906" spans="1:40" s="23" customFormat="1" ht="12.75" x14ac:dyDescent="0.2">
      <c r="A906" s="23" t="s">
        <v>3568</v>
      </c>
      <c r="B906" s="138">
        <v>1004</v>
      </c>
      <c r="C906" s="138">
        <v>1004</v>
      </c>
      <c r="D906" s="138">
        <v>100401</v>
      </c>
      <c r="E906" s="138">
        <v>100401</v>
      </c>
      <c r="F906" s="108" t="s">
        <v>3042</v>
      </c>
      <c r="G906" s="27" t="s">
        <v>3043</v>
      </c>
      <c r="H906" s="27" t="s">
        <v>5</v>
      </c>
      <c r="I906" s="27" t="e">
        <f>+SUMIF('[16]New PBC 31.03.2021'!A:A, 'Trial Balance (2)'!F906, '[16]New PBC 31.03.2021'!D:D)</f>
        <v>#VALUE!</v>
      </c>
      <c r="J906" s="27" t="e">
        <f>+SUMIF('[16]New PBC 31.03.2021'!A:A, 'Trial Balance (2)'!F906, '[16]New PBC 31.03.2021'!G:G)</f>
        <v>#VALUE!</v>
      </c>
      <c r="K906" s="27" t="e">
        <f>+SUMIF('[16]New PBC 31.03.2021'!A:A, 'Trial Balance (2)'!F906, '[16]New PBC 31.03.2021'!J:J)</f>
        <v>#VALUE!</v>
      </c>
      <c r="L906" s="27" t="e">
        <f t="shared" ref="L906:L969" si="70">+I906+J906-K906</f>
        <v>#VALUE!</v>
      </c>
      <c r="M906" s="27">
        <f t="shared" si="69"/>
        <v>0</v>
      </c>
      <c r="N906" s="95" t="e">
        <f t="shared" si="66"/>
        <v>#VALUE!</v>
      </c>
      <c r="O906" s="59"/>
      <c r="P906" s="59"/>
      <c r="Q906" s="60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</row>
    <row r="907" spans="1:40" s="23" customFormat="1" ht="12.75" x14ac:dyDescent="0.2">
      <c r="A907" s="23" t="s">
        <v>3568</v>
      </c>
      <c r="B907" s="138">
        <v>1004</v>
      </c>
      <c r="C907" s="138">
        <v>1004</v>
      </c>
      <c r="D907" s="138">
        <v>100401</v>
      </c>
      <c r="E907" s="138">
        <v>100401</v>
      </c>
      <c r="F907" s="108" t="s">
        <v>3044</v>
      </c>
      <c r="G907" s="27" t="s">
        <v>3045</v>
      </c>
      <c r="H907" s="27" t="s">
        <v>5</v>
      </c>
      <c r="I907" s="27" t="e">
        <f>+SUMIF('[16]New PBC 31.03.2021'!A:A, 'Trial Balance (2)'!F907, '[16]New PBC 31.03.2021'!D:D)</f>
        <v>#VALUE!</v>
      </c>
      <c r="J907" s="27" t="e">
        <f>+SUMIF('[16]New PBC 31.03.2021'!A:A, 'Trial Balance (2)'!F907, '[16]New PBC 31.03.2021'!G:G)</f>
        <v>#VALUE!</v>
      </c>
      <c r="K907" s="27" t="e">
        <f>+SUMIF('[16]New PBC 31.03.2021'!A:A, 'Trial Balance (2)'!F907, '[16]New PBC 31.03.2021'!J:J)</f>
        <v>#VALUE!</v>
      </c>
      <c r="L907" s="27" t="e">
        <f t="shared" si="70"/>
        <v>#VALUE!</v>
      </c>
      <c r="M907" s="27">
        <f t="shared" si="69"/>
        <v>0</v>
      </c>
      <c r="N907" s="95" t="e">
        <f t="shared" si="66"/>
        <v>#VALUE!</v>
      </c>
      <c r="O907" s="59"/>
      <c r="P907" s="59"/>
      <c r="Q907" s="60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</row>
    <row r="908" spans="1:40" s="23" customFormat="1" ht="12.75" x14ac:dyDescent="0.2">
      <c r="A908" s="23" t="s">
        <v>3568</v>
      </c>
      <c r="B908" s="138">
        <v>1004</v>
      </c>
      <c r="C908" s="138">
        <v>1004</v>
      </c>
      <c r="D908" s="138">
        <v>100401</v>
      </c>
      <c r="E908" s="138">
        <v>100401</v>
      </c>
      <c r="F908" s="108" t="s">
        <v>3046</v>
      </c>
      <c r="G908" s="27" t="s">
        <v>3047</v>
      </c>
      <c r="H908" s="27" t="s">
        <v>5</v>
      </c>
      <c r="I908" s="27" t="e">
        <f>+SUMIF('[16]New PBC 31.03.2021'!A:A, 'Trial Balance (2)'!F908, '[16]New PBC 31.03.2021'!D:D)</f>
        <v>#VALUE!</v>
      </c>
      <c r="J908" s="27" t="e">
        <f>+SUMIF('[16]New PBC 31.03.2021'!A:A, 'Trial Balance (2)'!F908, '[16]New PBC 31.03.2021'!G:G)</f>
        <v>#VALUE!</v>
      </c>
      <c r="K908" s="27" t="e">
        <f>+SUMIF('[16]New PBC 31.03.2021'!A:A, 'Trial Balance (2)'!F908, '[16]New PBC 31.03.2021'!J:J)</f>
        <v>#VALUE!</v>
      </c>
      <c r="L908" s="27" t="e">
        <f t="shared" si="70"/>
        <v>#VALUE!</v>
      </c>
      <c r="M908" s="27">
        <f t="shared" si="69"/>
        <v>0</v>
      </c>
      <c r="N908" s="95" t="e">
        <f t="shared" si="66"/>
        <v>#VALUE!</v>
      </c>
      <c r="O908" s="59"/>
      <c r="P908" s="59"/>
      <c r="Q908" s="60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</row>
    <row r="909" spans="1:40" s="23" customFormat="1" ht="12.75" x14ac:dyDescent="0.2">
      <c r="A909" s="23" t="s">
        <v>3568</v>
      </c>
      <c r="B909" s="138">
        <v>1004</v>
      </c>
      <c r="C909" s="138">
        <v>1004</v>
      </c>
      <c r="D909" s="138">
        <v>100401</v>
      </c>
      <c r="E909" s="138">
        <v>100401</v>
      </c>
      <c r="F909" s="108" t="s">
        <v>3052</v>
      </c>
      <c r="G909" s="27" t="s">
        <v>3053</v>
      </c>
      <c r="H909" s="27" t="s">
        <v>5</v>
      </c>
      <c r="I909" s="27" t="e">
        <f>+SUMIF('[16]New PBC 31.03.2021'!A:A, 'Trial Balance (2)'!F909, '[16]New PBC 31.03.2021'!D:D)</f>
        <v>#VALUE!</v>
      </c>
      <c r="J909" s="27" t="e">
        <f>+SUMIF('[16]New PBC 31.03.2021'!A:A, 'Trial Balance (2)'!F909, '[16]New PBC 31.03.2021'!G:G)</f>
        <v>#VALUE!</v>
      </c>
      <c r="K909" s="27" t="e">
        <f>+SUMIF('[16]New PBC 31.03.2021'!A:A, 'Trial Balance (2)'!F909, '[16]New PBC 31.03.2021'!J:J)</f>
        <v>#VALUE!</v>
      </c>
      <c r="L909" s="27" t="e">
        <f t="shared" si="70"/>
        <v>#VALUE!</v>
      </c>
      <c r="M909" s="27">
        <f t="shared" si="69"/>
        <v>0</v>
      </c>
      <c r="N909" s="95" t="e">
        <f t="shared" si="66"/>
        <v>#VALUE!</v>
      </c>
      <c r="O909" s="59"/>
      <c r="P909" s="59"/>
      <c r="Q909" s="60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</row>
    <row r="910" spans="1:40" s="23" customFormat="1" ht="12.75" x14ac:dyDescent="0.2">
      <c r="A910" s="23" t="s">
        <v>3568</v>
      </c>
      <c r="B910" s="138">
        <v>1004</v>
      </c>
      <c r="C910" s="138">
        <v>1004</v>
      </c>
      <c r="D910" s="138">
        <v>100401</v>
      </c>
      <c r="E910" s="138">
        <v>100401</v>
      </c>
      <c r="F910" s="108" t="s">
        <v>3062</v>
      </c>
      <c r="G910" s="27" t="s">
        <v>3063</v>
      </c>
      <c r="H910" s="27" t="s">
        <v>5</v>
      </c>
      <c r="I910" s="27" t="e">
        <f>+SUMIF('[16]New PBC 31.03.2021'!A:A, 'Trial Balance (2)'!F910, '[16]New PBC 31.03.2021'!D:D)</f>
        <v>#VALUE!</v>
      </c>
      <c r="J910" s="27" t="e">
        <f>+SUMIF('[16]New PBC 31.03.2021'!A:A, 'Trial Balance (2)'!F910, '[16]New PBC 31.03.2021'!G:G)</f>
        <v>#VALUE!</v>
      </c>
      <c r="K910" s="27" t="e">
        <f>+SUMIF('[16]New PBC 31.03.2021'!A:A, 'Trial Balance (2)'!F910, '[16]New PBC 31.03.2021'!J:J)</f>
        <v>#VALUE!</v>
      </c>
      <c r="L910" s="27" t="e">
        <f t="shared" si="70"/>
        <v>#VALUE!</v>
      </c>
      <c r="M910" s="27">
        <f t="shared" si="69"/>
        <v>0</v>
      </c>
      <c r="N910" s="95" t="e">
        <f t="shared" ref="N910:N973" si="71">+ROUND(SUM(L910:M910),0)</f>
        <v>#VALUE!</v>
      </c>
      <c r="O910" s="59"/>
      <c r="P910" s="59"/>
      <c r="Q910" s="60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</row>
    <row r="911" spans="1:40" s="23" customFormat="1" ht="12.75" x14ac:dyDescent="0.2">
      <c r="A911" s="23" t="s">
        <v>3568</v>
      </c>
      <c r="B911" s="138">
        <v>1004</v>
      </c>
      <c r="C911" s="138">
        <v>1004</v>
      </c>
      <c r="D911" s="138">
        <v>100401</v>
      </c>
      <c r="E911" s="138">
        <v>100401</v>
      </c>
      <c r="F911" s="108" t="s">
        <v>3065</v>
      </c>
      <c r="G911" s="27" t="s">
        <v>3066</v>
      </c>
      <c r="H911" s="27" t="s">
        <v>5</v>
      </c>
      <c r="I911" s="27" t="e">
        <f>+SUMIF('[16]New PBC 31.03.2021'!A:A, 'Trial Balance (2)'!F911, '[16]New PBC 31.03.2021'!D:D)</f>
        <v>#VALUE!</v>
      </c>
      <c r="J911" s="27" t="e">
        <f>+SUMIF('[16]New PBC 31.03.2021'!A:A, 'Trial Balance (2)'!F911, '[16]New PBC 31.03.2021'!G:G)</f>
        <v>#VALUE!</v>
      </c>
      <c r="K911" s="27" t="e">
        <f>+SUMIF('[16]New PBC 31.03.2021'!A:A, 'Trial Balance (2)'!F911, '[16]New PBC 31.03.2021'!J:J)</f>
        <v>#VALUE!</v>
      </c>
      <c r="L911" s="27" t="e">
        <f t="shared" si="70"/>
        <v>#VALUE!</v>
      </c>
      <c r="M911" s="27">
        <f t="shared" si="69"/>
        <v>0</v>
      </c>
      <c r="N911" s="95" t="e">
        <f t="shared" si="71"/>
        <v>#VALUE!</v>
      </c>
      <c r="O911" s="59"/>
      <c r="P911" s="59"/>
      <c r="Q911" s="60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</row>
    <row r="912" spans="1:40" s="23" customFormat="1" ht="12.75" x14ac:dyDescent="0.2">
      <c r="A912" s="23" t="s">
        <v>3568</v>
      </c>
      <c r="B912" s="138">
        <v>1004</v>
      </c>
      <c r="C912" s="138">
        <v>1004</v>
      </c>
      <c r="D912" s="138">
        <v>100401</v>
      </c>
      <c r="E912" s="138">
        <v>100401</v>
      </c>
      <c r="F912" s="108" t="s">
        <v>3069</v>
      </c>
      <c r="G912" s="27" t="s">
        <v>3070</v>
      </c>
      <c r="H912" s="27" t="s">
        <v>5</v>
      </c>
      <c r="I912" s="27" t="e">
        <f>+SUMIF('[16]New PBC 31.03.2021'!A:A, 'Trial Balance (2)'!F912, '[16]New PBC 31.03.2021'!D:D)</f>
        <v>#VALUE!</v>
      </c>
      <c r="J912" s="27" t="e">
        <f>+SUMIF('[16]New PBC 31.03.2021'!A:A, 'Trial Balance (2)'!F912, '[16]New PBC 31.03.2021'!G:G)</f>
        <v>#VALUE!</v>
      </c>
      <c r="K912" s="27" t="e">
        <f>+SUMIF('[16]New PBC 31.03.2021'!A:A, 'Trial Balance (2)'!F912, '[16]New PBC 31.03.2021'!J:J)</f>
        <v>#VALUE!</v>
      </c>
      <c r="L912" s="27" t="e">
        <f t="shared" si="70"/>
        <v>#VALUE!</v>
      </c>
      <c r="M912" s="27">
        <f t="shared" si="69"/>
        <v>0</v>
      </c>
      <c r="N912" s="95" t="e">
        <f t="shared" si="71"/>
        <v>#VALUE!</v>
      </c>
      <c r="O912" s="59"/>
      <c r="P912" s="59"/>
      <c r="Q912" s="60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</row>
    <row r="913" spans="1:40" s="23" customFormat="1" ht="12.75" x14ac:dyDescent="0.2">
      <c r="A913" s="23" t="s">
        <v>3568</v>
      </c>
      <c r="B913" s="138">
        <v>1004</v>
      </c>
      <c r="C913" s="138">
        <v>1004</v>
      </c>
      <c r="D913" s="138">
        <v>100401</v>
      </c>
      <c r="E913" s="138">
        <v>100401</v>
      </c>
      <c r="F913" s="108" t="s">
        <v>3071</v>
      </c>
      <c r="G913" s="27" t="s">
        <v>3072</v>
      </c>
      <c r="H913" s="27" t="s">
        <v>5</v>
      </c>
      <c r="I913" s="27" t="e">
        <f>+SUMIF('[16]New PBC 31.03.2021'!A:A, 'Trial Balance (2)'!F913, '[16]New PBC 31.03.2021'!D:D)</f>
        <v>#VALUE!</v>
      </c>
      <c r="J913" s="27" t="e">
        <f>+SUMIF('[16]New PBC 31.03.2021'!A:A, 'Trial Balance (2)'!F913, '[16]New PBC 31.03.2021'!G:G)</f>
        <v>#VALUE!</v>
      </c>
      <c r="K913" s="27" t="e">
        <f>+SUMIF('[16]New PBC 31.03.2021'!A:A, 'Trial Balance (2)'!F913, '[16]New PBC 31.03.2021'!J:J)</f>
        <v>#VALUE!</v>
      </c>
      <c r="L913" s="27" t="e">
        <f t="shared" si="70"/>
        <v>#VALUE!</v>
      </c>
      <c r="M913" s="27">
        <f t="shared" si="69"/>
        <v>0</v>
      </c>
      <c r="N913" s="95" t="e">
        <f t="shared" si="71"/>
        <v>#VALUE!</v>
      </c>
      <c r="O913" s="59"/>
      <c r="P913" s="59"/>
      <c r="Q913" s="60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</row>
    <row r="914" spans="1:40" s="23" customFormat="1" ht="12.75" x14ac:dyDescent="0.2">
      <c r="A914" s="23" t="s">
        <v>3568</v>
      </c>
      <c r="B914" s="138">
        <v>1004</v>
      </c>
      <c r="C914" s="138">
        <v>1004</v>
      </c>
      <c r="D914" s="138">
        <v>100401</v>
      </c>
      <c r="E914" s="138">
        <v>100401</v>
      </c>
      <c r="F914" s="108" t="s">
        <v>3073</v>
      </c>
      <c r="G914" s="27" t="s">
        <v>3074</v>
      </c>
      <c r="H914" s="27" t="s">
        <v>5</v>
      </c>
      <c r="I914" s="27" t="e">
        <f>+SUMIF('[16]New PBC 31.03.2021'!A:A, 'Trial Balance (2)'!F914, '[16]New PBC 31.03.2021'!D:D)</f>
        <v>#VALUE!</v>
      </c>
      <c r="J914" s="27" t="e">
        <f>+SUMIF('[16]New PBC 31.03.2021'!A:A, 'Trial Balance (2)'!F914, '[16]New PBC 31.03.2021'!G:G)</f>
        <v>#VALUE!</v>
      </c>
      <c r="K914" s="27" t="e">
        <f>+SUMIF('[16]New PBC 31.03.2021'!A:A, 'Trial Balance (2)'!F914, '[16]New PBC 31.03.2021'!J:J)</f>
        <v>#VALUE!</v>
      </c>
      <c r="L914" s="27" t="e">
        <f t="shared" si="70"/>
        <v>#VALUE!</v>
      </c>
      <c r="M914" s="27">
        <f t="shared" si="69"/>
        <v>0</v>
      </c>
      <c r="N914" s="95" t="e">
        <f t="shared" si="71"/>
        <v>#VALUE!</v>
      </c>
      <c r="O914" s="59"/>
      <c r="P914" s="59"/>
      <c r="Q914" s="60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</row>
    <row r="915" spans="1:40" s="23" customFormat="1" ht="12.75" x14ac:dyDescent="0.2">
      <c r="A915" s="23" t="s">
        <v>3568</v>
      </c>
      <c r="B915" s="138">
        <v>1004</v>
      </c>
      <c r="C915" s="138">
        <v>1004</v>
      </c>
      <c r="D915" s="138">
        <v>100401</v>
      </c>
      <c r="E915" s="138">
        <v>100401</v>
      </c>
      <c r="F915" s="108" t="s">
        <v>3075</v>
      </c>
      <c r="G915" s="27" t="s">
        <v>3076</v>
      </c>
      <c r="H915" s="27" t="s">
        <v>5</v>
      </c>
      <c r="I915" s="27" t="e">
        <f>+SUMIF('[16]New PBC 31.03.2021'!A:A, 'Trial Balance (2)'!F915, '[16]New PBC 31.03.2021'!D:D)</f>
        <v>#VALUE!</v>
      </c>
      <c r="J915" s="27" t="e">
        <f>+SUMIF('[16]New PBC 31.03.2021'!A:A, 'Trial Balance (2)'!F915, '[16]New PBC 31.03.2021'!G:G)</f>
        <v>#VALUE!</v>
      </c>
      <c r="K915" s="27" t="e">
        <f>+SUMIF('[16]New PBC 31.03.2021'!A:A, 'Trial Balance (2)'!F915, '[16]New PBC 31.03.2021'!J:J)</f>
        <v>#VALUE!</v>
      </c>
      <c r="L915" s="27" t="e">
        <f t="shared" si="70"/>
        <v>#VALUE!</v>
      </c>
      <c r="M915" s="27">
        <f t="shared" si="69"/>
        <v>0</v>
      </c>
      <c r="N915" s="95" t="e">
        <f t="shared" si="71"/>
        <v>#VALUE!</v>
      </c>
      <c r="O915" s="59"/>
      <c r="P915" s="59"/>
      <c r="Q915" s="60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</row>
    <row r="916" spans="1:40" s="23" customFormat="1" ht="12.75" x14ac:dyDescent="0.2">
      <c r="A916" s="23" t="s">
        <v>3568</v>
      </c>
      <c r="B916" s="138">
        <v>1004</v>
      </c>
      <c r="C916" s="138">
        <v>1004</v>
      </c>
      <c r="D916" s="138">
        <v>100401</v>
      </c>
      <c r="E916" s="138">
        <v>100401</v>
      </c>
      <c r="F916" s="108" t="s">
        <v>3077</v>
      </c>
      <c r="G916" s="27" t="s">
        <v>3078</v>
      </c>
      <c r="H916" s="27" t="s">
        <v>5</v>
      </c>
      <c r="I916" s="27" t="e">
        <f>+SUMIF('[16]New PBC 31.03.2021'!A:A, 'Trial Balance (2)'!F916, '[16]New PBC 31.03.2021'!D:D)</f>
        <v>#VALUE!</v>
      </c>
      <c r="J916" s="27" t="e">
        <f>+SUMIF('[16]New PBC 31.03.2021'!A:A, 'Trial Balance (2)'!F916, '[16]New PBC 31.03.2021'!G:G)</f>
        <v>#VALUE!</v>
      </c>
      <c r="K916" s="27" t="e">
        <f>+SUMIF('[16]New PBC 31.03.2021'!A:A, 'Trial Balance (2)'!F916, '[16]New PBC 31.03.2021'!J:J)</f>
        <v>#VALUE!</v>
      </c>
      <c r="L916" s="27" t="e">
        <f t="shared" si="70"/>
        <v>#VALUE!</v>
      </c>
      <c r="M916" s="27">
        <f t="shared" si="69"/>
        <v>0</v>
      </c>
      <c r="N916" s="95" t="e">
        <f t="shared" si="71"/>
        <v>#VALUE!</v>
      </c>
      <c r="O916" s="59"/>
      <c r="P916" s="59"/>
      <c r="Q916" s="60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</row>
    <row r="917" spans="1:40" s="23" customFormat="1" ht="12.75" x14ac:dyDescent="0.2">
      <c r="A917" s="23" t="s">
        <v>3568</v>
      </c>
      <c r="B917" s="138">
        <v>1004</v>
      </c>
      <c r="C917" s="138">
        <v>1004</v>
      </c>
      <c r="D917" s="138">
        <v>100401</v>
      </c>
      <c r="E917" s="138">
        <v>100401</v>
      </c>
      <c r="F917" s="108" t="s">
        <v>3079</v>
      </c>
      <c r="G917" s="27" t="s">
        <v>3080</v>
      </c>
      <c r="H917" s="27" t="s">
        <v>5</v>
      </c>
      <c r="I917" s="27" t="e">
        <f>+SUMIF('[16]New PBC 31.03.2021'!A:A, 'Trial Balance (2)'!F917, '[16]New PBC 31.03.2021'!D:D)</f>
        <v>#VALUE!</v>
      </c>
      <c r="J917" s="27" t="e">
        <f>+SUMIF('[16]New PBC 31.03.2021'!A:A, 'Trial Balance (2)'!F917, '[16]New PBC 31.03.2021'!G:G)</f>
        <v>#VALUE!</v>
      </c>
      <c r="K917" s="27" t="e">
        <f>+SUMIF('[16]New PBC 31.03.2021'!A:A, 'Trial Balance (2)'!F917, '[16]New PBC 31.03.2021'!J:J)</f>
        <v>#VALUE!</v>
      </c>
      <c r="L917" s="27" t="e">
        <f t="shared" si="70"/>
        <v>#VALUE!</v>
      </c>
      <c r="M917" s="27">
        <f t="shared" si="69"/>
        <v>0</v>
      </c>
      <c r="N917" s="95" t="e">
        <f t="shared" si="71"/>
        <v>#VALUE!</v>
      </c>
      <c r="O917" s="59"/>
      <c r="P917" s="59"/>
      <c r="Q917" s="60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</row>
    <row r="918" spans="1:40" s="23" customFormat="1" ht="12.75" x14ac:dyDescent="0.2">
      <c r="A918" s="23" t="s">
        <v>3568</v>
      </c>
      <c r="B918" s="138">
        <v>1004</v>
      </c>
      <c r="C918" s="138">
        <v>1004</v>
      </c>
      <c r="D918" s="138">
        <v>100401</v>
      </c>
      <c r="E918" s="138">
        <v>100401</v>
      </c>
      <c r="F918" s="108" t="s">
        <v>3081</v>
      </c>
      <c r="G918" s="27" t="s">
        <v>3082</v>
      </c>
      <c r="H918" s="27" t="s">
        <v>5</v>
      </c>
      <c r="I918" s="27" t="e">
        <f>+SUMIF('[16]New PBC 31.03.2021'!A:A, 'Trial Balance (2)'!F918, '[16]New PBC 31.03.2021'!D:D)</f>
        <v>#VALUE!</v>
      </c>
      <c r="J918" s="27" t="e">
        <f>+SUMIF('[16]New PBC 31.03.2021'!A:A, 'Trial Balance (2)'!F918, '[16]New PBC 31.03.2021'!G:G)</f>
        <v>#VALUE!</v>
      </c>
      <c r="K918" s="27" t="e">
        <f>+SUMIF('[16]New PBC 31.03.2021'!A:A, 'Trial Balance (2)'!F918, '[16]New PBC 31.03.2021'!J:J)</f>
        <v>#VALUE!</v>
      </c>
      <c r="L918" s="27" t="e">
        <f t="shared" si="70"/>
        <v>#VALUE!</v>
      </c>
      <c r="M918" s="27">
        <f t="shared" si="69"/>
        <v>0</v>
      </c>
      <c r="N918" s="95" t="e">
        <f t="shared" si="71"/>
        <v>#VALUE!</v>
      </c>
      <c r="O918" s="59"/>
      <c r="P918" s="59"/>
      <c r="Q918" s="60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</row>
    <row r="919" spans="1:40" s="23" customFormat="1" ht="12.75" x14ac:dyDescent="0.2">
      <c r="A919" s="23" t="s">
        <v>3568</v>
      </c>
      <c r="B919" s="138">
        <v>1004</v>
      </c>
      <c r="C919" s="138">
        <v>1004</v>
      </c>
      <c r="D919" s="138">
        <v>100401</v>
      </c>
      <c r="E919" s="138">
        <v>100401</v>
      </c>
      <c r="F919" s="108" t="s">
        <v>3083</v>
      </c>
      <c r="G919" s="27" t="s">
        <v>3084</v>
      </c>
      <c r="H919" s="27" t="s">
        <v>5</v>
      </c>
      <c r="I919" s="27" t="e">
        <f>+SUMIF('[16]New PBC 31.03.2021'!A:A, 'Trial Balance (2)'!F919, '[16]New PBC 31.03.2021'!D:D)</f>
        <v>#VALUE!</v>
      </c>
      <c r="J919" s="27" t="e">
        <f>+SUMIF('[16]New PBC 31.03.2021'!A:A, 'Trial Balance (2)'!F919, '[16]New PBC 31.03.2021'!G:G)</f>
        <v>#VALUE!</v>
      </c>
      <c r="K919" s="27" t="e">
        <f>+SUMIF('[16]New PBC 31.03.2021'!A:A, 'Trial Balance (2)'!F919, '[16]New PBC 31.03.2021'!J:J)</f>
        <v>#VALUE!</v>
      </c>
      <c r="L919" s="27" t="e">
        <f t="shared" si="70"/>
        <v>#VALUE!</v>
      </c>
      <c r="M919" s="27">
        <f t="shared" si="69"/>
        <v>0</v>
      </c>
      <c r="N919" s="95" t="e">
        <f t="shared" si="71"/>
        <v>#VALUE!</v>
      </c>
      <c r="O919" s="59"/>
      <c r="P919" s="59"/>
      <c r="Q919" s="60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</row>
    <row r="920" spans="1:40" s="23" customFormat="1" ht="12.75" x14ac:dyDescent="0.2">
      <c r="A920" s="23" t="s">
        <v>3568</v>
      </c>
      <c r="B920" s="138">
        <v>1004</v>
      </c>
      <c r="C920" s="138">
        <v>1004</v>
      </c>
      <c r="D920" s="138">
        <v>100401</v>
      </c>
      <c r="E920" s="138">
        <v>100401</v>
      </c>
      <c r="F920" s="108" t="s">
        <v>3085</v>
      </c>
      <c r="G920" s="27" t="s">
        <v>3086</v>
      </c>
      <c r="H920" s="27" t="s">
        <v>5</v>
      </c>
      <c r="I920" s="27" t="e">
        <f>+SUMIF('[16]New PBC 31.03.2021'!A:A, 'Trial Balance (2)'!F920, '[16]New PBC 31.03.2021'!D:D)</f>
        <v>#VALUE!</v>
      </c>
      <c r="J920" s="27" t="e">
        <f>+SUMIF('[16]New PBC 31.03.2021'!A:A, 'Trial Balance (2)'!F920, '[16]New PBC 31.03.2021'!G:G)</f>
        <v>#VALUE!</v>
      </c>
      <c r="K920" s="27" t="e">
        <f>+SUMIF('[16]New PBC 31.03.2021'!A:A, 'Trial Balance (2)'!F920, '[16]New PBC 31.03.2021'!J:J)</f>
        <v>#VALUE!</v>
      </c>
      <c r="L920" s="27" t="e">
        <f t="shared" si="70"/>
        <v>#VALUE!</v>
      </c>
      <c r="M920" s="27">
        <f t="shared" si="69"/>
        <v>0</v>
      </c>
      <c r="N920" s="95" t="e">
        <f t="shared" si="71"/>
        <v>#VALUE!</v>
      </c>
      <c r="O920" s="59"/>
      <c r="P920" s="59"/>
      <c r="Q920" s="60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</row>
    <row r="921" spans="1:40" s="23" customFormat="1" ht="12.75" x14ac:dyDescent="0.2">
      <c r="A921" s="23" t="s">
        <v>3568</v>
      </c>
      <c r="B921" s="138">
        <v>1004</v>
      </c>
      <c r="C921" s="138">
        <v>1004</v>
      </c>
      <c r="D921" s="138">
        <v>100401</v>
      </c>
      <c r="E921" s="138">
        <v>100401</v>
      </c>
      <c r="F921" s="108" t="s">
        <v>3095</v>
      </c>
      <c r="G921" s="27" t="s">
        <v>3096</v>
      </c>
      <c r="H921" s="27" t="s">
        <v>5</v>
      </c>
      <c r="I921" s="27" t="e">
        <f>+SUMIF('[16]New PBC 31.03.2021'!A:A, 'Trial Balance (2)'!F921, '[16]New PBC 31.03.2021'!D:D)</f>
        <v>#VALUE!</v>
      </c>
      <c r="J921" s="27" t="e">
        <f>+SUMIF('[16]New PBC 31.03.2021'!A:A, 'Trial Balance (2)'!F921, '[16]New PBC 31.03.2021'!G:G)</f>
        <v>#VALUE!</v>
      </c>
      <c r="K921" s="27" t="e">
        <f>+SUMIF('[16]New PBC 31.03.2021'!A:A, 'Trial Balance (2)'!F921, '[16]New PBC 31.03.2021'!J:J)</f>
        <v>#VALUE!</v>
      </c>
      <c r="L921" s="27" t="e">
        <f t="shared" si="70"/>
        <v>#VALUE!</v>
      </c>
      <c r="M921" s="27">
        <f t="shared" si="69"/>
        <v>0</v>
      </c>
      <c r="N921" s="95" t="e">
        <f t="shared" si="71"/>
        <v>#VALUE!</v>
      </c>
      <c r="O921" s="59"/>
      <c r="P921" s="59"/>
      <c r="Q921" s="60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</row>
    <row r="922" spans="1:40" s="23" customFormat="1" ht="12.75" x14ac:dyDescent="0.2">
      <c r="A922" s="23" t="s">
        <v>3568</v>
      </c>
      <c r="B922" s="138">
        <v>1004</v>
      </c>
      <c r="C922" s="138">
        <v>1004</v>
      </c>
      <c r="D922" s="138">
        <v>100401</v>
      </c>
      <c r="E922" s="138">
        <v>100401</v>
      </c>
      <c r="F922" s="108" t="s">
        <v>3097</v>
      </c>
      <c r="G922" s="27" t="s">
        <v>3098</v>
      </c>
      <c r="H922" s="27" t="s">
        <v>5</v>
      </c>
      <c r="I922" s="27" t="e">
        <f>+SUMIF('[16]New PBC 31.03.2021'!A:A, 'Trial Balance (2)'!F922, '[16]New PBC 31.03.2021'!D:D)</f>
        <v>#VALUE!</v>
      </c>
      <c r="J922" s="27" t="e">
        <f>+SUMIF('[16]New PBC 31.03.2021'!A:A, 'Trial Balance (2)'!F922, '[16]New PBC 31.03.2021'!G:G)</f>
        <v>#VALUE!</v>
      </c>
      <c r="K922" s="27" t="e">
        <f>+SUMIF('[16]New PBC 31.03.2021'!A:A, 'Trial Balance (2)'!F922, '[16]New PBC 31.03.2021'!J:J)</f>
        <v>#VALUE!</v>
      </c>
      <c r="L922" s="27" t="e">
        <f t="shared" si="70"/>
        <v>#VALUE!</v>
      </c>
      <c r="M922" s="27">
        <f t="shared" si="69"/>
        <v>0</v>
      </c>
      <c r="N922" s="95" t="e">
        <f t="shared" si="71"/>
        <v>#VALUE!</v>
      </c>
      <c r="O922" s="59"/>
      <c r="P922" s="59"/>
      <c r="Q922" s="60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</row>
    <row r="923" spans="1:40" s="23" customFormat="1" ht="12.75" x14ac:dyDescent="0.2">
      <c r="A923" s="23" t="s">
        <v>3568</v>
      </c>
      <c r="B923" s="138">
        <v>1004</v>
      </c>
      <c r="C923" s="138">
        <v>1004</v>
      </c>
      <c r="D923" s="138">
        <v>100401</v>
      </c>
      <c r="E923" s="138">
        <v>100401</v>
      </c>
      <c r="F923" s="108" t="s">
        <v>3099</v>
      </c>
      <c r="G923" s="27" t="s">
        <v>3100</v>
      </c>
      <c r="H923" s="27" t="s">
        <v>5</v>
      </c>
      <c r="I923" s="27" t="e">
        <f>+SUMIF('[16]New PBC 31.03.2021'!A:A, 'Trial Balance (2)'!F923, '[16]New PBC 31.03.2021'!D:D)</f>
        <v>#VALUE!</v>
      </c>
      <c r="J923" s="27" t="e">
        <f>+SUMIF('[16]New PBC 31.03.2021'!A:A, 'Trial Balance (2)'!F923, '[16]New PBC 31.03.2021'!G:G)</f>
        <v>#VALUE!</v>
      </c>
      <c r="K923" s="27" t="e">
        <f>+SUMIF('[16]New PBC 31.03.2021'!A:A, 'Trial Balance (2)'!F923, '[16]New PBC 31.03.2021'!J:J)</f>
        <v>#VALUE!</v>
      </c>
      <c r="L923" s="27" t="e">
        <f t="shared" si="70"/>
        <v>#VALUE!</v>
      </c>
      <c r="M923" s="27">
        <f t="shared" si="69"/>
        <v>0</v>
      </c>
      <c r="N923" s="95" t="e">
        <f t="shared" si="71"/>
        <v>#VALUE!</v>
      </c>
      <c r="O923" s="59"/>
      <c r="P923" s="59"/>
      <c r="Q923" s="60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</row>
    <row r="924" spans="1:40" s="23" customFormat="1" ht="12.75" x14ac:dyDescent="0.2">
      <c r="A924" s="23" t="s">
        <v>3568</v>
      </c>
      <c r="B924" s="138">
        <v>1004</v>
      </c>
      <c r="C924" s="138">
        <v>1004</v>
      </c>
      <c r="D924" s="138">
        <v>100401</v>
      </c>
      <c r="E924" s="138">
        <v>100401</v>
      </c>
      <c r="F924" s="108" t="s">
        <v>3101</v>
      </c>
      <c r="G924" s="27" t="s">
        <v>3102</v>
      </c>
      <c r="H924" s="27" t="s">
        <v>5</v>
      </c>
      <c r="I924" s="27" t="e">
        <f>+SUMIF('[16]New PBC 31.03.2021'!A:A, 'Trial Balance (2)'!F924, '[16]New PBC 31.03.2021'!D:D)</f>
        <v>#VALUE!</v>
      </c>
      <c r="J924" s="27" t="e">
        <f>+SUMIF('[16]New PBC 31.03.2021'!A:A, 'Trial Balance (2)'!F924, '[16]New PBC 31.03.2021'!G:G)</f>
        <v>#VALUE!</v>
      </c>
      <c r="K924" s="27" t="e">
        <f>+SUMIF('[16]New PBC 31.03.2021'!A:A, 'Trial Balance (2)'!F924, '[16]New PBC 31.03.2021'!J:J)</f>
        <v>#VALUE!</v>
      </c>
      <c r="L924" s="27" t="e">
        <f t="shared" si="70"/>
        <v>#VALUE!</v>
      </c>
      <c r="M924" s="27">
        <f t="shared" si="69"/>
        <v>0</v>
      </c>
      <c r="N924" s="95" t="e">
        <f t="shared" si="71"/>
        <v>#VALUE!</v>
      </c>
      <c r="O924" s="59"/>
      <c r="P924" s="59"/>
      <c r="Q924" s="60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</row>
    <row r="925" spans="1:40" s="23" customFormat="1" ht="12.75" x14ac:dyDescent="0.2">
      <c r="A925" s="23" t="s">
        <v>3568</v>
      </c>
      <c r="B925" s="138">
        <v>1004</v>
      </c>
      <c r="C925" s="138">
        <v>1004</v>
      </c>
      <c r="D925" s="138">
        <v>100401</v>
      </c>
      <c r="E925" s="138">
        <v>100401</v>
      </c>
      <c r="F925" s="108" t="s">
        <v>3103</v>
      </c>
      <c r="G925" s="27" t="s">
        <v>3104</v>
      </c>
      <c r="H925" s="27" t="s">
        <v>5</v>
      </c>
      <c r="I925" s="27" t="e">
        <f>+SUMIF('[16]New PBC 31.03.2021'!A:A, 'Trial Balance (2)'!F925, '[16]New PBC 31.03.2021'!D:D)</f>
        <v>#VALUE!</v>
      </c>
      <c r="J925" s="27" t="e">
        <f>+SUMIF('[16]New PBC 31.03.2021'!A:A, 'Trial Balance (2)'!F925, '[16]New PBC 31.03.2021'!G:G)</f>
        <v>#VALUE!</v>
      </c>
      <c r="K925" s="27" t="e">
        <f>+SUMIF('[16]New PBC 31.03.2021'!A:A, 'Trial Balance (2)'!F925, '[16]New PBC 31.03.2021'!J:J)</f>
        <v>#VALUE!</v>
      </c>
      <c r="L925" s="27" t="e">
        <f t="shared" si="70"/>
        <v>#VALUE!</v>
      </c>
      <c r="M925" s="27">
        <f t="shared" si="69"/>
        <v>0</v>
      </c>
      <c r="N925" s="95" t="e">
        <f t="shared" si="71"/>
        <v>#VALUE!</v>
      </c>
      <c r="O925" s="59"/>
      <c r="P925" s="59"/>
      <c r="Q925" s="60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</row>
    <row r="926" spans="1:40" s="23" customFormat="1" ht="12.75" x14ac:dyDescent="0.2">
      <c r="A926" s="23" t="s">
        <v>3568</v>
      </c>
      <c r="B926" s="138">
        <v>1004</v>
      </c>
      <c r="C926" s="138">
        <v>1004</v>
      </c>
      <c r="D926" s="138">
        <v>100401</v>
      </c>
      <c r="E926" s="138">
        <v>100401</v>
      </c>
      <c r="F926" s="108" t="s">
        <v>3105</v>
      </c>
      <c r="G926" s="27" t="s">
        <v>3106</v>
      </c>
      <c r="H926" s="27" t="s">
        <v>5</v>
      </c>
      <c r="I926" s="27" t="e">
        <f>+SUMIF('[16]New PBC 31.03.2021'!A:A, 'Trial Balance (2)'!F926, '[16]New PBC 31.03.2021'!D:D)</f>
        <v>#VALUE!</v>
      </c>
      <c r="J926" s="27" t="e">
        <f>+SUMIF('[16]New PBC 31.03.2021'!A:A, 'Trial Balance (2)'!F926, '[16]New PBC 31.03.2021'!G:G)</f>
        <v>#VALUE!</v>
      </c>
      <c r="K926" s="27" t="e">
        <f>+SUMIF('[16]New PBC 31.03.2021'!A:A, 'Trial Balance (2)'!F926, '[16]New PBC 31.03.2021'!J:J)</f>
        <v>#VALUE!</v>
      </c>
      <c r="L926" s="27" t="e">
        <f t="shared" si="70"/>
        <v>#VALUE!</v>
      </c>
      <c r="M926" s="27">
        <f t="shared" si="69"/>
        <v>0</v>
      </c>
      <c r="N926" s="95" t="e">
        <f t="shared" si="71"/>
        <v>#VALUE!</v>
      </c>
      <c r="O926" s="59"/>
      <c r="P926" s="59"/>
      <c r="Q926" s="60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</row>
    <row r="927" spans="1:40" s="23" customFormat="1" ht="12.75" x14ac:dyDescent="0.2">
      <c r="A927" s="23" t="s">
        <v>3568</v>
      </c>
      <c r="B927" s="138">
        <v>1004</v>
      </c>
      <c r="C927" s="138">
        <v>1004</v>
      </c>
      <c r="D927" s="138">
        <v>100401</v>
      </c>
      <c r="E927" s="138">
        <v>100401</v>
      </c>
      <c r="F927" s="108" t="s">
        <v>3107</v>
      </c>
      <c r="G927" s="27" t="s">
        <v>3108</v>
      </c>
      <c r="H927" s="27" t="s">
        <v>5</v>
      </c>
      <c r="I927" s="27" t="e">
        <f>+SUMIF('[16]New PBC 31.03.2021'!A:A, 'Trial Balance (2)'!F927, '[16]New PBC 31.03.2021'!D:D)</f>
        <v>#VALUE!</v>
      </c>
      <c r="J927" s="27" t="e">
        <f>+SUMIF('[16]New PBC 31.03.2021'!A:A, 'Trial Balance (2)'!F927, '[16]New PBC 31.03.2021'!G:G)</f>
        <v>#VALUE!</v>
      </c>
      <c r="K927" s="27" t="e">
        <f>+SUMIF('[16]New PBC 31.03.2021'!A:A, 'Trial Balance (2)'!F927, '[16]New PBC 31.03.2021'!J:J)</f>
        <v>#VALUE!</v>
      </c>
      <c r="L927" s="27" t="e">
        <f t="shared" si="70"/>
        <v>#VALUE!</v>
      </c>
      <c r="M927" s="27">
        <f t="shared" si="69"/>
        <v>0</v>
      </c>
      <c r="N927" s="95" t="e">
        <f t="shared" si="71"/>
        <v>#VALUE!</v>
      </c>
      <c r="O927" s="59"/>
      <c r="P927" s="59"/>
      <c r="Q927" s="60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</row>
    <row r="928" spans="1:40" s="23" customFormat="1" ht="12.75" x14ac:dyDescent="0.2">
      <c r="A928" s="23" t="s">
        <v>3568</v>
      </c>
      <c r="B928" s="138">
        <v>1004</v>
      </c>
      <c r="C928" s="138">
        <v>1004</v>
      </c>
      <c r="D928" s="138">
        <v>100401</v>
      </c>
      <c r="E928" s="138">
        <v>100401</v>
      </c>
      <c r="F928" s="108" t="s">
        <v>3109</v>
      </c>
      <c r="G928" s="27" t="s">
        <v>3110</v>
      </c>
      <c r="H928" s="27" t="s">
        <v>5</v>
      </c>
      <c r="I928" s="27" t="e">
        <f>+SUMIF('[16]New PBC 31.03.2021'!A:A, 'Trial Balance (2)'!F928, '[16]New PBC 31.03.2021'!D:D)</f>
        <v>#VALUE!</v>
      </c>
      <c r="J928" s="27" t="e">
        <f>+SUMIF('[16]New PBC 31.03.2021'!A:A, 'Trial Balance (2)'!F928, '[16]New PBC 31.03.2021'!G:G)</f>
        <v>#VALUE!</v>
      </c>
      <c r="K928" s="27" t="e">
        <f>+SUMIF('[16]New PBC 31.03.2021'!A:A, 'Trial Balance (2)'!F928, '[16]New PBC 31.03.2021'!J:J)</f>
        <v>#VALUE!</v>
      </c>
      <c r="L928" s="27" t="e">
        <f t="shared" si="70"/>
        <v>#VALUE!</v>
      </c>
      <c r="M928" s="27">
        <f t="shared" si="69"/>
        <v>0</v>
      </c>
      <c r="N928" s="95" t="e">
        <f t="shared" si="71"/>
        <v>#VALUE!</v>
      </c>
      <c r="O928" s="59"/>
      <c r="P928" s="59"/>
      <c r="Q928" s="60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</row>
    <row r="929" spans="1:40" s="23" customFormat="1" ht="12.75" x14ac:dyDescent="0.2">
      <c r="A929" s="23" t="s">
        <v>3568</v>
      </c>
      <c r="B929" s="138">
        <v>1004</v>
      </c>
      <c r="C929" s="138">
        <v>1004</v>
      </c>
      <c r="D929" s="138">
        <v>100401</v>
      </c>
      <c r="E929" s="138">
        <v>100401</v>
      </c>
      <c r="F929" s="108" t="s">
        <v>3111</v>
      </c>
      <c r="G929" s="27" t="s">
        <v>3112</v>
      </c>
      <c r="H929" s="27" t="s">
        <v>5</v>
      </c>
      <c r="I929" s="27" t="e">
        <f>+SUMIF('[16]New PBC 31.03.2021'!A:A, 'Trial Balance (2)'!F929, '[16]New PBC 31.03.2021'!D:D)</f>
        <v>#VALUE!</v>
      </c>
      <c r="J929" s="27" t="e">
        <f>+SUMIF('[16]New PBC 31.03.2021'!A:A, 'Trial Balance (2)'!F929, '[16]New PBC 31.03.2021'!G:G)</f>
        <v>#VALUE!</v>
      </c>
      <c r="K929" s="27" t="e">
        <f>+SUMIF('[16]New PBC 31.03.2021'!A:A, 'Trial Balance (2)'!F929, '[16]New PBC 31.03.2021'!J:J)</f>
        <v>#VALUE!</v>
      </c>
      <c r="L929" s="27" t="e">
        <f t="shared" si="70"/>
        <v>#VALUE!</v>
      </c>
      <c r="M929" s="27">
        <f t="shared" si="69"/>
        <v>0</v>
      </c>
      <c r="N929" s="95" t="e">
        <f t="shared" si="71"/>
        <v>#VALUE!</v>
      </c>
      <c r="O929" s="59"/>
      <c r="P929" s="59"/>
      <c r="Q929" s="60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</row>
    <row r="930" spans="1:40" s="23" customFormat="1" ht="12.75" x14ac:dyDescent="0.2">
      <c r="A930" s="23" t="s">
        <v>3568</v>
      </c>
      <c r="B930" s="138">
        <v>1004</v>
      </c>
      <c r="C930" s="138">
        <v>1004</v>
      </c>
      <c r="D930" s="138">
        <v>100401</v>
      </c>
      <c r="E930" s="138">
        <v>100401</v>
      </c>
      <c r="F930" s="108" t="s">
        <v>3113</v>
      </c>
      <c r="G930" s="27" t="s">
        <v>3114</v>
      </c>
      <c r="H930" s="27" t="s">
        <v>5</v>
      </c>
      <c r="I930" s="27" t="e">
        <f>+SUMIF('[16]New PBC 31.03.2021'!A:A, 'Trial Balance (2)'!F930, '[16]New PBC 31.03.2021'!D:D)</f>
        <v>#VALUE!</v>
      </c>
      <c r="J930" s="27" t="e">
        <f>+SUMIF('[16]New PBC 31.03.2021'!A:A, 'Trial Balance (2)'!F930, '[16]New PBC 31.03.2021'!G:G)</f>
        <v>#VALUE!</v>
      </c>
      <c r="K930" s="27" t="e">
        <f>+SUMIF('[16]New PBC 31.03.2021'!A:A, 'Trial Balance (2)'!F930, '[16]New PBC 31.03.2021'!J:J)</f>
        <v>#VALUE!</v>
      </c>
      <c r="L930" s="27" t="e">
        <f t="shared" si="70"/>
        <v>#VALUE!</v>
      </c>
      <c r="M930" s="27">
        <f t="shared" si="69"/>
        <v>0</v>
      </c>
      <c r="N930" s="95" t="e">
        <f t="shared" si="71"/>
        <v>#VALUE!</v>
      </c>
      <c r="O930" s="59"/>
      <c r="P930" s="59"/>
      <c r="Q930" s="60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</row>
    <row r="931" spans="1:40" s="23" customFormat="1" ht="12.75" x14ac:dyDescent="0.2">
      <c r="A931" s="23" t="s">
        <v>3568</v>
      </c>
      <c r="B931" s="138">
        <v>1004</v>
      </c>
      <c r="C931" s="138">
        <v>1004</v>
      </c>
      <c r="D931" s="138">
        <v>100401</v>
      </c>
      <c r="E931" s="138">
        <v>100401</v>
      </c>
      <c r="F931" s="108" t="s">
        <v>3115</v>
      </c>
      <c r="G931" s="27" t="s">
        <v>3116</v>
      </c>
      <c r="H931" s="27" t="s">
        <v>5</v>
      </c>
      <c r="I931" s="27" t="e">
        <f>+SUMIF('[16]New PBC 31.03.2021'!A:A, 'Trial Balance (2)'!F931, '[16]New PBC 31.03.2021'!D:D)</f>
        <v>#VALUE!</v>
      </c>
      <c r="J931" s="27" t="e">
        <f>+SUMIF('[16]New PBC 31.03.2021'!A:A, 'Trial Balance (2)'!F931, '[16]New PBC 31.03.2021'!G:G)</f>
        <v>#VALUE!</v>
      </c>
      <c r="K931" s="27" t="e">
        <f>+SUMIF('[16]New PBC 31.03.2021'!A:A, 'Trial Balance (2)'!F931, '[16]New PBC 31.03.2021'!J:J)</f>
        <v>#VALUE!</v>
      </c>
      <c r="L931" s="27" t="e">
        <f t="shared" si="70"/>
        <v>#VALUE!</v>
      </c>
      <c r="M931" s="27">
        <f t="shared" si="69"/>
        <v>0</v>
      </c>
      <c r="N931" s="95" t="e">
        <f t="shared" si="71"/>
        <v>#VALUE!</v>
      </c>
      <c r="O931" s="59"/>
      <c r="P931" s="59"/>
      <c r="Q931" s="60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</row>
    <row r="932" spans="1:40" s="23" customFormat="1" ht="12.75" x14ac:dyDescent="0.2">
      <c r="A932" s="23" t="s">
        <v>3568</v>
      </c>
      <c r="B932" s="138">
        <v>1004</v>
      </c>
      <c r="C932" s="138">
        <v>1004</v>
      </c>
      <c r="D932" s="138">
        <v>100401</v>
      </c>
      <c r="E932" s="138">
        <v>100401</v>
      </c>
      <c r="F932" s="108" t="s">
        <v>3117</v>
      </c>
      <c r="G932" s="27" t="s">
        <v>3118</v>
      </c>
      <c r="H932" s="27" t="s">
        <v>5</v>
      </c>
      <c r="I932" s="27" t="e">
        <f>+SUMIF('[16]New PBC 31.03.2021'!A:A, 'Trial Balance (2)'!F932, '[16]New PBC 31.03.2021'!D:D)</f>
        <v>#VALUE!</v>
      </c>
      <c r="J932" s="27" t="e">
        <f>+SUMIF('[16]New PBC 31.03.2021'!A:A, 'Trial Balance (2)'!F932, '[16]New PBC 31.03.2021'!G:G)</f>
        <v>#VALUE!</v>
      </c>
      <c r="K932" s="27" t="e">
        <f>+SUMIF('[16]New PBC 31.03.2021'!A:A, 'Trial Balance (2)'!F932, '[16]New PBC 31.03.2021'!J:J)</f>
        <v>#VALUE!</v>
      </c>
      <c r="L932" s="27" t="e">
        <f t="shared" si="70"/>
        <v>#VALUE!</v>
      </c>
      <c r="M932" s="27">
        <f t="shared" si="69"/>
        <v>0</v>
      </c>
      <c r="N932" s="95" t="e">
        <f t="shared" si="71"/>
        <v>#VALUE!</v>
      </c>
      <c r="O932" s="59"/>
      <c r="P932" s="59"/>
      <c r="Q932" s="60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</row>
    <row r="933" spans="1:40" s="23" customFormat="1" ht="12.75" x14ac:dyDescent="0.2">
      <c r="A933" s="23" t="s">
        <v>3568</v>
      </c>
      <c r="B933" s="138">
        <v>1004</v>
      </c>
      <c r="C933" s="138">
        <v>1004</v>
      </c>
      <c r="D933" s="138">
        <v>100401</v>
      </c>
      <c r="E933" s="138">
        <v>100401</v>
      </c>
      <c r="F933" s="108" t="s">
        <v>3119</v>
      </c>
      <c r="G933" s="27" t="s">
        <v>3120</v>
      </c>
      <c r="H933" s="27" t="s">
        <v>5</v>
      </c>
      <c r="I933" s="27" t="e">
        <f>+SUMIF('[16]New PBC 31.03.2021'!A:A, 'Trial Balance (2)'!F933, '[16]New PBC 31.03.2021'!D:D)</f>
        <v>#VALUE!</v>
      </c>
      <c r="J933" s="27" t="e">
        <f>+SUMIF('[16]New PBC 31.03.2021'!A:A, 'Trial Balance (2)'!F933, '[16]New PBC 31.03.2021'!G:G)</f>
        <v>#VALUE!</v>
      </c>
      <c r="K933" s="27" t="e">
        <f>+SUMIF('[16]New PBC 31.03.2021'!A:A, 'Trial Balance (2)'!F933, '[16]New PBC 31.03.2021'!J:J)</f>
        <v>#VALUE!</v>
      </c>
      <c r="L933" s="27" t="e">
        <f t="shared" si="70"/>
        <v>#VALUE!</v>
      </c>
      <c r="M933" s="27">
        <f t="shared" si="69"/>
        <v>0</v>
      </c>
      <c r="N933" s="95" t="e">
        <f t="shared" si="71"/>
        <v>#VALUE!</v>
      </c>
      <c r="O933" s="59"/>
      <c r="P933" s="59"/>
      <c r="Q933" s="60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</row>
    <row r="934" spans="1:40" s="23" customFormat="1" ht="12.75" x14ac:dyDescent="0.2">
      <c r="A934" s="23" t="s">
        <v>3568</v>
      </c>
      <c r="B934" s="138">
        <v>1004</v>
      </c>
      <c r="C934" s="138">
        <v>1004</v>
      </c>
      <c r="D934" s="138">
        <v>100401</v>
      </c>
      <c r="E934" s="138">
        <v>100401</v>
      </c>
      <c r="F934" s="108" t="s">
        <v>3121</v>
      </c>
      <c r="G934" s="27" t="s">
        <v>3122</v>
      </c>
      <c r="H934" s="27" t="s">
        <v>5</v>
      </c>
      <c r="I934" s="27" t="e">
        <f>+SUMIF('[16]New PBC 31.03.2021'!A:A, 'Trial Balance (2)'!F934, '[16]New PBC 31.03.2021'!D:D)</f>
        <v>#VALUE!</v>
      </c>
      <c r="J934" s="27" t="e">
        <f>+SUMIF('[16]New PBC 31.03.2021'!A:A, 'Trial Balance (2)'!F934, '[16]New PBC 31.03.2021'!G:G)</f>
        <v>#VALUE!</v>
      </c>
      <c r="K934" s="27" t="e">
        <f>+SUMIF('[16]New PBC 31.03.2021'!A:A, 'Trial Balance (2)'!F934, '[16]New PBC 31.03.2021'!J:J)</f>
        <v>#VALUE!</v>
      </c>
      <c r="L934" s="27" t="e">
        <f t="shared" si="70"/>
        <v>#VALUE!</v>
      </c>
      <c r="M934" s="27">
        <f t="shared" si="69"/>
        <v>0</v>
      </c>
      <c r="N934" s="95" t="e">
        <f t="shared" si="71"/>
        <v>#VALUE!</v>
      </c>
      <c r="O934" s="59"/>
      <c r="P934" s="59"/>
      <c r="Q934" s="60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</row>
    <row r="935" spans="1:40" s="23" customFormat="1" ht="12.75" x14ac:dyDescent="0.2">
      <c r="A935" s="23" t="s">
        <v>3568</v>
      </c>
      <c r="B935" s="138">
        <v>1004</v>
      </c>
      <c r="C935" s="138">
        <v>1004</v>
      </c>
      <c r="D935" s="138">
        <v>100401</v>
      </c>
      <c r="E935" s="138">
        <v>100401</v>
      </c>
      <c r="F935" s="108" t="s">
        <v>3123</v>
      </c>
      <c r="G935" s="27" t="s">
        <v>3124</v>
      </c>
      <c r="H935" s="27" t="s">
        <v>5</v>
      </c>
      <c r="I935" s="27" t="e">
        <f>+SUMIF('[16]New PBC 31.03.2021'!A:A, 'Trial Balance (2)'!F935, '[16]New PBC 31.03.2021'!D:D)</f>
        <v>#VALUE!</v>
      </c>
      <c r="J935" s="27" t="e">
        <f>+SUMIF('[16]New PBC 31.03.2021'!A:A, 'Trial Balance (2)'!F935, '[16]New PBC 31.03.2021'!G:G)</f>
        <v>#VALUE!</v>
      </c>
      <c r="K935" s="27" t="e">
        <f>+SUMIF('[16]New PBC 31.03.2021'!A:A, 'Trial Balance (2)'!F935, '[16]New PBC 31.03.2021'!J:J)</f>
        <v>#VALUE!</v>
      </c>
      <c r="L935" s="27" t="e">
        <f t="shared" si="70"/>
        <v>#VALUE!</v>
      </c>
      <c r="M935" s="27">
        <f t="shared" si="69"/>
        <v>0</v>
      </c>
      <c r="N935" s="95" t="e">
        <f t="shared" si="71"/>
        <v>#VALUE!</v>
      </c>
      <c r="O935" s="59"/>
      <c r="P935" s="59"/>
      <c r="Q935" s="60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</row>
    <row r="936" spans="1:40" s="23" customFormat="1" ht="12.75" x14ac:dyDescent="0.2">
      <c r="A936" s="23" t="s">
        <v>3568</v>
      </c>
      <c r="B936" s="138">
        <v>1004</v>
      </c>
      <c r="C936" s="138">
        <v>1004</v>
      </c>
      <c r="D936" s="138">
        <v>100401</v>
      </c>
      <c r="E936" s="138">
        <v>100401</v>
      </c>
      <c r="F936" s="108" t="s">
        <v>3125</v>
      </c>
      <c r="G936" s="27" t="s">
        <v>3126</v>
      </c>
      <c r="H936" s="27" t="s">
        <v>5</v>
      </c>
      <c r="I936" s="27" t="e">
        <f>+SUMIF('[16]New PBC 31.03.2021'!A:A, 'Trial Balance (2)'!F936, '[16]New PBC 31.03.2021'!D:D)</f>
        <v>#VALUE!</v>
      </c>
      <c r="J936" s="27" t="e">
        <f>+SUMIF('[16]New PBC 31.03.2021'!A:A, 'Trial Balance (2)'!F936, '[16]New PBC 31.03.2021'!G:G)</f>
        <v>#VALUE!</v>
      </c>
      <c r="K936" s="27" t="e">
        <f>+SUMIF('[16]New PBC 31.03.2021'!A:A, 'Trial Balance (2)'!F936, '[16]New PBC 31.03.2021'!J:J)</f>
        <v>#VALUE!</v>
      </c>
      <c r="L936" s="27" t="e">
        <f t="shared" si="70"/>
        <v>#VALUE!</v>
      </c>
      <c r="M936" s="27">
        <f t="shared" si="69"/>
        <v>0</v>
      </c>
      <c r="N936" s="95" t="e">
        <f t="shared" si="71"/>
        <v>#VALUE!</v>
      </c>
      <c r="O936" s="59"/>
      <c r="P936" s="59"/>
      <c r="Q936" s="60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</row>
    <row r="937" spans="1:40" s="23" customFormat="1" ht="12.75" x14ac:dyDescent="0.2">
      <c r="A937" s="23" t="s">
        <v>3568</v>
      </c>
      <c r="B937" s="138">
        <v>1004</v>
      </c>
      <c r="C937" s="138">
        <v>1004</v>
      </c>
      <c r="D937" s="138">
        <v>100401</v>
      </c>
      <c r="E937" s="138">
        <v>100401</v>
      </c>
      <c r="F937" s="108" t="s">
        <v>3127</v>
      </c>
      <c r="G937" s="27" t="s">
        <v>3128</v>
      </c>
      <c r="H937" s="27" t="s">
        <v>5</v>
      </c>
      <c r="I937" s="27" t="e">
        <f>+SUMIF('[16]New PBC 31.03.2021'!A:A, 'Trial Balance (2)'!F937, '[16]New PBC 31.03.2021'!D:D)</f>
        <v>#VALUE!</v>
      </c>
      <c r="J937" s="27" t="e">
        <f>+SUMIF('[16]New PBC 31.03.2021'!A:A, 'Trial Balance (2)'!F937, '[16]New PBC 31.03.2021'!G:G)</f>
        <v>#VALUE!</v>
      </c>
      <c r="K937" s="27" t="e">
        <f>+SUMIF('[16]New PBC 31.03.2021'!A:A, 'Trial Balance (2)'!F937, '[16]New PBC 31.03.2021'!J:J)</f>
        <v>#VALUE!</v>
      </c>
      <c r="L937" s="27" t="e">
        <f t="shared" si="70"/>
        <v>#VALUE!</v>
      </c>
      <c r="M937" s="27">
        <f t="shared" si="69"/>
        <v>0</v>
      </c>
      <c r="N937" s="95" t="e">
        <f t="shared" si="71"/>
        <v>#VALUE!</v>
      </c>
      <c r="O937" s="59"/>
      <c r="P937" s="59"/>
      <c r="Q937" s="60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</row>
    <row r="938" spans="1:40" s="23" customFormat="1" ht="12.75" x14ac:dyDescent="0.2">
      <c r="A938" s="23" t="s">
        <v>3568</v>
      </c>
      <c r="B938" s="138">
        <v>1004</v>
      </c>
      <c r="C938" s="138">
        <v>1004</v>
      </c>
      <c r="D938" s="138">
        <v>100401</v>
      </c>
      <c r="E938" s="138">
        <v>100401</v>
      </c>
      <c r="F938" s="108" t="s">
        <v>3129</v>
      </c>
      <c r="G938" s="27" t="s">
        <v>3130</v>
      </c>
      <c r="H938" s="27" t="s">
        <v>5</v>
      </c>
      <c r="I938" s="27" t="e">
        <f>+SUMIF('[16]New PBC 31.03.2021'!A:A, 'Trial Balance (2)'!F938, '[16]New PBC 31.03.2021'!D:D)</f>
        <v>#VALUE!</v>
      </c>
      <c r="J938" s="27" t="e">
        <f>+SUMIF('[16]New PBC 31.03.2021'!A:A, 'Trial Balance (2)'!F938, '[16]New PBC 31.03.2021'!G:G)</f>
        <v>#VALUE!</v>
      </c>
      <c r="K938" s="27" t="e">
        <f>+SUMIF('[16]New PBC 31.03.2021'!A:A, 'Trial Balance (2)'!F938, '[16]New PBC 31.03.2021'!J:J)</f>
        <v>#VALUE!</v>
      </c>
      <c r="L938" s="27" t="e">
        <f t="shared" si="70"/>
        <v>#VALUE!</v>
      </c>
      <c r="M938" s="27">
        <f t="shared" si="69"/>
        <v>0</v>
      </c>
      <c r="N938" s="95" t="e">
        <f t="shared" si="71"/>
        <v>#VALUE!</v>
      </c>
      <c r="O938" s="59"/>
      <c r="P938" s="59"/>
      <c r="Q938" s="60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</row>
    <row r="939" spans="1:40" s="23" customFormat="1" ht="12.75" x14ac:dyDescent="0.2">
      <c r="A939" s="23" t="s">
        <v>3568</v>
      </c>
      <c r="B939" s="138">
        <v>1004</v>
      </c>
      <c r="C939" s="138">
        <v>1004</v>
      </c>
      <c r="D939" s="138">
        <v>100401</v>
      </c>
      <c r="E939" s="138">
        <v>100401</v>
      </c>
      <c r="F939" s="108" t="s">
        <v>3131</v>
      </c>
      <c r="G939" s="27" t="s">
        <v>3132</v>
      </c>
      <c r="H939" s="27" t="s">
        <v>5</v>
      </c>
      <c r="I939" s="27" t="e">
        <f>+SUMIF('[16]New PBC 31.03.2021'!A:A, 'Trial Balance (2)'!F939, '[16]New PBC 31.03.2021'!D:D)</f>
        <v>#VALUE!</v>
      </c>
      <c r="J939" s="27" t="e">
        <f>+SUMIF('[16]New PBC 31.03.2021'!A:A, 'Trial Balance (2)'!F939, '[16]New PBC 31.03.2021'!G:G)</f>
        <v>#VALUE!</v>
      </c>
      <c r="K939" s="27" t="e">
        <f>+SUMIF('[16]New PBC 31.03.2021'!A:A, 'Trial Balance (2)'!F939, '[16]New PBC 31.03.2021'!J:J)</f>
        <v>#VALUE!</v>
      </c>
      <c r="L939" s="27" t="e">
        <f t="shared" si="70"/>
        <v>#VALUE!</v>
      </c>
      <c r="M939" s="27">
        <f t="shared" si="69"/>
        <v>0</v>
      </c>
      <c r="N939" s="95" t="e">
        <f t="shared" si="71"/>
        <v>#VALUE!</v>
      </c>
      <c r="O939" s="59"/>
      <c r="P939" s="59"/>
      <c r="Q939" s="60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</row>
    <row r="940" spans="1:40" s="23" customFormat="1" ht="12.75" x14ac:dyDescent="0.2">
      <c r="A940" s="23" t="s">
        <v>3568</v>
      </c>
      <c r="B940" s="138">
        <v>1004</v>
      </c>
      <c r="C940" s="138">
        <v>1004</v>
      </c>
      <c r="D940" s="138">
        <v>100401</v>
      </c>
      <c r="E940" s="138">
        <v>100401</v>
      </c>
      <c r="F940" s="108" t="s">
        <v>3133</v>
      </c>
      <c r="G940" s="27" t="s">
        <v>3134</v>
      </c>
      <c r="H940" s="27" t="s">
        <v>5</v>
      </c>
      <c r="I940" s="27" t="e">
        <f>+SUMIF('[16]New PBC 31.03.2021'!A:A, 'Trial Balance (2)'!F940, '[16]New PBC 31.03.2021'!D:D)</f>
        <v>#VALUE!</v>
      </c>
      <c r="J940" s="27" t="e">
        <f>+SUMIF('[16]New PBC 31.03.2021'!A:A, 'Trial Balance (2)'!F940, '[16]New PBC 31.03.2021'!G:G)</f>
        <v>#VALUE!</v>
      </c>
      <c r="K940" s="27" t="e">
        <f>+SUMIF('[16]New PBC 31.03.2021'!A:A, 'Trial Balance (2)'!F940, '[16]New PBC 31.03.2021'!J:J)</f>
        <v>#VALUE!</v>
      </c>
      <c r="L940" s="27" t="e">
        <f t="shared" si="70"/>
        <v>#VALUE!</v>
      </c>
      <c r="M940" s="27">
        <f t="shared" si="69"/>
        <v>0</v>
      </c>
      <c r="N940" s="95" t="e">
        <f t="shared" si="71"/>
        <v>#VALUE!</v>
      </c>
      <c r="O940" s="59"/>
      <c r="P940" s="59"/>
      <c r="Q940" s="60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</row>
    <row r="941" spans="1:40" s="23" customFormat="1" ht="12.75" x14ac:dyDescent="0.2">
      <c r="A941" s="23" t="s">
        <v>3568</v>
      </c>
      <c r="B941" s="138">
        <v>1004</v>
      </c>
      <c r="C941" s="138">
        <v>1004</v>
      </c>
      <c r="D941" s="138">
        <v>100401</v>
      </c>
      <c r="E941" s="138">
        <v>100401</v>
      </c>
      <c r="F941" s="108" t="s">
        <v>3135</v>
      </c>
      <c r="G941" s="27" t="s">
        <v>3136</v>
      </c>
      <c r="H941" s="27" t="s">
        <v>5</v>
      </c>
      <c r="I941" s="27" t="e">
        <f>+SUMIF('[16]New PBC 31.03.2021'!A:A, 'Trial Balance (2)'!F941, '[16]New PBC 31.03.2021'!D:D)</f>
        <v>#VALUE!</v>
      </c>
      <c r="J941" s="27" t="e">
        <f>+SUMIF('[16]New PBC 31.03.2021'!A:A, 'Trial Balance (2)'!F941, '[16]New PBC 31.03.2021'!G:G)</f>
        <v>#VALUE!</v>
      </c>
      <c r="K941" s="27" t="e">
        <f>+SUMIF('[16]New PBC 31.03.2021'!A:A, 'Trial Balance (2)'!F941, '[16]New PBC 31.03.2021'!J:J)</f>
        <v>#VALUE!</v>
      </c>
      <c r="L941" s="27" t="e">
        <f t="shared" si="70"/>
        <v>#VALUE!</v>
      </c>
      <c r="M941" s="27">
        <f t="shared" si="69"/>
        <v>0</v>
      </c>
      <c r="N941" s="95" t="e">
        <f t="shared" si="71"/>
        <v>#VALUE!</v>
      </c>
      <c r="O941" s="59"/>
      <c r="P941" s="59"/>
      <c r="Q941" s="60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</row>
    <row r="942" spans="1:40" s="23" customFormat="1" ht="12.75" x14ac:dyDescent="0.2">
      <c r="A942" s="23" t="s">
        <v>3568</v>
      </c>
      <c r="B942" s="138">
        <v>1004</v>
      </c>
      <c r="C942" s="138">
        <v>1004</v>
      </c>
      <c r="D942" s="138">
        <v>100401</v>
      </c>
      <c r="E942" s="138">
        <v>100401</v>
      </c>
      <c r="F942" s="108" t="s">
        <v>3137</v>
      </c>
      <c r="G942" s="27" t="s">
        <v>3138</v>
      </c>
      <c r="H942" s="27" t="s">
        <v>5</v>
      </c>
      <c r="I942" s="27" t="e">
        <f>+SUMIF('[16]New PBC 31.03.2021'!A:A, 'Trial Balance (2)'!F942, '[16]New PBC 31.03.2021'!D:D)</f>
        <v>#VALUE!</v>
      </c>
      <c r="J942" s="27" t="e">
        <f>+SUMIF('[16]New PBC 31.03.2021'!A:A, 'Trial Balance (2)'!F942, '[16]New PBC 31.03.2021'!G:G)</f>
        <v>#VALUE!</v>
      </c>
      <c r="K942" s="27" t="e">
        <f>+SUMIF('[16]New PBC 31.03.2021'!A:A, 'Trial Balance (2)'!F942, '[16]New PBC 31.03.2021'!J:J)</f>
        <v>#VALUE!</v>
      </c>
      <c r="L942" s="27" t="e">
        <f t="shared" si="70"/>
        <v>#VALUE!</v>
      </c>
      <c r="M942" s="27">
        <f t="shared" si="69"/>
        <v>0</v>
      </c>
      <c r="N942" s="95" t="e">
        <f t="shared" si="71"/>
        <v>#VALUE!</v>
      </c>
      <c r="O942" s="59"/>
      <c r="P942" s="59"/>
      <c r="Q942" s="60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</row>
    <row r="943" spans="1:40" s="23" customFormat="1" ht="12.75" x14ac:dyDescent="0.2">
      <c r="A943" s="23" t="s">
        <v>3568</v>
      </c>
      <c r="B943" s="138">
        <v>1004</v>
      </c>
      <c r="C943" s="138">
        <v>1004</v>
      </c>
      <c r="D943" s="138">
        <v>100401</v>
      </c>
      <c r="E943" s="138">
        <v>100401</v>
      </c>
      <c r="F943" s="108" t="s">
        <v>3139</v>
      </c>
      <c r="G943" s="27" t="s">
        <v>3140</v>
      </c>
      <c r="H943" s="27" t="s">
        <v>5</v>
      </c>
      <c r="I943" s="27" t="e">
        <f>+SUMIF('[16]New PBC 31.03.2021'!A:A, 'Trial Balance (2)'!F943, '[16]New PBC 31.03.2021'!D:D)</f>
        <v>#VALUE!</v>
      </c>
      <c r="J943" s="27" t="e">
        <f>+SUMIF('[16]New PBC 31.03.2021'!A:A, 'Trial Balance (2)'!F943, '[16]New PBC 31.03.2021'!G:G)</f>
        <v>#VALUE!</v>
      </c>
      <c r="K943" s="27" t="e">
        <f>+SUMIF('[16]New PBC 31.03.2021'!A:A, 'Trial Balance (2)'!F943, '[16]New PBC 31.03.2021'!J:J)</f>
        <v>#VALUE!</v>
      </c>
      <c r="L943" s="27" t="e">
        <f t="shared" si="70"/>
        <v>#VALUE!</v>
      </c>
      <c r="M943" s="27">
        <f t="shared" si="69"/>
        <v>0</v>
      </c>
      <c r="N943" s="95" t="e">
        <f t="shared" si="71"/>
        <v>#VALUE!</v>
      </c>
      <c r="O943" s="59"/>
      <c r="P943" s="59"/>
      <c r="Q943" s="60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</row>
    <row r="944" spans="1:40" s="23" customFormat="1" ht="12.75" x14ac:dyDescent="0.2">
      <c r="A944" s="23" t="s">
        <v>3568</v>
      </c>
      <c r="B944" s="138">
        <v>1004</v>
      </c>
      <c r="C944" s="138">
        <v>1004</v>
      </c>
      <c r="D944" s="138">
        <v>100401</v>
      </c>
      <c r="E944" s="138">
        <v>100401</v>
      </c>
      <c r="F944" s="108" t="s">
        <v>3141</v>
      </c>
      <c r="G944" s="27" t="s">
        <v>3142</v>
      </c>
      <c r="H944" s="27" t="s">
        <v>5</v>
      </c>
      <c r="I944" s="27" t="e">
        <f>+SUMIF('[16]New PBC 31.03.2021'!A:A, 'Trial Balance (2)'!F944, '[16]New PBC 31.03.2021'!D:D)</f>
        <v>#VALUE!</v>
      </c>
      <c r="J944" s="27" t="e">
        <f>+SUMIF('[16]New PBC 31.03.2021'!A:A, 'Trial Balance (2)'!F944, '[16]New PBC 31.03.2021'!G:G)</f>
        <v>#VALUE!</v>
      </c>
      <c r="K944" s="27" t="e">
        <f>+SUMIF('[16]New PBC 31.03.2021'!A:A, 'Trial Balance (2)'!F944, '[16]New PBC 31.03.2021'!J:J)</f>
        <v>#VALUE!</v>
      </c>
      <c r="L944" s="27" t="e">
        <f t="shared" si="70"/>
        <v>#VALUE!</v>
      </c>
      <c r="M944" s="27">
        <f t="shared" si="69"/>
        <v>0</v>
      </c>
      <c r="N944" s="95" t="e">
        <f t="shared" si="71"/>
        <v>#VALUE!</v>
      </c>
      <c r="O944" s="59"/>
      <c r="P944" s="59"/>
      <c r="Q944" s="60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</row>
    <row r="945" spans="1:40" s="23" customFormat="1" ht="12.75" x14ac:dyDescent="0.2">
      <c r="A945" s="23" t="s">
        <v>3568</v>
      </c>
      <c r="B945" s="138">
        <v>1004</v>
      </c>
      <c r="C945" s="138">
        <v>1004</v>
      </c>
      <c r="D945" s="138">
        <v>100401</v>
      </c>
      <c r="E945" s="138">
        <v>100401</v>
      </c>
      <c r="F945" s="108" t="s">
        <v>3143</v>
      </c>
      <c r="G945" s="27" t="s">
        <v>3144</v>
      </c>
      <c r="H945" s="27" t="s">
        <v>5</v>
      </c>
      <c r="I945" s="27" t="e">
        <f>+SUMIF('[16]New PBC 31.03.2021'!A:A, 'Trial Balance (2)'!F945, '[16]New PBC 31.03.2021'!D:D)</f>
        <v>#VALUE!</v>
      </c>
      <c r="J945" s="27" t="e">
        <f>+SUMIF('[16]New PBC 31.03.2021'!A:A, 'Trial Balance (2)'!F945, '[16]New PBC 31.03.2021'!G:G)</f>
        <v>#VALUE!</v>
      </c>
      <c r="K945" s="27" t="e">
        <f>+SUMIF('[16]New PBC 31.03.2021'!A:A, 'Trial Balance (2)'!F945, '[16]New PBC 31.03.2021'!J:J)</f>
        <v>#VALUE!</v>
      </c>
      <c r="L945" s="27" t="e">
        <f t="shared" si="70"/>
        <v>#VALUE!</v>
      </c>
      <c r="M945" s="27">
        <f t="shared" si="69"/>
        <v>0</v>
      </c>
      <c r="N945" s="95" t="e">
        <f t="shared" si="71"/>
        <v>#VALUE!</v>
      </c>
      <c r="O945" s="59"/>
      <c r="P945" s="59"/>
      <c r="Q945" s="60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</row>
    <row r="946" spans="1:40" s="23" customFormat="1" ht="12.75" x14ac:dyDescent="0.2">
      <c r="A946" s="23" t="s">
        <v>3568</v>
      </c>
      <c r="B946" s="138">
        <v>1004</v>
      </c>
      <c r="C946" s="138">
        <v>1004</v>
      </c>
      <c r="D946" s="138">
        <v>100401</v>
      </c>
      <c r="E946" s="138">
        <v>100401</v>
      </c>
      <c r="F946" s="108" t="s">
        <v>3145</v>
      </c>
      <c r="G946" s="27" t="s">
        <v>3146</v>
      </c>
      <c r="H946" s="27" t="s">
        <v>5</v>
      </c>
      <c r="I946" s="27" t="e">
        <f>+SUMIF('[16]New PBC 31.03.2021'!A:A, 'Trial Balance (2)'!F946, '[16]New PBC 31.03.2021'!D:D)</f>
        <v>#VALUE!</v>
      </c>
      <c r="J946" s="27" t="e">
        <f>+SUMIF('[16]New PBC 31.03.2021'!A:A, 'Trial Balance (2)'!F946, '[16]New PBC 31.03.2021'!G:G)</f>
        <v>#VALUE!</v>
      </c>
      <c r="K946" s="27" t="e">
        <f>+SUMIF('[16]New PBC 31.03.2021'!A:A, 'Trial Balance (2)'!F946, '[16]New PBC 31.03.2021'!J:J)</f>
        <v>#VALUE!</v>
      </c>
      <c r="L946" s="27" t="e">
        <f t="shared" si="70"/>
        <v>#VALUE!</v>
      </c>
      <c r="M946" s="27">
        <f t="shared" si="69"/>
        <v>0</v>
      </c>
      <c r="N946" s="95" t="e">
        <f t="shared" si="71"/>
        <v>#VALUE!</v>
      </c>
      <c r="O946" s="59"/>
      <c r="P946" s="59"/>
      <c r="Q946" s="60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</row>
    <row r="947" spans="1:40" s="23" customFormat="1" ht="12.75" x14ac:dyDescent="0.2">
      <c r="A947" s="23" t="s">
        <v>3568</v>
      </c>
      <c r="B947" s="138">
        <v>1004</v>
      </c>
      <c r="C947" s="138">
        <v>1004</v>
      </c>
      <c r="D947" s="138">
        <v>100401</v>
      </c>
      <c r="E947" s="138">
        <v>100401</v>
      </c>
      <c r="F947" s="108" t="s">
        <v>3147</v>
      </c>
      <c r="G947" s="27" t="s">
        <v>3148</v>
      </c>
      <c r="H947" s="27" t="s">
        <v>5</v>
      </c>
      <c r="I947" s="27" t="e">
        <f>+SUMIF('[16]New PBC 31.03.2021'!A:A, 'Trial Balance (2)'!F947, '[16]New PBC 31.03.2021'!D:D)</f>
        <v>#VALUE!</v>
      </c>
      <c r="J947" s="27" t="e">
        <f>+SUMIF('[16]New PBC 31.03.2021'!A:A, 'Trial Balance (2)'!F947, '[16]New PBC 31.03.2021'!G:G)</f>
        <v>#VALUE!</v>
      </c>
      <c r="K947" s="27" t="e">
        <f>+SUMIF('[16]New PBC 31.03.2021'!A:A, 'Trial Balance (2)'!F947, '[16]New PBC 31.03.2021'!J:J)</f>
        <v>#VALUE!</v>
      </c>
      <c r="L947" s="27" t="e">
        <f t="shared" si="70"/>
        <v>#VALUE!</v>
      </c>
      <c r="M947" s="27">
        <f t="shared" si="69"/>
        <v>0</v>
      </c>
      <c r="N947" s="95" t="e">
        <f t="shared" si="71"/>
        <v>#VALUE!</v>
      </c>
      <c r="O947" s="59"/>
      <c r="P947" s="59"/>
      <c r="Q947" s="60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</row>
    <row r="948" spans="1:40" s="23" customFormat="1" ht="12.75" x14ac:dyDescent="0.2">
      <c r="A948" s="23" t="s">
        <v>3568</v>
      </c>
      <c r="B948" s="138">
        <v>1004</v>
      </c>
      <c r="C948" s="138">
        <v>1004</v>
      </c>
      <c r="D948" s="138">
        <v>100401</v>
      </c>
      <c r="E948" s="138">
        <v>100401</v>
      </c>
      <c r="F948" s="108" t="s">
        <v>3149</v>
      </c>
      <c r="G948" s="27" t="s">
        <v>3150</v>
      </c>
      <c r="H948" s="27" t="s">
        <v>5</v>
      </c>
      <c r="I948" s="27" t="e">
        <f>+SUMIF('[16]New PBC 31.03.2021'!A:A, 'Trial Balance (2)'!F948, '[16]New PBC 31.03.2021'!D:D)</f>
        <v>#VALUE!</v>
      </c>
      <c r="J948" s="27" t="e">
        <f>+SUMIF('[16]New PBC 31.03.2021'!A:A, 'Trial Balance (2)'!F948, '[16]New PBC 31.03.2021'!G:G)</f>
        <v>#VALUE!</v>
      </c>
      <c r="K948" s="27" t="e">
        <f>+SUMIF('[16]New PBC 31.03.2021'!A:A, 'Trial Balance (2)'!F948, '[16]New PBC 31.03.2021'!J:J)</f>
        <v>#VALUE!</v>
      </c>
      <c r="L948" s="27" t="e">
        <f t="shared" si="70"/>
        <v>#VALUE!</v>
      </c>
      <c r="M948" s="27">
        <f t="shared" si="69"/>
        <v>0</v>
      </c>
      <c r="N948" s="95" t="e">
        <f t="shared" si="71"/>
        <v>#VALUE!</v>
      </c>
      <c r="O948" s="59"/>
      <c r="P948" s="59"/>
      <c r="Q948" s="60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</row>
    <row r="949" spans="1:40" s="23" customFormat="1" ht="12.75" x14ac:dyDescent="0.2">
      <c r="A949" s="23" t="s">
        <v>3568</v>
      </c>
      <c r="B949" s="138">
        <v>1004</v>
      </c>
      <c r="C949" s="138">
        <v>1004</v>
      </c>
      <c r="D949" s="138">
        <v>100401</v>
      </c>
      <c r="E949" s="138">
        <v>100401</v>
      </c>
      <c r="F949" s="108" t="s">
        <v>3151</v>
      </c>
      <c r="G949" s="27" t="s">
        <v>3152</v>
      </c>
      <c r="H949" s="27" t="s">
        <v>5</v>
      </c>
      <c r="I949" s="27" t="e">
        <f>+SUMIF('[16]New PBC 31.03.2021'!A:A, 'Trial Balance (2)'!F949, '[16]New PBC 31.03.2021'!D:D)</f>
        <v>#VALUE!</v>
      </c>
      <c r="J949" s="27" t="e">
        <f>+SUMIF('[16]New PBC 31.03.2021'!A:A, 'Trial Balance (2)'!F949, '[16]New PBC 31.03.2021'!G:G)</f>
        <v>#VALUE!</v>
      </c>
      <c r="K949" s="27" t="e">
        <f>+SUMIF('[16]New PBC 31.03.2021'!A:A, 'Trial Balance (2)'!F949, '[16]New PBC 31.03.2021'!J:J)</f>
        <v>#VALUE!</v>
      </c>
      <c r="L949" s="27" t="e">
        <f t="shared" si="70"/>
        <v>#VALUE!</v>
      </c>
      <c r="M949" s="27">
        <f t="shared" ref="M949:M1012" si="72">+ROUND(SUM(S949:X949),0)</f>
        <v>0</v>
      </c>
      <c r="N949" s="95" t="e">
        <f t="shared" si="71"/>
        <v>#VALUE!</v>
      </c>
      <c r="O949" s="59"/>
      <c r="P949" s="59"/>
      <c r="Q949" s="60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</row>
    <row r="950" spans="1:40" s="23" customFormat="1" ht="12.75" x14ac:dyDescent="0.2">
      <c r="A950" s="23" t="s">
        <v>3568</v>
      </c>
      <c r="B950" s="138">
        <v>1004</v>
      </c>
      <c r="C950" s="138">
        <v>1004</v>
      </c>
      <c r="D950" s="138">
        <v>100401</v>
      </c>
      <c r="E950" s="138">
        <v>100401</v>
      </c>
      <c r="F950" s="108" t="s">
        <v>3153</v>
      </c>
      <c r="G950" s="27" t="s">
        <v>694</v>
      </c>
      <c r="H950" s="27" t="s">
        <v>5</v>
      </c>
      <c r="I950" s="27" t="e">
        <f>+SUMIF('[16]New PBC 31.03.2021'!A:A, 'Trial Balance (2)'!F950, '[16]New PBC 31.03.2021'!D:D)</f>
        <v>#VALUE!</v>
      </c>
      <c r="J950" s="27" t="e">
        <f>+SUMIF('[16]New PBC 31.03.2021'!A:A, 'Trial Balance (2)'!F950, '[16]New PBC 31.03.2021'!G:G)</f>
        <v>#VALUE!</v>
      </c>
      <c r="K950" s="27" t="e">
        <f>+SUMIF('[16]New PBC 31.03.2021'!A:A, 'Trial Balance (2)'!F950, '[16]New PBC 31.03.2021'!J:J)</f>
        <v>#VALUE!</v>
      </c>
      <c r="L950" s="27" t="e">
        <f t="shared" si="70"/>
        <v>#VALUE!</v>
      </c>
      <c r="M950" s="27">
        <f t="shared" si="72"/>
        <v>0</v>
      </c>
      <c r="N950" s="95" t="e">
        <f t="shared" si="71"/>
        <v>#VALUE!</v>
      </c>
      <c r="O950" s="59"/>
      <c r="P950" s="59"/>
      <c r="Q950" s="60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</row>
    <row r="951" spans="1:40" s="23" customFormat="1" ht="12.75" x14ac:dyDescent="0.2">
      <c r="A951" s="23" t="s">
        <v>3568</v>
      </c>
      <c r="B951" s="138">
        <v>1004</v>
      </c>
      <c r="C951" s="138">
        <v>1004</v>
      </c>
      <c r="D951" s="138">
        <v>100401</v>
      </c>
      <c r="E951" s="138">
        <v>100401</v>
      </c>
      <c r="F951" s="108" t="s">
        <v>3154</v>
      </c>
      <c r="G951" s="27" t="s">
        <v>3155</v>
      </c>
      <c r="H951" s="27" t="s">
        <v>5</v>
      </c>
      <c r="I951" s="27" t="e">
        <f>+SUMIF('[16]New PBC 31.03.2021'!A:A, 'Trial Balance (2)'!F951, '[16]New PBC 31.03.2021'!D:D)</f>
        <v>#VALUE!</v>
      </c>
      <c r="J951" s="27" t="e">
        <f>+SUMIF('[16]New PBC 31.03.2021'!A:A, 'Trial Balance (2)'!F951, '[16]New PBC 31.03.2021'!G:G)</f>
        <v>#VALUE!</v>
      </c>
      <c r="K951" s="27" t="e">
        <f>+SUMIF('[16]New PBC 31.03.2021'!A:A, 'Trial Balance (2)'!F951, '[16]New PBC 31.03.2021'!J:J)</f>
        <v>#VALUE!</v>
      </c>
      <c r="L951" s="27" t="e">
        <f t="shared" si="70"/>
        <v>#VALUE!</v>
      </c>
      <c r="M951" s="27">
        <f t="shared" si="72"/>
        <v>0</v>
      </c>
      <c r="N951" s="95" t="e">
        <f t="shared" si="71"/>
        <v>#VALUE!</v>
      </c>
      <c r="O951" s="59"/>
      <c r="P951" s="59"/>
      <c r="Q951" s="60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</row>
    <row r="952" spans="1:40" s="23" customFormat="1" ht="12.75" x14ac:dyDescent="0.2">
      <c r="A952" s="23" t="s">
        <v>3568</v>
      </c>
      <c r="B952" s="138">
        <v>1004</v>
      </c>
      <c r="C952" s="138">
        <v>1004</v>
      </c>
      <c r="D952" s="138">
        <v>100401</v>
      </c>
      <c r="E952" s="138">
        <v>100401</v>
      </c>
      <c r="F952" s="108" t="s">
        <v>3156</v>
      </c>
      <c r="G952" s="27" t="s">
        <v>3157</v>
      </c>
      <c r="H952" s="27" t="s">
        <v>5</v>
      </c>
      <c r="I952" s="27" t="e">
        <f>+SUMIF('[16]New PBC 31.03.2021'!A:A, 'Trial Balance (2)'!F952, '[16]New PBC 31.03.2021'!D:D)</f>
        <v>#VALUE!</v>
      </c>
      <c r="J952" s="27" t="e">
        <f>+SUMIF('[16]New PBC 31.03.2021'!A:A, 'Trial Balance (2)'!F952, '[16]New PBC 31.03.2021'!G:G)</f>
        <v>#VALUE!</v>
      </c>
      <c r="K952" s="27" t="e">
        <f>+SUMIF('[16]New PBC 31.03.2021'!A:A, 'Trial Balance (2)'!F952, '[16]New PBC 31.03.2021'!J:J)</f>
        <v>#VALUE!</v>
      </c>
      <c r="L952" s="27" t="e">
        <f t="shared" si="70"/>
        <v>#VALUE!</v>
      </c>
      <c r="M952" s="27">
        <f t="shared" si="72"/>
        <v>0</v>
      </c>
      <c r="N952" s="95" t="e">
        <f t="shared" si="71"/>
        <v>#VALUE!</v>
      </c>
      <c r="O952" s="59"/>
      <c r="P952" s="59"/>
      <c r="Q952" s="60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</row>
    <row r="953" spans="1:40" s="23" customFormat="1" ht="12.75" x14ac:dyDescent="0.2">
      <c r="A953" s="23" t="s">
        <v>3568</v>
      </c>
      <c r="B953" s="138">
        <v>1004</v>
      </c>
      <c r="C953" s="138">
        <v>1004</v>
      </c>
      <c r="D953" s="138">
        <v>100401</v>
      </c>
      <c r="E953" s="138">
        <v>100401</v>
      </c>
      <c r="F953" s="108" t="s">
        <v>3158</v>
      </c>
      <c r="G953" s="27" t="s">
        <v>3159</v>
      </c>
      <c r="H953" s="27" t="s">
        <v>5</v>
      </c>
      <c r="I953" s="27" t="e">
        <f>+SUMIF('[16]New PBC 31.03.2021'!A:A, 'Trial Balance (2)'!F953, '[16]New PBC 31.03.2021'!D:D)</f>
        <v>#VALUE!</v>
      </c>
      <c r="J953" s="27" t="e">
        <f>+SUMIF('[16]New PBC 31.03.2021'!A:A, 'Trial Balance (2)'!F953, '[16]New PBC 31.03.2021'!G:G)</f>
        <v>#VALUE!</v>
      </c>
      <c r="K953" s="27" t="e">
        <f>+SUMIF('[16]New PBC 31.03.2021'!A:A, 'Trial Balance (2)'!F953, '[16]New PBC 31.03.2021'!J:J)</f>
        <v>#VALUE!</v>
      </c>
      <c r="L953" s="27" t="e">
        <f t="shared" si="70"/>
        <v>#VALUE!</v>
      </c>
      <c r="M953" s="27">
        <f t="shared" si="72"/>
        <v>0</v>
      </c>
      <c r="N953" s="95" t="e">
        <f t="shared" si="71"/>
        <v>#VALUE!</v>
      </c>
      <c r="O953" s="59"/>
      <c r="P953" s="59"/>
      <c r="Q953" s="60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</row>
    <row r="954" spans="1:40" s="23" customFormat="1" ht="12.75" x14ac:dyDescent="0.2">
      <c r="A954" s="23" t="s">
        <v>3568</v>
      </c>
      <c r="B954" s="138">
        <v>1004</v>
      </c>
      <c r="C954" s="138">
        <v>1004</v>
      </c>
      <c r="D954" s="138">
        <v>100401</v>
      </c>
      <c r="E954" s="138">
        <v>100401</v>
      </c>
      <c r="F954" s="108" t="s">
        <v>3160</v>
      </c>
      <c r="G954" s="27" t="s">
        <v>3161</v>
      </c>
      <c r="H954" s="27" t="s">
        <v>5</v>
      </c>
      <c r="I954" s="27" t="e">
        <f>+SUMIF('[16]New PBC 31.03.2021'!A:A, 'Trial Balance (2)'!F954, '[16]New PBC 31.03.2021'!D:D)</f>
        <v>#VALUE!</v>
      </c>
      <c r="J954" s="27" t="e">
        <f>+SUMIF('[16]New PBC 31.03.2021'!A:A, 'Trial Balance (2)'!F954, '[16]New PBC 31.03.2021'!G:G)</f>
        <v>#VALUE!</v>
      </c>
      <c r="K954" s="27" t="e">
        <f>+SUMIF('[16]New PBC 31.03.2021'!A:A, 'Trial Balance (2)'!F954, '[16]New PBC 31.03.2021'!J:J)</f>
        <v>#VALUE!</v>
      </c>
      <c r="L954" s="27" t="e">
        <f t="shared" si="70"/>
        <v>#VALUE!</v>
      </c>
      <c r="M954" s="27">
        <f t="shared" si="72"/>
        <v>0</v>
      </c>
      <c r="N954" s="95" t="e">
        <f t="shared" si="71"/>
        <v>#VALUE!</v>
      </c>
      <c r="O954" s="59"/>
      <c r="P954" s="59"/>
      <c r="Q954" s="60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</row>
    <row r="955" spans="1:40" s="23" customFormat="1" ht="12.75" x14ac:dyDescent="0.2">
      <c r="A955" s="23" t="s">
        <v>3568</v>
      </c>
      <c r="B955" s="138">
        <v>1004</v>
      </c>
      <c r="C955" s="138">
        <v>1004</v>
      </c>
      <c r="D955" s="138">
        <v>100401</v>
      </c>
      <c r="E955" s="138">
        <v>100401</v>
      </c>
      <c r="F955" s="108" t="s">
        <v>3162</v>
      </c>
      <c r="G955" s="27" t="s">
        <v>3163</v>
      </c>
      <c r="H955" s="27" t="s">
        <v>5</v>
      </c>
      <c r="I955" s="27" t="e">
        <f>+SUMIF('[16]New PBC 31.03.2021'!A:A, 'Trial Balance (2)'!F955, '[16]New PBC 31.03.2021'!D:D)</f>
        <v>#VALUE!</v>
      </c>
      <c r="J955" s="27" t="e">
        <f>+SUMIF('[16]New PBC 31.03.2021'!A:A, 'Trial Balance (2)'!F955, '[16]New PBC 31.03.2021'!G:G)</f>
        <v>#VALUE!</v>
      </c>
      <c r="K955" s="27" t="e">
        <f>+SUMIF('[16]New PBC 31.03.2021'!A:A, 'Trial Balance (2)'!F955, '[16]New PBC 31.03.2021'!J:J)</f>
        <v>#VALUE!</v>
      </c>
      <c r="L955" s="27" t="e">
        <f t="shared" si="70"/>
        <v>#VALUE!</v>
      </c>
      <c r="M955" s="27">
        <f t="shared" si="72"/>
        <v>0</v>
      </c>
      <c r="N955" s="95" t="e">
        <f t="shared" si="71"/>
        <v>#VALUE!</v>
      </c>
      <c r="O955" s="59"/>
      <c r="P955" s="59"/>
      <c r="Q955" s="60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</row>
    <row r="956" spans="1:40" s="23" customFormat="1" ht="12.75" x14ac:dyDescent="0.2">
      <c r="A956" s="23" t="s">
        <v>3568</v>
      </c>
      <c r="B956" s="138">
        <v>1004</v>
      </c>
      <c r="C956" s="138">
        <v>1004</v>
      </c>
      <c r="D956" s="138">
        <v>100401</v>
      </c>
      <c r="E956" s="138">
        <v>100401</v>
      </c>
      <c r="F956" s="108" t="s">
        <v>3164</v>
      </c>
      <c r="G956" s="27" t="s">
        <v>3165</v>
      </c>
      <c r="H956" s="27" t="s">
        <v>5</v>
      </c>
      <c r="I956" s="27" t="e">
        <f>+SUMIF('[16]New PBC 31.03.2021'!A:A, 'Trial Balance (2)'!F956, '[16]New PBC 31.03.2021'!D:D)</f>
        <v>#VALUE!</v>
      </c>
      <c r="J956" s="27" t="e">
        <f>+SUMIF('[16]New PBC 31.03.2021'!A:A, 'Trial Balance (2)'!F956, '[16]New PBC 31.03.2021'!G:G)</f>
        <v>#VALUE!</v>
      </c>
      <c r="K956" s="27" t="e">
        <f>+SUMIF('[16]New PBC 31.03.2021'!A:A, 'Trial Balance (2)'!F956, '[16]New PBC 31.03.2021'!J:J)</f>
        <v>#VALUE!</v>
      </c>
      <c r="L956" s="27" t="e">
        <f t="shared" si="70"/>
        <v>#VALUE!</v>
      </c>
      <c r="M956" s="27">
        <f t="shared" si="72"/>
        <v>0</v>
      </c>
      <c r="N956" s="95" t="e">
        <f t="shared" si="71"/>
        <v>#VALUE!</v>
      </c>
      <c r="O956" s="59"/>
      <c r="P956" s="59"/>
      <c r="Q956" s="60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</row>
    <row r="957" spans="1:40" s="23" customFormat="1" ht="12.75" x14ac:dyDescent="0.2">
      <c r="A957" s="23" t="s">
        <v>3568</v>
      </c>
      <c r="B957" s="138">
        <v>1004</v>
      </c>
      <c r="C957" s="138">
        <v>1004</v>
      </c>
      <c r="D957" s="138">
        <v>100401</v>
      </c>
      <c r="E957" s="138">
        <v>100401</v>
      </c>
      <c r="F957" s="108" t="s">
        <v>3166</v>
      </c>
      <c r="G957" s="27" t="s">
        <v>3167</v>
      </c>
      <c r="H957" s="27" t="s">
        <v>5</v>
      </c>
      <c r="I957" s="27" t="e">
        <f>+SUMIF('[16]New PBC 31.03.2021'!A:A, 'Trial Balance (2)'!F957, '[16]New PBC 31.03.2021'!D:D)</f>
        <v>#VALUE!</v>
      </c>
      <c r="J957" s="27" t="e">
        <f>+SUMIF('[16]New PBC 31.03.2021'!A:A, 'Trial Balance (2)'!F957, '[16]New PBC 31.03.2021'!G:G)</f>
        <v>#VALUE!</v>
      </c>
      <c r="K957" s="27" t="e">
        <f>+SUMIF('[16]New PBC 31.03.2021'!A:A, 'Trial Balance (2)'!F957, '[16]New PBC 31.03.2021'!J:J)</f>
        <v>#VALUE!</v>
      </c>
      <c r="L957" s="27" t="e">
        <f t="shared" si="70"/>
        <v>#VALUE!</v>
      </c>
      <c r="M957" s="27">
        <f t="shared" si="72"/>
        <v>0</v>
      </c>
      <c r="N957" s="95" t="e">
        <f t="shared" si="71"/>
        <v>#VALUE!</v>
      </c>
      <c r="O957" s="59"/>
      <c r="P957" s="59"/>
      <c r="Q957" s="60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</row>
    <row r="958" spans="1:40" s="23" customFormat="1" ht="12.75" x14ac:dyDescent="0.2">
      <c r="A958" s="23" t="s">
        <v>3568</v>
      </c>
      <c r="B958" s="138">
        <v>1004</v>
      </c>
      <c r="C958" s="138">
        <v>1004</v>
      </c>
      <c r="D958" s="138">
        <v>100401</v>
      </c>
      <c r="E958" s="138">
        <v>100401</v>
      </c>
      <c r="F958" s="108" t="s">
        <v>3168</v>
      </c>
      <c r="G958" s="27" t="s">
        <v>3169</v>
      </c>
      <c r="H958" s="27" t="s">
        <v>5</v>
      </c>
      <c r="I958" s="27" t="e">
        <f>+SUMIF('[16]New PBC 31.03.2021'!A:A, 'Trial Balance (2)'!F958, '[16]New PBC 31.03.2021'!D:D)</f>
        <v>#VALUE!</v>
      </c>
      <c r="J958" s="27" t="e">
        <f>+SUMIF('[16]New PBC 31.03.2021'!A:A, 'Trial Balance (2)'!F958, '[16]New PBC 31.03.2021'!G:G)</f>
        <v>#VALUE!</v>
      </c>
      <c r="K958" s="27" t="e">
        <f>+SUMIF('[16]New PBC 31.03.2021'!A:A, 'Trial Balance (2)'!F958, '[16]New PBC 31.03.2021'!J:J)</f>
        <v>#VALUE!</v>
      </c>
      <c r="L958" s="27" t="e">
        <f t="shared" si="70"/>
        <v>#VALUE!</v>
      </c>
      <c r="M958" s="27">
        <f t="shared" si="72"/>
        <v>0</v>
      </c>
      <c r="N958" s="95" t="e">
        <f t="shared" si="71"/>
        <v>#VALUE!</v>
      </c>
      <c r="O958" s="59"/>
      <c r="P958" s="59"/>
      <c r="Q958" s="60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</row>
    <row r="959" spans="1:40" s="23" customFormat="1" ht="12.75" x14ac:dyDescent="0.2">
      <c r="A959" s="23" t="s">
        <v>3568</v>
      </c>
      <c r="B959" s="138">
        <v>1004</v>
      </c>
      <c r="C959" s="138">
        <v>1004</v>
      </c>
      <c r="D959" s="138">
        <v>100401</v>
      </c>
      <c r="E959" s="138">
        <v>100401</v>
      </c>
      <c r="F959" s="108" t="s">
        <v>3170</v>
      </c>
      <c r="G959" s="27" t="s">
        <v>3171</v>
      </c>
      <c r="H959" s="27" t="s">
        <v>5</v>
      </c>
      <c r="I959" s="27" t="e">
        <f>+SUMIF('[16]New PBC 31.03.2021'!A:A, 'Trial Balance (2)'!F959, '[16]New PBC 31.03.2021'!D:D)</f>
        <v>#VALUE!</v>
      </c>
      <c r="J959" s="27" t="e">
        <f>+SUMIF('[16]New PBC 31.03.2021'!A:A, 'Trial Balance (2)'!F959, '[16]New PBC 31.03.2021'!G:G)</f>
        <v>#VALUE!</v>
      </c>
      <c r="K959" s="27" t="e">
        <f>+SUMIF('[16]New PBC 31.03.2021'!A:A, 'Trial Balance (2)'!F959, '[16]New PBC 31.03.2021'!J:J)</f>
        <v>#VALUE!</v>
      </c>
      <c r="L959" s="27" t="e">
        <f t="shared" si="70"/>
        <v>#VALUE!</v>
      </c>
      <c r="M959" s="27">
        <f t="shared" si="72"/>
        <v>0</v>
      </c>
      <c r="N959" s="95" t="e">
        <f t="shared" si="71"/>
        <v>#VALUE!</v>
      </c>
      <c r="O959" s="59"/>
      <c r="P959" s="59"/>
      <c r="Q959" s="60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</row>
    <row r="960" spans="1:40" s="23" customFormat="1" ht="12.75" x14ac:dyDescent="0.2">
      <c r="A960" s="23" t="s">
        <v>3568</v>
      </c>
      <c r="B960" s="138">
        <v>1004</v>
      </c>
      <c r="C960" s="138">
        <v>1004</v>
      </c>
      <c r="D960" s="138">
        <v>100401</v>
      </c>
      <c r="E960" s="138">
        <v>100401</v>
      </c>
      <c r="F960" s="108" t="s">
        <v>3172</v>
      </c>
      <c r="G960" s="27" t="s">
        <v>3173</v>
      </c>
      <c r="H960" s="27" t="s">
        <v>5</v>
      </c>
      <c r="I960" s="27" t="e">
        <f>+SUMIF('[16]New PBC 31.03.2021'!A:A, 'Trial Balance (2)'!F960, '[16]New PBC 31.03.2021'!D:D)</f>
        <v>#VALUE!</v>
      </c>
      <c r="J960" s="27" t="e">
        <f>+SUMIF('[16]New PBC 31.03.2021'!A:A, 'Trial Balance (2)'!F960, '[16]New PBC 31.03.2021'!G:G)</f>
        <v>#VALUE!</v>
      </c>
      <c r="K960" s="27" t="e">
        <f>+SUMIF('[16]New PBC 31.03.2021'!A:A, 'Trial Balance (2)'!F960, '[16]New PBC 31.03.2021'!J:J)</f>
        <v>#VALUE!</v>
      </c>
      <c r="L960" s="27" t="e">
        <f t="shared" si="70"/>
        <v>#VALUE!</v>
      </c>
      <c r="M960" s="27">
        <f t="shared" si="72"/>
        <v>0</v>
      </c>
      <c r="N960" s="95" t="e">
        <f t="shared" si="71"/>
        <v>#VALUE!</v>
      </c>
      <c r="O960" s="59"/>
      <c r="P960" s="59"/>
      <c r="Q960" s="60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</row>
    <row r="961" spans="1:40" s="23" customFormat="1" ht="12.75" x14ac:dyDescent="0.2">
      <c r="A961" s="23" t="s">
        <v>3568</v>
      </c>
      <c r="B961" s="138">
        <v>1004</v>
      </c>
      <c r="C961" s="138">
        <v>1004</v>
      </c>
      <c r="D961" s="138">
        <v>100401</v>
      </c>
      <c r="E961" s="138">
        <v>100401</v>
      </c>
      <c r="F961" s="108" t="s">
        <v>3174</v>
      </c>
      <c r="G961" s="27" t="s">
        <v>3175</v>
      </c>
      <c r="H961" s="27" t="s">
        <v>5</v>
      </c>
      <c r="I961" s="27" t="e">
        <f>+SUMIF('[16]New PBC 31.03.2021'!A:A, 'Trial Balance (2)'!F961, '[16]New PBC 31.03.2021'!D:D)</f>
        <v>#VALUE!</v>
      </c>
      <c r="J961" s="27" t="e">
        <f>+SUMIF('[16]New PBC 31.03.2021'!A:A, 'Trial Balance (2)'!F961, '[16]New PBC 31.03.2021'!G:G)</f>
        <v>#VALUE!</v>
      </c>
      <c r="K961" s="27" t="e">
        <f>+SUMIF('[16]New PBC 31.03.2021'!A:A, 'Trial Balance (2)'!F961, '[16]New PBC 31.03.2021'!J:J)</f>
        <v>#VALUE!</v>
      </c>
      <c r="L961" s="27" t="e">
        <f t="shared" si="70"/>
        <v>#VALUE!</v>
      </c>
      <c r="M961" s="27">
        <f t="shared" si="72"/>
        <v>0</v>
      </c>
      <c r="N961" s="95" t="e">
        <f t="shared" si="71"/>
        <v>#VALUE!</v>
      </c>
      <c r="O961" s="59"/>
      <c r="P961" s="59"/>
      <c r="Q961" s="60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</row>
    <row r="962" spans="1:40" s="23" customFormat="1" ht="12.75" x14ac:dyDescent="0.2">
      <c r="A962" s="23" t="s">
        <v>3568</v>
      </c>
      <c r="B962" s="138">
        <v>1004</v>
      </c>
      <c r="C962" s="138">
        <v>1004</v>
      </c>
      <c r="D962" s="138">
        <v>100401</v>
      </c>
      <c r="E962" s="138">
        <v>100401</v>
      </c>
      <c r="F962" s="108" t="s">
        <v>3176</v>
      </c>
      <c r="G962" s="27" t="s">
        <v>3177</v>
      </c>
      <c r="H962" s="27" t="s">
        <v>5</v>
      </c>
      <c r="I962" s="27" t="e">
        <f>+SUMIF('[16]New PBC 31.03.2021'!A:A, 'Trial Balance (2)'!F962, '[16]New PBC 31.03.2021'!D:D)</f>
        <v>#VALUE!</v>
      </c>
      <c r="J962" s="27" t="e">
        <f>+SUMIF('[16]New PBC 31.03.2021'!A:A, 'Trial Balance (2)'!F962, '[16]New PBC 31.03.2021'!G:G)</f>
        <v>#VALUE!</v>
      </c>
      <c r="K962" s="27" t="e">
        <f>+SUMIF('[16]New PBC 31.03.2021'!A:A, 'Trial Balance (2)'!F962, '[16]New PBC 31.03.2021'!J:J)</f>
        <v>#VALUE!</v>
      </c>
      <c r="L962" s="27" t="e">
        <f t="shared" si="70"/>
        <v>#VALUE!</v>
      </c>
      <c r="M962" s="27">
        <f t="shared" si="72"/>
        <v>0</v>
      </c>
      <c r="N962" s="95" t="e">
        <f t="shared" si="71"/>
        <v>#VALUE!</v>
      </c>
      <c r="O962" s="59"/>
      <c r="P962" s="59"/>
      <c r="Q962" s="60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</row>
    <row r="963" spans="1:40" s="23" customFormat="1" ht="12.75" x14ac:dyDescent="0.2">
      <c r="A963" s="23" t="s">
        <v>3568</v>
      </c>
      <c r="B963" s="138">
        <v>1004</v>
      </c>
      <c r="C963" s="138">
        <v>1004</v>
      </c>
      <c r="D963" s="138">
        <v>100401</v>
      </c>
      <c r="E963" s="138">
        <v>100401</v>
      </c>
      <c r="F963" s="108" t="s">
        <v>3178</v>
      </c>
      <c r="G963" s="27" t="s">
        <v>3179</v>
      </c>
      <c r="H963" s="27" t="s">
        <v>5</v>
      </c>
      <c r="I963" s="27" t="e">
        <f>+SUMIF('[16]New PBC 31.03.2021'!A:A, 'Trial Balance (2)'!F963, '[16]New PBC 31.03.2021'!D:D)</f>
        <v>#VALUE!</v>
      </c>
      <c r="J963" s="27" t="e">
        <f>+SUMIF('[16]New PBC 31.03.2021'!A:A, 'Trial Balance (2)'!F963, '[16]New PBC 31.03.2021'!G:G)</f>
        <v>#VALUE!</v>
      </c>
      <c r="K963" s="27" t="e">
        <f>+SUMIF('[16]New PBC 31.03.2021'!A:A, 'Trial Balance (2)'!F963, '[16]New PBC 31.03.2021'!J:J)</f>
        <v>#VALUE!</v>
      </c>
      <c r="L963" s="27" t="e">
        <f t="shared" si="70"/>
        <v>#VALUE!</v>
      </c>
      <c r="M963" s="27">
        <f t="shared" si="72"/>
        <v>0</v>
      </c>
      <c r="N963" s="95" t="e">
        <f t="shared" si="71"/>
        <v>#VALUE!</v>
      </c>
      <c r="O963" s="59"/>
      <c r="P963" s="59"/>
      <c r="Q963" s="60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</row>
    <row r="964" spans="1:40" s="23" customFormat="1" ht="12.75" x14ac:dyDescent="0.2">
      <c r="A964" s="23" t="s">
        <v>3568</v>
      </c>
      <c r="B964" s="138">
        <v>1004</v>
      </c>
      <c r="C964" s="138">
        <v>1004</v>
      </c>
      <c r="D964" s="138">
        <v>100401</v>
      </c>
      <c r="E964" s="138">
        <v>100401</v>
      </c>
      <c r="F964" s="108" t="s">
        <v>3180</v>
      </c>
      <c r="G964" s="27" t="s">
        <v>3181</v>
      </c>
      <c r="H964" s="27" t="s">
        <v>5</v>
      </c>
      <c r="I964" s="27" t="e">
        <f>+SUMIF('[16]New PBC 31.03.2021'!A:A, 'Trial Balance (2)'!F964, '[16]New PBC 31.03.2021'!D:D)</f>
        <v>#VALUE!</v>
      </c>
      <c r="J964" s="27" t="e">
        <f>+SUMIF('[16]New PBC 31.03.2021'!A:A, 'Trial Balance (2)'!F964, '[16]New PBC 31.03.2021'!G:G)</f>
        <v>#VALUE!</v>
      </c>
      <c r="K964" s="27" t="e">
        <f>+SUMIF('[16]New PBC 31.03.2021'!A:A, 'Trial Balance (2)'!F964, '[16]New PBC 31.03.2021'!J:J)</f>
        <v>#VALUE!</v>
      </c>
      <c r="L964" s="27" t="e">
        <f t="shared" si="70"/>
        <v>#VALUE!</v>
      </c>
      <c r="M964" s="27">
        <f t="shared" si="72"/>
        <v>0</v>
      </c>
      <c r="N964" s="95" t="e">
        <f t="shared" si="71"/>
        <v>#VALUE!</v>
      </c>
      <c r="O964" s="59"/>
      <c r="P964" s="59"/>
      <c r="Q964" s="60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</row>
    <row r="965" spans="1:40" s="23" customFormat="1" ht="12.75" x14ac:dyDescent="0.2">
      <c r="A965" s="23" t="s">
        <v>3568</v>
      </c>
      <c r="B965" s="138">
        <v>1004</v>
      </c>
      <c r="C965" s="138">
        <v>1004</v>
      </c>
      <c r="D965" s="138">
        <v>100401</v>
      </c>
      <c r="E965" s="138">
        <v>100401</v>
      </c>
      <c r="F965" s="108" t="s">
        <v>3182</v>
      </c>
      <c r="G965" s="27" t="s">
        <v>3183</v>
      </c>
      <c r="H965" s="27" t="s">
        <v>5</v>
      </c>
      <c r="I965" s="27" t="e">
        <f>+SUMIF('[16]New PBC 31.03.2021'!A:A, 'Trial Balance (2)'!F965, '[16]New PBC 31.03.2021'!D:D)</f>
        <v>#VALUE!</v>
      </c>
      <c r="J965" s="27" t="e">
        <f>+SUMIF('[16]New PBC 31.03.2021'!A:A, 'Trial Balance (2)'!F965, '[16]New PBC 31.03.2021'!G:G)</f>
        <v>#VALUE!</v>
      </c>
      <c r="K965" s="27" t="e">
        <f>+SUMIF('[16]New PBC 31.03.2021'!A:A, 'Trial Balance (2)'!F965, '[16]New PBC 31.03.2021'!J:J)</f>
        <v>#VALUE!</v>
      </c>
      <c r="L965" s="27" t="e">
        <f t="shared" si="70"/>
        <v>#VALUE!</v>
      </c>
      <c r="M965" s="27">
        <f t="shared" si="72"/>
        <v>0</v>
      </c>
      <c r="N965" s="95" t="e">
        <f t="shared" si="71"/>
        <v>#VALUE!</v>
      </c>
      <c r="O965" s="59"/>
      <c r="P965" s="59"/>
      <c r="Q965" s="60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</row>
    <row r="966" spans="1:40" s="23" customFormat="1" ht="12.75" x14ac:dyDescent="0.2">
      <c r="A966" s="23" t="s">
        <v>3568</v>
      </c>
      <c r="B966" s="138">
        <v>1004</v>
      </c>
      <c r="C966" s="138">
        <v>1004</v>
      </c>
      <c r="D966" s="138">
        <v>100401</v>
      </c>
      <c r="E966" s="138">
        <v>100401</v>
      </c>
      <c r="F966" s="108" t="s">
        <v>3184</v>
      </c>
      <c r="G966" s="27" t="s">
        <v>3185</v>
      </c>
      <c r="H966" s="27" t="s">
        <v>5</v>
      </c>
      <c r="I966" s="27" t="e">
        <f>+SUMIF('[16]New PBC 31.03.2021'!A:A, 'Trial Balance (2)'!F966, '[16]New PBC 31.03.2021'!D:D)</f>
        <v>#VALUE!</v>
      </c>
      <c r="J966" s="27" t="e">
        <f>+SUMIF('[16]New PBC 31.03.2021'!A:A, 'Trial Balance (2)'!F966, '[16]New PBC 31.03.2021'!G:G)</f>
        <v>#VALUE!</v>
      </c>
      <c r="K966" s="27" t="e">
        <f>+SUMIF('[16]New PBC 31.03.2021'!A:A, 'Trial Balance (2)'!F966, '[16]New PBC 31.03.2021'!J:J)</f>
        <v>#VALUE!</v>
      </c>
      <c r="L966" s="27" t="e">
        <f t="shared" si="70"/>
        <v>#VALUE!</v>
      </c>
      <c r="M966" s="27">
        <f t="shared" si="72"/>
        <v>0</v>
      </c>
      <c r="N966" s="95" t="e">
        <f t="shared" si="71"/>
        <v>#VALUE!</v>
      </c>
      <c r="O966" s="59"/>
      <c r="P966" s="59"/>
      <c r="Q966" s="60"/>
      <c r="R966" s="61"/>
      <c r="S966" s="61"/>
      <c r="T966" s="61"/>
      <c r="U966" s="61"/>
      <c r="V966" s="61"/>
      <c r="W966" s="61"/>
      <c r="X966" s="61"/>
      <c r="Y966" s="61"/>
      <c r="Z966" s="61"/>
      <c r="AA966" s="61"/>
      <c r="AB966" s="61"/>
      <c r="AC966" s="61"/>
      <c r="AD966" s="61"/>
      <c r="AE966" s="61"/>
      <c r="AF966" s="61"/>
      <c r="AG966" s="61"/>
      <c r="AH966" s="61"/>
      <c r="AI966" s="61"/>
      <c r="AJ966" s="61"/>
      <c r="AK966" s="61"/>
      <c r="AL966" s="61"/>
      <c r="AM966" s="61"/>
      <c r="AN966" s="61"/>
    </row>
    <row r="967" spans="1:40" s="23" customFormat="1" ht="12.75" x14ac:dyDescent="0.2">
      <c r="A967" s="23" t="s">
        <v>3568</v>
      </c>
      <c r="B967" s="138">
        <v>1004</v>
      </c>
      <c r="C967" s="138">
        <v>1004</v>
      </c>
      <c r="D967" s="138">
        <v>100401</v>
      </c>
      <c r="E967" s="138">
        <v>100401</v>
      </c>
      <c r="F967" s="108" t="s">
        <v>3186</v>
      </c>
      <c r="G967" s="27" t="s">
        <v>3187</v>
      </c>
      <c r="H967" s="27" t="s">
        <v>5</v>
      </c>
      <c r="I967" s="27" t="e">
        <f>+SUMIF('[16]New PBC 31.03.2021'!A:A, 'Trial Balance (2)'!F967, '[16]New PBC 31.03.2021'!D:D)</f>
        <v>#VALUE!</v>
      </c>
      <c r="J967" s="27" t="e">
        <f>+SUMIF('[16]New PBC 31.03.2021'!A:A, 'Trial Balance (2)'!F967, '[16]New PBC 31.03.2021'!G:G)</f>
        <v>#VALUE!</v>
      </c>
      <c r="K967" s="27" t="e">
        <f>+SUMIF('[16]New PBC 31.03.2021'!A:A, 'Trial Balance (2)'!F967, '[16]New PBC 31.03.2021'!J:J)</f>
        <v>#VALUE!</v>
      </c>
      <c r="L967" s="27" t="e">
        <f t="shared" si="70"/>
        <v>#VALUE!</v>
      </c>
      <c r="M967" s="27">
        <f t="shared" si="72"/>
        <v>0</v>
      </c>
      <c r="N967" s="95" t="e">
        <f t="shared" si="71"/>
        <v>#VALUE!</v>
      </c>
      <c r="O967" s="59"/>
      <c r="P967" s="59"/>
      <c r="Q967" s="60"/>
      <c r="R967" s="61"/>
      <c r="S967" s="61"/>
      <c r="T967" s="61"/>
      <c r="U967" s="61"/>
      <c r="V967" s="61"/>
      <c r="W967" s="61"/>
      <c r="X967" s="61"/>
      <c r="Y967" s="61"/>
      <c r="Z967" s="61"/>
      <c r="AA967" s="61"/>
      <c r="AB967" s="61"/>
      <c r="AC967" s="61"/>
      <c r="AD967" s="61"/>
      <c r="AE967" s="61"/>
      <c r="AF967" s="61"/>
      <c r="AG967" s="61"/>
      <c r="AH967" s="61"/>
      <c r="AI967" s="61"/>
      <c r="AJ967" s="61"/>
      <c r="AK967" s="61"/>
      <c r="AL967" s="61"/>
      <c r="AM967" s="61"/>
      <c r="AN967" s="61"/>
    </row>
    <row r="968" spans="1:40" s="23" customFormat="1" ht="12.75" x14ac:dyDescent="0.2">
      <c r="A968" s="23" t="s">
        <v>3568</v>
      </c>
      <c r="B968" s="138">
        <v>1004</v>
      </c>
      <c r="C968" s="138">
        <v>1004</v>
      </c>
      <c r="D968" s="138">
        <v>100401</v>
      </c>
      <c r="E968" s="138">
        <v>100401</v>
      </c>
      <c r="F968" s="108" t="s">
        <v>3188</v>
      </c>
      <c r="G968" s="27" t="s">
        <v>3189</v>
      </c>
      <c r="H968" s="27" t="s">
        <v>5</v>
      </c>
      <c r="I968" s="27" t="e">
        <f>+SUMIF('[16]New PBC 31.03.2021'!A:A, 'Trial Balance (2)'!F968, '[16]New PBC 31.03.2021'!D:D)</f>
        <v>#VALUE!</v>
      </c>
      <c r="J968" s="27" t="e">
        <f>+SUMIF('[16]New PBC 31.03.2021'!A:A, 'Trial Balance (2)'!F968, '[16]New PBC 31.03.2021'!G:G)</f>
        <v>#VALUE!</v>
      </c>
      <c r="K968" s="27" t="e">
        <f>+SUMIF('[16]New PBC 31.03.2021'!A:A, 'Trial Balance (2)'!F968, '[16]New PBC 31.03.2021'!J:J)</f>
        <v>#VALUE!</v>
      </c>
      <c r="L968" s="27" t="e">
        <f t="shared" si="70"/>
        <v>#VALUE!</v>
      </c>
      <c r="M968" s="27">
        <f t="shared" si="72"/>
        <v>0</v>
      </c>
      <c r="N968" s="95" t="e">
        <f t="shared" si="71"/>
        <v>#VALUE!</v>
      </c>
      <c r="O968" s="59"/>
      <c r="P968" s="59"/>
      <c r="Q968" s="60"/>
      <c r="R968" s="61"/>
      <c r="S968" s="61"/>
      <c r="T968" s="61"/>
      <c r="U968" s="61"/>
      <c r="V968" s="61"/>
      <c r="W968" s="61"/>
      <c r="X968" s="61"/>
      <c r="Y968" s="61"/>
      <c r="Z968" s="61"/>
      <c r="AA968" s="61"/>
      <c r="AB968" s="61"/>
      <c r="AC968" s="61"/>
      <c r="AD968" s="61"/>
      <c r="AE968" s="61"/>
      <c r="AF968" s="61"/>
      <c r="AG968" s="61"/>
      <c r="AH968" s="61"/>
      <c r="AI968" s="61"/>
      <c r="AJ968" s="61"/>
      <c r="AK968" s="61"/>
      <c r="AL968" s="61"/>
      <c r="AM968" s="61"/>
      <c r="AN968" s="61"/>
    </row>
    <row r="969" spans="1:40" s="23" customFormat="1" ht="12.75" x14ac:dyDescent="0.2">
      <c r="A969" s="23" t="s">
        <v>3568</v>
      </c>
      <c r="B969" s="138">
        <v>1004</v>
      </c>
      <c r="C969" s="138">
        <v>1004</v>
      </c>
      <c r="D969" s="138">
        <v>100401</v>
      </c>
      <c r="E969" s="138">
        <v>100401</v>
      </c>
      <c r="F969" s="108" t="s">
        <v>3190</v>
      </c>
      <c r="G969" s="27" t="s">
        <v>3191</v>
      </c>
      <c r="H969" s="27" t="s">
        <v>5</v>
      </c>
      <c r="I969" s="27" t="e">
        <f>+SUMIF('[16]New PBC 31.03.2021'!A:A, 'Trial Balance (2)'!F969, '[16]New PBC 31.03.2021'!D:D)</f>
        <v>#VALUE!</v>
      </c>
      <c r="J969" s="27" t="e">
        <f>+SUMIF('[16]New PBC 31.03.2021'!A:A, 'Trial Balance (2)'!F969, '[16]New PBC 31.03.2021'!G:G)</f>
        <v>#VALUE!</v>
      </c>
      <c r="K969" s="27" t="e">
        <f>+SUMIF('[16]New PBC 31.03.2021'!A:A, 'Trial Balance (2)'!F969, '[16]New PBC 31.03.2021'!J:J)</f>
        <v>#VALUE!</v>
      </c>
      <c r="L969" s="27" t="e">
        <f t="shared" si="70"/>
        <v>#VALUE!</v>
      </c>
      <c r="M969" s="27">
        <f t="shared" si="72"/>
        <v>0</v>
      </c>
      <c r="N969" s="95" t="e">
        <f t="shared" si="71"/>
        <v>#VALUE!</v>
      </c>
      <c r="O969" s="59"/>
      <c r="P969" s="59"/>
      <c r="Q969" s="60"/>
      <c r="R969" s="61"/>
      <c r="S969" s="61"/>
      <c r="T969" s="61"/>
      <c r="U969" s="61"/>
      <c r="V969" s="61"/>
      <c r="W969" s="61"/>
      <c r="X969" s="61"/>
      <c r="Y969" s="61"/>
      <c r="Z969" s="61"/>
      <c r="AA969" s="61"/>
      <c r="AB969" s="61"/>
      <c r="AC969" s="61"/>
      <c r="AD969" s="61"/>
      <c r="AE969" s="61"/>
      <c r="AF969" s="61"/>
      <c r="AG969" s="61"/>
      <c r="AH969" s="61"/>
      <c r="AI969" s="61"/>
      <c r="AJ969" s="61"/>
      <c r="AK969" s="61"/>
      <c r="AL969" s="61"/>
      <c r="AM969" s="61"/>
      <c r="AN969" s="61"/>
    </row>
    <row r="970" spans="1:40" s="23" customFormat="1" ht="12.75" x14ac:dyDescent="0.2">
      <c r="A970" s="23" t="s">
        <v>3568</v>
      </c>
      <c r="B970" s="138">
        <v>1004</v>
      </c>
      <c r="C970" s="138">
        <v>1004</v>
      </c>
      <c r="D970" s="138">
        <v>100401</v>
      </c>
      <c r="E970" s="138">
        <v>100401</v>
      </c>
      <c r="F970" s="108" t="s">
        <v>3192</v>
      </c>
      <c r="G970" s="27" t="s">
        <v>3193</v>
      </c>
      <c r="H970" s="27" t="s">
        <v>5</v>
      </c>
      <c r="I970" s="27" t="e">
        <f>+SUMIF('[16]New PBC 31.03.2021'!A:A, 'Trial Balance (2)'!F970, '[16]New PBC 31.03.2021'!D:D)</f>
        <v>#VALUE!</v>
      </c>
      <c r="J970" s="27" t="e">
        <f>+SUMIF('[16]New PBC 31.03.2021'!A:A, 'Trial Balance (2)'!F970, '[16]New PBC 31.03.2021'!G:G)</f>
        <v>#VALUE!</v>
      </c>
      <c r="K970" s="27" t="e">
        <f>+SUMIF('[16]New PBC 31.03.2021'!A:A, 'Trial Balance (2)'!F970, '[16]New PBC 31.03.2021'!J:J)</f>
        <v>#VALUE!</v>
      </c>
      <c r="L970" s="27" t="e">
        <f t="shared" ref="L970:L1033" si="73">+I970+J970-K970</f>
        <v>#VALUE!</v>
      </c>
      <c r="M970" s="27">
        <f t="shared" si="72"/>
        <v>0</v>
      </c>
      <c r="N970" s="95" t="e">
        <f t="shared" si="71"/>
        <v>#VALUE!</v>
      </c>
      <c r="O970" s="59"/>
      <c r="P970" s="59"/>
      <c r="Q970" s="60"/>
      <c r="R970" s="61"/>
      <c r="S970" s="61"/>
      <c r="T970" s="61"/>
      <c r="U970" s="61"/>
      <c r="V970" s="61"/>
      <c r="W970" s="61"/>
      <c r="X970" s="61"/>
      <c r="Y970" s="61"/>
      <c r="Z970" s="61"/>
      <c r="AA970" s="61"/>
      <c r="AB970" s="61"/>
      <c r="AC970" s="61"/>
      <c r="AD970" s="61"/>
      <c r="AE970" s="61"/>
      <c r="AF970" s="61"/>
      <c r="AG970" s="61"/>
      <c r="AH970" s="61"/>
      <c r="AI970" s="61"/>
      <c r="AJ970" s="61"/>
      <c r="AK970" s="61"/>
      <c r="AL970" s="61"/>
      <c r="AM970" s="61"/>
      <c r="AN970" s="61"/>
    </row>
    <row r="971" spans="1:40" s="23" customFormat="1" ht="12.75" x14ac:dyDescent="0.2">
      <c r="A971" s="23" t="s">
        <v>3568</v>
      </c>
      <c r="B971" s="138">
        <v>1004</v>
      </c>
      <c r="C971" s="138">
        <v>1004</v>
      </c>
      <c r="D971" s="138">
        <v>100401</v>
      </c>
      <c r="E971" s="138">
        <v>100401</v>
      </c>
      <c r="F971" s="108" t="s">
        <v>3194</v>
      </c>
      <c r="G971" s="27" t="s">
        <v>3195</v>
      </c>
      <c r="H971" s="27" t="s">
        <v>5</v>
      </c>
      <c r="I971" s="27" t="e">
        <f>+SUMIF('[16]New PBC 31.03.2021'!A:A, 'Trial Balance (2)'!F971, '[16]New PBC 31.03.2021'!D:D)</f>
        <v>#VALUE!</v>
      </c>
      <c r="J971" s="27" t="e">
        <f>+SUMIF('[16]New PBC 31.03.2021'!A:A, 'Trial Balance (2)'!F971, '[16]New PBC 31.03.2021'!G:G)</f>
        <v>#VALUE!</v>
      </c>
      <c r="K971" s="27" t="e">
        <f>+SUMIF('[16]New PBC 31.03.2021'!A:A, 'Trial Balance (2)'!F971, '[16]New PBC 31.03.2021'!J:J)</f>
        <v>#VALUE!</v>
      </c>
      <c r="L971" s="27" t="e">
        <f t="shared" si="73"/>
        <v>#VALUE!</v>
      </c>
      <c r="M971" s="27">
        <f t="shared" si="72"/>
        <v>0</v>
      </c>
      <c r="N971" s="95" t="e">
        <f t="shared" si="71"/>
        <v>#VALUE!</v>
      </c>
      <c r="O971" s="59"/>
      <c r="P971" s="59"/>
      <c r="Q971" s="60"/>
      <c r="R971" s="61"/>
      <c r="S971" s="61"/>
      <c r="T971" s="61"/>
      <c r="U971" s="61"/>
      <c r="V971" s="61"/>
      <c r="W971" s="61"/>
      <c r="X971" s="61"/>
      <c r="Y971" s="61"/>
      <c r="Z971" s="61"/>
      <c r="AA971" s="61"/>
      <c r="AB971" s="61"/>
      <c r="AC971" s="61"/>
      <c r="AD971" s="61"/>
      <c r="AE971" s="61"/>
      <c r="AF971" s="61"/>
      <c r="AG971" s="61"/>
      <c r="AH971" s="61"/>
      <c r="AI971" s="61"/>
      <c r="AJ971" s="61"/>
      <c r="AK971" s="61"/>
      <c r="AL971" s="61"/>
      <c r="AM971" s="61"/>
      <c r="AN971" s="61"/>
    </row>
    <row r="972" spans="1:40" s="23" customFormat="1" ht="12.75" x14ac:dyDescent="0.2">
      <c r="A972" s="23" t="s">
        <v>3568</v>
      </c>
      <c r="B972" s="138">
        <v>1004</v>
      </c>
      <c r="C972" s="138">
        <v>1004</v>
      </c>
      <c r="D972" s="138">
        <v>100401</v>
      </c>
      <c r="E972" s="138">
        <v>100401</v>
      </c>
      <c r="F972" s="108" t="s">
        <v>3196</v>
      </c>
      <c r="G972" s="27" t="s">
        <v>3197</v>
      </c>
      <c r="H972" s="27" t="s">
        <v>5</v>
      </c>
      <c r="I972" s="27" t="e">
        <f>+SUMIF('[16]New PBC 31.03.2021'!A:A, 'Trial Balance (2)'!F972, '[16]New PBC 31.03.2021'!D:D)</f>
        <v>#VALUE!</v>
      </c>
      <c r="J972" s="27" t="e">
        <f>+SUMIF('[16]New PBC 31.03.2021'!A:A, 'Trial Balance (2)'!F972, '[16]New PBC 31.03.2021'!G:G)</f>
        <v>#VALUE!</v>
      </c>
      <c r="K972" s="27" t="e">
        <f>+SUMIF('[16]New PBC 31.03.2021'!A:A, 'Trial Balance (2)'!F972, '[16]New PBC 31.03.2021'!J:J)</f>
        <v>#VALUE!</v>
      </c>
      <c r="L972" s="27" t="e">
        <f t="shared" si="73"/>
        <v>#VALUE!</v>
      </c>
      <c r="M972" s="27">
        <f t="shared" si="72"/>
        <v>0</v>
      </c>
      <c r="N972" s="95" t="e">
        <f t="shared" si="71"/>
        <v>#VALUE!</v>
      </c>
      <c r="O972" s="59"/>
      <c r="P972" s="59"/>
      <c r="Q972" s="60"/>
      <c r="R972" s="61"/>
      <c r="S972" s="61"/>
      <c r="T972" s="61"/>
      <c r="U972" s="61"/>
      <c r="V972" s="61"/>
      <c r="W972" s="61"/>
      <c r="X972" s="61"/>
      <c r="Y972" s="61"/>
      <c r="Z972" s="61"/>
      <c r="AA972" s="61"/>
      <c r="AB972" s="61"/>
      <c r="AC972" s="61"/>
      <c r="AD972" s="61"/>
      <c r="AE972" s="61"/>
      <c r="AF972" s="61"/>
      <c r="AG972" s="61"/>
      <c r="AH972" s="61"/>
      <c r="AI972" s="61"/>
      <c r="AJ972" s="61"/>
      <c r="AK972" s="61"/>
      <c r="AL972" s="61"/>
      <c r="AM972" s="61"/>
      <c r="AN972" s="61"/>
    </row>
    <row r="973" spans="1:40" s="23" customFormat="1" ht="12.75" x14ac:dyDescent="0.2">
      <c r="A973" s="23" t="s">
        <v>3568</v>
      </c>
      <c r="B973" s="138">
        <v>1004</v>
      </c>
      <c r="C973" s="138">
        <v>1004</v>
      </c>
      <c r="D973" s="138">
        <v>100401</v>
      </c>
      <c r="E973" s="138">
        <v>100401</v>
      </c>
      <c r="F973" s="108" t="s">
        <v>3198</v>
      </c>
      <c r="G973" s="27" t="s">
        <v>3199</v>
      </c>
      <c r="H973" s="27" t="s">
        <v>5</v>
      </c>
      <c r="I973" s="27" t="e">
        <f>+SUMIF('[16]New PBC 31.03.2021'!A:A, 'Trial Balance (2)'!F973, '[16]New PBC 31.03.2021'!D:D)</f>
        <v>#VALUE!</v>
      </c>
      <c r="J973" s="27" t="e">
        <f>+SUMIF('[16]New PBC 31.03.2021'!A:A, 'Trial Balance (2)'!F973, '[16]New PBC 31.03.2021'!G:G)</f>
        <v>#VALUE!</v>
      </c>
      <c r="K973" s="27" t="e">
        <f>+SUMIF('[16]New PBC 31.03.2021'!A:A, 'Trial Balance (2)'!F973, '[16]New PBC 31.03.2021'!J:J)</f>
        <v>#VALUE!</v>
      </c>
      <c r="L973" s="27" t="e">
        <f t="shared" si="73"/>
        <v>#VALUE!</v>
      </c>
      <c r="M973" s="27">
        <f t="shared" si="72"/>
        <v>0</v>
      </c>
      <c r="N973" s="95" t="e">
        <f t="shared" si="71"/>
        <v>#VALUE!</v>
      </c>
      <c r="O973" s="59"/>
      <c r="P973" s="59"/>
      <c r="Q973" s="60"/>
      <c r="R973" s="61"/>
      <c r="S973" s="61"/>
      <c r="T973" s="61"/>
      <c r="U973" s="61"/>
      <c r="V973" s="61"/>
      <c r="W973" s="61"/>
      <c r="X973" s="61"/>
      <c r="Y973" s="61"/>
      <c r="Z973" s="61"/>
      <c r="AA973" s="61"/>
      <c r="AB973" s="61"/>
      <c r="AC973" s="61"/>
      <c r="AD973" s="61"/>
      <c r="AE973" s="61"/>
      <c r="AF973" s="61"/>
      <c r="AG973" s="61"/>
      <c r="AH973" s="61"/>
      <c r="AI973" s="61"/>
      <c r="AJ973" s="61"/>
      <c r="AK973" s="61"/>
      <c r="AL973" s="61"/>
      <c r="AM973" s="61"/>
      <c r="AN973" s="61"/>
    </row>
    <row r="974" spans="1:40" s="23" customFormat="1" ht="12.75" x14ac:dyDescent="0.2">
      <c r="A974" s="23" t="s">
        <v>3568</v>
      </c>
      <c r="B974" s="138">
        <v>1004</v>
      </c>
      <c r="C974" s="138">
        <v>1004</v>
      </c>
      <c r="D974" s="138">
        <v>100401</v>
      </c>
      <c r="E974" s="138">
        <v>100401</v>
      </c>
      <c r="F974" s="108" t="s">
        <v>3200</v>
      </c>
      <c r="G974" s="27" t="s">
        <v>3201</v>
      </c>
      <c r="H974" s="27" t="s">
        <v>5</v>
      </c>
      <c r="I974" s="27" t="e">
        <f>+SUMIF('[16]New PBC 31.03.2021'!A:A, 'Trial Balance (2)'!F974, '[16]New PBC 31.03.2021'!D:D)</f>
        <v>#VALUE!</v>
      </c>
      <c r="J974" s="27" t="e">
        <f>+SUMIF('[16]New PBC 31.03.2021'!A:A, 'Trial Balance (2)'!F974, '[16]New PBC 31.03.2021'!G:G)</f>
        <v>#VALUE!</v>
      </c>
      <c r="K974" s="27" t="e">
        <f>+SUMIF('[16]New PBC 31.03.2021'!A:A, 'Trial Balance (2)'!F974, '[16]New PBC 31.03.2021'!J:J)</f>
        <v>#VALUE!</v>
      </c>
      <c r="L974" s="27" t="e">
        <f t="shared" si="73"/>
        <v>#VALUE!</v>
      </c>
      <c r="M974" s="27">
        <f t="shared" si="72"/>
        <v>0</v>
      </c>
      <c r="N974" s="95" t="e">
        <f t="shared" ref="N974:N1037" si="74">+ROUND(SUM(L974:M974),0)</f>
        <v>#VALUE!</v>
      </c>
      <c r="O974" s="59"/>
      <c r="P974" s="59"/>
      <c r="Q974" s="60"/>
      <c r="R974" s="61"/>
      <c r="S974" s="61"/>
      <c r="T974" s="61"/>
      <c r="U974" s="61"/>
      <c r="V974" s="61"/>
      <c r="W974" s="61"/>
      <c r="X974" s="61"/>
      <c r="Y974" s="61"/>
      <c r="Z974" s="61"/>
      <c r="AA974" s="61"/>
      <c r="AB974" s="61"/>
      <c r="AC974" s="61"/>
      <c r="AD974" s="61"/>
      <c r="AE974" s="61"/>
      <c r="AF974" s="61"/>
      <c r="AG974" s="61"/>
      <c r="AH974" s="61"/>
      <c r="AI974" s="61"/>
      <c r="AJ974" s="61"/>
      <c r="AK974" s="61"/>
      <c r="AL974" s="61"/>
      <c r="AM974" s="61"/>
      <c r="AN974" s="61"/>
    </row>
    <row r="975" spans="1:40" s="23" customFormat="1" ht="12.75" x14ac:dyDescent="0.2">
      <c r="A975" s="23" t="s">
        <v>3568</v>
      </c>
      <c r="B975" s="138">
        <v>1004</v>
      </c>
      <c r="C975" s="138">
        <v>1004</v>
      </c>
      <c r="D975" s="138">
        <v>100401</v>
      </c>
      <c r="E975" s="138">
        <v>100401</v>
      </c>
      <c r="F975" s="108" t="s">
        <v>3202</v>
      </c>
      <c r="G975" s="27" t="s">
        <v>3203</v>
      </c>
      <c r="H975" s="27" t="s">
        <v>5</v>
      </c>
      <c r="I975" s="27" t="e">
        <f>+SUMIF('[16]New PBC 31.03.2021'!A:A, 'Trial Balance (2)'!F975, '[16]New PBC 31.03.2021'!D:D)</f>
        <v>#VALUE!</v>
      </c>
      <c r="J975" s="27" t="e">
        <f>+SUMIF('[16]New PBC 31.03.2021'!A:A, 'Trial Balance (2)'!F975, '[16]New PBC 31.03.2021'!G:G)</f>
        <v>#VALUE!</v>
      </c>
      <c r="K975" s="27" t="e">
        <f>+SUMIF('[16]New PBC 31.03.2021'!A:A, 'Trial Balance (2)'!F975, '[16]New PBC 31.03.2021'!J:J)</f>
        <v>#VALUE!</v>
      </c>
      <c r="L975" s="27" t="e">
        <f t="shared" si="73"/>
        <v>#VALUE!</v>
      </c>
      <c r="M975" s="27">
        <f t="shared" si="72"/>
        <v>0</v>
      </c>
      <c r="N975" s="95" t="e">
        <f t="shared" si="74"/>
        <v>#VALUE!</v>
      </c>
      <c r="O975" s="59"/>
      <c r="P975" s="59"/>
      <c r="Q975" s="60"/>
      <c r="R975" s="61"/>
      <c r="S975" s="61"/>
      <c r="T975" s="61"/>
      <c r="U975" s="61"/>
      <c r="V975" s="61"/>
      <c r="W975" s="61"/>
      <c r="X975" s="61"/>
      <c r="Y975" s="61"/>
      <c r="Z975" s="61"/>
      <c r="AA975" s="61"/>
      <c r="AB975" s="61"/>
      <c r="AC975" s="61"/>
      <c r="AD975" s="61"/>
      <c r="AE975" s="61"/>
      <c r="AF975" s="61"/>
      <c r="AG975" s="61"/>
      <c r="AH975" s="61"/>
      <c r="AI975" s="61"/>
      <c r="AJ975" s="61"/>
      <c r="AK975" s="61"/>
      <c r="AL975" s="61"/>
      <c r="AM975" s="61"/>
      <c r="AN975" s="61"/>
    </row>
    <row r="976" spans="1:40" s="23" customFormat="1" ht="12.75" x14ac:dyDescent="0.2">
      <c r="A976" s="23" t="s">
        <v>3568</v>
      </c>
      <c r="B976" s="138">
        <v>1004</v>
      </c>
      <c r="C976" s="138">
        <v>1004</v>
      </c>
      <c r="D976" s="138">
        <v>100401</v>
      </c>
      <c r="E976" s="138">
        <v>100401</v>
      </c>
      <c r="F976" s="108" t="s">
        <v>3204</v>
      </c>
      <c r="G976" s="27" t="s">
        <v>3205</v>
      </c>
      <c r="H976" s="27" t="s">
        <v>5</v>
      </c>
      <c r="I976" s="27" t="e">
        <f>+SUMIF('[16]New PBC 31.03.2021'!A:A, 'Trial Balance (2)'!F976, '[16]New PBC 31.03.2021'!D:D)</f>
        <v>#VALUE!</v>
      </c>
      <c r="J976" s="27" t="e">
        <f>+SUMIF('[16]New PBC 31.03.2021'!A:A, 'Trial Balance (2)'!F976, '[16]New PBC 31.03.2021'!G:G)</f>
        <v>#VALUE!</v>
      </c>
      <c r="K976" s="27" t="e">
        <f>+SUMIF('[16]New PBC 31.03.2021'!A:A, 'Trial Balance (2)'!F976, '[16]New PBC 31.03.2021'!J:J)</f>
        <v>#VALUE!</v>
      </c>
      <c r="L976" s="27" t="e">
        <f t="shared" si="73"/>
        <v>#VALUE!</v>
      </c>
      <c r="M976" s="27">
        <f t="shared" si="72"/>
        <v>0</v>
      </c>
      <c r="N976" s="95" t="e">
        <f t="shared" si="74"/>
        <v>#VALUE!</v>
      </c>
      <c r="O976" s="59"/>
      <c r="P976" s="59"/>
      <c r="Q976" s="60"/>
      <c r="R976" s="61"/>
      <c r="S976" s="61"/>
      <c r="T976" s="61"/>
      <c r="U976" s="61"/>
      <c r="V976" s="61"/>
      <c r="W976" s="61"/>
      <c r="X976" s="61"/>
      <c r="Y976" s="61"/>
      <c r="Z976" s="61"/>
      <c r="AA976" s="61"/>
      <c r="AB976" s="61"/>
      <c r="AC976" s="61"/>
      <c r="AD976" s="61"/>
      <c r="AE976" s="61"/>
      <c r="AF976" s="61"/>
      <c r="AG976" s="61"/>
      <c r="AH976" s="61"/>
      <c r="AI976" s="61"/>
      <c r="AJ976" s="61"/>
      <c r="AK976" s="61"/>
      <c r="AL976" s="61"/>
      <c r="AM976" s="61"/>
      <c r="AN976" s="61"/>
    </row>
    <row r="977" spans="1:40" s="23" customFormat="1" ht="12.75" x14ac:dyDescent="0.2">
      <c r="A977" s="23" t="s">
        <v>3568</v>
      </c>
      <c r="B977" s="138">
        <v>1004</v>
      </c>
      <c r="C977" s="138">
        <v>1004</v>
      </c>
      <c r="D977" s="138">
        <v>100401</v>
      </c>
      <c r="E977" s="138">
        <v>100401</v>
      </c>
      <c r="F977" s="108" t="s">
        <v>3206</v>
      </c>
      <c r="G977" s="27" t="s">
        <v>3207</v>
      </c>
      <c r="H977" s="27" t="s">
        <v>5</v>
      </c>
      <c r="I977" s="27" t="e">
        <f>+SUMIF('[16]New PBC 31.03.2021'!A:A, 'Trial Balance (2)'!F977, '[16]New PBC 31.03.2021'!D:D)</f>
        <v>#VALUE!</v>
      </c>
      <c r="J977" s="27" t="e">
        <f>+SUMIF('[16]New PBC 31.03.2021'!A:A, 'Trial Balance (2)'!F977, '[16]New PBC 31.03.2021'!G:G)</f>
        <v>#VALUE!</v>
      </c>
      <c r="K977" s="27" t="e">
        <f>+SUMIF('[16]New PBC 31.03.2021'!A:A, 'Trial Balance (2)'!F977, '[16]New PBC 31.03.2021'!J:J)</f>
        <v>#VALUE!</v>
      </c>
      <c r="L977" s="27" t="e">
        <f t="shared" si="73"/>
        <v>#VALUE!</v>
      </c>
      <c r="M977" s="27">
        <f t="shared" si="72"/>
        <v>0</v>
      </c>
      <c r="N977" s="95" t="e">
        <f t="shared" si="74"/>
        <v>#VALUE!</v>
      </c>
      <c r="O977" s="59"/>
      <c r="P977" s="59"/>
      <c r="Q977" s="60"/>
      <c r="R977" s="61"/>
      <c r="S977" s="61"/>
      <c r="T977" s="61"/>
      <c r="U977" s="61"/>
      <c r="V977" s="61"/>
      <c r="W977" s="61"/>
      <c r="X977" s="61"/>
      <c r="Y977" s="61"/>
      <c r="Z977" s="61"/>
      <c r="AA977" s="61"/>
      <c r="AB977" s="61"/>
      <c r="AC977" s="61"/>
      <c r="AD977" s="61"/>
      <c r="AE977" s="61"/>
      <c r="AF977" s="61"/>
      <c r="AG977" s="61"/>
      <c r="AH977" s="61"/>
      <c r="AI977" s="61"/>
      <c r="AJ977" s="61"/>
      <c r="AK977" s="61"/>
      <c r="AL977" s="61"/>
      <c r="AM977" s="61"/>
      <c r="AN977" s="61"/>
    </row>
    <row r="978" spans="1:40" s="23" customFormat="1" ht="12.75" x14ac:dyDescent="0.2">
      <c r="A978" s="23" t="s">
        <v>3568</v>
      </c>
      <c r="B978" s="138">
        <v>1004</v>
      </c>
      <c r="C978" s="138">
        <v>1004</v>
      </c>
      <c r="D978" s="138">
        <v>100401</v>
      </c>
      <c r="E978" s="138">
        <v>100401</v>
      </c>
      <c r="F978" s="108" t="s">
        <v>3208</v>
      </c>
      <c r="G978" s="27" t="s">
        <v>3209</v>
      </c>
      <c r="H978" s="27" t="s">
        <v>5</v>
      </c>
      <c r="I978" s="27" t="e">
        <f>+SUMIF('[16]New PBC 31.03.2021'!A:A, 'Trial Balance (2)'!F978, '[16]New PBC 31.03.2021'!D:D)</f>
        <v>#VALUE!</v>
      </c>
      <c r="J978" s="27" t="e">
        <f>+SUMIF('[16]New PBC 31.03.2021'!A:A, 'Trial Balance (2)'!F978, '[16]New PBC 31.03.2021'!G:G)</f>
        <v>#VALUE!</v>
      </c>
      <c r="K978" s="27" t="e">
        <f>+SUMIF('[16]New PBC 31.03.2021'!A:A, 'Trial Balance (2)'!F978, '[16]New PBC 31.03.2021'!J:J)</f>
        <v>#VALUE!</v>
      </c>
      <c r="L978" s="27" t="e">
        <f t="shared" si="73"/>
        <v>#VALUE!</v>
      </c>
      <c r="M978" s="27">
        <f t="shared" si="72"/>
        <v>0</v>
      </c>
      <c r="N978" s="95" t="e">
        <f t="shared" si="74"/>
        <v>#VALUE!</v>
      </c>
      <c r="O978" s="59"/>
      <c r="P978" s="59"/>
      <c r="Q978" s="60"/>
      <c r="R978" s="61"/>
      <c r="S978" s="61"/>
      <c r="T978" s="61"/>
      <c r="U978" s="61"/>
      <c r="V978" s="61"/>
      <c r="W978" s="61"/>
      <c r="X978" s="61"/>
      <c r="Y978" s="61"/>
      <c r="Z978" s="61"/>
      <c r="AA978" s="61"/>
      <c r="AB978" s="61"/>
      <c r="AC978" s="61"/>
      <c r="AD978" s="61"/>
      <c r="AE978" s="61"/>
      <c r="AF978" s="61"/>
      <c r="AG978" s="61"/>
      <c r="AH978" s="61"/>
      <c r="AI978" s="61"/>
      <c r="AJ978" s="61"/>
      <c r="AK978" s="61"/>
      <c r="AL978" s="61"/>
      <c r="AM978" s="61"/>
      <c r="AN978" s="61"/>
    </row>
    <row r="979" spans="1:40" s="23" customFormat="1" ht="12.75" x14ac:dyDescent="0.2">
      <c r="A979" s="23" t="s">
        <v>3568</v>
      </c>
      <c r="B979" s="138">
        <v>1004</v>
      </c>
      <c r="C979" s="138">
        <v>1004</v>
      </c>
      <c r="D979" s="138">
        <v>100401</v>
      </c>
      <c r="E979" s="138">
        <v>100401</v>
      </c>
      <c r="F979" s="108" t="s">
        <v>3210</v>
      </c>
      <c r="G979" s="27" t="s">
        <v>3211</v>
      </c>
      <c r="H979" s="27" t="s">
        <v>5</v>
      </c>
      <c r="I979" s="27" t="e">
        <f>+SUMIF('[16]New PBC 31.03.2021'!A:A, 'Trial Balance (2)'!F979, '[16]New PBC 31.03.2021'!D:D)</f>
        <v>#VALUE!</v>
      </c>
      <c r="J979" s="27" t="e">
        <f>+SUMIF('[16]New PBC 31.03.2021'!A:A, 'Trial Balance (2)'!F979, '[16]New PBC 31.03.2021'!G:G)</f>
        <v>#VALUE!</v>
      </c>
      <c r="K979" s="27" t="e">
        <f>+SUMIF('[16]New PBC 31.03.2021'!A:A, 'Trial Balance (2)'!F979, '[16]New PBC 31.03.2021'!J:J)</f>
        <v>#VALUE!</v>
      </c>
      <c r="L979" s="27" t="e">
        <f t="shared" si="73"/>
        <v>#VALUE!</v>
      </c>
      <c r="M979" s="27">
        <f t="shared" si="72"/>
        <v>0</v>
      </c>
      <c r="N979" s="95" t="e">
        <f t="shared" si="74"/>
        <v>#VALUE!</v>
      </c>
      <c r="O979" s="59"/>
      <c r="P979" s="59"/>
      <c r="Q979" s="60"/>
      <c r="R979" s="61"/>
      <c r="S979" s="61"/>
      <c r="T979" s="61"/>
      <c r="U979" s="61"/>
      <c r="V979" s="61"/>
      <c r="W979" s="61"/>
      <c r="X979" s="61"/>
      <c r="Y979" s="61"/>
      <c r="Z979" s="61"/>
      <c r="AA979" s="61"/>
      <c r="AB979" s="61"/>
      <c r="AC979" s="61"/>
      <c r="AD979" s="61"/>
      <c r="AE979" s="61"/>
      <c r="AF979" s="61"/>
      <c r="AG979" s="61"/>
      <c r="AH979" s="61"/>
      <c r="AI979" s="61"/>
      <c r="AJ979" s="61"/>
      <c r="AK979" s="61"/>
      <c r="AL979" s="61"/>
      <c r="AM979" s="61"/>
      <c r="AN979" s="61"/>
    </row>
    <row r="980" spans="1:40" s="23" customFormat="1" ht="12.75" x14ac:dyDescent="0.2">
      <c r="A980" s="23" t="s">
        <v>3568</v>
      </c>
      <c r="B980" s="138">
        <v>1004</v>
      </c>
      <c r="C980" s="138">
        <v>1004</v>
      </c>
      <c r="D980" s="138">
        <v>100401</v>
      </c>
      <c r="E980" s="138">
        <v>100401</v>
      </c>
      <c r="F980" s="108" t="s">
        <v>3212</v>
      </c>
      <c r="G980" s="27" t="s">
        <v>3213</v>
      </c>
      <c r="H980" s="27" t="s">
        <v>5</v>
      </c>
      <c r="I980" s="27" t="e">
        <f>+SUMIF('[16]New PBC 31.03.2021'!A:A, 'Trial Balance (2)'!F980, '[16]New PBC 31.03.2021'!D:D)</f>
        <v>#VALUE!</v>
      </c>
      <c r="J980" s="27" t="e">
        <f>+SUMIF('[16]New PBC 31.03.2021'!A:A, 'Trial Balance (2)'!F980, '[16]New PBC 31.03.2021'!G:G)</f>
        <v>#VALUE!</v>
      </c>
      <c r="K980" s="27" t="e">
        <f>+SUMIF('[16]New PBC 31.03.2021'!A:A, 'Trial Balance (2)'!F980, '[16]New PBC 31.03.2021'!J:J)</f>
        <v>#VALUE!</v>
      </c>
      <c r="L980" s="27" t="e">
        <f t="shared" si="73"/>
        <v>#VALUE!</v>
      </c>
      <c r="M980" s="27">
        <f t="shared" si="72"/>
        <v>0</v>
      </c>
      <c r="N980" s="95" t="e">
        <f t="shared" si="74"/>
        <v>#VALUE!</v>
      </c>
      <c r="O980" s="59"/>
      <c r="P980" s="59"/>
      <c r="Q980" s="60"/>
      <c r="R980" s="61"/>
      <c r="S980" s="61"/>
      <c r="T980" s="61"/>
      <c r="U980" s="61"/>
      <c r="V980" s="61"/>
      <c r="W980" s="61"/>
      <c r="X980" s="61"/>
      <c r="Y980" s="61"/>
      <c r="Z980" s="61"/>
      <c r="AA980" s="61"/>
      <c r="AB980" s="61"/>
      <c r="AC980" s="61"/>
      <c r="AD980" s="61"/>
      <c r="AE980" s="61"/>
      <c r="AF980" s="61"/>
      <c r="AG980" s="61"/>
      <c r="AH980" s="61"/>
      <c r="AI980" s="61"/>
      <c r="AJ980" s="61"/>
      <c r="AK980" s="61"/>
      <c r="AL980" s="61"/>
      <c r="AM980" s="61"/>
      <c r="AN980" s="61"/>
    </row>
    <row r="981" spans="1:40" s="23" customFormat="1" ht="12.75" x14ac:dyDescent="0.2">
      <c r="A981" s="23" t="s">
        <v>3568</v>
      </c>
      <c r="B981" s="138">
        <v>1004</v>
      </c>
      <c r="C981" s="138">
        <v>1004</v>
      </c>
      <c r="D981" s="138">
        <v>100401</v>
      </c>
      <c r="E981" s="138">
        <v>100401</v>
      </c>
      <c r="F981" s="108" t="s">
        <v>3214</v>
      </c>
      <c r="G981" s="27" t="s">
        <v>3215</v>
      </c>
      <c r="H981" s="27" t="s">
        <v>5</v>
      </c>
      <c r="I981" s="27" t="e">
        <f>+SUMIF('[16]New PBC 31.03.2021'!A:A, 'Trial Balance (2)'!F981, '[16]New PBC 31.03.2021'!D:D)</f>
        <v>#VALUE!</v>
      </c>
      <c r="J981" s="27" t="e">
        <f>+SUMIF('[16]New PBC 31.03.2021'!A:A, 'Trial Balance (2)'!F981, '[16]New PBC 31.03.2021'!G:G)</f>
        <v>#VALUE!</v>
      </c>
      <c r="K981" s="27" t="e">
        <f>+SUMIF('[16]New PBC 31.03.2021'!A:A, 'Trial Balance (2)'!F981, '[16]New PBC 31.03.2021'!J:J)</f>
        <v>#VALUE!</v>
      </c>
      <c r="L981" s="27" t="e">
        <f t="shared" si="73"/>
        <v>#VALUE!</v>
      </c>
      <c r="M981" s="27">
        <f t="shared" si="72"/>
        <v>0</v>
      </c>
      <c r="N981" s="95" t="e">
        <f t="shared" si="74"/>
        <v>#VALUE!</v>
      </c>
      <c r="O981" s="59"/>
      <c r="P981" s="59"/>
      <c r="Q981" s="60"/>
      <c r="R981" s="61"/>
      <c r="S981" s="61"/>
      <c r="T981" s="61"/>
      <c r="U981" s="61"/>
      <c r="V981" s="61"/>
      <c r="W981" s="61"/>
      <c r="X981" s="61"/>
      <c r="Y981" s="61"/>
      <c r="Z981" s="61"/>
      <c r="AA981" s="61"/>
      <c r="AB981" s="61"/>
      <c r="AC981" s="61"/>
      <c r="AD981" s="61"/>
      <c r="AE981" s="61"/>
      <c r="AF981" s="61"/>
      <c r="AG981" s="61"/>
      <c r="AH981" s="61"/>
      <c r="AI981" s="61"/>
      <c r="AJ981" s="61"/>
      <c r="AK981" s="61"/>
      <c r="AL981" s="61"/>
      <c r="AM981" s="61"/>
      <c r="AN981" s="61"/>
    </row>
    <row r="982" spans="1:40" s="23" customFormat="1" ht="12.75" x14ac:dyDescent="0.2">
      <c r="A982" s="23" t="s">
        <v>3568</v>
      </c>
      <c r="B982" s="138">
        <v>1004</v>
      </c>
      <c r="C982" s="138">
        <v>1004</v>
      </c>
      <c r="D982" s="138">
        <v>100401</v>
      </c>
      <c r="E982" s="138">
        <v>100401</v>
      </c>
      <c r="F982" s="108" t="s">
        <v>3216</v>
      </c>
      <c r="G982" s="27" t="s">
        <v>3217</v>
      </c>
      <c r="H982" s="27" t="s">
        <v>5</v>
      </c>
      <c r="I982" s="27" t="e">
        <f>+SUMIF('[16]New PBC 31.03.2021'!A:A, 'Trial Balance (2)'!F982, '[16]New PBC 31.03.2021'!D:D)</f>
        <v>#VALUE!</v>
      </c>
      <c r="J982" s="27" t="e">
        <f>+SUMIF('[16]New PBC 31.03.2021'!A:A, 'Trial Balance (2)'!F982, '[16]New PBC 31.03.2021'!G:G)</f>
        <v>#VALUE!</v>
      </c>
      <c r="K982" s="27" t="e">
        <f>+SUMIF('[16]New PBC 31.03.2021'!A:A, 'Trial Balance (2)'!F982, '[16]New PBC 31.03.2021'!J:J)</f>
        <v>#VALUE!</v>
      </c>
      <c r="L982" s="27" t="e">
        <f t="shared" si="73"/>
        <v>#VALUE!</v>
      </c>
      <c r="M982" s="27">
        <f t="shared" si="72"/>
        <v>0</v>
      </c>
      <c r="N982" s="95" t="e">
        <f t="shared" si="74"/>
        <v>#VALUE!</v>
      </c>
      <c r="O982" s="59"/>
      <c r="P982" s="59"/>
      <c r="Q982" s="60"/>
      <c r="R982" s="61"/>
      <c r="S982" s="61"/>
      <c r="T982" s="61"/>
      <c r="U982" s="61"/>
      <c r="V982" s="61"/>
      <c r="W982" s="61"/>
      <c r="X982" s="61"/>
      <c r="Y982" s="61"/>
      <c r="Z982" s="61"/>
      <c r="AA982" s="61"/>
      <c r="AB982" s="61"/>
      <c r="AC982" s="61"/>
      <c r="AD982" s="61"/>
      <c r="AE982" s="61"/>
      <c r="AF982" s="61"/>
      <c r="AG982" s="61"/>
      <c r="AH982" s="61"/>
      <c r="AI982" s="61"/>
      <c r="AJ982" s="61"/>
      <c r="AK982" s="61"/>
      <c r="AL982" s="61"/>
      <c r="AM982" s="61"/>
      <c r="AN982" s="61"/>
    </row>
    <row r="983" spans="1:40" s="23" customFormat="1" ht="12.75" x14ac:dyDescent="0.2">
      <c r="A983" s="23" t="s">
        <v>3568</v>
      </c>
      <c r="B983" s="138">
        <v>1004</v>
      </c>
      <c r="C983" s="138">
        <v>1004</v>
      </c>
      <c r="D983" s="138">
        <v>100401</v>
      </c>
      <c r="E983" s="138">
        <v>100401</v>
      </c>
      <c r="F983" s="108" t="s">
        <v>3218</v>
      </c>
      <c r="G983" s="27" t="s">
        <v>3219</v>
      </c>
      <c r="H983" s="27" t="s">
        <v>5</v>
      </c>
      <c r="I983" s="27" t="e">
        <f>+SUMIF('[16]New PBC 31.03.2021'!A:A, 'Trial Balance (2)'!F983, '[16]New PBC 31.03.2021'!D:D)</f>
        <v>#VALUE!</v>
      </c>
      <c r="J983" s="27" t="e">
        <f>+SUMIF('[16]New PBC 31.03.2021'!A:A, 'Trial Balance (2)'!F983, '[16]New PBC 31.03.2021'!G:G)</f>
        <v>#VALUE!</v>
      </c>
      <c r="K983" s="27" t="e">
        <f>+SUMIF('[16]New PBC 31.03.2021'!A:A, 'Trial Balance (2)'!F983, '[16]New PBC 31.03.2021'!J:J)</f>
        <v>#VALUE!</v>
      </c>
      <c r="L983" s="27" t="e">
        <f t="shared" si="73"/>
        <v>#VALUE!</v>
      </c>
      <c r="M983" s="27">
        <f t="shared" si="72"/>
        <v>0</v>
      </c>
      <c r="N983" s="95" t="e">
        <f t="shared" si="74"/>
        <v>#VALUE!</v>
      </c>
      <c r="O983" s="59"/>
      <c r="P983" s="59"/>
      <c r="Q983" s="60"/>
      <c r="R983" s="61"/>
      <c r="S983" s="61"/>
      <c r="T983" s="61"/>
      <c r="U983" s="61"/>
      <c r="V983" s="61"/>
      <c r="W983" s="61"/>
      <c r="X983" s="61"/>
      <c r="Y983" s="61"/>
      <c r="Z983" s="61"/>
      <c r="AA983" s="61"/>
      <c r="AB983" s="61"/>
      <c r="AC983" s="61"/>
      <c r="AD983" s="61"/>
      <c r="AE983" s="61"/>
      <c r="AF983" s="61"/>
      <c r="AG983" s="61"/>
      <c r="AH983" s="61"/>
      <c r="AI983" s="61"/>
      <c r="AJ983" s="61"/>
      <c r="AK983" s="61"/>
      <c r="AL983" s="61"/>
      <c r="AM983" s="61"/>
      <c r="AN983" s="61"/>
    </row>
    <row r="984" spans="1:40" s="23" customFormat="1" ht="12.75" x14ac:dyDescent="0.2">
      <c r="A984" s="23" t="s">
        <v>3568</v>
      </c>
      <c r="B984" s="138">
        <v>1004</v>
      </c>
      <c r="C984" s="138">
        <v>1004</v>
      </c>
      <c r="D984" s="138">
        <v>100401</v>
      </c>
      <c r="E984" s="138">
        <v>100401</v>
      </c>
      <c r="F984" s="108" t="s">
        <v>3220</v>
      </c>
      <c r="G984" s="27" t="s">
        <v>3221</v>
      </c>
      <c r="H984" s="27" t="s">
        <v>5</v>
      </c>
      <c r="I984" s="27" t="e">
        <f>+SUMIF('[16]New PBC 31.03.2021'!A:A, 'Trial Balance (2)'!F984, '[16]New PBC 31.03.2021'!D:D)</f>
        <v>#VALUE!</v>
      </c>
      <c r="J984" s="27" t="e">
        <f>+SUMIF('[16]New PBC 31.03.2021'!A:A, 'Trial Balance (2)'!F984, '[16]New PBC 31.03.2021'!G:G)</f>
        <v>#VALUE!</v>
      </c>
      <c r="K984" s="27" t="e">
        <f>+SUMIF('[16]New PBC 31.03.2021'!A:A, 'Trial Balance (2)'!F984, '[16]New PBC 31.03.2021'!J:J)</f>
        <v>#VALUE!</v>
      </c>
      <c r="L984" s="27" t="e">
        <f t="shared" si="73"/>
        <v>#VALUE!</v>
      </c>
      <c r="M984" s="27">
        <f t="shared" si="72"/>
        <v>0</v>
      </c>
      <c r="N984" s="95" t="e">
        <f t="shared" si="74"/>
        <v>#VALUE!</v>
      </c>
      <c r="O984" s="59"/>
      <c r="P984" s="59"/>
      <c r="Q984" s="60"/>
      <c r="R984" s="61"/>
      <c r="S984" s="61"/>
      <c r="T984" s="61"/>
      <c r="U984" s="61"/>
      <c r="V984" s="61"/>
      <c r="W984" s="61"/>
      <c r="X984" s="61"/>
      <c r="Y984" s="61"/>
      <c r="Z984" s="61"/>
      <c r="AA984" s="61"/>
      <c r="AB984" s="61"/>
      <c r="AC984" s="61"/>
      <c r="AD984" s="61"/>
      <c r="AE984" s="61"/>
      <c r="AF984" s="61"/>
      <c r="AG984" s="61"/>
      <c r="AH984" s="61"/>
      <c r="AI984" s="61"/>
      <c r="AJ984" s="61"/>
      <c r="AK984" s="61"/>
      <c r="AL984" s="61"/>
      <c r="AM984" s="61"/>
      <c r="AN984" s="61"/>
    </row>
    <row r="985" spans="1:40" s="23" customFormat="1" ht="12.75" x14ac:dyDescent="0.2">
      <c r="A985" s="23" t="s">
        <v>3568</v>
      </c>
      <c r="B985" s="138">
        <v>1004</v>
      </c>
      <c r="C985" s="138">
        <v>1004</v>
      </c>
      <c r="D985" s="138">
        <v>100401</v>
      </c>
      <c r="E985" s="138">
        <v>100401</v>
      </c>
      <c r="F985" s="108" t="s">
        <v>3222</v>
      </c>
      <c r="G985" s="27" t="s">
        <v>3223</v>
      </c>
      <c r="H985" s="27" t="s">
        <v>5</v>
      </c>
      <c r="I985" s="27" t="e">
        <f>+SUMIF('[16]New PBC 31.03.2021'!A:A, 'Trial Balance (2)'!F985, '[16]New PBC 31.03.2021'!D:D)</f>
        <v>#VALUE!</v>
      </c>
      <c r="J985" s="27" t="e">
        <f>+SUMIF('[16]New PBC 31.03.2021'!A:A, 'Trial Balance (2)'!F985, '[16]New PBC 31.03.2021'!G:G)</f>
        <v>#VALUE!</v>
      </c>
      <c r="K985" s="27" t="e">
        <f>+SUMIF('[16]New PBC 31.03.2021'!A:A, 'Trial Balance (2)'!F985, '[16]New PBC 31.03.2021'!J:J)</f>
        <v>#VALUE!</v>
      </c>
      <c r="L985" s="27" t="e">
        <f t="shared" si="73"/>
        <v>#VALUE!</v>
      </c>
      <c r="M985" s="27">
        <f t="shared" si="72"/>
        <v>0</v>
      </c>
      <c r="N985" s="95" t="e">
        <f t="shared" si="74"/>
        <v>#VALUE!</v>
      </c>
      <c r="O985" s="59"/>
      <c r="P985" s="59"/>
      <c r="Q985" s="60"/>
      <c r="R985" s="61"/>
      <c r="S985" s="61"/>
      <c r="T985" s="61"/>
      <c r="U985" s="61"/>
      <c r="V985" s="61"/>
      <c r="W985" s="61"/>
      <c r="X985" s="61"/>
      <c r="Y985" s="61"/>
      <c r="Z985" s="61"/>
      <c r="AA985" s="61"/>
      <c r="AB985" s="61"/>
      <c r="AC985" s="61"/>
      <c r="AD985" s="61"/>
      <c r="AE985" s="61"/>
      <c r="AF985" s="61"/>
      <c r="AG985" s="61"/>
      <c r="AH985" s="61"/>
      <c r="AI985" s="61"/>
      <c r="AJ985" s="61"/>
      <c r="AK985" s="61"/>
      <c r="AL985" s="61"/>
      <c r="AM985" s="61"/>
      <c r="AN985" s="61"/>
    </row>
    <row r="986" spans="1:40" s="23" customFormat="1" ht="12.75" x14ac:dyDescent="0.2">
      <c r="A986" s="23" t="s">
        <v>3568</v>
      </c>
      <c r="B986" s="138">
        <v>1004</v>
      </c>
      <c r="C986" s="138">
        <v>1004</v>
      </c>
      <c r="D986" s="138">
        <v>100401</v>
      </c>
      <c r="E986" s="138">
        <v>100401</v>
      </c>
      <c r="F986" s="108" t="s">
        <v>3224</v>
      </c>
      <c r="G986" s="27" t="s">
        <v>3225</v>
      </c>
      <c r="H986" s="27" t="s">
        <v>5</v>
      </c>
      <c r="I986" s="27" t="e">
        <f>+SUMIF('[16]New PBC 31.03.2021'!A:A, 'Trial Balance (2)'!F986, '[16]New PBC 31.03.2021'!D:D)</f>
        <v>#VALUE!</v>
      </c>
      <c r="J986" s="27" t="e">
        <f>+SUMIF('[16]New PBC 31.03.2021'!A:A, 'Trial Balance (2)'!F986, '[16]New PBC 31.03.2021'!G:G)</f>
        <v>#VALUE!</v>
      </c>
      <c r="K986" s="27" t="e">
        <f>+SUMIF('[16]New PBC 31.03.2021'!A:A, 'Trial Balance (2)'!F986, '[16]New PBC 31.03.2021'!J:J)</f>
        <v>#VALUE!</v>
      </c>
      <c r="L986" s="27" t="e">
        <f t="shared" si="73"/>
        <v>#VALUE!</v>
      </c>
      <c r="M986" s="27">
        <f t="shared" si="72"/>
        <v>0</v>
      </c>
      <c r="N986" s="95" t="e">
        <f t="shared" si="74"/>
        <v>#VALUE!</v>
      </c>
      <c r="O986" s="59"/>
      <c r="P986" s="59"/>
      <c r="Q986" s="60"/>
      <c r="R986" s="61"/>
      <c r="S986" s="61"/>
      <c r="T986" s="61"/>
      <c r="U986" s="61"/>
      <c r="V986" s="61"/>
      <c r="W986" s="61"/>
      <c r="X986" s="61"/>
      <c r="Y986" s="61"/>
      <c r="Z986" s="61"/>
      <c r="AA986" s="61"/>
      <c r="AB986" s="61"/>
      <c r="AC986" s="61"/>
      <c r="AD986" s="61"/>
      <c r="AE986" s="61"/>
      <c r="AF986" s="61"/>
      <c r="AG986" s="61"/>
      <c r="AH986" s="61"/>
      <c r="AI986" s="61"/>
      <c r="AJ986" s="61"/>
      <c r="AK986" s="61"/>
      <c r="AL986" s="61"/>
      <c r="AM986" s="61"/>
      <c r="AN986" s="61"/>
    </row>
    <row r="987" spans="1:40" s="23" customFormat="1" ht="12.75" x14ac:dyDescent="0.2">
      <c r="A987" s="23" t="s">
        <v>3568</v>
      </c>
      <c r="B987" s="138">
        <v>1004</v>
      </c>
      <c r="C987" s="138">
        <v>1004</v>
      </c>
      <c r="D987" s="138">
        <v>100401</v>
      </c>
      <c r="E987" s="138">
        <v>100401</v>
      </c>
      <c r="F987" s="108" t="s">
        <v>3226</v>
      </c>
      <c r="G987" s="27" t="s">
        <v>3227</v>
      </c>
      <c r="H987" s="27" t="s">
        <v>5</v>
      </c>
      <c r="I987" s="27" t="e">
        <f>+SUMIF('[16]New PBC 31.03.2021'!A:A, 'Trial Balance (2)'!F987, '[16]New PBC 31.03.2021'!D:D)</f>
        <v>#VALUE!</v>
      </c>
      <c r="J987" s="27" t="e">
        <f>+SUMIF('[16]New PBC 31.03.2021'!A:A, 'Trial Balance (2)'!F987, '[16]New PBC 31.03.2021'!G:G)</f>
        <v>#VALUE!</v>
      </c>
      <c r="K987" s="27" t="e">
        <f>+SUMIF('[16]New PBC 31.03.2021'!A:A, 'Trial Balance (2)'!F987, '[16]New PBC 31.03.2021'!J:J)</f>
        <v>#VALUE!</v>
      </c>
      <c r="L987" s="27" t="e">
        <f t="shared" si="73"/>
        <v>#VALUE!</v>
      </c>
      <c r="M987" s="27">
        <f t="shared" si="72"/>
        <v>0</v>
      </c>
      <c r="N987" s="95" t="e">
        <f t="shared" si="74"/>
        <v>#VALUE!</v>
      </c>
      <c r="O987" s="59"/>
      <c r="P987" s="59"/>
      <c r="Q987" s="60"/>
      <c r="R987" s="61"/>
      <c r="S987" s="61"/>
      <c r="T987" s="61"/>
      <c r="U987" s="61"/>
      <c r="V987" s="61"/>
      <c r="W987" s="61"/>
      <c r="X987" s="61"/>
      <c r="Y987" s="61"/>
      <c r="Z987" s="61"/>
      <c r="AA987" s="61"/>
      <c r="AB987" s="61"/>
      <c r="AC987" s="61"/>
      <c r="AD987" s="61"/>
      <c r="AE987" s="61"/>
      <c r="AF987" s="61"/>
      <c r="AG987" s="61"/>
      <c r="AH987" s="61"/>
      <c r="AI987" s="61"/>
      <c r="AJ987" s="61"/>
      <c r="AK987" s="61"/>
      <c r="AL987" s="61"/>
      <c r="AM987" s="61"/>
      <c r="AN987" s="61"/>
    </row>
    <row r="988" spans="1:40" s="23" customFormat="1" ht="12.75" x14ac:dyDescent="0.2">
      <c r="A988" s="23" t="s">
        <v>3568</v>
      </c>
      <c r="B988" s="138">
        <v>1004</v>
      </c>
      <c r="C988" s="138">
        <v>1004</v>
      </c>
      <c r="D988" s="138">
        <v>100401</v>
      </c>
      <c r="E988" s="138">
        <v>100401</v>
      </c>
      <c r="F988" s="108" t="s">
        <v>3228</v>
      </c>
      <c r="G988" s="27" t="s">
        <v>3229</v>
      </c>
      <c r="H988" s="27" t="s">
        <v>5</v>
      </c>
      <c r="I988" s="27" t="e">
        <f>+SUMIF('[16]New PBC 31.03.2021'!A:A, 'Trial Balance (2)'!F988, '[16]New PBC 31.03.2021'!D:D)</f>
        <v>#VALUE!</v>
      </c>
      <c r="J988" s="27" t="e">
        <f>+SUMIF('[16]New PBC 31.03.2021'!A:A, 'Trial Balance (2)'!F988, '[16]New PBC 31.03.2021'!G:G)</f>
        <v>#VALUE!</v>
      </c>
      <c r="K988" s="27" t="e">
        <f>+SUMIF('[16]New PBC 31.03.2021'!A:A, 'Trial Balance (2)'!F988, '[16]New PBC 31.03.2021'!J:J)</f>
        <v>#VALUE!</v>
      </c>
      <c r="L988" s="27" t="e">
        <f t="shared" si="73"/>
        <v>#VALUE!</v>
      </c>
      <c r="M988" s="27">
        <f t="shared" si="72"/>
        <v>0</v>
      </c>
      <c r="N988" s="95" t="e">
        <f t="shared" si="74"/>
        <v>#VALUE!</v>
      </c>
      <c r="O988" s="59"/>
      <c r="P988" s="59"/>
      <c r="Q988" s="60"/>
      <c r="R988" s="61"/>
      <c r="S988" s="61"/>
      <c r="T988" s="61"/>
      <c r="U988" s="61"/>
      <c r="V988" s="61"/>
      <c r="W988" s="61"/>
      <c r="X988" s="61"/>
      <c r="Y988" s="61"/>
      <c r="Z988" s="61"/>
      <c r="AA988" s="61"/>
      <c r="AB988" s="61"/>
      <c r="AC988" s="61"/>
      <c r="AD988" s="61"/>
      <c r="AE988" s="61"/>
      <c r="AF988" s="61"/>
      <c r="AG988" s="61"/>
      <c r="AH988" s="61"/>
      <c r="AI988" s="61"/>
      <c r="AJ988" s="61"/>
      <c r="AK988" s="61"/>
      <c r="AL988" s="61"/>
      <c r="AM988" s="61"/>
      <c r="AN988" s="61"/>
    </row>
    <row r="989" spans="1:40" s="23" customFormat="1" ht="12.75" x14ac:dyDescent="0.2">
      <c r="A989" s="23" t="s">
        <v>3568</v>
      </c>
      <c r="B989" s="138">
        <v>1004</v>
      </c>
      <c r="C989" s="138">
        <v>1004</v>
      </c>
      <c r="D989" s="138">
        <v>100401</v>
      </c>
      <c r="E989" s="138">
        <v>100401</v>
      </c>
      <c r="F989" s="108" t="s">
        <v>3230</v>
      </c>
      <c r="G989" s="27" t="s">
        <v>3231</v>
      </c>
      <c r="H989" s="27" t="s">
        <v>5</v>
      </c>
      <c r="I989" s="27" t="e">
        <f>+SUMIF('[16]New PBC 31.03.2021'!A:A, 'Trial Balance (2)'!F989, '[16]New PBC 31.03.2021'!D:D)</f>
        <v>#VALUE!</v>
      </c>
      <c r="J989" s="27" t="e">
        <f>+SUMIF('[16]New PBC 31.03.2021'!A:A, 'Trial Balance (2)'!F989, '[16]New PBC 31.03.2021'!G:G)</f>
        <v>#VALUE!</v>
      </c>
      <c r="K989" s="27" t="e">
        <f>+SUMIF('[16]New PBC 31.03.2021'!A:A, 'Trial Balance (2)'!F989, '[16]New PBC 31.03.2021'!J:J)</f>
        <v>#VALUE!</v>
      </c>
      <c r="L989" s="27" t="e">
        <f t="shared" si="73"/>
        <v>#VALUE!</v>
      </c>
      <c r="M989" s="27">
        <f t="shared" si="72"/>
        <v>0</v>
      </c>
      <c r="N989" s="95" t="e">
        <f t="shared" si="74"/>
        <v>#VALUE!</v>
      </c>
      <c r="O989" s="59"/>
      <c r="P989" s="59"/>
      <c r="Q989" s="60"/>
      <c r="R989" s="61"/>
      <c r="S989" s="61"/>
      <c r="T989" s="61"/>
      <c r="U989" s="61"/>
      <c r="V989" s="61"/>
      <c r="W989" s="61"/>
      <c r="X989" s="61"/>
      <c r="Y989" s="61"/>
      <c r="Z989" s="61"/>
      <c r="AA989" s="61"/>
      <c r="AB989" s="61"/>
      <c r="AC989" s="61"/>
      <c r="AD989" s="61"/>
      <c r="AE989" s="61"/>
      <c r="AF989" s="61"/>
      <c r="AG989" s="61"/>
      <c r="AH989" s="61"/>
      <c r="AI989" s="61"/>
      <c r="AJ989" s="61"/>
      <c r="AK989" s="61"/>
      <c r="AL989" s="61"/>
      <c r="AM989" s="61"/>
      <c r="AN989" s="61"/>
    </row>
    <row r="990" spans="1:40" s="23" customFormat="1" ht="12.75" x14ac:dyDescent="0.2">
      <c r="A990" s="23" t="s">
        <v>3568</v>
      </c>
      <c r="B990" s="138">
        <v>1004</v>
      </c>
      <c r="C990" s="138">
        <v>1004</v>
      </c>
      <c r="D990" s="138">
        <v>100401</v>
      </c>
      <c r="E990" s="138">
        <v>100401</v>
      </c>
      <c r="F990" s="108" t="s">
        <v>3232</v>
      </c>
      <c r="G990" s="27" t="s">
        <v>3233</v>
      </c>
      <c r="H990" s="27" t="s">
        <v>5</v>
      </c>
      <c r="I990" s="27" t="e">
        <f>+SUMIF('[16]New PBC 31.03.2021'!A:A, 'Trial Balance (2)'!F990, '[16]New PBC 31.03.2021'!D:D)</f>
        <v>#VALUE!</v>
      </c>
      <c r="J990" s="27" t="e">
        <f>+SUMIF('[16]New PBC 31.03.2021'!A:A, 'Trial Balance (2)'!F990, '[16]New PBC 31.03.2021'!G:G)</f>
        <v>#VALUE!</v>
      </c>
      <c r="K990" s="27" t="e">
        <f>+SUMIF('[16]New PBC 31.03.2021'!A:A, 'Trial Balance (2)'!F990, '[16]New PBC 31.03.2021'!J:J)</f>
        <v>#VALUE!</v>
      </c>
      <c r="L990" s="27" t="e">
        <f t="shared" si="73"/>
        <v>#VALUE!</v>
      </c>
      <c r="M990" s="27">
        <f t="shared" si="72"/>
        <v>0</v>
      </c>
      <c r="N990" s="95" t="e">
        <f t="shared" si="74"/>
        <v>#VALUE!</v>
      </c>
      <c r="O990" s="59"/>
      <c r="P990" s="59"/>
      <c r="Q990" s="60"/>
      <c r="R990" s="61"/>
      <c r="S990" s="61"/>
      <c r="T990" s="61"/>
      <c r="U990" s="61"/>
      <c r="V990" s="61"/>
      <c r="W990" s="61"/>
      <c r="X990" s="61"/>
      <c r="Y990" s="61"/>
      <c r="Z990" s="61"/>
      <c r="AA990" s="61"/>
      <c r="AB990" s="61"/>
      <c r="AC990" s="61"/>
      <c r="AD990" s="61"/>
      <c r="AE990" s="61"/>
      <c r="AF990" s="61"/>
      <c r="AG990" s="61"/>
      <c r="AH990" s="61"/>
      <c r="AI990" s="61"/>
      <c r="AJ990" s="61"/>
      <c r="AK990" s="61"/>
      <c r="AL990" s="61"/>
      <c r="AM990" s="61"/>
      <c r="AN990" s="61"/>
    </row>
    <row r="991" spans="1:40" s="23" customFormat="1" ht="12.75" x14ac:dyDescent="0.2">
      <c r="A991" s="23" t="s">
        <v>3568</v>
      </c>
      <c r="B991" s="138">
        <v>1004</v>
      </c>
      <c r="C991" s="138">
        <v>1004</v>
      </c>
      <c r="D991" s="138">
        <v>100401</v>
      </c>
      <c r="E991" s="138">
        <v>100401</v>
      </c>
      <c r="F991" s="108" t="s">
        <v>3234</v>
      </c>
      <c r="G991" s="27" t="s">
        <v>3235</v>
      </c>
      <c r="H991" s="27" t="s">
        <v>5</v>
      </c>
      <c r="I991" s="27" t="e">
        <f>+SUMIF('[16]New PBC 31.03.2021'!A:A, 'Trial Balance (2)'!F991, '[16]New PBC 31.03.2021'!D:D)</f>
        <v>#VALUE!</v>
      </c>
      <c r="J991" s="27" t="e">
        <f>+SUMIF('[16]New PBC 31.03.2021'!A:A, 'Trial Balance (2)'!F991, '[16]New PBC 31.03.2021'!G:G)</f>
        <v>#VALUE!</v>
      </c>
      <c r="K991" s="27" t="e">
        <f>+SUMIF('[16]New PBC 31.03.2021'!A:A, 'Trial Balance (2)'!F991, '[16]New PBC 31.03.2021'!J:J)</f>
        <v>#VALUE!</v>
      </c>
      <c r="L991" s="27" t="e">
        <f t="shared" si="73"/>
        <v>#VALUE!</v>
      </c>
      <c r="M991" s="27">
        <f t="shared" si="72"/>
        <v>0</v>
      </c>
      <c r="N991" s="95" t="e">
        <f t="shared" si="74"/>
        <v>#VALUE!</v>
      </c>
      <c r="O991" s="59"/>
      <c r="P991" s="59"/>
      <c r="Q991" s="60"/>
      <c r="R991" s="61"/>
      <c r="S991" s="61"/>
      <c r="T991" s="61"/>
      <c r="U991" s="61"/>
      <c r="V991" s="61"/>
      <c r="W991" s="61"/>
      <c r="X991" s="61"/>
      <c r="Y991" s="61"/>
      <c r="Z991" s="61"/>
      <c r="AA991" s="61"/>
      <c r="AB991" s="61"/>
      <c r="AC991" s="61"/>
      <c r="AD991" s="61"/>
      <c r="AE991" s="61"/>
      <c r="AF991" s="61"/>
      <c r="AG991" s="61"/>
      <c r="AH991" s="61"/>
      <c r="AI991" s="61"/>
      <c r="AJ991" s="61"/>
      <c r="AK991" s="61"/>
      <c r="AL991" s="61"/>
      <c r="AM991" s="61"/>
      <c r="AN991" s="61"/>
    </row>
    <row r="992" spans="1:40" s="23" customFormat="1" ht="12.75" x14ac:dyDescent="0.2">
      <c r="A992" s="23" t="s">
        <v>3568</v>
      </c>
      <c r="B992" s="138">
        <v>1004</v>
      </c>
      <c r="C992" s="138">
        <v>1004</v>
      </c>
      <c r="D992" s="138">
        <v>100401</v>
      </c>
      <c r="E992" s="138">
        <v>100401</v>
      </c>
      <c r="F992" s="108" t="s">
        <v>3236</v>
      </c>
      <c r="G992" s="27" t="s">
        <v>3237</v>
      </c>
      <c r="H992" s="27" t="s">
        <v>5</v>
      </c>
      <c r="I992" s="27" t="e">
        <f>+SUMIF('[16]New PBC 31.03.2021'!A:A, 'Trial Balance (2)'!F992, '[16]New PBC 31.03.2021'!D:D)</f>
        <v>#VALUE!</v>
      </c>
      <c r="J992" s="27" t="e">
        <f>+SUMIF('[16]New PBC 31.03.2021'!A:A, 'Trial Balance (2)'!F992, '[16]New PBC 31.03.2021'!G:G)</f>
        <v>#VALUE!</v>
      </c>
      <c r="K992" s="27" t="e">
        <f>+SUMIF('[16]New PBC 31.03.2021'!A:A, 'Trial Balance (2)'!F992, '[16]New PBC 31.03.2021'!J:J)</f>
        <v>#VALUE!</v>
      </c>
      <c r="L992" s="27" t="e">
        <f t="shared" si="73"/>
        <v>#VALUE!</v>
      </c>
      <c r="M992" s="27">
        <f t="shared" si="72"/>
        <v>0</v>
      </c>
      <c r="N992" s="95" t="e">
        <f t="shared" si="74"/>
        <v>#VALUE!</v>
      </c>
      <c r="O992" s="59"/>
      <c r="P992" s="59"/>
      <c r="Q992" s="60"/>
      <c r="R992" s="61"/>
      <c r="S992" s="61"/>
      <c r="T992" s="61"/>
      <c r="U992" s="61"/>
      <c r="V992" s="61"/>
      <c r="W992" s="61"/>
      <c r="X992" s="61"/>
      <c r="Y992" s="61"/>
      <c r="Z992" s="61"/>
      <c r="AA992" s="61"/>
      <c r="AB992" s="61"/>
      <c r="AC992" s="61"/>
      <c r="AD992" s="61"/>
      <c r="AE992" s="61"/>
      <c r="AF992" s="61"/>
      <c r="AG992" s="61"/>
      <c r="AH992" s="61"/>
      <c r="AI992" s="61"/>
      <c r="AJ992" s="61"/>
      <c r="AK992" s="61"/>
      <c r="AL992" s="61"/>
      <c r="AM992" s="61"/>
      <c r="AN992" s="61"/>
    </row>
    <row r="993" spans="1:40" s="23" customFormat="1" ht="12.75" x14ac:dyDescent="0.2">
      <c r="A993" s="23" t="s">
        <v>3568</v>
      </c>
      <c r="B993" s="138">
        <v>1004</v>
      </c>
      <c r="C993" s="138">
        <v>1004</v>
      </c>
      <c r="D993" s="138">
        <v>100401</v>
      </c>
      <c r="E993" s="138">
        <v>100401</v>
      </c>
      <c r="F993" s="108" t="s">
        <v>3238</v>
      </c>
      <c r="G993" s="27" t="s">
        <v>3239</v>
      </c>
      <c r="H993" s="27" t="s">
        <v>5</v>
      </c>
      <c r="I993" s="27" t="e">
        <f>+SUMIF('[16]New PBC 31.03.2021'!A:A, 'Trial Balance (2)'!F993, '[16]New PBC 31.03.2021'!D:D)</f>
        <v>#VALUE!</v>
      </c>
      <c r="J993" s="27" t="e">
        <f>+SUMIF('[16]New PBC 31.03.2021'!A:A, 'Trial Balance (2)'!F993, '[16]New PBC 31.03.2021'!G:G)</f>
        <v>#VALUE!</v>
      </c>
      <c r="K993" s="27" t="e">
        <f>+SUMIF('[16]New PBC 31.03.2021'!A:A, 'Trial Balance (2)'!F993, '[16]New PBC 31.03.2021'!J:J)</f>
        <v>#VALUE!</v>
      </c>
      <c r="L993" s="27" t="e">
        <f t="shared" si="73"/>
        <v>#VALUE!</v>
      </c>
      <c r="M993" s="27">
        <f t="shared" si="72"/>
        <v>0</v>
      </c>
      <c r="N993" s="95" t="e">
        <f t="shared" si="74"/>
        <v>#VALUE!</v>
      </c>
      <c r="O993" s="59"/>
      <c r="P993" s="59"/>
      <c r="Q993" s="60"/>
      <c r="R993" s="61"/>
      <c r="S993" s="61"/>
      <c r="T993" s="61"/>
      <c r="U993" s="61"/>
      <c r="V993" s="61"/>
      <c r="W993" s="61"/>
      <c r="X993" s="61"/>
      <c r="Y993" s="61"/>
      <c r="Z993" s="61"/>
      <c r="AA993" s="61"/>
      <c r="AB993" s="61"/>
      <c r="AC993" s="61"/>
      <c r="AD993" s="61"/>
      <c r="AE993" s="61"/>
      <c r="AF993" s="61"/>
      <c r="AG993" s="61"/>
      <c r="AH993" s="61"/>
      <c r="AI993" s="61"/>
      <c r="AJ993" s="61"/>
      <c r="AK993" s="61"/>
      <c r="AL993" s="61"/>
      <c r="AM993" s="61"/>
      <c r="AN993" s="61"/>
    </row>
    <row r="994" spans="1:40" s="23" customFormat="1" ht="12.75" x14ac:dyDescent="0.2">
      <c r="A994" s="23" t="s">
        <v>3568</v>
      </c>
      <c r="B994" s="138">
        <v>1004</v>
      </c>
      <c r="C994" s="138">
        <v>1004</v>
      </c>
      <c r="D994" s="138">
        <v>100401</v>
      </c>
      <c r="E994" s="138">
        <v>100401</v>
      </c>
      <c r="F994" s="108" t="s">
        <v>3240</v>
      </c>
      <c r="G994" s="27" t="s">
        <v>3241</v>
      </c>
      <c r="H994" s="27" t="s">
        <v>5</v>
      </c>
      <c r="I994" s="27" t="e">
        <f>+SUMIF('[16]New PBC 31.03.2021'!A:A, 'Trial Balance (2)'!F994, '[16]New PBC 31.03.2021'!D:D)</f>
        <v>#VALUE!</v>
      </c>
      <c r="J994" s="27" t="e">
        <f>+SUMIF('[16]New PBC 31.03.2021'!A:A, 'Trial Balance (2)'!F994, '[16]New PBC 31.03.2021'!G:G)</f>
        <v>#VALUE!</v>
      </c>
      <c r="K994" s="27" t="e">
        <f>+SUMIF('[16]New PBC 31.03.2021'!A:A, 'Trial Balance (2)'!F994, '[16]New PBC 31.03.2021'!J:J)</f>
        <v>#VALUE!</v>
      </c>
      <c r="L994" s="27" t="e">
        <f t="shared" si="73"/>
        <v>#VALUE!</v>
      </c>
      <c r="M994" s="27">
        <f t="shared" si="72"/>
        <v>0</v>
      </c>
      <c r="N994" s="95" t="e">
        <f t="shared" si="74"/>
        <v>#VALUE!</v>
      </c>
      <c r="O994" s="59"/>
      <c r="P994" s="59"/>
      <c r="Q994" s="60"/>
      <c r="R994" s="61"/>
      <c r="S994" s="61"/>
      <c r="T994" s="61"/>
      <c r="U994" s="61"/>
      <c r="V994" s="61"/>
      <c r="W994" s="61"/>
      <c r="X994" s="61"/>
      <c r="Y994" s="61"/>
      <c r="Z994" s="61"/>
      <c r="AA994" s="61"/>
      <c r="AB994" s="61"/>
      <c r="AC994" s="61"/>
      <c r="AD994" s="61"/>
      <c r="AE994" s="61"/>
      <c r="AF994" s="61"/>
      <c r="AG994" s="61"/>
      <c r="AH994" s="61"/>
      <c r="AI994" s="61"/>
      <c r="AJ994" s="61"/>
      <c r="AK994" s="61"/>
      <c r="AL994" s="61"/>
      <c r="AM994" s="61"/>
      <c r="AN994" s="61"/>
    </row>
    <row r="995" spans="1:40" s="23" customFormat="1" ht="12.75" x14ac:dyDescent="0.2">
      <c r="A995" s="23" t="s">
        <v>3568</v>
      </c>
      <c r="B995" s="138">
        <v>1004</v>
      </c>
      <c r="C995" s="138">
        <v>1004</v>
      </c>
      <c r="D995" s="138">
        <v>100401</v>
      </c>
      <c r="E995" s="138">
        <v>100401</v>
      </c>
      <c r="F995" s="108" t="s">
        <v>3242</v>
      </c>
      <c r="G995" s="27" t="s">
        <v>3243</v>
      </c>
      <c r="H995" s="27" t="s">
        <v>5</v>
      </c>
      <c r="I995" s="27" t="e">
        <f>+SUMIF('[16]New PBC 31.03.2021'!A:A, 'Trial Balance (2)'!F995, '[16]New PBC 31.03.2021'!D:D)</f>
        <v>#VALUE!</v>
      </c>
      <c r="J995" s="27" t="e">
        <f>+SUMIF('[16]New PBC 31.03.2021'!A:A, 'Trial Balance (2)'!F995, '[16]New PBC 31.03.2021'!G:G)</f>
        <v>#VALUE!</v>
      </c>
      <c r="K995" s="27" t="e">
        <f>+SUMIF('[16]New PBC 31.03.2021'!A:A, 'Trial Balance (2)'!F995, '[16]New PBC 31.03.2021'!J:J)</f>
        <v>#VALUE!</v>
      </c>
      <c r="L995" s="27" t="e">
        <f t="shared" si="73"/>
        <v>#VALUE!</v>
      </c>
      <c r="M995" s="27">
        <f t="shared" si="72"/>
        <v>0</v>
      </c>
      <c r="N995" s="95" t="e">
        <f t="shared" si="74"/>
        <v>#VALUE!</v>
      </c>
      <c r="O995" s="59"/>
      <c r="P995" s="59"/>
      <c r="Q995" s="60"/>
      <c r="R995" s="61"/>
      <c r="S995" s="61"/>
      <c r="T995" s="61"/>
      <c r="U995" s="61"/>
      <c r="V995" s="61"/>
      <c r="W995" s="61"/>
      <c r="X995" s="61"/>
      <c r="Y995" s="61"/>
      <c r="Z995" s="61"/>
      <c r="AA995" s="61"/>
      <c r="AB995" s="61"/>
      <c r="AC995" s="61"/>
      <c r="AD995" s="61"/>
      <c r="AE995" s="61"/>
      <c r="AF995" s="61"/>
      <c r="AG995" s="61"/>
      <c r="AH995" s="61"/>
      <c r="AI995" s="61"/>
      <c r="AJ995" s="61"/>
      <c r="AK995" s="61"/>
      <c r="AL995" s="61"/>
      <c r="AM995" s="61"/>
      <c r="AN995" s="61"/>
    </row>
    <row r="996" spans="1:40" s="23" customFormat="1" ht="12.75" x14ac:dyDescent="0.2">
      <c r="A996" s="23" t="s">
        <v>3568</v>
      </c>
      <c r="B996" s="138">
        <v>1004</v>
      </c>
      <c r="C996" s="138">
        <v>1004</v>
      </c>
      <c r="D996" s="138">
        <v>100401</v>
      </c>
      <c r="E996" s="138">
        <v>100401</v>
      </c>
      <c r="F996" s="108" t="s">
        <v>3244</v>
      </c>
      <c r="G996" s="27" t="s">
        <v>3245</v>
      </c>
      <c r="H996" s="27" t="s">
        <v>5</v>
      </c>
      <c r="I996" s="27" t="e">
        <f>+SUMIF('[16]New PBC 31.03.2021'!A:A, 'Trial Balance (2)'!F996, '[16]New PBC 31.03.2021'!D:D)</f>
        <v>#VALUE!</v>
      </c>
      <c r="J996" s="27" t="e">
        <f>+SUMIF('[16]New PBC 31.03.2021'!A:A, 'Trial Balance (2)'!F996, '[16]New PBC 31.03.2021'!G:G)</f>
        <v>#VALUE!</v>
      </c>
      <c r="K996" s="27" t="e">
        <f>+SUMIF('[16]New PBC 31.03.2021'!A:A, 'Trial Balance (2)'!F996, '[16]New PBC 31.03.2021'!J:J)</f>
        <v>#VALUE!</v>
      </c>
      <c r="L996" s="27" t="e">
        <f t="shared" si="73"/>
        <v>#VALUE!</v>
      </c>
      <c r="M996" s="27">
        <f t="shared" si="72"/>
        <v>0</v>
      </c>
      <c r="N996" s="95" t="e">
        <f t="shared" si="74"/>
        <v>#VALUE!</v>
      </c>
      <c r="O996" s="59"/>
      <c r="P996" s="59"/>
      <c r="Q996" s="60"/>
      <c r="R996" s="61"/>
      <c r="S996" s="61"/>
      <c r="T996" s="61"/>
      <c r="U996" s="61"/>
      <c r="V996" s="61"/>
      <c r="W996" s="61"/>
      <c r="X996" s="61"/>
      <c r="Y996" s="61"/>
      <c r="Z996" s="61"/>
      <c r="AA996" s="61"/>
      <c r="AB996" s="61"/>
      <c r="AC996" s="61"/>
      <c r="AD996" s="61"/>
      <c r="AE996" s="61"/>
      <c r="AF996" s="61"/>
      <c r="AG996" s="61"/>
      <c r="AH996" s="61"/>
      <c r="AI996" s="61"/>
      <c r="AJ996" s="61"/>
      <c r="AK996" s="61"/>
      <c r="AL996" s="61"/>
      <c r="AM996" s="61"/>
      <c r="AN996" s="61"/>
    </row>
    <row r="997" spans="1:40" s="23" customFormat="1" ht="12.75" x14ac:dyDescent="0.2">
      <c r="A997" s="23" t="s">
        <v>3568</v>
      </c>
      <c r="B997" s="138">
        <v>1004</v>
      </c>
      <c r="C997" s="138">
        <v>1004</v>
      </c>
      <c r="D997" s="138">
        <v>100401</v>
      </c>
      <c r="E997" s="138">
        <v>100401</v>
      </c>
      <c r="F997" s="108" t="s">
        <v>3246</v>
      </c>
      <c r="G997" s="27" t="s">
        <v>3247</v>
      </c>
      <c r="H997" s="27" t="s">
        <v>5</v>
      </c>
      <c r="I997" s="27" t="e">
        <f>+SUMIF('[16]New PBC 31.03.2021'!A:A, 'Trial Balance (2)'!F997, '[16]New PBC 31.03.2021'!D:D)</f>
        <v>#VALUE!</v>
      </c>
      <c r="J997" s="27" t="e">
        <f>+SUMIF('[16]New PBC 31.03.2021'!A:A, 'Trial Balance (2)'!F997, '[16]New PBC 31.03.2021'!G:G)</f>
        <v>#VALUE!</v>
      </c>
      <c r="K997" s="27" t="e">
        <f>+SUMIF('[16]New PBC 31.03.2021'!A:A, 'Trial Balance (2)'!F997, '[16]New PBC 31.03.2021'!J:J)</f>
        <v>#VALUE!</v>
      </c>
      <c r="L997" s="27" t="e">
        <f t="shared" si="73"/>
        <v>#VALUE!</v>
      </c>
      <c r="M997" s="27">
        <f t="shared" si="72"/>
        <v>0</v>
      </c>
      <c r="N997" s="95" t="e">
        <f t="shared" si="74"/>
        <v>#VALUE!</v>
      </c>
      <c r="O997" s="59"/>
      <c r="P997" s="59"/>
      <c r="Q997" s="60"/>
      <c r="R997" s="61"/>
      <c r="S997" s="61"/>
      <c r="T997" s="61"/>
      <c r="U997" s="61"/>
      <c r="V997" s="61"/>
      <c r="W997" s="61"/>
      <c r="X997" s="61"/>
      <c r="Y997" s="61"/>
      <c r="Z997" s="61"/>
      <c r="AA997" s="61"/>
      <c r="AB997" s="61"/>
      <c r="AC997" s="61"/>
      <c r="AD997" s="61"/>
      <c r="AE997" s="61"/>
      <c r="AF997" s="61"/>
      <c r="AG997" s="61"/>
      <c r="AH997" s="61"/>
      <c r="AI997" s="61"/>
      <c r="AJ997" s="61"/>
      <c r="AK997" s="61"/>
      <c r="AL997" s="61"/>
      <c r="AM997" s="61"/>
      <c r="AN997" s="61"/>
    </row>
    <row r="998" spans="1:40" s="23" customFormat="1" ht="12.75" x14ac:dyDescent="0.2">
      <c r="A998" s="23" t="s">
        <v>3568</v>
      </c>
      <c r="B998" s="138">
        <v>1004</v>
      </c>
      <c r="C998" s="138">
        <v>1004</v>
      </c>
      <c r="D998" s="138">
        <v>100401</v>
      </c>
      <c r="E998" s="138">
        <v>100401</v>
      </c>
      <c r="F998" s="108" t="s">
        <v>3248</v>
      </c>
      <c r="G998" s="27" t="s">
        <v>3249</v>
      </c>
      <c r="H998" s="27" t="s">
        <v>5</v>
      </c>
      <c r="I998" s="27" t="e">
        <f>+SUMIF('[16]New PBC 31.03.2021'!A:A, 'Trial Balance (2)'!F998, '[16]New PBC 31.03.2021'!D:D)</f>
        <v>#VALUE!</v>
      </c>
      <c r="J998" s="27" t="e">
        <f>+SUMIF('[16]New PBC 31.03.2021'!A:A, 'Trial Balance (2)'!F998, '[16]New PBC 31.03.2021'!G:G)</f>
        <v>#VALUE!</v>
      </c>
      <c r="K998" s="27" t="e">
        <f>+SUMIF('[16]New PBC 31.03.2021'!A:A, 'Trial Balance (2)'!F998, '[16]New PBC 31.03.2021'!J:J)</f>
        <v>#VALUE!</v>
      </c>
      <c r="L998" s="27" t="e">
        <f t="shared" si="73"/>
        <v>#VALUE!</v>
      </c>
      <c r="M998" s="27">
        <f t="shared" si="72"/>
        <v>0</v>
      </c>
      <c r="N998" s="95" t="e">
        <f t="shared" si="74"/>
        <v>#VALUE!</v>
      </c>
      <c r="O998" s="59"/>
      <c r="P998" s="59"/>
      <c r="Q998" s="60"/>
      <c r="R998" s="61"/>
      <c r="S998" s="61"/>
      <c r="T998" s="61"/>
      <c r="U998" s="61"/>
      <c r="V998" s="61"/>
      <c r="W998" s="61"/>
      <c r="X998" s="61"/>
      <c r="Y998" s="61"/>
      <c r="Z998" s="61"/>
      <c r="AA998" s="61"/>
      <c r="AB998" s="61"/>
      <c r="AC998" s="61"/>
      <c r="AD998" s="61"/>
      <c r="AE998" s="61"/>
      <c r="AF998" s="61"/>
      <c r="AG998" s="61"/>
      <c r="AH998" s="61"/>
      <c r="AI998" s="61"/>
      <c r="AJ998" s="61"/>
      <c r="AK998" s="61"/>
      <c r="AL998" s="61"/>
      <c r="AM998" s="61"/>
      <c r="AN998" s="61"/>
    </row>
    <row r="999" spans="1:40" s="23" customFormat="1" ht="12.75" x14ac:dyDescent="0.2">
      <c r="A999" s="23" t="s">
        <v>3568</v>
      </c>
      <c r="B999" s="138">
        <v>1004</v>
      </c>
      <c r="C999" s="138">
        <v>1004</v>
      </c>
      <c r="D999" s="138">
        <v>100401</v>
      </c>
      <c r="E999" s="138">
        <v>100401</v>
      </c>
      <c r="F999" s="108" t="s">
        <v>3250</v>
      </c>
      <c r="G999" s="27" t="s">
        <v>3251</v>
      </c>
      <c r="H999" s="27" t="s">
        <v>5</v>
      </c>
      <c r="I999" s="27" t="e">
        <f>+SUMIF('[16]New PBC 31.03.2021'!A:A, 'Trial Balance (2)'!F999, '[16]New PBC 31.03.2021'!D:D)</f>
        <v>#VALUE!</v>
      </c>
      <c r="J999" s="27" t="e">
        <f>+SUMIF('[16]New PBC 31.03.2021'!A:A, 'Trial Balance (2)'!F999, '[16]New PBC 31.03.2021'!G:G)</f>
        <v>#VALUE!</v>
      </c>
      <c r="K999" s="27" t="e">
        <f>+SUMIF('[16]New PBC 31.03.2021'!A:A, 'Trial Balance (2)'!F999, '[16]New PBC 31.03.2021'!J:J)</f>
        <v>#VALUE!</v>
      </c>
      <c r="L999" s="27" t="e">
        <f t="shared" si="73"/>
        <v>#VALUE!</v>
      </c>
      <c r="M999" s="27">
        <f t="shared" si="72"/>
        <v>0</v>
      </c>
      <c r="N999" s="95" t="e">
        <f t="shared" si="74"/>
        <v>#VALUE!</v>
      </c>
      <c r="O999" s="59"/>
      <c r="P999" s="59"/>
      <c r="Q999" s="60"/>
      <c r="R999" s="61"/>
      <c r="S999" s="61"/>
      <c r="T999" s="61"/>
      <c r="U999" s="61"/>
      <c r="V999" s="61"/>
      <c r="W999" s="61"/>
      <c r="X999" s="61"/>
      <c r="Y999" s="61"/>
      <c r="Z999" s="61"/>
      <c r="AA999" s="61"/>
      <c r="AB999" s="61"/>
      <c r="AC999" s="61"/>
      <c r="AD999" s="61"/>
      <c r="AE999" s="61"/>
      <c r="AF999" s="61"/>
      <c r="AG999" s="61"/>
      <c r="AH999" s="61"/>
      <c r="AI999" s="61"/>
      <c r="AJ999" s="61"/>
      <c r="AK999" s="61"/>
      <c r="AL999" s="61"/>
      <c r="AM999" s="61"/>
      <c r="AN999" s="61"/>
    </row>
    <row r="1000" spans="1:40" s="23" customFormat="1" ht="12.75" x14ac:dyDescent="0.2">
      <c r="A1000" s="23" t="s">
        <v>3568</v>
      </c>
      <c r="B1000" s="138">
        <v>1004</v>
      </c>
      <c r="C1000" s="138">
        <v>1004</v>
      </c>
      <c r="D1000" s="138">
        <v>100401</v>
      </c>
      <c r="E1000" s="138">
        <v>100401</v>
      </c>
      <c r="F1000" s="108" t="s">
        <v>3252</v>
      </c>
      <c r="G1000" s="27" t="s">
        <v>3253</v>
      </c>
      <c r="H1000" s="27" t="s">
        <v>5</v>
      </c>
      <c r="I1000" s="27" t="e">
        <f>+SUMIF('[16]New PBC 31.03.2021'!A:A, 'Trial Balance (2)'!F1000, '[16]New PBC 31.03.2021'!D:D)</f>
        <v>#VALUE!</v>
      </c>
      <c r="J1000" s="27" t="e">
        <f>+SUMIF('[16]New PBC 31.03.2021'!A:A, 'Trial Balance (2)'!F1000, '[16]New PBC 31.03.2021'!G:G)</f>
        <v>#VALUE!</v>
      </c>
      <c r="K1000" s="27" t="e">
        <f>+SUMIF('[16]New PBC 31.03.2021'!A:A, 'Trial Balance (2)'!F1000, '[16]New PBC 31.03.2021'!J:J)</f>
        <v>#VALUE!</v>
      </c>
      <c r="L1000" s="27" t="e">
        <f t="shared" si="73"/>
        <v>#VALUE!</v>
      </c>
      <c r="M1000" s="27">
        <f t="shared" si="72"/>
        <v>0</v>
      </c>
      <c r="N1000" s="95" t="e">
        <f t="shared" si="74"/>
        <v>#VALUE!</v>
      </c>
      <c r="O1000" s="59"/>
      <c r="P1000" s="59"/>
      <c r="Q1000" s="60"/>
      <c r="R1000" s="61"/>
      <c r="S1000" s="61"/>
      <c r="T1000" s="61"/>
      <c r="U1000" s="61"/>
      <c r="V1000" s="61"/>
      <c r="W1000" s="61"/>
      <c r="X1000" s="61"/>
      <c r="Y1000" s="61"/>
      <c r="Z1000" s="61"/>
      <c r="AA1000" s="61"/>
      <c r="AB1000" s="61"/>
      <c r="AC1000" s="61"/>
      <c r="AD1000" s="61"/>
      <c r="AE1000" s="61"/>
      <c r="AF1000" s="61"/>
      <c r="AG1000" s="61"/>
      <c r="AH1000" s="61"/>
      <c r="AI1000" s="61"/>
      <c r="AJ1000" s="61"/>
      <c r="AK1000" s="61"/>
      <c r="AL1000" s="61"/>
      <c r="AM1000" s="61"/>
      <c r="AN1000" s="61"/>
    </row>
    <row r="1001" spans="1:40" s="23" customFormat="1" ht="12.75" x14ac:dyDescent="0.2">
      <c r="A1001" s="23" t="s">
        <v>3568</v>
      </c>
      <c r="B1001" s="138">
        <v>1004</v>
      </c>
      <c r="C1001" s="138">
        <v>1004</v>
      </c>
      <c r="D1001" s="138">
        <v>100401</v>
      </c>
      <c r="E1001" s="138">
        <v>100401</v>
      </c>
      <c r="F1001" s="108" t="s">
        <v>3254</v>
      </c>
      <c r="G1001" s="27" t="s">
        <v>3255</v>
      </c>
      <c r="H1001" s="27" t="s">
        <v>5</v>
      </c>
      <c r="I1001" s="27" t="e">
        <f>+SUMIF('[16]New PBC 31.03.2021'!A:A, 'Trial Balance (2)'!F1001, '[16]New PBC 31.03.2021'!D:D)</f>
        <v>#VALUE!</v>
      </c>
      <c r="J1001" s="27" t="e">
        <f>+SUMIF('[16]New PBC 31.03.2021'!A:A, 'Trial Balance (2)'!F1001, '[16]New PBC 31.03.2021'!G:G)</f>
        <v>#VALUE!</v>
      </c>
      <c r="K1001" s="27" t="e">
        <f>+SUMIF('[16]New PBC 31.03.2021'!A:A, 'Trial Balance (2)'!F1001, '[16]New PBC 31.03.2021'!J:J)</f>
        <v>#VALUE!</v>
      </c>
      <c r="L1001" s="27" t="e">
        <f t="shared" si="73"/>
        <v>#VALUE!</v>
      </c>
      <c r="M1001" s="27">
        <f t="shared" si="72"/>
        <v>0</v>
      </c>
      <c r="N1001" s="95" t="e">
        <f t="shared" si="74"/>
        <v>#VALUE!</v>
      </c>
      <c r="O1001" s="59"/>
      <c r="P1001" s="59"/>
      <c r="Q1001" s="60"/>
      <c r="R1001" s="61"/>
      <c r="S1001" s="61"/>
      <c r="T1001" s="61"/>
      <c r="U1001" s="61"/>
      <c r="V1001" s="61"/>
      <c r="W1001" s="61"/>
      <c r="X1001" s="61"/>
      <c r="Y1001" s="61"/>
      <c r="Z1001" s="61"/>
      <c r="AA1001" s="61"/>
      <c r="AB1001" s="61"/>
      <c r="AC1001" s="61"/>
      <c r="AD1001" s="61"/>
      <c r="AE1001" s="61"/>
      <c r="AF1001" s="61"/>
      <c r="AG1001" s="61"/>
      <c r="AH1001" s="61"/>
      <c r="AI1001" s="61"/>
      <c r="AJ1001" s="61"/>
      <c r="AK1001" s="61"/>
      <c r="AL1001" s="61"/>
      <c r="AM1001" s="61"/>
      <c r="AN1001" s="61"/>
    </row>
    <row r="1002" spans="1:40" s="23" customFormat="1" ht="12.75" x14ac:dyDescent="0.2">
      <c r="A1002" s="23" t="s">
        <v>3568</v>
      </c>
      <c r="B1002" s="138">
        <v>1004</v>
      </c>
      <c r="C1002" s="138">
        <v>1004</v>
      </c>
      <c r="D1002" s="138">
        <v>100401</v>
      </c>
      <c r="E1002" s="138">
        <v>100401</v>
      </c>
      <c r="F1002" s="108" t="s">
        <v>3256</v>
      </c>
      <c r="G1002" s="27" t="s">
        <v>3257</v>
      </c>
      <c r="H1002" s="27" t="s">
        <v>5</v>
      </c>
      <c r="I1002" s="27" t="e">
        <f>+SUMIF('[16]New PBC 31.03.2021'!A:A, 'Trial Balance (2)'!F1002, '[16]New PBC 31.03.2021'!D:D)</f>
        <v>#VALUE!</v>
      </c>
      <c r="J1002" s="27" t="e">
        <f>+SUMIF('[16]New PBC 31.03.2021'!A:A, 'Trial Balance (2)'!F1002, '[16]New PBC 31.03.2021'!G:G)</f>
        <v>#VALUE!</v>
      </c>
      <c r="K1002" s="27" t="e">
        <f>+SUMIF('[16]New PBC 31.03.2021'!A:A, 'Trial Balance (2)'!F1002, '[16]New PBC 31.03.2021'!J:J)</f>
        <v>#VALUE!</v>
      </c>
      <c r="L1002" s="27" t="e">
        <f t="shared" si="73"/>
        <v>#VALUE!</v>
      </c>
      <c r="M1002" s="27">
        <f t="shared" si="72"/>
        <v>0</v>
      </c>
      <c r="N1002" s="95" t="e">
        <f t="shared" si="74"/>
        <v>#VALUE!</v>
      </c>
      <c r="O1002" s="59"/>
      <c r="P1002" s="59"/>
      <c r="Q1002" s="60"/>
      <c r="R1002" s="61"/>
      <c r="S1002" s="61"/>
      <c r="T1002" s="61"/>
      <c r="U1002" s="61"/>
      <c r="V1002" s="61"/>
      <c r="W1002" s="61"/>
      <c r="X1002" s="61"/>
      <c r="Y1002" s="61"/>
      <c r="Z1002" s="61"/>
      <c r="AA1002" s="61"/>
      <c r="AB1002" s="61"/>
      <c r="AC1002" s="61"/>
      <c r="AD1002" s="61"/>
      <c r="AE1002" s="61"/>
      <c r="AF1002" s="61"/>
      <c r="AG1002" s="61"/>
      <c r="AH1002" s="61"/>
      <c r="AI1002" s="61"/>
      <c r="AJ1002" s="61"/>
      <c r="AK1002" s="61"/>
      <c r="AL1002" s="61"/>
      <c r="AM1002" s="61"/>
      <c r="AN1002" s="61"/>
    </row>
    <row r="1003" spans="1:40" s="23" customFormat="1" ht="12.75" x14ac:dyDescent="0.2">
      <c r="A1003" s="23" t="s">
        <v>3568</v>
      </c>
      <c r="B1003" s="138">
        <v>1004</v>
      </c>
      <c r="C1003" s="138">
        <v>1004</v>
      </c>
      <c r="D1003" s="138">
        <v>100401</v>
      </c>
      <c r="E1003" s="138">
        <v>100401</v>
      </c>
      <c r="F1003" s="108" t="s">
        <v>3258</v>
      </c>
      <c r="G1003" s="27" t="s">
        <v>3259</v>
      </c>
      <c r="H1003" s="27" t="s">
        <v>5</v>
      </c>
      <c r="I1003" s="27" t="e">
        <f>+SUMIF('[16]New PBC 31.03.2021'!A:A, 'Trial Balance (2)'!F1003, '[16]New PBC 31.03.2021'!D:D)</f>
        <v>#VALUE!</v>
      </c>
      <c r="J1003" s="27" t="e">
        <f>+SUMIF('[16]New PBC 31.03.2021'!A:A, 'Trial Balance (2)'!F1003, '[16]New PBC 31.03.2021'!G:G)</f>
        <v>#VALUE!</v>
      </c>
      <c r="K1003" s="27" t="e">
        <f>+SUMIF('[16]New PBC 31.03.2021'!A:A, 'Trial Balance (2)'!F1003, '[16]New PBC 31.03.2021'!J:J)</f>
        <v>#VALUE!</v>
      </c>
      <c r="L1003" s="27" t="e">
        <f t="shared" si="73"/>
        <v>#VALUE!</v>
      </c>
      <c r="M1003" s="27">
        <f t="shared" si="72"/>
        <v>0</v>
      </c>
      <c r="N1003" s="95" t="e">
        <f t="shared" si="74"/>
        <v>#VALUE!</v>
      </c>
      <c r="O1003" s="59"/>
      <c r="P1003" s="59"/>
      <c r="Q1003" s="60"/>
      <c r="R1003" s="61"/>
      <c r="S1003" s="61"/>
      <c r="T1003" s="61"/>
      <c r="U1003" s="61"/>
      <c r="V1003" s="61"/>
      <c r="W1003" s="61"/>
      <c r="X1003" s="61"/>
      <c r="Y1003" s="61"/>
      <c r="Z1003" s="61"/>
      <c r="AA1003" s="61"/>
      <c r="AB1003" s="61"/>
      <c r="AC1003" s="61"/>
      <c r="AD1003" s="61"/>
      <c r="AE1003" s="61"/>
      <c r="AF1003" s="61"/>
      <c r="AG1003" s="61"/>
      <c r="AH1003" s="61"/>
      <c r="AI1003" s="61"/>
      <c r="AJ1003" s="61"/>
      <c r="AK1003" s="61"/>
      <c r="AL1003" s="61"/>
      <c r="AM1003" s="61"/>
      <c r="AN1003" s="61"/>
    </row>
    <row r="1004" spans="1:40" s="23" customFormat="1" ht="12.75" x14ac:dyDescent="0.2">
      <c r="A1004" s="23" t="s">
        <v>3568</v>
      </c>
      <c r="B1004" s="138">
        <v>1004</v>
      </c>
      <c r="C1004" s="138">
        <v>1004</v>
      </c>
      <c r="D1004" s="138">
        <v>100401</v>
      </c>
      <c r="E1004" s="138">
        <v>100401</v>
      </c>
      <c r="F1004" s="108" t="s">
        <v>3260</v>
      </c>
      <c r="G1004" s="27" t="s">
        <v>3261</v>
      </c>
      <c r="H1004" s="27" t="s">
        <v>5</v>
      </c>
      <c r="I1004" s="27" t="e">
        <f>+SUMIF('[16]New PBC 31.03.2021'!A:A, 'Trial Balance (2)'!F1004, '[16]New PBC 31.03.2021'!D:D)</f>
        <v>#VALUE!</v>
      </c>
      <c r="J1004" s="27" t="e">
        <f>+SUMIF('[16]New PBC 31.03.2021'!A:A, 'Trial Balance (2)'!F1004, '[16]New PBC 31.03.2021'!G:G)</f>
        <v>#VALUE!</v>
      </c>
      <c r="K1004" s="27" t="e">
        <f>+SUMIF('[16]New PBC 31.03.2021'!A:A, 'Trial Balance (2)'!F1004, '[16]New PBC 31.03.2021'!J:J)</f>
        <v>#VALUE!</v>
      </c>
      <c r="L1004" s="27" t="e">
        <f t="shared" si="73"/>
        <v>#VALUE!</v>
      </c>
      <c r="M1004" s="27">
        <f t="shared" si="72"/>
        <v>0</v>
      </c>
      <c r="N1004" s="95" t="e">
        <f t="shared" si="74"/>
        <v>#VALUE!</v>
      </c>
      <c r="O1004" s="59"/>
      <c r="P1004" s="59"/>
      <c r="Q1004" s="60"/>
      <c r="R1004" s="61"/>
      <c r="S1004" s="61"/>
      <c r="T1004" s="61"/>
      <c r="U1004" s="61"/>
      <c r="V1004" s="61"/>
      <c r="W1004" s="61"/>
      <c r="X1004" s="61"/>
      <c r="Y1004" s="61"/>
      <c r="Z1004" s="61"/>
      <c r="AA1004" s="61"/>
      <c r="AB1004" s="61"/>
      <c r="AC1004" s="61"/>
      <c r="AD1004" s="61"/>
      <c r="AE1004" s="61"/>
      <c r="AF1004" s="61"/>
      <c r="AG1004" s="61"/>
      <c r="AH1004" s="61"/>
      <c r="AI1004" s="61"/>
      <c r="AJ1004" s="61"/>
      <c r="AK1004" s="61"/>
      <c r="AL1004" s="61"/>
      <c r="AM1004" s="61"/>
      <c r="AN1004" s="61"/>
    </row>
    <row r="1005" spans="1:40" s="23" customFormat="1" ht="12.75" x14ac:dyDescent="0.2">
      <c r="A1005" s="23" t="s">
        <v>3568</v>
      </c>
      <c r="B1005" s="138">
        <v>1004</v>
      </c>
      <c r="C1005" s="138">
        <v>1004</v>
      </c>
      <c r="D1005" s="138">
        <v>100401</v>
      </c>
      <c r="E1005" s="138">
        <v>100401</v>
      </c>
      <c r="F1005" s="108" t="s">
        <v>3262</v>
      </c>
      <c r="G1005" s="27" t="s">
        <v>3263</v>
      </c>
      <c r="H1005" s="27" t="s">
        <v>5</v>
      </c>
      <c r="I1005" s="27" t="e">
        <f>+SUMIF('[16]New PBC 31.03.2021'!A:A, 'Trial Balance (2)'!F1005, '[16]New PBC 31.03.2021'!D:D)</f>
        <v>#VALUE!</v>
      </c>
      <c r="J1005" s="27" t="e">
        <f>+SUMIF('[16]New PBC 31.03.2021'!A:A, 'Trial Balance (2)'!F1005, '[16]New PBC 31.03.2021'!G:G)</f>
        <v>#VALUE!</v>
      </c>
      <c r="K1005" s="27" t="e">
        <f>+SUMIF('[16]New PBC 31.03.2021'!A:A, 'Trial Balance (2)'!F1005, '[16]New PBC 31.03.2021'!J:J)</f>
        <v>#VALUE!</v>
      </c>
      <c r="L1005" s="27" t="e">
        <f t="shared" si="73"/>
        <v>#VALUE!</v>
      </c>
      <c r="M1005" s="27">
        <f t="shared" si="72"/>
        <v>0</v>
      </c>
      <c r="N1005" s="95" t="e">
        <f t="shared" si="74"/>
        <v>#VALUE!</v>
      </c>
      <c r="O1005" s="59"/>
      <c r="P1005" s="59"/>
      <c r="Q1005" s="60"/>
      <c r="R1005" s="61"/>
      <c r="S1005" s="61"/>
      <c r="T1005" s="61"/>
      <c r="U1005" s="61"/>
      <c r="V1005" s="61"/>
      <c r="W1005" s="61"/>
      <c r="X1005" s="61"/>
      <c r="Y1005" s="61"/>
      <c r="Z1005" s="61"/>
      <c r="AA1005" s="61"/>
      <c r="AB1005" s="61"/>
      <c r="AC1005" s="61"/>
      <c r="AD1005" s="61"/>
      <c r="AE1005" s="61"/>
      <c r="AF1005" s="61"/>
      <c r="AG1005" s="61"/>
      <c r="AH1005" s="61"/>
      <c r="AI1005" s="61"/>
      <c r="AJ1005" s="61"/>
      <c r="AK1005" s="61"/>
      <c r="AL1005" s="61"/>
      <c r="AM1005" s="61"/>
      <c r="AN1005" s="61"/>
    </row>
    <row r="1006" spans="1:40" s="23" customFormat="1" ht="12.75" x14ac:dyDescent="0.2">
      <c r="A1006" s="23" t="s">
        <v>3568</v>
      </c>
      <c r="B1006" s="138">
        <v>1004</v>
      </c>
      <c r="C1006" s="138">
        <v>1004</v>
      </c>
      <c r="D1006" s="138">
        <v>100401</v>
      </c>
      <c r="E1006" s="138">
        <v>100401</v>
      </c>
      <c r="F1006" s="108" t="s">
        <v>3264</v>
      </c>
      <c r="G1006" s="27" t="s">
        <v>3265</v>
      </c>
      <c r="H1006" s="27" t="s">
        <v>5</v>
      </c>
      <c r="I1006" s="27" t="e">
        <f>+SUMIF('[16]New PBC 31.03.2021'!A:A, 'Trial Balance (2)'!F1006, '[16]New PBC 31.03.2021'!D:D)</f>
        <v>#VALUE!</v>
      </c>
      <c r="J1006" s="27" t="e">
        <f>+SUMIF('[16]New PBC 31.03.2021'!A:A, 'Trial Balance (2)'!F1006, '[16]New PBC 31.03.2021'!G:G)</f>
        <v>#VALUE!</v>
      </c>
      <c r="K1006" s="27" t="e">
        <f>+SUMIF('[16]New PBC 31.03.2021'!A:A, 'Trial Balance (2)'!F1006, '[16]New PBC 31.03.2021'!J:J)</f>
        <v>#VALUE!</v>
      </c>
      <c r="L1006" s="27" t="e">
        <f t="shared" si="73"/>
        <v>#VALUE!</v>
      </c>
      <c r="M1006" s="27">
        <f t="shared" si="72"/>
        <v>0</v>
      </c>
      <c r="N1006" s="95" t="e">
        <f t="shared" si="74"/>
        <v>#VALUE!</v>
      </c>
      <c r="O1006" s="59"/>
      <c r="P1006" s="59"/>
      <c r="Q1006" s="60"/>
      <c r="R1006" s="61"/>
      <c r="S1006" s="61"/>
      <c r="T1006" s="61"/>
      <c r="U1006" s="61"/>
      <c r="V1006" s="61"/>
      <c r="W1006" s="61"/>
      <c r="X1006" s="61"/>
      <c r="Y1006" s="61"/>
      <c r="Z1006" s="61"/>
      <c r="AA1006" s="61"/>
      <c r="AB1006" s="61"/>
      <c r="AC1006" s="61"/>
      <c r="AD1006" s="61"/>
      <c r="AE1006" s="61"/>
      <c r="AF1006" s="61"/>
      <c r="AG1006" s="61"/>
      <c r="AH1006" s="61"/>
      <c r="AI1006" s="61"/>
      <c r="AJ1006" s="61"/>
      <c r="AK1006" s="61"/>
      <c r="AL1006" s="61"/>
      <c r="AM1006" s="61"/>
      <c r="AN1006" s="61"/>
    </row>
    <row r="1007" spans="1:40" s="23" customFormat="1" ht="12.75" x14ac:dyDescent="0.2">
      <c r="A1007" s="23" t="s">
        <v>3568</v>
      </c>
      <c r="B1007" s="138">
        <v>1004</v>
      </c>
      <c r="C1007" s="138">
        <v>1004</v>
      </c>
      <c r="D1007" s="138">
        <v>100401</v>
      </c>
      <c r="E1007" s="138">
        <v>100401</v>
      </c>
      <c r="F1007" s="108" t="s">
        <v>3266</v>
      </c>
      <c r="G1007" s="27" t="s">
        <v>3267</v>
      </c>
      <c r="H1007" s="27" t="s">
        <v>5</v>
      </c>
      <c r="I1007" s="27" t="e">
        <f>+SUMIF('[16]New PBC 31.03.2021'!A:A, 'Trial Balance (2)'!F1007, '[16]New PBC 31.03.2021'!D:D)</f>
        <v>#VALUE!</v>
      </c>
      <c r="J1007" s="27" t="e">
        <f>+SUMIF('[16]New PBC 31.03.2021'!A:A, 'Trial Balance (2)'!F1007, '[16]New PBC 31.03.2021'!G:G)</f>
        <v>#VALUE!</v>
      </c>
      <c r="K1007" s="27" t="e">
        <f>+SUMIF('[16]New PBC 31.03.2021'!A:A, 'Trial Balance (2)'!F1007, '[16]New PBC 31.03.2021'!J:J)</f>
        <v>#VALUE!</v>
      </c>
      <c r="L1007" s="27" t="e">
        <f t="shared" si="73"/>
        <v>#VALUE!</v>
      </c>
      <c r="M1007" s="27">
        <f t="shared" si="72"/>
        <v>0</v>
      </c>
      <c r="N1007" s="95" t="e">
        <f t="shared" si="74"/>
        <v>#VALUE!</v>
      </c>
      <c r="O1007" s="59"/>
      <c r="P1007" s="59"/>
      <c r="Q1007" s="60"/>
      <c r="R1007" s="61"/>
      <c r="S1007" s="61"/>
      <c r="T1007" s="61"/>
      <c r="U1007" s="61"/>
      <c r="V1007" s="61"/>
      <c r="W1007" s="61"/>
      <c r="X1007" s="61"/>
      <c r="Y1007" s="61"/>
      <c r="Z1007" s="61"/>
      <c r="AA1007" s="61"/>
      <c r="AB1007" s="61"/>
      <c r="AC1007" s="61"/>
      <c r="AD1007" s="61"/>
      <c r="AE1007" s="61"/>
      <c r="AF1007" s="61"/>
      <c r="AG1007" s="61"/>
      <c r="AH1007" s="61"/>
      <c r="AI1007" s="61"/>
      <c r="AJ1007" s="61"/>
      <c r="AK1007" s="61"/>
      <c r="AL1007" s="61"/>
      <c r="AM1007" s="61"/>
      <c r="AN1007" s="61"/>
    </row>
    <row r="1008" spans="1:40" s="23" customFormat="1" ht="12.75" x14ac:dyDescent="0.2">
      <c r="A1008" s="23" t="s">
        <v>3568</v>
      </c>
      <c r="B1008" s="138">
        <v>1004</v>
      </c>
      <c r="C1008" s="138">
        <v>1004</v>
      </c>
      <c r="D1008" s="138">
        <v>100401</v>
      </c>
      <c r="E1008" s="138">
        <v>100401</v>
      </c>
      <c r="F1008" s="108" t="s">
        <v>3268</v>
      </c>
      <c r="G1008" s="27" t="s">
        <v>3269</v>
      </c>
      <c r="H1008" s="27" t="s">
        <v>5</v>
      </c>
      <c r="I1008" s="27" t="e">
        <f>+SUMIF('[16]New PBC 31.03.2021'!A:A, 'Trial Balance (2)'!F1008, '[16]New PBC 31.03.2021'!D:D)</f>
        <v>#VALUE!</v>
      </c>
      <c r="J1008" s="27" t="e">
        <f>+SUMIF('[16]New PBC 31.03.2021'!A:A, 'Trial Balance (2)'!F1008, '[16]New PBC 31.03.2021'!G:G)</f>
        <v>#VALUE!</v>
      </c>
      <c r="K1008" s="27" t="e">
        <f>+SUMIF('[16]New PBC 31.03.2021'!A:A, 'Trial Balance (2)'!F1008, '[16]New PBC 31.03.2021'!J:J)</f>
        <v>#VALUE!</v>
      </c>
      <c r="L1008" s="27" t="e">
        <f t="shared" si="73"/>
        <v>#VALUE!</v>
      </c>
      <c r="M1008" s="27">
        <f t="shared" si="72"/>
        <v>0</v>
      </c>
      <c r="N1008" s="95" t="e">
        <f t="shared" si="74"/>
        <v>#VALUE!</v>
      </c>
      <c r="O1008" s="59"/>
      <c r="P1008" s="59"/>
      <c r="Q1008" s="60"/>
      <c r="R1008" s="61"/>
      <c r="S1008" s="61"/>
      <c r="T1008" s="61"/>
      <c r="U1008" s="61"/>
      <c r="V1008" s="61"/>
      <c r="W1008" s="61"/>
      <c r="X1008" s="61"/>
      <c r="Y1008" s="61"/>
      <c r="Z1008" s="61"/>
      <c r="AA1008" s="61"/>
      <c r="AB1008" s="61"/>
      <c r="AC1008" s="61"/>
      <c r="AD1008" s="61"/>
      <c r="AE1008" s="61"/>
      <c r="AF1008" s="61"/>
      <c r="AG1008" s="61"/>
      <c r="AH1008" s="61"/>
      <c r="AI1008" s="61"/>
      <c r="AJ1008" s="61"/>
      <c r="AK1008" s="61"/>
      <c r="AL1008" s="61"/>
      <c r="AM1008" s="61"/>
      <c r="AN1008" s="61"/>
    </row>
    <row r="1009" spans="1:40" s="23" customFormat="1" ht="12.75" x14ac:dyDescent="0.2">
      <c r="A1009" s="23" t="s">
        <v>3568</v>
      </c>
      <c r="B1009" s="138">
        <v>1004</v>
      </c>
      <c r="C1009" s="138">
        <v>1004</v>
      </c>
      <c r="D1009" s="138">
        <v>100401</v>
      </c>
      <c r="E1009" s="138">
        <v>100401</v>
      </c>
      <c r="F1009" s="108" t="s">
        <v>3270</v>
      </c>
      <c r="G1009" s="27" t="s">
        <v>3271</v>
      </c>
      <c r="H1009" s="27" t="s">
        <v>5</v>
      </c>
      <c r="I1009" s="27" t="e">
        <f>+SUMIF('[16]New PBC 31.03.2021'!A:A, 'Trial Balance (2)'!F1009, '[16]New PBC 31.03.2021'!D:D)</f>
        <v>#VALUE!</v>
      </c>
      <c r="J1009" s="27" t="e">
        <f>+SUMIF('[16]New PBC 31.03.2021'!A:A, 'Trial Balance (2)'!F1009, '[16]New PBC 31.03.2021'!G:G)</f>
        <v>#VALUE!</v>
      </c>
      <c r="K1009" s="27" t="e">
        <f>+SUMIF('[16]New PBC 31.03.2021'!A:A, 'Trial Balance (2)'!F1009, '[16]New PBC 31.03.2021'!J:J)</f>
        <v>#VALUE!</v>
      </c>
      <c r="L1009" s="27" t="e">
        <f t="shared" si="73"/>
        <v>#VALUE!</v>
      </c>
      <c r="M1009" s="27">
        <f t="shared" si="72"/>
        <v>0</v>
      </c>
      <c r="N1009" s="95" t="e">
        <f t="shared" si="74"/>
        <v>#VALUE!</v>
      </c>
      <c r="O1009" s="59"/>
      <c r="P1009" s="59"/>
      <c r="Q1009" s="60"/>
      <c r="R1009" s="61"/>
      <c r="S1009" s="61"/>
      <c r="T1009" s="61"/>
      <c r="U1009" s="61"/>
      <c r="V1009" s="61"/>
      <c r="W1009" s="61"/>
      <c r="X1009" s="61"/>
      <c r="Y1009" s="61"/>
      <c r="Z1009" s="61"/>
      <c r="AA1009" s="61"/>
      <c r="AB1009" s="61"/>
      <c r="AC1009" s="61"/>
      <c r="AD1009" s="61"/>
      <c r="AE1009" s="61"/>
      <c r="AF1009" s="61"/>
      <c r="AG1009" s="61"/>
      <c r="AH1009" s="61"/>
      <c r="AI1009" s="61"/>
      <c r="AJ1009" s="61"/>
      <c r="AK1009" s="61"/>
      <c r="AL1009" s="61"/>
      <c r="AM1009" s="61"/>
      <c r="AN1009" s="61"/>
    </row>
    <row r="1010" spans="1:40" s="23" customFormat="1" ht="12.75" x14ac:dyDescent="0.2">
      <c r="A1010" s="23" t="s">
        <v>3568</v>
      </c>
      <c r="B1010" s="138">
        <v>1004</v>
      </c>
      <c r="C1010" s="138">
        <v>1004</v>
      </c>
      <c r="D1010" s="138">
        <v>100401</v>
      </c>
      <c r="E1010" s="138">
        <v>100401</v>
      </c>
      <c r="F1010" s="108" t="s">
        <v>3272</v>
      </c>
      <c r="G1010" s="27" t="s">
        <v>3273</v>
      </c>
      <c r="H1010" s="27" t="s">
        <v>5</v>
      </c>
      <c r="I1010" s="27" t="e">
        <f>+SUMIF('[16]New PBC 31.03.2021'!A:A, 'Trial Balance (2)'!F1010, '[16]New PBC 31.03.2021'!D:D)</f>
        <v>#VALUE!</v>
      </c>
      <c r="J1010" s="27" t="e">
        <f>+SUMIF('[16]New PBC 31.03.2021'!A:A, 'Trial Balance (2)'!F1010, '[16]New PBC 31.03.2021'!G:G)</f>
        <v>#VALUE!</v>
      </c>
      <c r="K1010" s="27" t="e">
        <f>+SUMIF('[16]New PBC 31.03.2021'!A:A, 'Trial Balance (2)'!F1010, '[16]New PBC 31.03.2021'!J:J)</f>
        <v>#VALUE!</v>
      </c>
      <c r="L1010" s="27" t="e">
        <f t="shared" si="73"/>
        <v>#VALUE!</v>
      </c>
      <c r="M1010" s="27">
        <f t="shared" si="72"/>
        <v>0</v>
      </c>
      <c r="N1010" s="95" t="e">
        <f t="shared" si="74"/>
        <v>#VALUE!</v>
      </c>
      <c r="O1010" s="59"/>
      <c r="P1010" s="59"/>
      <c r="Q1010" s="60"/>
      <c r="R1010" s="61"/>
      <c r="S1010" s="61"/>
      <c r="T1010" s="61"/>
      <c r="U1010" s="61"/>
      <c r="V1010" s="61"/>
      <c r="W1010" s="61"/>
      <c r="X1010" s="61"/>
      <c r="Y1010" s="61"/>
      <c r="Z1010" s="61"/>
      <c r="AA1010" s="61"/>
      <c r="AB1010" s="61"/>
      <c r="AC1010" s="61"/>
      <c r="AD1010" s="61"/>
      <c r="AE1010" s="61"/>
      <c r="AF1010" s="61"/>
      <c r="AG1010" s="61"/>
      <c r="AH1010" s="61"/>
      <c r="AI1010" s="61"/>
      <c r="AJ1010" s="61"/>
      <c r="AK1010" s="61"/>
      <c r="AL1010" s="61"/>
      <c r="AM1010" s="61"/>
      <c r="AN1010" s="61"/>
    </row>
    <row r="1011" spans="1:40" s="23" customFormat="1" ht="12.75" x14ac:dyDescent="0.2">
      <c r="A1011" s="23" t="s">
        <v>3568</v>
      </c>
      <c r="B1011" s="138">
        <v>1004</v>
      </c>
      <c r="C1011" s="138">
        <v>1004</v>
      </c>
      <c r="D1011" s="138">
        <v>100401</v>
      </c>
      <c r="E1011" s="138">
        <v>100401</v>
      </c>
      <c r="F1011" s="108" t="s">
        <v>3274</v>
      </c>
      <c r="G1011" s="27" t="s">
        <v>3275</v>
      </c>
      <c r="H1011" s="27" t="s">
        <v>5</v>
      </c>
      <c r="I1011" s="27" t="e">
        <f>+SUMIF('[16]New PBC 31.03.2021'!A:A, 'Trial Balance (2)'!F1011, '[16]New PBC 31.03.2021'!D:D)</f>
        <v>#VALUE!</v>
      </c>
      <c r="J1011" s="27" t="e">
        <f>+SUMIF('[16]New PBC 31.03.2021'!A:A, 'Trial Balance (2)'!F1011, '[16]New PBC 31.03.2021'!G:G)</f>
        <v>#VALUE!</v>
      </c>
      <c r="K1011" s="27" t="e">
        <f>+SUMIF('[16]New PBC 31.03.2021'!A:A, 'Trial Balance (2)'!F1011, '[16]New PBC 31.03.2021'!J:J)</f>
        <v>#VALUE!</v>
      </c>
      <c r="L1011" s="27" t="e">
        <f t="shared" si="73"/>
        <v>#VALUE!</v>
      </c>
      <c r="M1011" s="27">
        <f t="shared" si="72"/>
        <v>0</v>
      </c>
      <c r="N1011" s="95" t="e">
        <f t="shared" si="74"/>
        <v>#VALUE!</v>
      </c>
      <c r="O1011" s="59"/>
      <c r="P1011" s="59"/>
      <c r="Q1011" s="60"/>
      <c r="R1011" s="61"/>
      <c r="S1011" s="61"/>
      <c r="T1011" s="61"/>
      <c r="U1011" s="61"/>
      <c r="V1011" s="61"/>
      <c r="W1011" s="61"/>
      <c r="X1011" s="61"/>
      <c r="Y1011" s="61"/>
      <c r="Z1011" s="61"/>
      <c r="AA1011" s="61"/>
      <c r="AB1011" s="61"/>
      <c r="AC1011" s="61"/>
      <c r="AD1011" s="61"/>
      <c r="AE1011" s="61"/>
      <c r="AF1011" s="61"/>
      <c r="AG1011" s="61"/>
      <c r="AH1011" s="61"/>
      <c r="AI1011" s="61"/>
      <c r="AJ1011" s="61"/>
      <c r="AK1011" s="61"/>
      <c r="AL1011" s="61"/>
      <c r="AM1011" s="61"/>
      <c r="AN1011" s="61"/>
    </row>
    <row r="1012" spans="1:40" s="23" customFormat="1" ht="12.75" x14ac:dyDescent="0.2">
      <c r="A1012" s="23" t="s">
        <v>3568</v>
      </c>
      <c r="B1012" s="138">
        <v>1004</v>
      </c>
      <c r="C1012" s="138">
        <v>1004</v>
      </c>
      <c r="D1012" s="138">
        <v>100401</v>
      </c>
      <c r="E1012" s="138">
        <v>100401</v>
      </c>
      <c r="F1012" s="108" t="s">
        <v>3276</v>
      </c>
      <c r="G1012" s="27" t="s">
        <v>3277</v>
      </c>
      <c r="H1012" s="27" t="s">
        <v>5</v>
      </c>
      <c r="I1012" s="27" t="e">
        <f>+SUMIF('[16]New PBC 31.03.2021'!A:A, 'Trial Balance (2)'!F1012, '[16]New PBC 31.03.2021'!D:D)</f>
        <v>#VALUE!</v>
      </c>
      <c r="J1012" s="27" t="e">
        <f>+SUMIF('[16]New PBC 31.03.2021'!A:A, 'Trial Balance (2)'!F1012, '[16]New PBC 31.03.2021'!G:G)</f>
        <v>#VALUE!</v>
      </c>
      <c r="K1012" s="27" t="e">
        <f>+SUMIF('[16]New PBC 31.03.2021'!A:A, 'Trial Balance (2)'!F1012, '[16]New PBC 31.03.2021'!J:J)</f>
        <v>#VALUE!</v>
      </c>
      <c r="L1012" s="27" t="e">
        <f t="shared" si="73"/>
        <v>#VALUE!</v>
      </c>
      <c r="M1012" s="27">
        <f t="shared" si="72"/>
        <v>0</v>
      </c>
      <c r="N1012" s="95" t="e">
        <f t="shared" si="74"/>
        <v>#VALUE!</v>
      </c>
      <c r="O1012" s="59"/>
      <c r="P1012" s="59"/>
      <c r="Q1012" s="60"/>
      <c r="R1012" s="61"/>
      <c r="S1012" s="61"/>
      <c r="T1012" s="61"/>
      <c r="U1012" s="61"/>
      <c r="V1012" s="61"/>
      <c r="W1012" s="61"/>
      <c r="X1012" s="61"/>
      <c r="Y1012" s="61"/>
      <c r="Z1012" s="61"/>
      <c r="AA1012" s="61"/>
      <c r="AB1012" s="61"/>
      <c r="AC1012" s="61"/>
      <c r="AD1012" s="61"/>
      <c r="AE1012" s="61"/>
      <c r="AF1012" s="61"/>
      <c r="AG1012" s="61"/>
      <c r="AH1012" s="61"/>
      <c r="AI1012" s="61"/>
      <c r="AJ1012" s="61"/>
      <c r="AK1012" s="61"/>
      <c r="AL1012" s="61"/>
      <c r="AM1012" s="61"/>
      <c r="AN1012" s="61"/>
    </row>
    <row r="1013" spans="1:40" s="23" customFormat="1" ht="12.75" x14ac:dyDescent="0.2">
      <c r="A1013" s="23" t="s">
        <v>3568</v>
      </c>
      <c r="B1013" s="138">
        <v>1004</v>
      </c>
      <c r="C1013" s="138">
        <v>1004</v>
      </c>
      <c r="D1013" s="138">
        <v>100401</v>
      </c>
      <c r="E1013" s="138">
        <v>100401</v>
      </c>
      <c r="F1013" s="108" t="s">
        <v>3278</v>
      </c>
      <c r="G1013" s="27" t="s">
        <v>3279</v>
      </c>
      <c r="H1013" s="27" t="s">
        <v>5</v>
      </c>
      <c r="I1013" s="27" t="e">
        <f>+SUMIF('[16]New PBC 31.03.2021'!A:A, 'Trial Balance (2)'!F1013, '[16]New PBC 31.03.2021'!D:D)</f>
        <v>#VALUE!</v>
      </c>
      <c r="J1013" s="27" t="e">
        <f>+SUMIF('[16]New PBC 31.03.2021'!A:A, 'Trial Balance (2)'!F1013, '[16]New PBC 31.03.2021'!G:G)</f>
        <v>#VALUE!</v>
      </c>
      <c r="K1013" s="27" t="e">
        <f>+SUMIF('[16]New PBC 31.03.2021'!A:A, 'Trial Balance (2)'!F1013, '[16]New PBC 31.03.2021'!J:J)</f>
        <v>#VALUE!</v>
      </c>
      <c r="L1013" s="27" t="e">
        <f t="shared" si="73"/>
        <v>#VALUE!</v>
      </c>
      <c r="M1013" s="27">
        <f t="shared" ref="M1013:M1076" si="75">+ROUND(SUM(S1013:X1013),0)</f>
        <v>0</v>
      </c>
      <c r="N1013" s="95" t="e">
        <f t="shared" si="74"/>
        <v>#VALUE!</v>
      </c>
      <c r="O1013" s="59"/>
      <c r="P1013" s="59"/>
      <c r="Q1013" s="60"/>
      <c r="R1013" s="61"/>
      <c r="S1013" s="61"/>
      <c r="T1013" s="61"/>
      <c r="U1013" s="61"/>
      <c r="V1013" s="61"/>
      <c r="W1013" s="61"/>
      <c r="X1013" s="61"/>
      <c r="Y1013" s="61"/>
      <c r="Z1013" s="61"/>
      <c r="AA1013" s="61"/>
      <c r="AB1013" s="61"/>
      <c r="AC1013" s="61"/>
      <c r="AD1013" s="61"/>
      <c r="AE1013" s="61"/>
      <c r="AF1013" s="61"/>
      <c r="AG1013" s="61"/>
      <c r="AH1013" s="61"/>
      <c r="AI1013" s="61"/>
      <c r="AJ1013" s="61"/>
      <c r="AK1013" s="61"/>
      <c r="AL1013" s="61"/>
      <c r="AM1013" s="61"/>
      <c r="AN1013" s="61"/>
    </row>
    <row r="1014" spans="1:40" s="23" customFormat="1" ht="12.75" x14ac:dyDescent="0.2">
      <c r="A1014" s="23" t="s">
        <v>3568</v>
      </c>
      <c r="B1014" s="138">
        <v>1004</v>
      </c>
      <c r="C1014" s="138">
        <v>1004</v>
      </c>
      <c r="D1014" s="138">
        <v>100401</v>
      </c>
      <c r="E1014" s="138">
        <v>100401</v>
      </c>
      <c r="F1014" s="108" t="s">
        <v>3280</v>
      </c>
      <c r="G1014" s="27" t="s">
        <v>3281</v>
      </c>
      <c r="H1014" s="27" t="s">
        <v>5</v>
      </c>
      <c r="I1014" s="27" t="e">
        <f>+SUMIF('[16]New PBC 31.03.2021'!A:A, 'Trial Balance (2)'!F1014, '[16]New PBC 31.03.2021'!D:D)</f>
        <v>#VALUE!</v>
      </c>
      <c r="J1014" s="27" t="e">
        <f>+SUMIF('[16]New PBC 31.03.2021'!A:A, 'Trial Balance (2)'!F1014, '[16]New PBC 31.03.2021'!G:G)</f>
        <v>#VALUE!</v>
      </c>
      <c r="K1014" s="27" t="e">
        <f>+SUMIF('[16]New PBC 31.03.2021'!A:A, 'Trial Balance (2)'!F1014, '[16]New PBC 31.03.2021'!J:J)</f>
        <v>#VALUE!</v>
      </c>
      <c r="L1014" s="27" t="e">
        <f t="shared" si="73"/>
        <v>#VALUE!</v>
      </c>
      <c r="M1014" s="27">
        <f t="shared" si="75"/>
        <v>0</v>
      </c>
      <c r="N1014" s="95" t="e">
        <f t="shared" si="74"/>
        <v>#VALUE!</v>
      </c>
      <c r="O1014" s="59"/>
      <c r="P1014" s="59"/>
      <c r="Q1014" s="60"/>
      <c r="R1014" s="61"/>
      <c r="S1014" s="61"/>
      <c r="T1014" s="61"/>
      <c r="U1014" s="61"/>
      <c r="V1014" s="61"/>
      <c r="W1014" s="61"/>
      <c r="X1014" s="61"/>
      <c r="Y1014" s="61"/>
      <c r="Z1014" s="61"/>
      <c r="AA1014" s="61"/>
      <c r="AB1014" s="61"/>
      <c r="AC1014" s="61"/>
      <c r="AD1014" s="61"/>
      <c r="AE1014" s="61"/>
      <c r="AF1014" s="61"/>
      <c r="AG1014" s="61"/>
      <c r="AH1014" s="61"/>
      <c r="AI1014" s="61"/>
      <c r="AJ1014" s="61"/>
      <c r="AK1014" s="61"/>
      <c r="AL1014" s="61"/>
      <c r="AM1014" s="61"/>
      <c r="AN1014" s="61"/>
    </row>
    <row r="1015" spans="1:40" s="23" customFormat="1" ht="12.75" x14ac:dyDescent="0.2">
      <c r="A1015" s="23" t="s">
        <v>3568</v>
      </c>
      <c r="B1015" s="138">
        <v>1004</v>
      </c>
      <c r="C1015" s="138">
        <v>1004</v>
      </c>
      <c r="D1015" s="138">
        <v>100401</v>
      </c>
      <c r="E1015" s="138">
        <v>100401</v>
      </c>
      <c r="F1015" s="108" t="s">
        <v>3282</v>
      </c>
      <c r="G1015" s="27" t="s">
        <v>3283</v>
      </c>
      <c r="H1015" s="27" t="s">
        <v>5</v>
      </c>
      <c r="I1015" s="27" t="e">
        <f>+SUMIF('[16]New PBC 31.03.2021'!A:A, 'Trial Balance (2)'!F1015, '[16]New PBC 31.03.2021'!D:D)</f>
        <v>#VALUE!</v>
      </c>
      <c r="J1015" s="27" t="e">
        <f>+SUMIF('[16]New PBC 31.03.2021'!A:A, 'Trial Balance (2)'!F1015, '[16]New PBC 31.03.2021'!G:G)</f>
        <v>#VALUE!</v>
      </c>
      <c r="K1015" s="27" t="e">
        <f>+SUMIF('[16]New PBC 31.03.2021'!A:A, 'Trial Balance (2)'!F1015, '[16]New PBC 31.03.2021'!J:J)</f>
        <v>#VALUE!</v>
      </c>
      <c r="L1015" s="27" t="e">
        <f t="shared" si="73"/>
        <v>#VALUE!</v>
      </c>
      <c r="M1015" s="27">
        <f t="shared" si="75"/>
        <v>0</v>
      </c>
      <c r="N1015" s="95" t="e">
        <f t="shared" si="74"/>
        <v>#VALUE!</v>
      </c>
      <c r="O1015" s="59"/>
      <c r="P1015" s="59"/>
      <c r="Q1015" s="60"/>
      <c r="R1015" s="61"/>
      <c r="S1015" s="61"/>
      <c r="T1015" s="61"/>
      <c r="U1015" s="61"/>
      <c r="V1015" s="61"/>
      <c r="W1015" s="61"/>
      <c r="X1015" s="61"/>
      <c r="Y1015" s="61"/>
      <c r="Z1015" s="61"/>
      <c r="AA1015" s="61"/>
      <c r="AB1015" s="61"/>
      <c r="AC1015" s="61"/>
      <c r="AD1015" s="61"/>
      <c r="AE1015" s="61"/>
      <c r="AF1015" s="61"/>
      <c r="AG1015" s="61"/>
      <c r="AH1015" s="61"/>
      <c r="AI1015" s="61"/>
      <c r="AJ1015" s="61"/>
      <c r="AK1015" s="61"/>
      <c r="AL1015" s="61"/>
      <c r="AM1015" s="61"/>
      <c r="AN1015" s="61"/>
    </row>
    <row r="1016" spans="1:40" s="23" customFormat="1" ht="12.75" x14ac:dyDescent="0.2">
      <c r="A1016" s="23" t="s">
        <v>3568</v>
      </c>
      <c r="B1016" s="138">
        <v>1004</v>
      </c>
      <c r="C1016" s="138">
        <v>1004</v>
      </c>
      <c r="D1016" s="138">
        <v>100401</v>
      </c>
      <c r="E1016" s="138">
        <v>100401</v>
      </c>
      <c r="F1016" s="108" t="s">
        <v>3284</v>
      </c>
      <c r="G1016" s="27" t="s">
        <v>3285</v>
      </c>
      <c r="H1016" s="27" t="s">
        <v>5</v>
      </c>
      <c r="I1016" s="27" t="e">
        <f>+SUMIF('[16]New PBC 31.03.2021'!A:A, 'Trial Balance (2)'!F1016, '[16]New PBC 31.03.2021'!D:D)</f>
        <v>#VALUE!</v>
      </c>
      <c r="J1016" s="27" t="e">
        <f>+SUMIF('[16]New PBC 31.03.2021'!A:A, 'Trial Balance (2)'!F1016, '[16]New PBC 31.03.2021'!G:G)</f>
        <v>#VALUE!</v>
      </c>
      <c r="K1016" s="27" t="e">
        <f>+SUMIF('[16]New PBC 31.03.2021'!A:A, 'Trial Balance (2)'!F1016, '[16]New PBC 31.03.2021'!J:J)</f>
        <v>#VALUE!</v>
      </c>
      <c r="L1016" s="27" t="e">
        <f t="shared" si="73"/>
        <v>#VALUE!</v>
      </c>
      <c r="M1016" s="27">
        <f t="shared" si="75"/>
        <v>0</v>
      </c>
      <c r="N1016" s="95" t="e">
        <f t="shared" si="74"/>
        <v>#VALUE!</v>
      </c>
      <c r="O1016" s="59"/>
      <c r="P1016" s="59"/>
      <c r="Q1016" s="60"/>
      <c r="R1016" s="61"/>
      <c r="S1016" s="61"/>
      <c r="T1016" s="61"/>
      <c r="U1016" s="61"/>
      <c r="V1016" s="61"/>
      <c r="W1016" s="61"/>
      <c r="X1016" s="61"/>
      <c r="Y1016" s="61"/>
      <c r="Z1016" s="61"/>
      <c r="AA1016" s="61"/>
      <c r="AB1016" s="61"/>
      <c r="AC1016" s="61"/>
      <c r="AD1016" s="61"/>
      <c r="AE1016" s="61"/>
      <c r="AF1016" s="61"/>
      <c r="AG1016" s="61"/>
      <c r="AH1016" s="61"/>
      <c r="AI1016" s="61"/>
      <c r="AJ1016" s="61"/>
      <c r="AK1016" s="61"/>
      <c r="AL1016" s="61"/>
      <c r="AM1016" s="61"/>
      <c r="AN1016" s="61"/>
    </row>
    <row r="1017" spans="1:40" s="23" customFormat="1" ht="12.75" x14ac:dyDescent="0.2">
      <c r="A1017" s="23" t="s">
        <v>3568</v>
      </c>
      <c r="B1017" s="138">
        <v>1004</v>
      </c>
      <c r="C1017" s="138">
        <v>1004</v>
      </c>
      <c r="D1017" s="138">
        <v>100401</v>
      </c>
      <c r="E1017" s="138">
        <v>100401</v>
      </c>
      <c r="F1017" s="108" t="s">
        <v>3286</v>
      </c>
      <c r="G1017" s="27" t="s">
        <v>3287</v>
      </c>
      <c r="H1017" s="27" t="s">
        <v>5</v>
      </c>
      <c r="I1017" s="27" t="e">
        <f>+SUMIF('[16]New PBC 31.03.2021'!A:A, 'Trial Balance (2)'!F1017, '[16]New PBC 31.03.2021'!D:D)</f>
        <v>#VALUE!</v>
      </c>
      <c r="J1017" s="27" t="e">
        <f>+SUMIF('[16]New PBC 31.03.2021'!A:A, 'Trial Balance (2)'!F1017, '[16]New PBC 31.03.2021'!G:G)</f>
        <v>#VALUE!</v>
      </c>
      <c r="K1017" s="27" t="e">
        <f>+SUMIF('[16]New PBC 31.03.2021'!A:A, 'Trial Balance (2)'!F1017, '[16]New PBC 31.03.2021'!J:J)</f>
        <v>#VALUE!</v>
      </c>
      <c r="L1017" s="27" t="e">
        <f t="shared" si="73"/>
        <v>#VALUE!</v>
      </c>
      <c r="M1017" s="27">
        <f t="shared" si="75"/>
        <v>0</v>
      </c>
      <c r="N1017" s="95" t="e">
        <f t="shared" si="74"/>
        <v>#VALUE!</v>
      </c>
      <c r="O1017" s="59"/>
      <c r="P1017" s="59"/>
      <c r="Q1017" s="60"/>
      <c r="R1017" s="61"/>
      <c r="S1017" s="61"/>
      <c r="T1017" s="61"/>
      <c r="U1017" s="61"/>
      <c r="V1017" s="61"/>
      <c r="W1017" s="61"/>
      <c r="X1017" s="61"/>
      <c r="Y1017" s="61"/>
      <c r="Z1017" s="61"/>
      <c r="AA1017" s="61"/>
      <c r="AB1017" s="61"/>
      <c r="AC1017" s="61"/>
      <c r="AD1017" s="61"/>
      <c r="AE1017" s="61"/>
      <c r="AF1017" s="61"/>
      <c r="AG1017" s="61"/>
      <c r="AH1017" s="61"/>
      <c r="AI1017" s="61"/>
      <c r="AJ1017" s="61"/>
      <c r="AK1017" s="61"/>
      <c r="AL1017" s="61"/>
      <c r="AM1017" s="61"/>
      <c r="AN1017" s="61"/>
    </row>
    <row r="1018" spans="1:40" s="23" customFormat="1" ht="12.75" x14ac:dyDescent="0.2">
      <c r="A1018" s="23" t="s">
        <v>3568</v>
      </c>
      <c r="B1018" s="138">
        <v>1004</v>
      </c>
      <c r="C1018" s="138">
        <v>1004</v>
      </c>
      <c r="D1018" s="138">
        <v>100401</v>
      </c>
      <c r="E1018" s="138">
        <v>100401</v>
      </c>
      <c r="F1018" s="108" t="s">
        <v>3288</v>
      </c>
      <c r="G1018" s="27" t="s">
        <v>3289</v>
      </c>
      <c r="H1018" s="27" t="s">
        <v>5</v>
      </c>
      <c r="I1018" s="27" t="e">
        <f>+SUMIF('[16]New PBC 31.03.2021'!A:A, 'Trial Balance (2)'!F1018, '[16]New PBC 31.03.2021'!D:D)</f>
        <v>#VALUE!</v>
      </c>
      <c r="J1018" s="27" t="e">
        <f>+SUMIF('[16]New PBC 31.03.2021'!A:A, 'Trial Balance (2)'!F1018, '[16]New PBC 31.03.2021'!G:G)</f>
        <v>#VALUE!</v>
      </c>
      <c r="K1018" s="27" t="e">
        <f>+SUMIF('[16]New PBC 31.03.2021'!A:A, 'Trial Balance (2)'!F1018, '[16]New PBC 31.03.2021'!J:J)</f>
        <v>#VALUE!</v>
      </c>
      <c r="L1018" s="27" t="e">
        <f t="shared" si="73"/>
        <v>#VALUE!</v>
      </c>
      <c r="M1018" s="27">
        <f t="shared" si="75"/>
        <v>0</v>
      </c>
      <c r="N1018" s="95" t="e">
        <f t="shared" si="74"/>
        <v>#VALUE!</v>
      </c>
      <c r="O1018" s="59"/>
      <c r="P1018" s="59"/>
      <c r="Q1018" s="60"/>
      <c r="R1018" s="61"/>
      <c r="S1018" s="61"/>
      <c r="T1018" s="61"/>
      <c r="U1018" s="61"/>
      <c r="V1018" s="61"/>
      <c r="W1018" s="61"/>
      <c r="X1018" s="61"/>
      <c r="Y1018" s="61"/>
      <c r="Z1018" s="61"/>
      <c r="AA1018" s="61"/>
      <c r="AB1018" s="61"/>
      <c r="AC1018" s="61"/>
      <c r="AD1018" s="61"/>
      <c r="AE1018" s="61"/>
      <c r="AF1018" s="61"/>
      <c r="AG1018" s="61"/>
      <c r="AH1018" s="61"/>
      <c r="AI1018" s="61"/>
      <c r="AJ1018" s="61"/>
      <c r="AK1018" s="61"/>
      <c r="AL1018" s="61"/>
      <c r="AM1018" s="61"/>
      <c r="AN1018" s="61"/>
    </row>
    <row r="1019" spans="1:40" s="23" customFormat="1" ht="12.75" x14ac:dyDescent="0.2">
      <c r="A1019" s="23" t="s">
        <v>3568</v>
      </c>
      <c r="B1019" s="138">
        <v>1004</v>
      </c>
      <c r="C1019" s="138">
        <v>1004</v>
      </c>
      <c r="D1019" s="138">
        <v>100401</v>
      </c>
      <c r="E1019" s="138">
        <v>100401</v>
      </c>
      <c r="F1019" s="108" t="s">
        <v>3290</v>
      </c>
      <c r="G1019" s="27" t="s">
        <v>3291</v>
      </c>
      <c r="H1019" s="27" t="s">
        <v>5</v>
      </c>
      <c r="I1019" s="27" t="e">
        <f>+SUMIF('[16]New PBC 31.03.2021'!A:A, 'Trial Balance (2)'!F1019, '[16]New PBC 31.03.2021'!D:D)</f>
        <v>#VALUE!</v>
      </c>
      <c r="J1019" s="27" t="e">
        <f>+SUMIF('[16]New PBC 31.03.2021'!A:A, 'Trial Balance (2)'!F1019, '[16]New PBC 31.03.2021'!G:G)</f>
        <v>#VALUE!</v>
      </c>
      <c r="K1019" s="27" t="e">
        <f>+SUMIF('[16]New PBC 31.03.2021'!A:A, 'Trial Balance (2)'!F1019, '[16]New PBC 31.03.2021'!J:J)</f>
        <v>#VALUE!</v>
      </c>
      <c r="L1019" s="27" t="e">
        <f t="shared" si="73"/>
        <v>#VALUE!</v>
      </c>
      <c r="M1019" s="27">
        <f t="shared" si="75"/>
        <v>0</v>
      </c>
      <c r="N1019" s="95" t="e">
        <f t="shared" si="74"/>
        <v>#VALUE!</v>
      </c>
      <c r="O1019" s="59"/>
      <c r="P1019" s="59"/>
      <c r="Q1019" s="60"/>
      <c r="R1019" s="61"/>
      <c r="S1019" s="61"/>
      <c r="T1019" s="61"/>
      <c r="U1019" s="61"/>
      <c r="V1019" s="61"/>
      <c r="W1019" s="61"/>
      <c r="X1019" s="61"/>
      <c r="Y1019" s="61"/>
      <c r="Z1019" s="61"/>
      <c r="AA1019" s="61"/>
      <c r="AB1019" s="61"/>
      <c r="AC1019" s="61"/>
      <c r="AD1019" s="61"/>
      <c r="AE1019" s="61"/>
      <c r="AF1019" s="61"/>
      <c r="AG1019" s="61"/>
      <c r="AH1019" s="61"/>
      <c r="AI1019" s="61"/>
      <c r="AJ1019" s="61"/>
      <c r="AK1019" s="61"/>
      <c r="AL1019" s="61"/>
      <c r="AM1019" s="61"/>
      <c r="AN1019" s="61"/>
    </row>
    <row r="1020" spans="1:40" s="23" customFormat="1" ht="12.75" x14ac:dyDescent="0.2">
      <c r="A1020" s="23" t="s">
        <v>3568</v>
      </c>
      <c r="B1020" s="138">
        <v>1004</v>
      </c>
      <c r="C1020" s="138">
        <v>1004</v>
      </c>
      <c r="D1020" s="138">
        <v>100401</v>
      </c>
      <c r="E1020" s="138">
        <v>100401</v>
      </c>
      <c r="F1020" s="108" t="s">
        <v>3292</v>
      </c>
      <c r="G1020" s="27" t="s">
        <v>3293</v>
      </c>
      <c r="H1020" s="27" t="s">
        <v>5</v>
      </c>
      <c r="I1020" s="27" t="e">
        <f>+SUMIF('[16]New PBC 31.03.2021'!A:A, 'Trial Balance (2)'!F1020, '[16]New PBC 31.03.2021'!D:D)</f>
        <v>#VALUE!</v>
      </c>
      <c r="J1020" s="27" t="e">
        <f>+SUMIF('[16]New PBC 31.03.2021'!A:A, 'Trial Balance (2)'!F1020, '[16]New PBC 31.03.2021'!G:G)</f>
        <v>#VALUE!</v>
      </c>
      <c r="K1020" s="27" t="e">
        <f>+SUMIF('[16]New PBC 31.03.2021'!A:A, 'Trial Balance (2)'!F1020, '[16]New PBC 31.03.2021'!J:J)</f>
        <v>#VALUE!</v>
      </c>
      <c r="L1020" s="27" t="e">
        <f t="shared" si="73"/>
        <v>#VALUE!</v>
      </c>
      <c r="M1020" s="27">
        <f t="shared" si="75"/>
        <v>0</v>
      </c>
      <c r="N1020" s="95" t="e">
        <f t="shared" si="74"/>
        <v>#VALUE!</v>
      </c>
      <c r="O1020" s="59"/>
      <c r="P1020" s="59"/>
      <c r="Q1020" s="60"/>
      <c r="R1020" s="61"/>
      <c r="S1020" s="61"/>
      <c r="T1020" s="61"/>
      <c r="U1020" s="61"/>
      <c r="V1020" s="61"/>
      <c r="W1020" s="61"/>
      <c r="X1020" s="61"/>
      <c r="Y1020" s="61"/>
      <c r="Z1020" s="61"/>
      <c r="AA1020" s="61"/>
      <c r="AB1020" s="61"/>
      <c r="AC1020" s="61"/>
      <c r="AD1020" s="61"/>
      <c r="AE1020" s="61"/>
      <c r="AF1020" s="61"/>
      <c r="AG1020" s="61"/>
      <c r="AH1020" s="61"/>
      <c r="AI1020" s="61"/>
      <c r="AJ1020" s="61"/>
      <c r="AK1020" s="61"/>
      <c r="AL1020" s="61"/>
      <c r="AM1020" s="61"/>
      <c r="AN1020" s="61"/>
    </row>
    <row r="1021" spans="1:40" s="23" customFormat="1" ht="12.75" x14ac:dyDescent="0.2">
      <c r="A1021" s="23" t="s">
        <v>3568</v>
      </c>
      <c r="B1021" s="138">
        <v>1004</v>
      </c>
      <c r="C1021" s="138">
        <v>1004</v>
      </c>
      <c r="D1021" s="138">
        <v>100401</v>
      </c>
      <c r="E1021" s="138">
        <v>100401</v>
      </c>
      <c r="F1021" s="108" t="s">
        <v>3294</v>
      </c>
      <c r="G1021" s="27" t="s">
        <v>3295</v>
      </c>
      <c r="H1021" s="27" t="s">
        <v>5</v>
      </c>
      <c r="I1021" s="27" t="e">
        <f>+SUMIF('[16]New PBC 31.03.2021'!A:A, 'Trial Balance (2)'!F1021, '[16]New PBC 31.03.2021'!D:D)</f>
        <v>#VALUE!</v>
      </c>
      <c r="J1021" s="27" t="e">
        <f>+SUMIF('[16]New PBC 31.03.2021'!A:A, 'Trial Balance (2)'!F1021, '[16]New PBC 31.03.2021'!G:G)</f>
        <v>#VALUE!</v>
      </c>
      <c r="K1021" s="27" t="e">
        <f>+SUMIF('[16]New PBC 31.03.2021'!A:A, 'Trial Balance (2)'!F1021, '[16]New PBC 31.03.2021'!J:J)</f>
        <v>#VALUE!</v>
      </c>
      <c r="L1021" s="27" t="e">
        <f t="shared" si="73"/>
        <v>#VALUE!</v>
      </c>
      <c r="M1021" s="27">
        <f t="shared" si="75"/>
        <v>0</v>
      </c>
      <c r="N1021" s="95" t="e">
        <f t="shared" si="74"/>
        <v>#VALUE!</v>
      </c>
      <c r="O1021" s="59"/>
      <c r="P1021" s="59"/>
      <c r="Q1021" s="60"/>
      <c r="R1021" s="61"/>
      <c r="S1021" s="61"/>
      <c r="T1021" s="61"/>
      <c r="U1021" s="61"/>
      <c r="V1021" s="61"/>
      <c r="W1021" s="61"/>
      <c r="X1021" s="61"/>
      <c r="Y1021" s="61"/>
      <c r="Z1021" s="61"/>
      <c r="AA1021" s="61"/>
      <c r="AB1021" s="61"/>
      <c r="AC1021" s="61"/>
      <c r="AD1021" s="61"/>
      <c r="AE1021" s="61"/>
      <c r="AF1021" s="61"/>
      <c r="AG1021" s="61"/>
      <c r="AH1021" s="61"/>
      <c r="AI1021" s="61"/>
      <c r="AJ1021" s="61"/>
      <c r="AK1021" s="61"/>
      <c r="AL1021" s="61"/>
      <c r="AM1021" s="61"/>
      <c r="AN1021" s="61"/>
    </row>
    <row r="1022" spans="1:40" s="23" customFormat="1" ht="12.75" x14ac:dyDescent="0.2">
      <c r="A1022" s="23" t="s">
        <v>3568</v>
      </c>
      <c r="B1022" s="138">
        <v>1004</v>
      </c>
      <c r="C1022" s="138">
        <v>1004</v>
      </c>
      <c r="D1022" s="138">
        <v>100401</v>
      </c>
      <c r="E1022" s="138">
        <v>100401</v>
      </c>
      <c r="F1022" s="108" t="s">
        <v>3296</v>
      </c>
      <c r="G1022" s="27" t="s">
        <v>3297</v>
      </c>
      <c r="H1022" s="27" t="s">
        <v>5</v>
      </c>
      <c r="I1022" s="27" t="e">
        <f>+SUMIF('[16]New PBC 31.03.2021'!A:A, 'Trial Balance (2)'!F1022, '[16]New PBC 31.03.2021'!D:D)</f>
        <v>#VALUE!</v>
      </c>
      <c r="J1022" s="27" t="e">
        <f>+SUMIF('[16]New PBC 31.03.2021'!A:A, 'Trial Balance (2)'!F1022, '[16]New PBC 31.03.2021'!G:G)</f>
        <v>#VALUE!</v>
      </c>
      <c r="K1022" s="27" t="e">
        <f>+SUMIF('[16]New PBC 31.03.2021'!A:A, 'Trial Balance (2)'!F1022, '[16]New PBC 31.03.2021'!J:J)</f>
        <v>#VALUE!</v>
      </c>
      <c r="L1022" s="27" t="e">
        <f t="shared" si="73"/>
        <v>#VALUE!</v>
      </c>
      <c r="M1022" s="27">
        <f t="shared" si="75"/>
        <v>0</v>
      </c>
      <c r="N1022" s="95" t="e">
        <f t="shared" si="74"/>
        <v>#VALUE!</v>
      </c>
      <c r="O1022" s="59"/>
      <c r="P1022" s="59"/>
      <c r="Q1022" s="60"/>
      <c r="R1022" s="61"/>
      <c r="S1022" s="61"/>
      <c r="T1022" s="61"/>
      <c r="U1022" s="61"/>
      <c r="V1022" s="61"/>
      <c r="W1022" s="61"/>
      <c r="X1022" s="61"/>
      <c r="Y1022" s="61"/>
      <c r="Z1022" s="61"/>
      <c r="AA1022" s="61"/>
      <c r="AB1022" s="61"/>
      <c r="AC1022" s="61"/>
      <c r="AD1022" s="61"/>
      <c r="AE1022" s="61"/>
      <c r="AF1022" s="61"/>
      <c r="AG1022" s="61"/>
      <c r="AH1022" s="61"/>
      <c r="AI1022" s="61"/>
      <c r="AJ1022" s="61"/>
      <c r="AK1022" s="61"/>
      <c r="AL1022" s="61"/>
      <c r="AM1022" s="61"/>
      <c r="AN1022" s="61"/>
    </row>
    <row r="1023" spans="1:40" s="23" customFormat="1" ht="12.75" x14ac:dyDescent="0.2">
      <c r="A1023" s="23" t="s">
        <v>3568</v>
      </c>
      <c r="B1023" s="138">
        <v>1004</v>
      </c>
      <c r="C1023" s="138">
        <v>1004</v>
      </c>
      <c r="D1023" s="138">
        <v>100401</v>
      </c>
      <c r="E1023" s="138">
        <v>100401</v>
      </c>
      <c r="F1023" s="108" t="s">
        <v>3298</v>
      </c>
      <c r="G1023" s="27" t="s">
        <v>3299</v>
      </c>
      <c r="H1023" s="27" t="s">
        <v>5</v>
      </c>
      <c r="I1023" s="27" t="e">
        <f>+SUMIF('[16]New PBC 31.03.2021'!A:A, 'Trial Balance (2)'!F1023, '[16]New PBC 31.03.2021'!D:D)</f>
        <v>#VALUE!</v>
      </c>
      <c r="J1023" s="27" t="e">
        <f>+SUMIF('[16]New PBC 31.03.2021'!A:A, 'Trial Balance (2)'!F1023, '[16]New PBC 31.03.2021'!G:G)</f>
        <v>#VALUE!</v>
      </c>
      <c r="K1023" s="27" t="e">
        <f>+SUMIF('[16]New PBC 31.03.2021'!A:A, 'Trial Balance (2)'!F1023, '[16]New PBC 31.03.2021'!J:J)</f>
        <v>#VALUE!</v>
      </c>
      <c r="L1023" s="27" t="e">
        <f t="shared" si="73"/>
        <v>#VALUE!</v>
      </c>
      <c r="M1023" s="27">
        <f t="shared" si="75"/>
        <v>0</v>
      </c>
      <c r="N1023" s="95" t="e">
        <f t="shared" si="74"/>
        <v>#VALUE!</v>
      </c>
      <c r="O1023" s="59"/>
      <c r="P1023" s="59"/>
      <c r="Q1023" s="60"/>
      <c r="R1023" s="61"/>
      <c r="S1023" s="61"/>
      <c r="T1023" s="61"/>
      <c r="U1023" s="61"/>
      <c r="V1023" s="61"/>
      <c r="W1023" s="61"/>
      <c r="X1023" s="61"/>
      <c r="Y1023" s="61"/>
      <c r="Z1023" s="61"/>
      <c r="AA1023" s="61"/>
      <c r="AB1023" s="61"/>
      <c r="AC1023" s="61"/>
      <c r="AD1023" s="61"/>
      <c r="AE1023" s="61"/>
      <c r="AF1023" s="61"/>
      <c r="AG1023" s="61"/>
      <c r="AH1023" s="61"/>
      <c r="AI1023" s="61"/>
      <c r="AJ1023" s="61"/>
      <c r="AK1023" s="61"/>
      <c r="AL1023" s="61"/>
      <c r="AM1023" s="61"/>
      <c r="AN1023" s="61"/>
    </row>
    <row r="1024" spans="1:40" s="23" customFormat="1" ht="12.75" x14ac:dyDescent="0.2">
      <c r="A1024" s="23" t="s">
        <v>3568</v>
      </c>
      <c r="B1024" s="138">
        <v>1004</v>
      </c>
      <c r="C1024" s="138">
        <v>1004</v>
      </c>
      <c r="D1024" s="138">
        <v>100401</v>
      </c>
      <c r="E1024" s="138">
        <v>100401</v>
      </c>
      <c r="F1024" s="108" t="s">
        <v>3300</v>
      </c>
      <c r="G1024" s="27" t="s">
        <v>3301</v>
      </c>
      <c r="H1024" s="27" t="s">
        <v>5</v>
      </c>
      <c r="I1024" s="27" t="e">
        <f>+SUMIF('[16]New PBC 31.03.2021'!A:A, 'Trial Balance (2)'!F1024, '[16]New PBC 31.03.2021'!D:D)</f>
        <v>#VALUE!</v>
      </c>
      <c r="J1024" s="27" t="e">
        <f>+SUMIF('[16]New PBC 31.03.2021'!A:A, 'Trial Balance (2)'!F1024, '[16]New PBC 31.03.2021'!G:G)</f>
        <v>#VALUE!</v>
      </c>
      <c r="K1024" s="27" t="e">
        <f>+SUMIF('[16]New PBC 31.03.2021'!A:A, 'Trial Balance (2)'!F1024, '[16]New PBC 31.03.2021'!J:J)</f>
        <v>#VALUE!</v>
      </c>
      <c r="L1024" s="27" t="e">
        <f t="shared" si="73"/>
        <v>#VALUE!</v>
      </c>
      <c r="M1024" s="27">
        <f t="shared" si="75"/>
        <v>0</v>
      </c>
      <c r="N1024" s="95" t="e">
        <f t="shared" si="74"/>
        <v>#VALUE!</v>
      </c>
      <c r="O1024" s="59"/>
      <c r="P1024" s="59"/>
      <c r="Q1024" s="60"/>
      <c r="R1024" s="61"/>
      <c r="S1024" s="61"/>
      <c r="T1024" s="61"/>
      <c r="U1024" s="61"/>
      <c r="V1024" s="61"/>
      <c r="W1024" s="61"/>
      <c r="X1024" s="61"/>
      <c r="Y1024" s="61"/>
      <c r="Z1024" s="61"/>
      <c r="AA1024" s="61"/>
      <c r="AB1024" s="61"/>
      <c r="AC1024" s="61"/>
      <c r="AD1024" s="61"/>
      <c r="AE1024" s="61"/>
      <c r="AF1024" s="61"/>
      <c r="AG1024" s="61"/>
      <c r="AH1024" s="61"/>
      <c r="AI1024" s="61"/>
      <c r="AJ1024" s="61"/>
      <c r="AK1024" s="61"/>
      <c r="AL1024" s="61"/>
      <c r="AM1024" s="61"/>
      <c r="AN1024" s="61"/>
    </row>
    <row r="1025" spans="1:40" s="23" customFormat="1" ht="12.75" x14ac:dyDescent="0.2">
      <c r="A1025" s="23" t="s">
        <v>3568</v>
      </c>
      <c r="B1025" s="138">
        <v>1004</v>
      </c>
      <c r="C1025" s="138">
        <v>1004</v>
      </c>
      <c r="D1025" s="138">
        <v>100401</v>
      </c>
      <c r="E1025" s="138">
        <v>100401</v>
      </c>
      <c r="F1025" s="108" t="s">
        <v>3302</v>
      </c>
      <c r="G1025" s="27" t="s">
        <v>3303</v>
      </c>
      <c r="H1025" s="27" t="s">
        <v>5</v>
      </c>
      <c r="I1025" s="27" t="e">
        <f>+SUMIF('[16]New PBC 31.03.2021'!A:A, 'Trial Balance (2)'!F1025, '[16]New PBC 31.03.2021'!D:D)</f>
        <v>#VALUE!</v>
      </c>
      <c r="J1025" s="27" t="e">
        <f>+SUMIF('[16]New PBC 31.03.2021'!A:A, 'Trial Balance (2)'!F1025, '[16]New PBC 31.03.2021'!G:G)</f>
        <v>#VALUE!</v>
      </c>
      <c r="K1025" s="27" t="e">
        <f>+SUMIF('[16]New PBC 31.03.2021'!A:A, 'Trial Balance (2)'!F1025, '[16]New PBC 31.03.2021'!J:J)</f>
        <v>#VALUE!</v>
      </c>
      <c r="L1025" s="27" t="e">
        <f t="shared" si="73"/>
        <v>#VALUE!</v>
      </c>
      <c r="M1025" s="27">
        <f t="shared" si="75"/>
        <v>0</v>
      </c>
      <c r="N1025" s="95" t="e">
        <f t="shared" si="74"/>
        <v>#VALUE!</v>
      </c>
      <c r="O1025" s="59"/>
      <c r="P1025" s="59"/>
      <c r="Q1025" s="60"/>
      <c r="R1025" s="61"/>
      <c r="S1025" s="61"/>
      <c r="T1025" s="61"/>
      <c r="U1025" s="61"/>
      <c r="V1025" s="61"/>
      <c r="W1025" s="61"/>
      <c r="X1025" s="61"/>
      <c r="Y1025" s="61"/>
      <c r="Z1025" s="61"/>
      <c r="AA1025" s="61"/>
      <c r="AB1025" s="61"/>
      <c r="AC1025" s="61"/>
      <c r="AD1025" s="61"/>
      <c r="AE1025" s="61"/>
      <c r="AF1025" s="61"/>
      <c r="AG1025" s="61"/>
      <c r="AH1025" s="61"/>
      <c r="AI1025" s="61"/>
      <c r="AJ1025" s="61"/>
      <c r="AK1025" s="61"/>
      <c r="AL1025" s="61"/>
      <c r="AM1025" s="61"/>
      <c r="AN1025" s="61"/>
    </row>
    <row r="1026" spans="1:40" s="23" customFormat="1" ht="12.75" x14ac:dyDescent="0.2">
      <c r="A1026" s="23" t="s">
        <v>3568</v>
      </c>
      <c r="B1026" s="138">
        <v>1004</v>
      </c>
      <c r="C1026" s="138">
        <v>1004</v>
      </c>
      <c r="D1026" s="138">
        <v>100401</v>
      </c>
      <c r="E1026" s="138">
        <v>100401</v>
      </c>
      <c r="F1026" s="108" t="s">
        <v>3304</v>
      </c>
      <c r="G1026" s="27" t="s">
        <v>3305</v>
      </c>
      <c r="H1026" s="27" t="s">
        <v>5</v>
      </c>
      <c r="I1026" s="27" t="e">
        <f>+SUMIF('[16]New PBC 31.03.2021'!A:A, 'Trial Balance (2)'!F1026, '[16]New PBC 31.03.2021'!D:D)</f>
        <v>#VALUE!</v>
      </c>
      <c r="J1026" s="27" t="e">
        <f>+SUMIF('[16]New PBC 31.03.2021'!A:A, 'Trial Balance (2)'!F1026, '[16]New PBC 31.03.2021'!G:G)</f>
        <v>#VALUE!</v>
      </c>
      <c r="K1026" s="27" t="e">
        <f>+SUMIF('[16]New PBC 31.03.2021'!A:A, 'Trial Balance (2)'!F1026, '[16]New PBC 31.03.2021'!J:J)</f>
        <v>#VALUE!</v>
      </c>
      <c r="L1026" s="27" t="e">
        <f t="shared" si="73"/>
        <v>#VALUE!</v>
      </c>
      <c r="M1026" s="27">
        <f t="shared" si="75"/>
        <v>0</v>
      </c>
      <c r="N1026" s="95" t="e">
        <f t="shared" si="74"/>
        <v>#VALUE!</v>
      </c>
      <c r="O1026" s="59"/>
      <c r="P1026" s="59"/>
      <c r="Q1026" s="60"/>
      <c r="R1026" s="61"/>
      <c r="S1026" s="61"/>
      <c r="T1026" s="61"/>
      <c r="U1026" s="61"/>
      <c r="V1026" s="61"/>
      <c r="W1026" s="61"/>
      <c r="X1026" s="61"/>
      <c r="Y1026" s="61"/>
      <c r="Z1026" s="61"/>
      <c r="AA1026" s="61"/>
      <c r="AB1026" s="61"/>
      <c r="AC1026" s="61"/>
      <c r="AD1026" s="61"/>
      <c r="AE1026" s="61"/>
      <c r="AF1026" s="61"/>
      <c r="AG1026" s="61"/>
      <c r="AH1026" s="61"/>
      <c r="AI1026" s="61"/>
      <c r="AJ1026" s="61"/>
      <c r="AK1026" s="61"/>
      <c r="AL1026" s="61"/>
      <c r="AM1026" s="61"/>
      <c r="AN1026" s="61"/>
    </row>
    <row r="1027" spans="1:40" s="23" customFormat="1" ht="12.75" x14ac:dyDescent="0.2">
      <c r="A1027" s="23" t="s">
        <v>3568</v>
      </c>
      <c r="B1027" s="138">
        <v>1004</v>
      </c>
      <c r="C1027" s="138">
        <v>1004</v>
      </c>
      <c r="D1027" s="138">
        <v>100401</v>
      </c>
      <c r="E1027" s="138">
        <v>100401</v>
      </c>
      <c r="F1027" s="108" t="s">
        <v>3306</v>
      </c>
      <c r="G1027" s="27" t="s">
        <v>3307</v>
      </c>
      <c r="H1027" s="27" t="s">
        <v>5</v>
      </c>
      <c r="I1027" s="27" t="e">
        <f>+SUMIF('[16]New PBC 31.03.2021'!A:A, 'Trial Balance (2)'!F1027, '[16]New PBC 31.03.2021'!D:D)</f>
        <v>#VALUE!</v>
      </c>
      <c r="J1027" s="27" t="e">
        <f>+SUMIF('[16]New PBC 31.03.2021'!A:A, 'Trial Balance (2)'!F1027, '[16]New PBC 31.03.2021'!G:G)</f>
        <v>#VALUE!</v>
      </c>
      <c r="K1027" s="27" t="e">
        <f>+SUMIF('[16]New PBC 31.03.2021'!A:A, 'Trial Balance (2)'!F1027, '[16]New PBC 31.03.2021'!J:J)</f>
        <v>#VALUE!</v>
      </c>
      <c r="L1027" s="27" t="e">
        <f t="shared" si="73"/>
        <v>#VALUE!</v>
      </c>
      <c r="M1027" s="27">
        <f t="shared" si="75"/>
        <v>0</v>
      </c>
      <c r="N1027" s="95" t="e">
        <f t="shared" si="74"/>
        <v>#VALUE!</v>
      </c>
      <c r="O1027" s="59"/>
      <c r="P1027" s="59"/>
      <c r="Q1027" s="60"/>
      <c r="R1027" s="61"/>
      <c r="S1027" s="61"/>
      <c r="T1027" s="61"/>
      <c r="U1027" s="61"/>
      <c r="V1027" s="61"/>
      <c r="W1027" s="61"/>
      <c r="X1027" s="61"/>
      <c r="Y1027" s="61"/>
      <c r="Z1027" s="61"/>
      <c r="AA1027" s="61"/>
      <c r="AB1027" s="61"/>
      <c r="AC1027" s="61"/>
      <c r="AD1027" s="61"/>
      <c r="AE1027" s="61"/>
      <c r="AF1027" s="61"/>
      <c r="AG1027" s="61"/>
      <c r="AH1027" s="61"/>
      <c r="AI1027" s="61"/>
      <c r="AJ1027" s="61"/>
      <c r="AK1027" s="61"/>
      <c r="AL1027" s="61"/>
      <c r="AM1027" s="61"/>
      <c r="AN1027" s="61"/>
    </row>
    <row r="1028" spans="1:40" s="23" customFormat="1" ht="12.75" x14ac:dyDescent="0.2">
      <c r="A1028" s="23" t="s">
        <v>3568</v>
      </c>
      <c r="B1028" s="138">
        <v>1004</v>
      </c>
      <c r="C1028" s="138">
        <v>1004</v>
      </c>
      <c r="D1028" s="138">
        <v>100401</v>
      </c>
      <c r="E1028" s="138">
        <v>100401</v>
      </c>
      <c r="F1028" s="108" t="s">
        <v>3308</v>
      </c>
      <c r="G1028" s="27" t="s">
        <v>3309</v>
      </c>
      <c r="H1028" s="27" t="s">
        <v>5</v>
      </c>
      <c r="I1028" s="27" t="e">
        <f>+SUMIF('[16]New PBC 31.03.2021'!A:A, 'Trial Balance (2)'!F1028, '[16]New PBC 31.03.2021'!D:D)</f>
        <v>#VALUE!</v>
      </c>
      <c r="J1028" s="27" t="e">
        <f>+SUMIF('[16]New PBC 31.03.2021'!A:A, 'Trial Balance (2)'!F1028, '[16]New PBC 31.03.2021'!G:G)</f>
        <v>#VALUE!</v>
      </c>
      <c r="K1028" s="27" t="e">
        <f>+SUMIF('[16]New PBC 31.03.2021'!A:A, 'Trial Balance (2)'!F1028, '[16]New PBC 31.03.2021'!J:J)</f>
        <v>#VALUE!</v>
      </c>
      <c r="L1028" s="27" t="e">
        <f t="shared" si="73"/>
        <v>#VALUE!</v>
      </c>
      <c r="M1028" s="27">
        <f t="shared" si="75"/>
        <v>0</v>
      </c>
      <c r="N1028" s="95" t="e">
        <f t="shared" si="74"/>
        <v>#VALUE!</v>
      </c>
      <c r="O1028" s="59"/>
      <c r="P1028" s="59"/>
      <c r="Q1028" s="60"/>
      <c r="R1028" s="61"/>
      <c r="S1028" s="61"/>
      <c r="T1028" s="61"/>
      <c r="U1028" s="61"/>
      <c r="V1028" s="61"/>
      <c r="W1028" s="61"/>
      <c r="X1028" s="61"/>
      <c r="Y1028" s="61"/>
      <c r="Z1028" s="61"/>
      <c r="AA1028" s="61"/>
      <c r="AB1028" s="61"/>
      <c r="AC1028" s="61"/>
      <c r="AD1028" s="61"/>
      <c r="AE1028" s="61"/>
      <c r="AF1028" s="61"/>
      <c r="AG1028" s="61"/>
      <c r="AH1028" s="61"/>
      <c r="AI1028" s="61"/>
      <c r="AJ1028" s="61"/>
      <c r="AK1028" s="61"/>
      <c r="AL1028" s="61"/>
      <c r="AM1028" s="61"/>
      <c r="AN1028" s="61"/>
    </row>
    <row r="1029" spans="1:40" s="23" customFormat="1" ht="12.75" x14ac:dyDescent="0.2">
      <c r="A1029" s="23" t="s">
        <v>3568</v>
      </c>
      <c r="B1029" s="138">
        <v>1004</v>
      </c>
      <c r="C1029" s="138">
        <v>1004</v>
      </c>
      <c r="D1029" s="138">
        <v>100401</v>
      </c>
      <c r="E1029" s="138">
        <v>100401</v>
      </c>
      <c r="F1029" s="108" t="s">
        <v>3310</v>
      </c>
      <c r="G1029" s="27" t="s">
        <v>3311</v>
      </c>
      <c r="H1029" s="27" t="s">
        <v>5</v>
      </c>
      <c r="I1029" s="27" t="e">
        <f>+SUMIF('[16]New PBC 31.03.2021'!A:A, 'Trial Balance (2)'!F1029, '[16]New PBC 31.03.2021'!D:D)</f>
        <v>#VALUE!</v>
      </c>
      <c r="J1029" s="27" t="e">
        <f>+SUMIF('[16]New PBC 31.03.2021'!A:A, 'Trial Balance (2)'!F1029, '[16]New PBC 31.03.2021'!G:G)</f>
        <v>#VALUE!</v>
      </c>
      <c r="K1029" s="27" t="e">
        <f>+SUMIF('[16]New PBC 31.03.2021'!A:A, 'Trial Balance (2)'!F1029, '[16]New PBC 31.03.2021'!J:J)</f>
        <v>#VALUE!</v>
      </c>
      <c r="L1029" s="27" t="e">
        <f t="shared" si="73"/>
        <v>#VALUE!</v>
      </c>
      <c r="M1029" s="27">
        <f t="shared" si="75"/>
        <v>0</v>
      </c>
      <c r="N1029" s="95" t="e">
        <f t="shared" si="74"/>
        <v>#VALUE!</v>
      </c>
      <c r="O1029" s="59"/>
      <c r="P1029" s="59"/>
      <c r="Q1029" s="60"/>
      <c r="R1029" s="61"/>
      <c r="S1029" s="61"/>
      <c r="T1029" s="61"/>
      <c r="U1029" s="61"/>
      <c r="V1029" s="61"/>
      <c r="W1029" s="61"/>
      <c r="X1029" s="61"/>
      <c r="Y1029" s="61"/>
      <c r="Z1029" s="61"/>
      <c r="AA1029" s="61"/>
      <c r="AB1029" s="61"/>
      <c r="AC1029" s="61"/>
      <c r="AD1029" s="61"/>
      <c r="AE1029" s="61"/>
      <c r="AF1029" s="61"/>
      <c r="AG1029" s="61"/>
      <c r="AH1029" s="61"/>
      <c r="AI1029" s="61"/>
      <c r="AJ1029" s="61"/>
      <c r="AK1029" s="61"/>
      <c r="AL1029" s="61"/>
      <c r="AM1029" s="61"/>
      <c r="AN1029" s="61"/>
    </row>
    <row r="1030" spans="1:40" s="23" customFormat="1" ht="12.75" x14ac:dyDescent="0.2">
      <c r="A1030" s="23" t="s">
        <v>3568</v>
      </c>
      <c r="B1030" s="138">
        <v>1004</v>
      </c>
      <c r="C1030" s="138">
        <v>1004</v>
      </c>
      <c r="D1030" s="138">
        <v>100401</v>
      </c>
      <c r="E1030" s="138">
        <v>100401</v>
      </c>
      <c r="F1030" s="108" t="s">
        <v>3312</v>
      </c>
      <c r="G1030" s="27" t="s">
        <v>3313</v>
      </c>
      <c r="H1030" s="27" t="s">
        <v>5</v>
      </c>
      <c r="I1030" s="27" t="e">
        <f>+SUMIF('[16]New PBC 31.03.2021'!A:A, 'Trial Balance (2)'!F1030, '[16]New PBC 31.03.2021'!D:D)</f>
        <v>#VALUE!</v>
      </c>
      <c r="J1030" s="27" t="e">
        <f>+SUMIF('[16]New PBC 31.03.2021'!A:A, 'Trial Balance (2)'!F1030, '[16]New PBC 31.03.2021'!G:G)</f>
        <v>#VALUE!</v>
      </c>
      <c r="K1030" s="27" t="e">
        <f>+SUMIF('[16]New PBC 31.03.2021'!A:A, 'Trial Balance (2)'!F1030, '[16]New PBC 31.03.2021'!J:J)</f>
        <v>#VALUE!</v>
      </c>
      <c r="L1030" s="27" t="e">
        <f t="shared" si="73"/>
        <v>#VALUE!</v>
      </c>
      <c r="M1030" s="27">
        <f t="shared" si="75"/>
        <v>0</v>
      </c>
      <c r="N1030" s="95" t="e">
        <f t="shared" si="74"/>
        <v>#VALUE!</v>
      </c>
      <c r="O1030" s="59"/>
      <c r="P1030" s="59"/>
      <c r="Q1030" s="60"/>
      <c r="R1030" s="61"/>
      <c r="S1030" s="61"/>
      <c r="T1030" s="61"/>
      <c r="U1030" s="61"/>
      <c r="V1030" s="61"/>
      <c r="W1030" s="61"/>
      <c r="X1030" s="61"/>
      <c r="Y1030" s="61"/>
      <c r="Z1030" s="61"/>
      <c r="AA1030" s="61"/>
      <c r="AB1030" s="61"/>
      <c r="AC1030" s="61"/>
      <c r="AD1030" s="61"/>
      <c r="AE1030" s="61"/>
      <c r="AF1030" s="61"/>
      <c r="AG1030" s="61"/>
      <c r="AH1030" s="61"/>
      <c r="AI1030" s="61"/>
      <c r="AJ1030" s="61"/>
      <c r="AK1030" s="61"/>
      <c r="AL1030" s="61"/>
      <c r="AM1030" s="61"/>
      <c r="AN1030" s="61"/>
    </row>
    <row r="1031" spans="1:40" s="23" customFormat="1" ht="12.75" x14ac:dyDescent="0.2">
      <c r="A1031" s="23" t="s">
        <v>3568</v>
      </c>
      <c r="B1031" s="138">
        <v>1004</v>
      </c>
      <c r="C1031" s="138">
        <v>1004</v>
      </c>
      <c r="D1031" s="138">
        <v>100401</v>
      </c>
      <c r="E1031" s="138">
        <v>100401</v>
      </c>
      <c r="F1031" s="108" t="s">
        <v>3314</v>
      </c>
      <c r="G1031" s="27" t="s">
        <v>3315</v>
      </c>
      <c r="H1031" s="27" t="s">
        <v>5</v>
      </c>
      <c r="I1031" s="27" t="e">
        <f>+SUMIF('[16]New PBC 31.03.2021'!A:A, 'Trial Balance (2)'!F1031, '[16]New PBC 31.03.2021'!D:D)</f>
        <v>#VALUE!</v>
      </c>
      <c r="J1031" s="27" t="e">
        <f>+SUMIF('[16]New PBC 31.03.2021'!A:A, 'Trial Balance (2)'!F1031, '[16]New PBC 31.03.2021'!G:G)</f>
        <v>#VALUE!</v>
      </c>
      <c r="K1031" s="27" t="e">
        <f>+SUMIF('[16]New PBC 31.03.2021'!A:A, 'Trial Balance (2)'!F1031, '[16]New PBC 31.03.2021'!J:J)</f>
        <v>#VALUE!</v>
      </c>
      <c r="L1031" s="27" t="e">
        <f t="shared" si="73"/>
        <v>#VALUE!</v>
      </c>
      <c r="M1031" s="27">
        <f t="shared" si="75"/>
        <v>0</v>
      </c>
      <c r="N1031" s="95" t="e">
        <f t="shared" si="74"/>
        <v>#VALUE!</v>
      </c>
      <c r="O1031" s="59"/>
      <c r="P1031" s="59"/>
      <c r="Q1031" s="60"/>
      <c r="R1031" s="61"/>
      <c r="S1031" s="61"/>
      <c r="T1031" s="61"/>
      <c r="U1031" s="61"/>
      <c r="V1031" s="61"/>
      <c r="W1031" s="61"/>
      <c r="X1031" s="61"/>
      <c r="Y1031" s="61"/>
      <c r="Z1031" s="61"/>
      <c r="AA1031" s="61"/>
      <c r="AB1031" s="61"/>
      <c r="AC1031" s="61"/>
      <c r="AD1031" s="61"/>
      <c r="AE1031" s="61"/>
      <c r="AF1031" s="61"/>
      <c r="AG1031" s="61"/>
      <c r="AH1031" s="61"/>
      <c r="AI1031" s="61"/>
      <c r="AJ1031" s="61"/>
      <c r="AK1031" s="61"/>
      <c r="AL1031" s="61"/>
      <c r="AM1031" s="61"/>
      <c r="AN1031" s="61"/>
    </row>
    <row r="1032" spans="1:40" s="23" customFormat="1" ht="12.75" x14ac:dyDescent="0.2">
      <c r="A1032" s="23" t="s">
        <v>3568</v>
      </c>
      <c r="B1032" s="138">
        <v>1004</v>
      </c>
      <c r="C1032" s="138">
        <v>1004</v>
      </c>
      <c r="D1032" s="138">
        <v>100401</v>
      </c>
      <c r="E1032" s="138">
        <v>100401</v>
      </c>
      <c r="F1032" s="108" t="s">
        <v>3316</v>
      </c>
      <c r="G1032" s="27" t="s">
        <v>3317</v>
      </c>
      <c r="H1032" s="27" t="s">
        <v>5</v>
      </c>
      <c r="I1032" s="27" t="e">
        <f>+SUMIF('[16]New PBC 31.03.2021'!A:A, 'Trial Balance (2)'!F1032, '[16]New PBC 31.03.2021'!D:D)</f>
        <v>#VALUE!</v>
      </c>
      <c r="J1032" s="27" t="e">
        <f>+SUMIF('[16]New PBC 31.03.2021'!A:A, 'Trial Balance (2)'!F1032, '[16]New PBC 31.03.2021'!G:G)</f>
        <v>#VALUE!</v>
      </c>
      <c r="K1032" s="27" t="e">
        <f>+SUMIF('[16]New PBC 31.03.2021'!A:A, 'Trial Balance (2)'!F1032, '[16]New PBC 31.03.2021'!J:J)</f>
        <v>#VALUE!</v>
      </c>
      <c r="L1032" s="27" t="e">
        <f t="shared" si="73"/>
        <v>#VALUE!</v>
      </c>
      <c r="M1032" s="27">
        <f t="shared" si="75"/>
        <v>0</v>
      </c>
      <c r="N1032" s="95" t="e">
        <f t="shared" si="74"/>
        <v>#VALUE!</v>
      </c>
      <c r="O1032" s="59"/>
      <c r="P1032" s="59"/>
      <c r="Q1032" s="60"/>
      <c r="R1032" s="61"/>
      <c r="S1032" s="61"/>
      <c r="T1032" s="61"/>
      <c r="U1032" s="61"/>
      <c r="V1032" s="61"/>
      <c r="W1032" s="61"/>
      <c r="X1032" s="61"/>
      <c r="Y1032" s="61"/>
      <c r="Z1032" s="61"/>
      <c r="AA1032" s="61"/>
      <c r="AB1032" s="61"/>
      <c r="AC1032" s="61"/>
      <c r="AD1032" s="61"/>
      <c r="AE1032" s="61"/>
      <c r="AF1032" s="61"/>
      <c r="AG1032" s="61"/>
      <c r="AH1032" s="61"/>
      <c r="AI1032" s="61"/>
      <c r="AJ1032" s="61"/>
      <c r="AK1032" s="61"/>
      <c r="AL1032" s="61"/>
      <c r="AM1032" s="61"/>
      <c r="AN1032" s="61"/>
    </row>
    <row r="1033" spans="1:40" s="23" customFormat="1" ht="12.75" x14ac:dyDescent="0.2">
      <c r="A1033" s="23" t="s">
        <v>3568</v>
      </c>
      <c r="B1033" s="138">
        <v>1004</v>
      </c>
      <c r="C1033" s="138">
        <v>1004</v>
      </c>
      <c r="D1033" s="138">
        <v>100401</v>
      </c>
      <c r="E1033" s="138">
        <v>100401</v>
      </c>
      <c r="F1033" s="108" t="s">
        <v>3318</v>
      </c>
      <c r="G1033" s="27" t="s">
        <v>3319</v>
      </c>
      <c r="H1033" s="27" t="s">
        <v>5</v>
      </c>
      <c r="I1033" s="27" t="e">
        <f>+SUMIF('[16]New PBC 31.03.2021'!A:A, 'Trial Balance (2)'!F1033, '[16]New PBC 31.03.2021'!D:D)</f>
        <v>#VALUE!</v>
      </c>
      <c r="J1033" s="27" t="e">
        <f>+SUMIF('[16]New PBC 31.03.2021'!A:A, 'Trial Balance (2)'!F1033, '[16]New PBC 31.03.2021'!G:G)</f>
        <v>#VALUE!</v>
      </c>
      <c r="K1033" s="27" t="e">
        <f>+SUMIF('[16]New PBC 31.03.2021'!A:A, 'Trial Balance (2)'!F1033, '[16]New PBC 31.03.2021'!J:J)</f>
        <v>#VALUE!</v>
      </c>
      <c r="L1033" s="27" t="e">
        <f t="shared" si="73"/>
        <v>#VALUE!</v>
      </c>
      <c r="M1033" s="27">
        <f t="shared" si="75"/>
        <v>0</v>
      </c>
      <c r="N1033" s="95" t="e">
        <f t="shared" si="74"/>
        <v>#VALUE!</v>
      </c>
      <c r="O1033" s="59"/>
      <c r="P1033" s="59"/>
      <c r="Q1033" s="60"/>
      <c r="R1033" s="61"/>
      <c r="S1033" s="61"/>
      <c r="T1033" s="61"/>
      <c r="U1033" s="61"/>
      <c r="V1033" s="61"/>
      <c r="W1033" s="61"/>
      <c r="X1033" s="61"/>
      <c r="Y1033" s="61"/>
      <c r="Z1033" s="61"/>
      <c r="AA1033" s="61"/>
      <c r="AB1033" s="61"/>
      <c r="AC1033" s="61"/>
      <c r="AD1033" s="61"/>
      <c r="AE1033" s="61"/>
      <c r="AF1033" s="61"/>
      <c r="AG1033" s="61"/>
      <c r="AH1033" s="61"/>
      <c r="AI1033" s="61"/>
      <c r="AJ1033" s="61"/>
      <c r="AK1033" s="61"/>
      <c r="AL1033" s="61"/>
      <c r="AM1033" s="61"/>
      <c r="AN1033" s="61"/>
    </row>
    <row r="1034" spans="1:40" s="23" customFormat="1" ht="12.75" x14ac:dyDescent="0.2">
      <c r="A1034" s="23" t="s">
        <v>3568</v>
      </c>
      <c r="B1034" s="138">
        <v>1004</v>
      </c>
      <c r="C1034" s="138">
        <v>1004</v>
      </c>
      <c r="D1034" s="138">
        <v>100401</v>
      </c>
      <c r="E1034" s="138">
        <v>100401</v>
      </c>
      <c r="F1034" s="108" t="s">
        <v>3320</v>
      </c>
      <c r="G1034" s="27" t="s">
        <v>3321</v>
      </c>
      <c r="H1034" s="27" t="s">
        <v>5</v>
      </c>
      <c r="I1034" s="27" t="e">
        <f>+SUMIF('[16]New PBC 31.03.2021'!A:A, 'Trial Balance (2)'!F1034, '[16]New PBC 31.03.2021'!D:D)</f>
        <v>#VALUE!</v>
      </c>
      <c r="J1034" s="27" t="e">
        <f>+SUMIF('[16]New PBC 31.03.2021'!A:A, 'Trial Balance (2)'!F1034, '[16]New PBC 31.03.2021'!G:G)</f>
        <v>#VALUE!</v>
      </c>
      <c r="K1034" s="27" t="e">
        <f>+SUMIF('[16]New PBC 31.03.2021'!A:A, 'Trial Balance (2)'!F1034, '[16]New PBC 31.03.2021'!J:J)</f>
        <v>#VALUE!</v>
      </c>
      <c r="L1034" s="27" t="e">
        <f t="shared" ref="L1034:L1097" si="76">+I1034+J1034-K1034</f>
        <v>#VALUE!</v>
      </c>
      <c r="M1034" s="27">
        <f t="shared" si="75"/>
        <v>0</v>
      </c>
      <c r="N1034" s="95" t="e">
        <f t="shared" si="74"/>
        <v>#VALUE!</v>
      </c>
      <c r="O1034" s="59"/>
      <c r="P1034" s="59"/>
      <c r="Q1034" s="60"/>
      <c r="R1034" s="61"/>
      <c r="S1034" s="61"/>
      <c r="T1034" s="61"/>
      <c r="U1034" s="61"/>
      <c r="V1034" s="61"/>
      <c r="W1034" s="61"/>
      <c r="X1034" s="61"/>
      <c r="Y1034" s="61"/>
      <c r="Z1034" s="61"/>
      <c r="AA1034" s="61"/>
      <c r="AB1034" s="61"/>
      <c r="AC1034" s="61"/>
      <c r="AD1034" s="61"/>
      <c r="AE1034" s="61"/>
      <c r="AF1034" s="61"/>
      <c r="AG1034" s="61"/>
      <c r="AH1034" s="61"/>
      <c r="AI1034" s="61"/>
      <c r="AJ1034" s="61"/>
      <c r="AK1034" s="61"/>
      <c r="AL1034" s="61"/>
      <c r="AM1034" s="61"/>
      <c r="AN1034" s="61"/>
    </row>
    <row r="1035" spans="1:40" s="23" customFormat="1" ht="12.75" x14ac:dyDescent="0.2">
      <c r="A1035" s="23" t="s">
        <v>3568</v>
      </c>
      <c r="B1035" s="138">
        <v>1004</v>
      </c>
      <c r="C1035" s="138">
        <v>1004</v>
      </c>
      <c r="D1035" s="138">
        <v>100401</v>
      </c>
      <c r="E1035" s="138">
        <v>100401</v>
      </c>
      <c r="F1035" s="108" t="s">
        <v>3322</v>
      </c>
      <c r="G1035" s="27" t="s">
        <v>3323</v>
      </c>
      <c r="H1035" s="27" t="s">
        <v>5</v>
      </c>
      <c r="I1035" s="27" t="e">
        <f>+SUMIF('[16]New PBC 31.03.2021'!A:A, 'Trial Balance (2)'!F1035, '[16]New PBC 31.03.2021'!D:D)</f>
        <v>#VALUE!</v>
      </c>
      <c r="J1035" s="27" t="e">
        <f>+SUMIF('[16]New PBC 31.03.2021'!A:A, 'Trial Balance (2)'!F1035, '[16]New PBC 31.03.2021'!G:G)</f>
        <v>#VALUE!</v>
      </c>
      <c r="K1035" s="27" t="e">
        <f>+SUMIF('[16]New PBC 31.03.2021'!A:A, 'Trial Balance (2)'!F1035, '[16]New PBC 31.03.2021'!J:J)</f>
        <v>#VALUE!</v>
      </c>
      <c r="L1035" s="27" t="e">
        <f t="shared" si="76"/>
        <v>#VALUE!</v>
      </c>
      <c r="M1035" s="27">
        <f t="shared" si="75"/>
        <v>0</v>
      </c>
      <c r="N1035" s="95" t="e">
        <f t="shared" si="74"/>
        <v>#VALUE!</v>
      </c>
      <c r="O1035" s="59"/>
      <c r="P1035" s="59"/>
      <c r="Q1035" s="60"/>
      <c r="R1035" s="61"/>
      <c r="S1035" s="61"/>
      <c r="T1035" s="61"/>
      <c r="U1035" s="61"/>
      <c r="V1035" s="61"/>
      <c r="W1035" s="61"/>
      <c r="X1035" s="61"/>
      <c r="Y1035" s="61"/>
      <c r="Z1035" s="61"/>
      <c r="AA1035" s="61"/>
      <c r="AB1035" s="61"/>
      <c r="AC1035" s="61"/>
      <c r="AD1035" s="61"/>
      <c r="AE1035" s="61"/>
      <c r="AF1035" s="61"/>
      <c r="AG1035" s="61"/>
      <c r="AH1035" s="61"/>
      <c r="AI1035" s="61"/>
      <c r="AJ1035" s="61"/>
      <c r="AK1035" s="61"/>
      <c r="AL1035" s="61"/>
      <c r="AM1035" s="61"/>
      <c r="AN1035" s="61"/>
    </row>
    <row r="1036" spans="1:40" s="23" customFormat="1" ht="12.75" x14ac:dyDescent="0.2">
      <c r="A1036" s="23" t="s">
        <v>3568</v>
      </c>
      <c r="B1036" s="138">
        <v>1004</v>
      </c>
      <c r="C1036" s="138">
        <v>1004</v>
      </c>
      <c r="D1036" s="138">
        <v>100401</v>
      </c>
      <c r="E1036" s="138">
        <v>100401</v>
      </c>
      <c r="F1036" s="108" t="s">
        <v>3324</v>
      </c>
      <c r="G1036" s="27" t="s">
        <v>909</v>
      </c>
      <c r="H1036" s="27" t="s">
        <v>5</v>
      </c>
      <c r="I1036" s="27" t="e">
        <f>+SUMIF('[16]New PBC 31.03.2021'!A:A, 'Trial Balance (2)'!F1036, '[16]New PBC 31.03.2021'!D:D)</f>
        <v>#VALUE!</v>
      </c>
      <c r="J1036" s="27" t="e">
        <f>+SUMIF('[16]New PBC 31.03.2021'!A:A, 'Trial Balance (2)'!F1036, '[16]New PBC 31.03.2021'!G:G)</f>
        <v>#VALUE!</v>
      </c>
      <c r="K1036" s="27" t="e">
        <f>+SUMIF('[16]New PBC 31.03.2021'!A:A, 'Trial Balance (2)'!F1036, '[16]New PBC 31.03.2021'!J:J)</f>
        <v>#VALUE!</v>
      </c>
      <c r="L1036" s="27" t="e">
        <f t="shared" si="76"/>
        <v>#VALUE!</v>
      </c>
      <c r="M1036" s="27">
        <f t="shared" si="75"/>
        <v>0</v>
      </c>
      <c r="N1036" s="95" t="e">
        <f t="shared" si="74"/>
        <v>#VALUE!</v>
      </c>
      <c r="O1036" s="59"/>
      <c r="P1036" s="59"/>
      <c r="Q1036" s="60"/>
      <c r="R1036" s="61"/>
      <c r="S1036" s="61"/>
      <c r="T1036" s="61"/>
      <c r="U1036" s="61"/>
      <c r="V1036" s="61"/>
      <c r="W1036" s="61"/>
      <c r="X1036" s="61"/>
      <c r="Y1036" s="61"/>
      <c r="Z1036" s="61"/>
      <c r="AA1036" s="61"/>
      <c r="AB1036" s="61"/>
      <c r="AC1036" s="61"/>
      <c r="AD1036" s="61"/>
      <c r="AE1036" s="61"/>
      <c r="AF1036" s="61"/>
      <c r="AG1036" s="61"/>
      <c r="AH1036" s="61"/>
      <c r="AI1036" s="61"/>
      <c r="AJ1036" s="61"/>
      <c r="AK1036" s="61"/>
      <c r="AL1036" s="61"/>
      <c r="AM1036" s="61"/>
      <c r="AN1036" s="61"/>
    </row>
    <row r="1037" spans="1:40" s="23" customFormat="1" ht="12.75" x14ac:dyDescent="0.2">
      <c r="A1037" s="23" t="s">
        <v>3568</v>
      </c>
      <c r="B1037" s="138">
        <v>1004</v>
      </c>
      <c r="C1037" s="138">
        <v>1004</v>
      </c>
      <c r="D1037" s="138">
        <v>100401</v>
      </c>
      <c r="E1037" s="138">
        <v>100401</v>
      </c>
      <c r="F1037" s="108" t="s">
        <v>3325</v>
      </c>
      <c r="G1037" s="27" t="s">
        <v>3326</v>
      </c>
      <c r="H1037" s="27" t="s">
        <v>5</v>
      </c>
      <c r="I1037" s="27" t="e">
        <f>+SUMIF('[16]New PBC 31.03.2021'!A:A, 'Trial Balance (2)'!F1037, '[16]New PBC 31.03.2021'!D:D)</f>
        <v>#VALUE!</v>
      </c>
      <c r="J1037" s="27" t="e">
        <f>+SUMIF('[16]New PBC 31.03.2021'!A:A, 'Trial Balance (2)'!F1037, '[16]New PBC 31.03.2021'!G:G)</f>
        <v>#VALUE!</v>
      </c>
      <c r="K1037" s="27" t="e">
        <f>+SUMIF('[16]New PBC 31.03.2021'!A:A, 'Trial Balance (2)'!F1037, '[16]New PBC 31.03.2021'!J:J)</f>
        <v>#VALUE!</v>
      </c>
      <c r="L1037" s="27" t="e">
        <f t="shared" si="76"/>
        <v>#VALUE!</v>
      </c>
      <c r="M1037" s="27">
        <f t="shared" si="75"/>
        <v>0</v>
      </c>
      <c r="N1037" s="95" t="e">
        <f t="shared" si="74"/>
        <v>#VALUE!</v>
      </c>
      <c r="O1037" s="59"/>
      <c r="P1037" s="59"/>
      <c r="Q1037" s="60"/>
      <c r="R1037" s="61"/>
      <c r="S1037" s="61"/>
      <c r="T1037" s="61"/>
      <c r="U1037" s="61"/>
      <c r="V1037" s="61"/>
      <c r="W1037" s="61"/>
      <c r="X1037" s="61"/>
      <c r="Y1037" s="61"/>
      <c r="Z1037" s="61"/>
      <c r="AA1037" s="61"/>
      <c r="AB1037" s="61"/>
      <c r="AC1037" s="61"/>
      <c r="AD1037" s="61"/>
      <c r="AE1037" s="61"/>
      <c r="AF1037" s="61"/>
      <c r="AG1037" s="61"/>
      <c r="AH1037" s="61"/>
      <c r="AI1037" s="61"/>
      <c r="AJ1037" s="61"/>
      <c r="AK1037" s="61"/>
      <c r="AL1037" s="61"/>
      <c r="AM1037" s="61"/>
      <c r="AN1037" s="61"/>
    </row>
    <row r="1038" spans="1:40" s="23" customFormat="1" ht="12.75" x14ac:dyDescent="0.2">
      <c r="A1038" s="23" t="s">
        <v>3568</v>
      </c>
      <c r="B1038" s="138">
        <v>1004</v>
      </c>
      <c r="C1038" s="138">
        <v>1004</v>
      </c>
      <c r="D1038" s="138">
        <v>100401</v>
      </c>
      <c r="E1038" s="138">
        <v>100401</v>
      </c>
      <c r="F1038" s="108" t="s">
        <v>3327</v>
      </c>
      <c r="G1038" s="27" t="s">
        <v>3328</v>
      </c>
      <c r="H1038" s="27" t="s">
        <v>5</v>
      </c>
      <c r="I1038" s="27" t="e">
        <f>+SUMIF('[16]New PBC 31.03.2021'!A:A, 'Trial Balance (2)'!F1038, '[16]New PBC 31.03.2021'!D:D)</f>
        <v>#VALUE!</v>
      </c>
      <c r="J1038" s="27" t="e">
        <f>+SUMIF('[16]New PBC 31.03.2021'!A:A, 'Trial Balance (2)'!F1038, '[16]New PBC 31.03.2021'!G:G)</f>
        <v>#VALUE!</v>
      </c>
      <c r="K1038" s="27" t="e">
        <f>+SUMIF('[16]New PBC 31.03.2021'!A:A, 'Trial Balance (2)'!F1038, '[16]New PBC 31.03.2021'!J:J)</f>
        <v>#VALUE!</v>
      </c>
      <c r="L1038" s="27" t="e">
        <f t="shared" si="76"/>
        <v>#VALUE!</v>
      </c>
      <c r="M1038" s="27">
        <f t="shared" si="75"/>
        <v>0</v>
      </c>
      <c r="N1038" s="95" t="e">
        <f t="shared" ref="N1038:N1101" si="77">+ROUND(SUM(L1038:M1038),0)</f>
        <v>#VALUE!</v>
      </c>
      <c r="O1038" s="59"/>
      <c r="P1038" s="59"/>
      <c r="Q1038" s="60"/>
      <c r="R1038" s="61"/>
      <c r="S1038" s="61"/>
      <c r="T1038" s="61"/>
      <c r="U1038" s="61"/>
      <c r="V1038" s="61"/>
      <c r="W1038" s="61"/>
      <c r="X1038" s="61"/>
      <c r="Y1038" s="61"/>
      <c r="Z1038" s="61"/>
      <c r="AA1038" s="61"/>
      <c r="AB1038" s="61"/>
      <c r="AC1038" s="61"/>
      <c r="AD1038" s="61"/>
      <c r="AE1038" s="61"/>
      <c r="AF1038" s="61"/>
      <c r="AG1038" s="61"/>
      <c r="AH1038" s="61"/>
      <c r="AI1038" s="61"/>
      <c r="AJ1038" s="61"/>
      <c r="AK1038" s="61"/>
      <c r="AL1038" s="61"/>
      <c r="AM1038" s="61"/>
      <c r="AN1038" s="61"/>
    </row>
    <row r="1039" spans="1:40" s="23" customFormat="1" ht="12.75" x14ac:dyDescent="0.2">
      <c r="A1039" s="23" t="s">
        <v>3568</v>
      </c>
      <c r="B1039" s="138">
        <v>1004</v>
      </c>
      <c r="C1039" s="138">
        <v>1004</v>
      </c>
      <c r="D1039" s="138">
        <v>100401</v>
      </c>
      <c r="E1039" s="138">
        <v>100401</v>
      </c>
      <c r="F1039" s="108" t="s">
        <v>3329</v>
      </c>
      <c r="G1039" s="27" t="s">
        <v>3330</v>
      </c>
      <c r="H1039" s="27" t="s">
        <v>5</v>
      </c>
      <c r="I1039" s="27" t="e">
        <f>+SUMIF('[16]New PBC 31.03.2021'!A:A, 'Trial Balance (2)'!F1039, '[16]New PBC 31.03.2021'!D:D)</f>
        <v>#VALUE!</v>
      </c>
      <c r="J1039" s="27" t="e">
        <f>+SUMIF('[16]New PBC 31.03.2021'!A:A, 'Trial Balance (2)'!F1039, '[16]New PBC 31.03.2021'!G:G)</f>
        <v>#VALUE!</v>
      </c>
      <c r="K1039" s="27" t="e">
        <f>+SUMIF('[16]New PBC 31.03.2021'!A:A, 'Trial Balance (2)'!F1039, '[16]New PBC 31.03.2021'!J:J)</f>
        <v>#VALUE!</v>
      </c>
      <c r="L1039" s="27" t="e">
        <f t="shared" si="76"/>
        <v>#VALUE!</v>
      </c>
      <c r="M1039" s="27">
        <f t="shared" si="75"/>
        <v>0</v>
      </c>
      <c r="N1039" s="95" t="e">
        <f t="shared" si="77"/>
        <v>#VALUE!</v>
      </c>
      <c r="O1039" s="59"/>
      <c r="P1039" s="59"/>
      <c r="Q1039" s="60"/>
      <c r="R1039" s="61"/>
      <c r="S1039" s="61"/>
      <c r="T1039" s="61"/>
      <c r="U1039" s="61"/>
      <c r="V1039" s="61"/>
      <c r="W1039" s="61"/>
      <c r="X1039" s="61"/>
      <c r="Y1039" s="61"/>
      <c r="Z1039" s="61"/>
      <c r="AA1039" s="61"/>
      <c r="AB1039" s="61"/>
      <c r="AC1039" s="61"/>
      <c r="AD1039" s="61"/>
      <c r="AE1039" s="61"/>
      <c r="AF1039" s="61"/>
      <c r="AG1039" s="61"/>
      <c r="AH1039" s="61"/>
      <c r="AI1039" s="61"/>
      <c r="AJ1039" s="61"/>
      <c r="AK1039" s="61"/>
      <c r="AL1039" s="61"/>
      <c r="AM1039" s="61"/>
      <c r="AN1039" s="61"/>
    </row>
    <row r="1040" spans="1:40" s="23" customFormat="1" ht="12.75" x14ac:dyDescent="0.2">
      <c r="A1040" s="23" t="s">
        <v>3568</v>
      </c>
      <c r="B1040" s="138">
        <v>1004</v>
      </c>
      <c r="C1040" s="138">
        <v>1004</v>
      </c>
      <c r="D1040" s="138">
        <v>100401</v>
      </c>
      <c r="E1040" s="138">
        <v>100401</v>
      </c>
      <c r="F1040" s="108" t="s">
        <v>3331</v>
      </c>
      <c r="G1040" s="27" t="s">
        <v>3332</v>
      </c>
      <c r="H1040" s="27" t="s">
        <v>5</v>
      </c>
      <c r="I1040" s="27" t="e">
        <f>+SUMIF('[16]New PBC 31.03.2021'!A:A, 'Trial Balance (2)'!F1040, '[16]New PBC 31.03.2021'!D:D)</f>
        <v>#VALUE!</v>
      </c>
      <c r="J1040" s="27" t="e">
        <f>+SUMIF('[16]New PBC 31.03.2021'!A:A, 'Trial Balance (2)'!F1040, '[16]New PBC 31.03.2021'!G:G)</f>
        <v>#VALUE!</v>
      </c>
      <c r="K1040" s="27" t="e">
        <f>+SUMIF('[16]New PBC 31.03.2021'!A:A, 'Trial Balance (2)'!F1040, '[16]New PBC 31.03.2021'!J:J)</f>
        <v>#VALUE!</v>
      </c>
      <c r="L1040" s="27" t="e">
        <f t="shared" si="76"/>
        <v>#VALUE!</v>
      </c>
      <c r="M1040" s="27">
        <f t="shared" si="75"/>
        <v>0</v>
      </c>
      <c r="N1040" s="95" t="e">
        <f t="shared" si="77"/>
        <v>#VALUE!</v>
      </c>
      <c r="O1040" s="59"/>
      <c r="P1040" s="59"/>
      <c r="Q1040" s="60"/>
      <c r="R1040" s="61"/>
      <c r="S1040" s="61"/>
      <c r="T1040" s="61"/>
      <c r="U1040" s="61"/>
      <c r="V1040" s="61"/>
      <c r="W1040" s="61"/>
      <c r="X1040" s="61"/>
      <c r="Y1040" s="61"/>
      <c r="Z1040" s="61"/>
      <c r="AA1040" s="61"/>
      <c r="AB1040" s="61"/>
      <c r="AC1040" s="61"/>
      <c r="AD1040" s="61"/>
      <c r="AE1040" s="61"/>
      <c r="AF1040" s="61"/>
      <c r="AG1040" s="61"/>
      <c r="AH1040" s="61"/>
      <c r="AI1040" s="61"/>
      <c r="AJ1040" s="61"/>
      <c r="AK1040" s="61"/>
      <c r="AL1040" s="61"/>
      <c r="AM1040" s="61"/>
      <c r="AN1040" s="61"/>
    </row>
    <row r="1041" spans="1:40" s="23" customFormat="1" ht="12.75" x14ac:dyDescent="0.2">
      <c r="A1041" s="23" t="s">
        <v>3568</v>
      </c>
      <c r="B1041" s="138">
        <v>1004</v>
      </c>
      <c r="C1041" s="138">
        <v>1004</v>
      </c>
      <c r="D1041" s="138">
        <v>100401</v>
      </c>
      <c r="E1041" s="138">
        <v>100401</v>
      </c>
      <c r="F1041" s="108" t="s">
        <v>3333</v>
      </c>
      <c r="G1041" s="27" t="s">
        <v>3334</v>
      </c>
      <c r="H1041" s="27" t="s">
        <v>5</v>
      </c>
      <c r="I1041" s="27" t="e">
        <f>+SUMIF('[16]New PBC 31.03.2021'!A:A, 'Trial Balance (2)'!F1041, '[16]New PBC 31.03.2021'!D:D)</f>
        <v>#VALUE!</v>
      </c>
      <c r="J1041" s="27" t="e">
        <f>+SUMIF('[16]New PBC 31.03.2021'!A:A, 'Trial Balance (2)'!F1041, '[16]New PBC 31.03.2021'!G:G)</f>
        <v>#VALUE!</v>
      </c>
      <c r="K1041" s="27" t="e">
        <f>+SUMIF('[16]New PBC 31.03.2021'!A:A, 'Trial Balance (2)'!F1041, '[16]New PBC 31.03.2021'!J:J)</f>
        <v>#VALUE!</v>
      </c>
      <c r="L1041" s="27" t="e">
        <f t="shared" si="76"/>
        <v>#VALUE!</v>
      </c>
      <c r="M1041" s="27">
        <f t="shared" si="75"/>
        <v>0</v>
      </c>
      <c r="N1041" s="95" t="e">
        <f t="shared" si="77"/>
        <v>#VALUE!</v>
      </c>
      <c r="O1041" s="59"/>
      <c r="P1041" s="59"/>
      <c r="Q1041" s="60"/>
      <c r="R1041" s="61"/>
      <c r="S1041" s="61"/>
      <c r="T1041" s="61"/>
      <c r="U1041" s="61"/>
      <c r="V1041" s="61"/>
      <c r="W1041" s="61"/>
      <c r="X1041" s="61"/>
      <c r="Y1041" s="61"/>
      <c r="Z1041" s="61"/>
      <c r="AA1041" s="61"/>
      <c r="AB1041" s="61"/>
      <c r="AC1041" s="61"/>
      <c r="AD1041" s="61"/>
      <c r="AE1041" s="61"/>
      <c r="AF1041" s="61"/>
      <c r="AG1041" s="61"/>
      <c r="AH1041" s="61"/>
      <c r="AI1041" s="61"/>
      <c r="AJ1041" s="61"/>
      <c r="AK1041" s="61"/>
      <c r="AL1041" s="61"/>
      <c r="AM1041" s="61"/>
      <c r="AN1041" s="61"/>
    </row>
    <row r="1042" spans="1:40" s="23" customFormat="1" ht="12.75" x14ac:dyDescent="0.2">
      <c r="A1042" s="23" t="s">
        <v>3568</v>
      </c>
      <c r="B1042" s="138">
        <v>1004</v>
      </c>
      <c r="C1042" s="138">
        <v>1004</v>
      </c>
      <c r="D1042" s="138">
        <v>100401</v>
      </c>
      <c r="E1042" s="138">
        <v>100401</v>
      </c>
      <c r="F1042" s="108" t="s">
        <v>3335</v>
      </c>
      <c r="G1042" s="27" t="s">
        <v>3336</v>
      </c>
      <c r="H1042" s="27" t="s">
        <v>5</v>
      </c>
      <c r="I1042" s="27" t="e">
        <f>+SUMIF('[16]New PBC 31.03.2021'!A:A, 'Trial Balance (2)'!F1042, '[16]New PBC 31.03.2021'!D:D)</f>
        <v>#VALUE!</v>
      </c>
      <c r="J1042" s="27" t="e">
        <f>+SUMIF('[16]New PBC 31.03.2021'!A:A, 'Trial Balance (2)'!F1042, '[16]New PBC 31.03.2021'!G:G)</f>
        <v>#VALUE!</v>
      </c>
      <c r="K1042" s="27" t="e">
        <f>+SUMIF('[16]New PBC 31.03.2021'!A:A, 'Trial Balance (2)'!F1042, '[16]New PBC 31.03.2021'!J:J)</f>
        <v>#VALUE!</v>
      </c>
      <c r="L1042" s="27" t="e">
        <f t="shared" si="76"/>
        <v>#VALUE!</v>
      </c>
      <c r="M1042" s="27">
        <f t="shared" si="75"/>
        <v>0</v>
      </c>
      <c r="N1042" s="95" t="e">
        <f t="shared" si="77"/>
        <v>#VALUE!</v>
      </c>
      <c r="O1042" s="59"/>
      <c r="P1042" s="59"/>
      <c r="Q1042" s="60"/>
      <c r="R1042" s="61"/>
      <c r="S1042" s="61"/>
      <c r="T1042" s="61"/>
      <c r="U1042" s="61"/>
      <c r="V1042" s="61"/>
      <c r="W1042" s="61"/>
      <c r="X1042" s="61"/>
      <c r="Y1042" s="61"/>
      <c r="Z1042" s="61"/>
      <c r="AA1042" s="61"/>
      <c r="AB1042" s="61"/>
      <c r="AC1042" s="61"/>
      <c r="AD1042" s="61"/>
      <c r="AE1042" s="61"/>
      <c r="AF1042" s="61"/>
      <c r="AG1042" s="61"/>
      <c r="AH1042" s="61"/>
      <c r="AI1042" s="61"/>
      <c r="AJ1042" s="61"/>
      <c r="AK1042" s="61"/>
      <c r="AL1042" s="61"/>
      <c r="AM1042" s="61"/>
      <c r="AN1042" s="61"/>
    </row>
    <row r="1043" spans="1:40" s="23" customFormat="1" ht="12.75" x14ac:dyDescent="0.2">
      <c r="A1043" s="23" t="s">
        <v>3568</v>
      </c>
      <c r="B1043" s="138">
        <v>1004</v>
      </c>
      <c r="C1043" s="138">
        <v>1004</v>
      </c>
      <c r="D1043" s="138">
        <v>100401</v>
      </c>
      <c r="E1043" s="138">
        <v>100401</v>
      </c>
      <c r="F1043" s="108" t="s">
        <v>3337</v>
      </c>
      <c r="G1043" s="27" t="s">
        <v>3338</v>
      </c>
      <c r="H1043" s="27" t="s">
        <v>5</v>
      </c>
      <c r="I1043" s="27" t="e">
        <f>+SUMIF('[16]New PBC 31.03.2021'!A:A, 'Trial Balance (2)'!F1043, '[16]New PBC 31.03.2021'!D:D)</f>
        <v>#VALUE!</v>
      </c>
      <c r="J1043" s="27" t="e">
        <f>+SUMIF('[16]New PBC 31.03.2021'!A:A, 'Trial Balance (2)'!F1043, '[16]New PBC 31.03.2021'!G:G)</f>
        <v>#VALUE!</v>
      </c>
      <c r="K1043" s="27" t="e">
        <f>+SUMIF('[16]New PBC 31.03.2021'!A:A, 'Trial Balance (2)'!F1043, '[16]New PBC 31.03.2021'!J:J)</f>
        <v>#VALUE!</v>
      </c>
      <c r="L1043" s="27" t="e">
        <f t="shared" si="76"/>
        <v>#VALUE!</v>
      </c>
      <c r="M1043" s="27">
        <f t="shared" si="75"/>
        <v>0</v>
      </c>
      <c r="N1043" s="95" t="e">
        <f t="shared" si="77"/>
        <v>#VALUE!</v>
      </c>
      <c r="O1043" s="59"/>
      <c r="P1043" s="59"/>
      <c r="Q1043" s="60"/>
      <c r="R1043" s="61"/>
      <c r="S1043" s="61"/>
      <c r="T1043" s="61"/>
      <c r="U1043" s="61"/>
      <c r="V1043" s="61"/>
      <c r="W1043" s="61"/>
      <c r="X1043" s="61"/>
      <c r="Y1043" s="61"/>
      <c r="Z1043" s="61"/>
      <c r="AA1043" s="61"/>
      <c r="AB1043" s="61"/>
      <c r="AC1043" s="61"/>
      <c r="AD1043" s="61"/>
      <c r="AE1043" s="61"/>
      <c r="AF1043" s="61"/>
      <c r="AG1043" s="61"/>
      <c r="AH1043" s="61"/>
      <c r="AI1043" s="61"/>
      <c r="AJ1043" s="61"/>
      <c r="AK1043" s="61"/>
      <c r="AL1043" s="61"/>
      <c r="AM1043" s="61"/>
      <c r="AN1043" s="61"/>
    </row>
    <row r="1044" spans="1:40" s="23" customFormat="1" ht="12.75" x14ac:dyDescent="0.2">
      <c r="A1044" s="23" t="s">
        <v>3568</v>
      </c>
      <c r="B1044" s="138">
        <v>1004</v>
      </c>
      <c r="C1044" s="138">
        <v>1004</v>
      </c>
      <c r="D1044" s="138">
        <v>100401</v>
      </c>
      <c r="E1044" s="138">
        <v>100401</v>
      </c>
      <c r="F1044" s="108" t="s">
        <v>3339</v>
      </c>
      <c r="G1044" s="27" t="s">
        <v>3340</v>
      </c>
      <c r="H1044" s="27" t="s">
        <v>5</v>
      </c>
      <c r="I1044" s="27" t="e">
        <f>+SUMIF('[16]New PBC 31.03.2021'!A:A, 'Trial Balance (2)'!F1044, '[16]New PBC 31.03.2021'!D:D)</f>
        <v>#VALUE!</v>
      </c>
      <c r="J1044" s="27" t="e">
        <f>+SUMIF('[16]New PBC 31.03.2021'!A:A, 'Trial Balance (2)'!F1044, '[16]New PBC 31.03.2021'!G:G)</f>
        <v>#VALUE!</v>
      </c>
      <c r="K1044" s="27" t="e">
        <f>+SUMIF('[16]New PBC 31.03.2021'!A:A, 'Trial Balance (2)'!F1044, '[16]New PBC 31.03.2021'!J:J)</f>
        <v>#VALUE!</v>
      </c>
      <c r="L1044" s="27" t="e">
        <f t="shared" si="76"/>
        <v>#VALUE!</v>
      </c>
      <c r="M1044" s="27">
        <f t="shared" si="75"/>
        <v>0</v>
      </c>
      <c r="N1044" s="95" t="e">
        <f t="shared" si="77"/>
        <v>#VALUE!</v>
      </c>
      <c r="O1044" s="59"/>
      <c r="P1044" s="59"/>
      <c r="Q1044" s="60"/>
      <c r="R1044" s="61"/>
      <c r="S1044" s="61"/>
      <c r="T1044" s="61"/>
      <c r="U1044" s="61"/>
      <c r="V1044" s="61"/>
      <c r="W1044" s="61"/>
      <c r="X1044" s="61"/>
      <c r="Y1044" s="61"/>
      <c r="Z1044" s="61"/>
      <c r="AA1044" s="61"/>
      <c r="AB1044" s="61"/>
      <c r="AC1044" s="61"/>
      <c r="AD1044" s="61"/>
      <c r="AE1044" s="61"/>
      <c r="AF1044" s="61"/>
      <c r="AG1044" s="61"/>
      <c r="AH1044" s="61"/>
      <c r="AI1044" s="61"/>
      <c r="AJ1044" s="61"/>
      <c r="AK1044" s="61"/>
      <c r="AL1044" s="61"/>
      <c r="AM1044" s="61"/>
      <c r="AN1044" s="61"/>
    </row>
    <row r="1045" spans="1:40" s="23" customFormat="1" ht="12.75" x14ac:dyDescent="0.2">
      <c r="A1045" s="23" t="s">
        <v>3568</v>
      </c>
      <c r="B1045" s="138">
        <v>1004</v>
      </c>
      <c r="C1045" s="138">
        <v>1004</v>
      </c>
      <c r="D1045" s="138">
        <v>100401</v>
      </c>
      <c r="E1045" s="138">
        <v>100401</v>
      </c>
      <c r="F1045" s="108" t="s">
        <v>3341</v>
      </c>
      <c r="G1045" s="27" t="s">
        <v>3342</v>
      </c>
      <c r="H1045" s="27" t="s">
        <v>5</v>
      </c>
      <c r="I1045" s="27" t="e">
        <f>+SUMIF('[16]New PBC 31.03.2021'!A:A, 'Trial Balance (2)'!F1045, '[16]New PBC 31.03.2021'!D:D)</f>
        <v>#VALUE!</v>
      </c>
      <c r="J1045" s="27" t="e">
        <f>+SUMIF('[16]New PBC 31.03.2021'!A:A, 'Trial Balance (2)'!F1045, '[16]New PBC 31.03.2021'!G:G)</f>
        <v>#VALUE!</v>
      </c>
      <c r="K1045" s="27" t="e">
        <f>+SUMIF('[16]New PBC 31.03.2021'!A:A, 'Trial Balance (2)'!F1045, '[16]New PBC 31.03.2021'!J:J)</f>
        <v>#VALUE!</v>
      </c>
      <c r="L1045" s="27" t="e">
        <f t="shared" si="76"/>
        <v>#VALUE!</v>
      </c>
      <c r="M1045" s="27">
        <f t="shared" si="75"/>
        <v>0</v>
      </c>
      <c r="N1045" s="95" t="e">
        <f t="shared" si="77"/>
        <v>#VALUE!</v>
      </c>
      <c r="O1045" s="59"/>
      <c r="P1045" s="59"/>
      <c r="Q1045" s="60"/>
      <c r="R1045" s="61"/>
      <c r="S1045" s="61"/>
      <c r="T1045" s="61"/>
      <c r="U1045" s="61"/>
      <c r="V1045" s="61"/>
      <c r="W1045" s="61"/>
      <c r="X1045" s="61"/>
      <c r="Y1045" s="61"/>
      <c r="Z1045" s="61"/>
      <c r="AA1045" s="61"/>
      <c r="AB1045" s="61"/>
      <c r="AC1045" s="61"/>
      <c r="AD1045" s="61"/>
      <c r="AE1045" s="61"/>
      <c r="AF1045" s="61"/>
      <c r="AG1045" s="61"/>
      <c r="AH1045" s="61"/>
      <c r="AI1045" s="61"/>
      <c r="AJ1045" s="61"/>
      <c r="AK1045" s="61"/>
      <c r="AL1045" s="61"/>
      <c r="AM1045" s="61"/>
      <c r="AN1045" s="61"/>
    </row>
    <row r="1046" spans="1:40" s="23" customFormat="1" ht="12.75" x14ac:dyDescent="0.2">
      <c r="A1046" s="23" t="s">
        <v>3568</v>
      </c>
      <c r="B1046" s="138">
        <v>1004</v>
      </c>
      <c r="C1046" s="138">
        <v>1004</v>
      </c>
      <c r="D1046" s="138">
        <v>100401</v>
      </c>
      <c r="E1046" s="138">
        <v>100401</v>
      </c>
      <c r="F1046" s="108" t="s">
        <v>3343</v>
      </c>
      <c r="G1046" s="27" t="s">
        <v>3344</v>
      </c>
      <c r="H1046" s="27" t="s">
        <v>5</v>
      </c>
      <c r="I1046" s="27" t="e">
        <f>+SUMIF('[16]New PBC 31.03.2021'!A:A, 'Trial Balance (2)'!F1046, '[16]New PBC 31.03.2021'!D:D)</f>
        <v>#VALUE!</v>
      </c>
      <c r="J1046" s="27" t="e">
        <f>+SUMIF('[16]New PBC 31.03.2021'!A:A, 'Trial Balance (2)'!F1046, '[16]New PBC 31.03.2021'!G:G)</f>
        <v>#VALUE!</v>
      </c>
      <c r="K1046" s="27" t="e">
        <f>+SUMIF('[16]New PBC 31.03.2021'!A:A, 'Trial Balance (2)'!F1046, '[16]New PBC 31.03.2021'!J:J)</f>
        <v>#VALUE!</v>
      </c>
      <c r="L1046" s="27" t="e">
        <f t="shared" si="76"/>
        <v>#VALUE!</v>
      </c>
      <c r="M1046" s="27">
        <f t="shared" si="75"/>
        <v>0</v>
      </c>
      <c r="N1046" s="95" t="e">
        <f t="shared" si="77"/>
        <v>#VALUE!</v>
      </c>
      <c r="O1046" s="59"/>
      <c r="P1046" s="59"/>
      <c r="Q1046" s="60"/>
      <c r="R1046" s="61"/>
      <c r="S1046" s="61"/>
      <c r="T1046" s="61"/>
      <c r="U1046" s="61"/>
      <c r="V1046" s="61"/>
      <c r="W1046" s="61"/>
      <c r="X1046" s="61"/>
      <c r="Y1046" s="61"/>
      <c r="Z1046" s="61"/>
      <c r="AA1046" s="61"/>
      <c r="AB1046" s="61"/>
      <c r="AC1046" s="61"/>
      <c r="AD1046" s="61"/>
      <c r="AE1046" s="61"/>
      <c r="AF1046" s="61"/>
      <c r="AG1046" s="61"/>
      <c r="AH1046" s="61"/>
      <c r="AI1046" s="61"/>
      <c r="AJ1046" s="61"/>
      <c r="AK1046" s="61"/>
      <c r="AL1046" s="61"/>
      <c r="AM1046" s="61"/>
      <c r="AN1046" s="61"/>
    </row>
    <row r="1047" spans="1:40" s="23" customFormat="1" ht="12.75" x14ac:dyDescent="0.2">
      <c r="A1047" s="23" t="s">
        <v>3568</v>
      </c>
      <c r="B1047" s="138">
        <v>1004</v>
      </c>
      <c r="C1047" s="138">
        <v>1004</v>
      </c>
      <c r="D1047" s="138">
        <v>100401</v>
      </c>
      <c r="E1047" s="138">
        <v>100401</v>
      </c>
      <c r="F1047" s="108" t="s">
        <v>3345</v>
      </c>
      <c r="G1047" s="27" t="s">
        <v>3346</v>
      </c>
      <c r="H1047" s="27" t="s">
        <v>5</v>
      </c>
      <c r="I1047" s="27" t="e">
        <f>+SUMIF('[16]New PBC 31.03.2021'!A:A, 'Trial Balance (2)'!F1047, '[16]New PBC 31.03.2021'!D:D)</f>
        <v>#VALUE!</v>
      </c>
      <c r="J1047" s="27" t="e">
        <f>+SUMIF('[16]New PBC 31.03.2021'!A:A, 'Trial Balance (2)'!F1047, '[16]New PBC 31.03.2021'!G:G)</f>
        <v>#VALUE!</v>
      </c>
      <c r="K1047" s="27" t="e">
        <f>+SUMIF('[16]New PBC 31.03.2021'!A:A, 'Trial Balance (2)'!F1047, '[16]New PBC 31.03.2021'!J:J)</f>
        <v>#VALUE!</v>
      </c>
      <c r="L1047" s="27" t="e">
        <f t="shared" si="76"/>
        <v>#VALUE!</v>
      </c>
      <c r="M1047" s="27">
        <f t="shared" si="75"/>
        <v>0</v>
      </c>
      <c r="N1047" s="95" t="e">
        <f t="shared" si="77"/>
        <v>#VALUE!</v>
      </c>
      <c r="O1047" s="59"/>
      <c r="P1047" s="59"/>
      <c r="Q1047" s="60"/>
      <c r="R1047" s="61"/>
      <c r="S1047" s="61"/>
      <c r="T1047" s="61"/>
      <c r="U1047" s="61"/>
      <c r="V1047" s="61"/>
      <c r="W1047" s="61"/>
      <c r="X1047" s="61"/>
      <c r="Y1047" s="61"/>
      <c r="Z1047" s="61"/>
      <c r="AA1047" s="61"/>
      <c r="AB1047" s="61"/>
      <c r="AC1047" s="61"/>
      <c r="AD1047" s="61"/>
      <c r="AE1047" s="61"/>
      <c r="AF1047" s="61"/>
      <c r="AG1047" s="61"/>
      <c r="AH1047" s="61"/>
      <c r="AI1047" s="61"/>
      <c r="AJ1047" s="61"/>
      <c r="AK1047" s="61"/>
      <c r="AL1047" s="61"/>
      <c r="AM1047" s="61"/>
      <c r="AN1047" s="61"/>
    </row>
    <row r="1048" spans="1:40" s="23" customFormat="1" ht="12.75" x14ac:dyDescent="0.2">
      <c r="A1048" s="23" t="s">
        <v>3568</v>
      </c>
      <c r="B1048" s="138">
        <v>1004</v>
      </c>
      <c r="C1048" s="138">
        <v>1004</v>
      </c>
      <c r="D1048" s="138">
        <v>100401</v>
      </c>
      <c r="E1048" s="138">
        <v>100401</v>
      </c>
      <c r="F1048" s="108" t="s">
        <v>3347</v>
      </c>
      <c r="G1048" s="27" t="s">
        <v>3348</v>
      </c>
      <c r="H1048" s="27" t="s">
        <v>5</v>
      </c>
      <c r="I1048" s="27" t="e">
        <f>+SUMIF('[16]New PBC 31.03.2021'!A:A, 'Trial Balance (2)'!F1048, '[16]New PBC 31.03.2021'!D:D)</f>
        <v>#VALUE!</v>
      </c>
      <c r="J1048" s="27" t="e">
        <f>+SUMIF('[16]New PBC 31.03.2021'!A:A, 'Trial Balance (2)'!F1048, '[16]New PBC 31.03.2021'!G:G)</f>
        <v>#VALUE!</v>
      </c>
      <c r="K1048" s="27" t="e">
        <f>+SUMIF('[16]New PBC 31.03.2021'!A:A, 'Trial Balance (2)'!F1048, '[16]New PBC 31.03.2021'!J:J)</f>
        <v>#VALUE!</v>
      </c>
      <c r="L1048" s="27" t="e">
        <f t="shared" si="76"/>
        <v>#VALUE!</v>
      </c>
      <c r="M1048" s="27">
        <f t="shared" si="75"/>
        <v>0</v>
      </c>
      <c r="N1048" s="95" t="e">
        <f t="shared" si="77"/>
        <v>#VALUE!</v>
      </c>
      <c r="O1048" s="59"/>
      <c r="P1048" s="59"/>
      <c r="Q1048" s="60"/>
      <c r="R1048" s="61"/>
      <c r="S1048" s="61"/>
      <c r="T1048" s="61"/>
      <c r="U1048" s="61"/>
      <c r="V1048" s="61"/>
      <c r="W1048" s="61"/>
      <c r="X1048" s="61"/>
      <c r="Y1048" s="61"/>
      <c r="Z1048" s="61"/>
      <c r="AA1048" s="61"/>
      <c r="AB1048" s="61"/>
      <c r="AC1048" s="61"/>
      <c r="AD1048" s="61"/>
      <c r="AE1048" s="61"/>
      <c r="AF1048" s="61"/>
      <c r="AG1048" s="61"/>
      <c r="AH1048" s="61"/>
      <c r="AI1048" s="61"/>
      <c r="AJ1048" s="61"/>
      <c r="AK1048" s="61"/>
      <c r="AL1048" s="61"/>
      <c r="AM1048" s="61"/>
      <c r="AN1048" s="61"/>
    </row>
    <row r="1049" spans="1:40" s="23" customFormat="1" ht="12.75" x14ac:dyDescent="0.2">
      <c r="A1049" s="23" t="s">
        <v>3568</v>
      </c>
      <c r="B1049" s="138">
        <v>1004</v>
      </c>
      <c r="C1049" s="138">
        <v>1004</v>
      </c>
      <c r="D1049" s="138">
        <v>100401</v>
      </c>
      <c r="E1049" s="138">
        <v>100401</v>
      </c>
      <c r="F1049" s="108" t="s">
        <v>1924</v>
      </c>
      <c r="G1049" s="27" t="s">
        <v>1925</v>
      </c>
      <c r="H1049" s="27" t="s">
        <v>5</v>
      </c>
      <c r="I1049" s="27" t="e">
        <f>+SUMIF('[16]New PBC 31.03.2021'!A:A, 'Trial Balance (2)'!F1049, '[16]New PBC 31.03.2021'!D:D)</f>
        <v>#VALUE!</v>
      </c>
      <c r="J1049" s="27" t="e">
        <f>+SUMIF('[16]New PBC 31.03.2021'!A:A, 'Trial Balance (2)'!F1049, '[16]New PBC 31.03.2021'!G:G)</f>
        <v>#VALUE!</v>
      </c>
      <c r="K1049" s="27" t="e">
        <f>+SUMIF('[16]New PBC 31.03.2021'!A:A, 'Trial Balance (2)'!F1049, '[16]New PBC 31.03.2021'!J:J)</f>
        <v>#VALUE!</v>
      </c>
      <c r="L1049" s="27" t="e">
        <f t="shared" si="76"/>
        <v>#VALUE!</v>
      </c>
      <c r="M1049" s="27">
        <f t="shared" si="75"/>
        <v>0</v>
      </c>
      <c r="N1049" s="95" t="e">
        <f t="shared" si="77"/>
        <v>#VALUE!</v>
      </c>
      <c r="O1049" s="59">
        <v>0</v>
      </c>
      <c r="P1049" s="59">
        <f t="shared" si="67"/>
        <v>0</v>
      </c>
      <c r="Q1049" s="60">
        <f t="shared" si="68"/>
        <v>0</v>
      </c>
      <c r="R1049" s="61"/>
      <c r="S1049" s="61"/>
      <c r="T1049" s="61"/>
      <c r="U1049" s="61"/>
      <c r="V1049" s="61"/>
      <c r="W1049" s="61"/>
      <c r="X1049" s="61"/>
      <c r="Y1049" s="61"/>
      <c r="Z1049" s="61"/>
      <c r="AA1049" s="61"/>
      <c r="AB1049" s="61"/>
      <c r="AC1049" s="61"/>
      <c r="AD1049" s="61"/>
      <c r="AE1049" s="61"/>
      <c r="AF1049" s="61"/>
      <c r="AG1049" s="61"/>
      <c r="AH1049" s="61"/>
      <c r="AI1049" s="61"/>
      <c r="AJ1049" s="61"/>
      <c r="AK1049" s="61"/>
      <c r="AL1049" s="61"/>
      <c r="AM1049" s="61"/>
      <c r="AN1049" s="61"/>
    </row>
    <row r="1050" spans="1:40" s="23" customFormat="1" ht="12.75" x14ac:dyDescent="0.2">
      <c r="A1050" s="23" t="s">
        <v>3568</v>
      </c>
      <c r="B1050" s="138">
        <v>1004</v>
      </c>
      <c r="C1050" s="138">
        <v>1004</v>
      </c>
      <c r="D1050" s="138">
        <v>100401</v>
      </c>
      <c r="E1050" s="138">
        <v>100401</v>
      </c>
      <c r="F1050" s="108" t="s">
        <v>1926</v>
      </c>
      <c r="G1050" s="27" t="s">
        <v>1927</v>
      </c>
      <c r="H1050" s="27" t="s">
        <v>5</v>
      </c>
      <c r="I1050" s="27" t="e">
        <f>+SUMIF('[16]New PBC 31.03.2021'!A:A, 'Trial Balance (2)'!F1050, '[16]New PBC 31.03.2021'!D:D)</f>
        <v>#VALUE!</v>
      </c>
      <c r="J1050" s="27" t="e">
        <f>+SUMIF('[16]New PBC 31.03.2021'!A:A, 'Trial Balance (2)'!F1050, '[16]New PBC 31.03.2021'!G:G)</f>
        <v>#VALUE!</v>
      </c>
      <c r="K1050" s="27" t="e">
        <f>+SUMIF('[16]New PBC 31.03.2021'!A:A, 'Trial Balance (2)'!F1050, '[16]New PBC 31.03.2021'!J:J)</f>
        <v>#VALUE!</v>
      </c>
      <c r="L1050" s="27" t="e">
        <f t="shared" si="76"/>
        <v>#VALUE!</v>
      </c>
      <c r="M1050" s="27">
        <f t="shared" si="75"/>
        <v>0</v>
      </c>
      <c r="N1050" s="95" t="e">
        <f t="shared" si="77"/>
        <v>#VALUE!</v>
      </c>
      <c r="O1050" s="59">
        <v>0</v>
      </c>
      <c r="P1050" s="59">
        <f t="shared" si="67"/>
        <v>0</v>
      </c>
      <c r="Q1050" s="60">
        <f t="shared" si="68"/>
        <v>0</v>
      </c>
      <c r="R1050" s="61"/>
      <c r="S1050" s="61"/>
      <c r="T1050" s="61"/>
      <c r="U1050" s="61"/>
      <c r="V1050" s="61"/>
      <c r="W1050" s="61"/>
      <c r="X1050" s="61"/>
      <c r="Y1050" s="61"/>
      <c r="Z1050" s="61"/>
      <c r="AA1050" s="61"/>
      <c r="AB1050" s="61"/>
      <c r="AC1050" s="61"/>
      <c r="AD1050" s="61"/>
      <c r="AE1050" s="61"/>
      <c r="AF1050" s="61"/>
      <c r="AG1050" s="61"/>
      <c r="AH1050" s="61"/>
      <c r="AI1050" s="61"/>
      <c r="AJ1050" s="61"/>
      <c r="AK1050" s="61"/>
      <c r="AL1050" s="61"/>
      <c r="AM1050" s="61"/>
      <c r="AN1050" s="61"/>
    </row>
    <row r="1051" spans="1:40" s="23" customFormat="1" ht="12.75" x14ac:dyDescent="0.2">
      <c r="A1051" s="23" t="s">
        <v>3568</v>
      </c>
      <c r="B1051" s="138">
        <v>1004</v>
      </c>
      <c r="C1051" s="138">
        <v>1004</v>
      </c>
      <c r="D1051" s="138">
        <v>100401</v>
      </c>
      <c r="E1051" s="138">
        <v>100401</v>
      </c>
      <c r="F1051" s="108" t="s">
        <v>1931</v>
      </c>
      <c r="G1051" s="27" t="s">
        <v>1932</v>
      </c>
      <c r="H1051" s="27" t="s">
        <v>5</v>
      </c>
      <c r="I1051" s="27" t="e">
        <f>+SUMIF('[16]New PBC 31.03.2021'!A:A, 'Trial Balance (2)'!F1051, '[16]New PBC 31.03.2021'!D:D)</f>
        <v>#VALUE!</v>
      </c>
      <c r="J1051" s="27" t="e">
        <f>+SUMIF('[16]New PBC 31.03.2021'!A:A, 'Trial Balance (2)'!F1051, '[16]New PBC 31.03.2021'!G:G)</f>
        <v>#VALUE!</v>
      </c>
      <c r="K1051" s="27" t="e">
        <f>+SUMIF('[16]New PBC 31.03.2021'!A:A, 'Trial Balance (2)'!F1051, '[16]New PBC 31.03.2021'!J:J)</f>
        <v>#VALUE!</v>
      </c>
      <c r="L1051" s="27" t="e">
        <f t="shared" si="76"/>
        <v>#VALUE!</v>
      </c>
      <c r="M1051" s="27">
        <f t="shared" si="75"/>
        <v>0</v>
      </c>
      <c r="N1051" s="95" t="e">
        <f t="shared" si="77"/>
        <v>#VALUE!</v>
      </c>
      <c r="O1051" s="59">
        <v>0</v>
      </c>
      <c r="P1051" s="59">
        <f t="shared" si="67"/>
        <v>0</v>
      </c>
      <c r="Q1051" s="60">
        <f t="shared" si="68"/>
        <v>0</v>
      </c>
      <c r="R1051" s="61"/>
      <c r="S1051" s="61"/>
      <c r="T1051" s="61"/>
      <c r="U1051" s="61"/>
      <c r="V1051" s="61"/>
      <c r="W1051" s="61"/>
      <c r="X1051" s="61"/>
      <c r="Y1051" s="61"/>
      <c r="Z1051" s="61"/>
      <c r="AA1051" s="61"/>
      <c r="AB1051" s="61"/>
      <c r="AC1051" s="61"/>
      <c r="AD1051" s="61"/>
      <c r="AE1051" s="61"/>
      <c r="AF1051" s="61"/>
      <c r="AG1051" s="61"/>
      <c r="AH1051" s="61"/>
      <c r="AI1051" s="61"/>
      <c r="AJ1051" s="61"/>
      <c r="AK1051" s="61"/>
      <c r="AL1051" s="61"/>
      <c r="AM1051" s="61"/>
      <c r="AN1051" s="61"/>
    </row>
    <row r="1052" spans="1:40" s="23" customFormat="1" ht="12.75" x14ac:dyDescent="0.2">
      <c r="A1052" s="23" t="s">
        <v>3568</v>
      </c>
      <c r="B1052" s="138">
        <v>1004</v>
      </c>
      <c r="C1052" s="138">
        <v>1004</v>
      </c>
      <c r="D1052" s="138">
        <v>100401</v>
      </c>
      <c r="E1052" s="138">
        <v>100401</v>
      </c>
      <c r="F1052" s="108" t="s">
        <v>1933</v>
      </c>
      <c r="G1052" s="27" t="s">
        <v>1934</v>
      </c>
      <c r="H1052" s="27" t="s">
        <v>5</v>
      </c>
      <c r="I1052" s="27" t="e">
        <f>+SUMIF('[16]New PBC 31.03.2021'!A:A, 'Trial Balance (2)'!F1052, '[16]New PBC 31.03.2021'!D:D)</f>
        <v>#VALUE!</v>
      </c>
      <c r="J1052" s="27" t="e">
        <f>+SUMIF('[16]New PBC 31.03.2021'!A:A, 'Trial Balance (2)'!F1052, '[16]New PBC 31.03.2021'!G:G)</f>
        <v>#VALUE!</v>
      </c>
      <c r="K1052" s="27" t="e">
        <f>+SUMIF('[16]New PBC 31.03.2021'!A:A, 'Trial Balance (2)'!F1052, '[16]New PBC 31.03.2021'!J:J)</f>
        <v>#VALUE!</v>
      </c>
      <c r="L1052" s="27" t="e">
        <f t="shared" si="76"/>
        <v>#VALUE!</v>
      </c>
      <c r="M1052" s="27">
        <f t="shared" si="75"/>
        <v>0</v>
      </c>
      <c r="N1052" s="95" t="e">
        <f t="shared" si="77"/>
        <v>#VALUE!</v>
      </c>
      <c r="O1052" s="59">
        <v>0</v>
      </c>
      <c r="P1052" s="59">
        <f t="shared" si="67"/>
        <v>0</v>
      </c>
      <c r="Q1052" s="60">
        <f t="shared" si="68"/>
        <v>0</v>
      </c>
      <c r="R1052" s="61"/>
      <c r="S1052" s="61"/>
      <c r="T1052" s="61"/>
      <c r="U1052" s="61"/>
      <c r="V1052" s="61"/>
      <c r="W1052" s="61"/>
      <c r="X1052" s="61"/>
      <c r="Y1052" s="61"/>
      <c r="Z1052" s="61"/>
      <c r="AA1052" s="61"/>
      <c r="AB1052" s="61"/>
      <c r="AC1052" s="61"/>
      <c r="AD1052" s="61"/>
      <c r="AE1052" s="61"/>
      <c r="AF1052" s="61"/>
      <c r="AG1052" s="61"/>
      <c r="AH1052" s="61"/>
      <c r="AI1052" s="61"/>
      <c r="AJ1052" s="61"/>
      <c r="AK1052" s="61"/>
      <c r="AL1052" s="61"/>
      <c r="AM1052" s="61"/>
      <c r="AN1052" s="61"/>
    </row>
    <row r="1053" spans="1:40" s="23" customFormat="1" ht="12.75" x14ac:dyDescent="0.2">
      <c r="A1053" s="23" t="s">
        <v>3568</v>
      </c>
      <c r="B1053" s="138">
        <v>1004</v>
      </c>
      <c r="C1053" s="138">
        <v>1004</v>
      </c>
      <c r="D1053" s="138">
        <v>100401</v>
      </c>
      <c r="E1053" s="138">
        <v>100401</v>
      </c>
      <c r="F1053" s="108" t="s">
        <v>1937</v>
      </c>
      <c r="G1053" s="27" t="s">
        <v>1938</v>
      </c>
      <c r="H1053" s="27" t="s">
        <v>5</v>
      </c>
      <c r="I1053" s="27" t="e">
        <f>+SUMIF('[16]New PBC 31.03.2021'!A:A, 'Trial Balance (2)'!F1053, '[16]New PBC 31.03.2021'!D:D)</f>
        <v>#VALUE!</v>
      </c>
      <c r="J1053" s="27" t="e">
        <f>+SUMIF('[16]New PBC 31.03.2021'!A:A, 'Trial Balance (2)'!F1053, '[16]New PBC 31.03.2021'!G:G)</f>
        <v>#VALUE!</v>
      </c>
      <c r="K1053" s="27" t="e">
        <f>+SUMIF('[16]New PBC 31.03.2021'!A:A, 'Trial Balance (2)'!F1053, '[16]New PBC 31.03.2021'!J:J)</f>
        <v>#VALUE!</v>
      </c>
      <c r="L1053" s="27" t="e">
        <f t="shared" si="76"/>
        <v>#VALUE!</v>
      </c>
      <c r="M1053" s="27">
        <f t="shared" si="75"/>
        <v>0</v>
      </c>
      <c r="N1053" s="95" t="e">
        <f t="shared" si="77"/>
        <v>#VALUE!</v>
      </c>
      <c r="O1053" s="59">
        <v>9747144</v>
      </c>
      <c r="P1053" s="59">
        <f t="shared" si="67"/>
        <v>0</v>
      </c>
      <c r="Q1053" s="60">
        <f t="shared" si="68"/>
        <v>9747144</v>
      </c>
      <c r="R1053" s="61"/>
      <c r="S1053" s="61"/>
      <c r="T1053" s="61"/>
      <c r="U1053" s="61"/>
      <c r="V1053" s="61"/>
      <c r="W1053" s="61"/>
      <c r="X1053" s="61"/>
      <c r="Y1053" s="61"/>
      <c r="Z1053" s="61"/>
      <c r="AA1053" s="61"/>
      <c r="AB1053" s="61"/>
      <c r="AC1053" s="61"/>
      <c r="AD1053" s="61"/>
      <c r="AE1053" s="61"/>
      <c r="AF1053" s="61"/>
      <c r="AG1053" s="61"/>
      <c r="AH1053" s="61"/>
      <c r="AI1053" s="61"/>
      <c r="AJ1053" s="61"/>
      <c r="AK1053" s="61"/>
      <c r="AL1053" s="61"/>
      <c r="AM1053" s="61"/>
      <c r="AN1053" s="61"/>
    </row>
    <row r="1054" spans="1:40" s="23" customFormat="1" ht="12.75" x14ac:dyDescent="0.2">
      <c r="A1054" s="23" t="s">
        <v>3568</v>
      </c>
      <c r="B1054" s="138">
        <v>1004</v>
      </c>
      <c r="C1054" s="138">
        <v>1004</v>
      </c>
      <c r="D1054" s="138">
        <v>100401</v>
      </c>
      <c r="E1054" s="138">
        <v>100401</v>
      </c>
      <c r="F1054" s="108" t="s">
        <v>1939</v>
      </c>
      <c r="G1054" s="27" t="s">
        <v>1940</v>
      </c>
      <c r="H1054" s="27" t="s">
        <v>5</v>
      </c>
      <c r="I1054" s="27" t="e">
        <f>+SUMIF('[16]New PBC 31.03.2021'!A:A, 'Trial Balance (2)'!F1054, '[16]New PBC 31.03.2021'!D:D)</f>
        <v>#VALUE!</v>
      </c>
      <c r="J1054" s="27" t="e">
        <f>+SUMIF('[16]New PBC 31.03.2021'!A:A, 'Trial Balance (2)'!F1054, '[16]New PBC 31.03.2021'!G:G)</f>
        <v>#VALUE!</v>
      </c>
      <c r="K1054" s="27" t="e">
        <f>+SUMIF('[16]New PBC 31.03.2021'!A:A, 'Trial Balance (2)'!F1054, '[16]New PBC 31.03.2021'!J:J)</f>
        <v>#VALUE!</v>
      </c>
      <c r="L1054" s="27" t="e">
        <f t="shared" si="76"/>
        <v>#VALUE!</v>
      </c>
      <c r="M1054" s="27">
        <f t="shared" si="75"/>
        <v>0</v>
      </c>
      <c r="N1054" s="95" t="e">
        <f t="shared" si="77"/>
        <v>#VALUE!</v>
      </c>
      <c r="O1054" s="59">
        <v>0</v>
      </c>
      <c r="P1054" s="59">
        <f t="shared" si="67"/>
        <v>0</v>
      </c>
      <c r="Q1054" s="60">
        <f t="shared" si="68"/>
        <v>0</v>
      </c>
      <c r="R1054" s="61"/>
      <c r="S1054" s="61"/>
      <c r="T1054" s="61"/>
      <c r="U1054" s="61"/>
      <c r="V1054" s="61"/>
      <c r="W1054" s="61"/>
      <c r="X1054" s="61"/>
      <c r="Y1054" s="61"/>
      <c r="Z1054" s="61"/>
      <c r="AA1054" s="61"/>
      <c r="AB1054" s="61"/>
      <c r="AC1054" s="61"/>
      <c r="AD1054" s="61"/>
      <c r="AE1054" s="61"/>
      <c r="AF1054" s="61"/>
      <c r="AG1054" s="61"/>
      <c r="AH1054" s="61"/>
      <c r="AI1054" s="61"/>
      <c r="AJ1054" s="61"/>
      <c r="AK1054" s="61"/>
      <c r="AL1054" s="61"/>
      <c r="AM1054" s="61"/>
      <c r="AN1054" s="61"/>
    </row>
    <row r="1055" spans="1:40" s="23" customFormat="1" ht="12.75" x14ac:dyDescent="0.2">
      <c r="A1055" s="23" t="s">
        <v>3568</v>
      </c>
      <c r="B1055" s="138">
        <v>1004</v>
      </c>
      <c r="C1055" s="138">
        <v>1004</v>
      </c>
      <c r="D1055" s="138">
        <v>100401</v>
      </c>
      <c r="E1055" s="138">
        <v>100401</v>
      </c>
      <c r="F1055" s="108" t="s">
        <v>1941</v>
      </c>
      <c r="G1055" s="27" t="s">
        <v>1942</v>
      </c>
      <c r="H1055" s="27" t="s">
        <v>5</v>
      </c>
      <c r="I1055" s="27" t="e">
        <f>+SUMIF('[16]New PBC 31.03.2021'!A:A, 'Trial Balance (2)'!F1055, '[16]New PBC 31.03.2021'!D:D)</f>
        <v>#VALUE!</v>
      </c>
      <c r="J1055" s="27" t="e">
        <f>+SUMIF('[16]New PBC 31.03.2021'!A:A, 'Trial Balance (2)'!F1055, '[16]New PBC 31.03.2021'!G:G)</f>
        <v>#VALUE!</v>
      </c>
      <c r="K1055" s="27" t="e">
        <f>+SUMIF('[16]New PBC 31.03.2021'!A:A, 'Trial Balance (2)'!F1055, '[16]New PBC 31.03.2021'!J:J)</f>
        <v>#VALUE!</v>
      </c>
      <c r="L1055" s="27" t="e">
        <f t="shared" si="76"/>
        <v>#VALUE!</v>
      </c>
      <c r="M1055" s="27">
        <f t="shared" si="75"/>
        <v>0</v>
      </c>
      <c r="N1055" s="95" t="e">
        <f t="shared" si="77"/>
        <v>#VALUE!</v>
      </c>
      <c r="O1055" s="59">
        <v>0</v>
      </c>
      <c r="P1055" s="59">
        <f t="shared" si="67"/>
        <v>0</v>
      </c>
      <c r="Q1055" s="60">
        <f t="shared" si="68"/>
        <v>0</v>
      </c>
      <c r="R1055" s="61"/>
      <c r="S1055" s="61"/>
      <c r="T1055" s="61"/>
      <c r="U1055" s="61"/>
      <c r="V1055" s="61"/>
      <c r="W1055" s="61"/>
      <c r="X1055" s="61"/>
      <c r="Y1055" s="61"/>
      <c r="Z1055" s="61"/>
      <c r="AA1055" s="61"/>
      <c r="AB1055" s="61"/>
      <c r="AC1055" s="61"/>
      <c r="AD1055" s="61"/>
      <c r="AE1055" s="61"/>
      <c r="AF1055" s="61"/>
      <c r="AG1055" s="61"/>
      <c r="AH1055" s="61"/>
      <c r="AI1055" s="61"/>
      <c r="AJ1055" s="61"/>
      <c r="AK1055" s="61"/>
      <c r="AL1055" s="61"/>
      <c r="AM1055" s="61"/>
      <c r="AN1055" s="61"/>
    </row>
    <row r="1056" spans="1:40" s="23" customFormat="1" ht="12.75" x14ac:dyDescent="0.2">
      <c r="A1056" s="23" t="s">
        <v>3568</v>
      </c>
      <c r="B1056" s="138">
        <v>1004</v>
      </c>
      <c r="C1056" s="138">
        <v>1004</v>
      </c>
      <c r="D1056" s="138">
        <v>100401</v>
      </c>
      <c r="E1056" s="138">
        <v>100401</v>
      </c>
      <c r="F1056" s="108" t="s">
        <v>1946</v>
      </c>
      <c r="G1056" s="27" t="s">
        <v>1947</v>
      </c>
      <c r="H1056" s="27" t="s">
        <v>5</v>
      </c>
      <c r="I1056" s="27" t="e">
        <f>+SUMIF('[16]New PBC 31.03.2021'!A:A, 'Trial Balance (2)'!F1056, '[16]New PBC 31.03.2021'!D:D)</f>
        <v>#VALUE!</v>
      </c>
      <c r="J1056" s="27" t="e">
        <f>+SUMIF('[16]New PBC 31.03.2021'!A:A, 'Trial Balance (2)'!F1056, '[16]New PBC 31.03.2021'!G:G)</f>
        <v>#VALUE!</v>
      </c>
      <c r="K1056" s="27" t="e">
        <f>+SUMIF('[16]New PBC 31.03.2021'!A:A, 'Trial Balance (2)'!F1056, '[16]New PBC 31.03.2021'!J:J)</f>
        <v>#VALUE!</v>
      </c>
      <c r="L1056" s="27" t="e">
        <f t="shared" si="76"/>
        <v>#VALUE!</v>
      </c>
      <c r="M1056" s="27">
        <f t="shared" si="75"/>
        <v>0</v>
      </c>
      <c r="N1056" s="95" t="e">
        <f t="shared" si="77"/>
        <v>#VALUE!</v>
      </c>
      <c r="O1056" s="59">
        <v>0</v>
      </c>
      <c r="P1056" s="59">
        <f t="shared" si="67"/>
        <v>0</v>
      </c>
      <c r="Q1056" s="60">
        <f t="shared" si="68"/>
        <v>0</v>
      </c>
      <c r="R1056" s="61"/>
      <c r="S1056" s="61"/>
      <c r="T1056" s="61"/>
      <c r="U1056" s="61"/>
      <c r="V1056" s="61"/>
      <c r="W1056" s="61"/>
      <c r="X1056" s="61"/>
      <c r="Y1056" s="61"/>
      <c r="Z1056" s="61"/>
      <c r="AA1056" s="61"/>
      <c r="AB1056" s="61"/>
      <c r="AC1056" s="61"/>
      <c r="AD1056" s="61"/>
      <c r="AE1056" s="61"/>
      <c r="AF1056" s="61"/>
      <c r="AG1056" s="61"/>
      <c r="AH1056" s="61"/>
      <c r="AI1056" s="61"/>
      <c r="AJ1056" s="61"/>
      <c r="AK1056" s="61"/>
      <c r="AL1056" s="61"/>
      <c r="AM1056" s="61"/>
      <c r="AN1056" s="61"/>
    </row>
    <row r="1057" spans="1:40" s="23" customFormat="1" ht="12.75" x14ac:dyDescent="0.2">
      <c r="A1057" s="23" t="s">
        <v>3568</v>
      </c>
      <c r="B1057" s="138">
        <v>1004</v>
      </c>
      <c r="C1057" s="138">
        <v>1004</v>
      </c>
      <c r="D1057" s="138">
        <v>100401</v>
      </c>
      <c r="E1057" s="138">
        <v>100401</v>
      </c>
      <c r="F1057" s="108" t="s">
        <v>1948</v>
      </c>
      <c r="G1057" s="27" t="s">
        <v>1949</v>
      </c>
      <c r="H1057" s="27" t="s">
        <v>5</v>
      </c>
      <c r="I1057" s="27" t="e">
        <f>+SUMIF('[16]New PBC 31.03.2021'!A:A, 'Trial Balance (2)'!F1057, '[16]New PBC 31.03.2021'!D:D)</f>
        <v>#VALUE!</v>
      </c>
      <c r="J1057" s="27" t="e">
        <f>+SUMIF('[16]New PBC 31.03.2021'!A:A, 'Trial Balance (2)'!F1057, '[16]New PBC 31.03.2021'!G:G)</f>
        <v>#VALUE!</v>
      </c>
      <c r="K1057" s="27" t="e">
        <f>+SUMIF('[16]New PBC 31.03.2021'!A:A, 'Trial Balance (2)'!F1057, '[16]New PBC 31.03.2021'!J:J)</f>
        <v>#VALUE!</v>
      </c>
      <c r="L1057" s="27" t="e">
        <f t="shared" si="76"/>
        <v>#VALUE!</v>
      </c>
      <c r="M1057" s="27">
        <f t="shared" si="75"/>
        <v>0</v>
      </c>
      <c r="N1057" s="95" t="e">
        <f t="shared" si="77"/>
        <v>#VALUE!</v>
      </c>
      <c r="O1057" s="59">
        <v>0</v>
      </c>
      <c r="P1057" s="59">
        <f t="shared" si="67"/>
        <v>0</v>
      </c>
      <c r="Q1057" s="60">
        <f t="shared" si="68"/>
        <v>0</v>
      </c>
      <c r="R1057" s="61"/>
      <c r="S1057" s="61"/>
      <c r="T1057" s="61"/>
      <c r="U1057" s="61"/>
      <c r="V1057" s="61"/>
      <c r="W1057" s="61"/>
      <c r="X1057" s="61"/>
      <c r="Y1057" s="61"/>
      <c r="Z1057" s="61"/>
      <c r="AA1057" s="61"/>
      <c r="AB1057" s="61"/>
      <c r="AC1057" s="61"/>
      <c r="AD1057" s="61"/>
      <c r="AE1057" s="61"/>
      <c r="AF1057" s="61"/>
      <c r="AG1057" s="61"/>
      <c r="AH1057" s="61"/>
      <c r="AI1057" s="61"/>
      <c r="AJ1057" s="61"/>
      <c r="AK1057" s="61"/>
      <c r="AL1057" s="61"/>
      <c r="AM1057" s="61"/>
      <c r="AN1057" s="61"/>
    </row>
    <row r="1058" spans="1:40" s="23" customFormat="1" ht="12.75" x14ac:dyDescent="0.2">
      <c r="A1058" s="23" t="s">
        <v>3568</v>
      </c>
      <c r="B1058" s="138">
        <v>1004</v>
      </c>
      <c r="C1058" s="138">
        <v>1004</v>
      </c>
      <c r="D1058" s="138">
        <v>100401</v>
      </c>
      <c r="E1058" s="138">
        <v>100401</v>
      </c>
      <c r="F1058" s="108" t="s">
        <v>1950</v>
      </c>
      <c r="G1058" s="27" t="s">
        <v>1951</v>
      </c>
      <c r="H1058" s="27" t="s">
        <v>5</v>
      </c>
      <c r="I1058" s="27" t="e">
        <f>+SUMIF('[16]New PBC 31.03.2021'!A:A, 'Trial Balance (2)'!F1058, '[16]New PBC 31.03.2021'!D:D)</f>
        <v>#VALUE!</v>
      </c>
      <c r="J1058" s="27" t="e">
        <f>+SUMIF('[16]New PBC 31.03.2021'!A:A, 'Trial Balance (2)'!F1058, '[16]New PBC 31.03.2021'!G:G)</f>
        <v>#VALUE!</v>
      </c>
      <c r="K1058" s="27" t="e">
        <f>+SUMIF('[16]New PBC 31.03.2021'!A:A, 'Trial Balance (2)'!F1058, '[16]New PBC 31.03.2021'!J:J)</f>
        <v>#VALUE!</v>
      </c>
      <c r="L1058" s="27" t="e">
        <f t="shared" si="76"/>
        <v>#VALUE!</v>
      </c>
      <c r="M1058" s="27">
        <f t="shared" si="75"/>
        <v>0</v>
      </c>
      <c r="N1058" s="95" t="e">
        <f t="shared" si="77"/>
        <v>#VALUE!</v>
      </c>
      <c r="O1058" s="59">
        <v>0</v>
      </c>
      <c r="P1058" s="59">
        <f t="shared" si="67"/>
        <v>0</v>
      </c>
      <c r="Q1058" s="60">
        <f t="shared" si="68"/>
        <v>0</v>
      </c>
      <c r="R1058" s="61"/>
      <c r="S1058" s="61"/>
      <c r="T1058" s="61"/>
      <c r="U1058" s="61"/>
      <c r="V1058" s="61"/>
      <c r="W1058" s="61"/>
      <c r="X1058" s="61"/>
      <c r="Y1058" s="61"/>
      <c r="Z1058" s="61"/>
      <c r="AA1058" s="61"/>
      <c r="AB1058" s="61"/>
      <c r="AC1058" s="61"/>
      <c r="AD1058" s="61"/>
      <c r="AE1058" s="61"/>
      <c r="AF1058" s="61"/>
      <c r="AG1058" s="61"/>
      <c r="AH1058" s="61"/>
      <c r="AI1058" s="61"/>
      <c r="AJ1058" s="61"/>
      <c r="AK1058" s="61"/>
      <c r="AL1058" s="61"/>
      <c r="AM1058" s="61"/>
      <c r="AN1058" s="61"/>
    </row>
    <row r="1059" spans="1:40" s="23" customFormat="1" ht="12.75" x14ac:dyDescent="0.2">
      <c r="A1059" s="23" t="s">
        <v>3568</v>
      </c>
      <c r="B1059" s="138">
        <v>1004</v>
      </c>
      <c r="C1059" s="138">
        <v>1004</v>
      </c>
      <c r="D1059" s="138">
        <v>100401</v>
      </c>
      <c r="E1059" s="138">
        <v>100401</v>
      </c>
      <c r="F1059" s="108" t="s">
        <v>1952</v>
      </c>
      <c r="G1059" s="27" t="s">
        <v>1953</v>
      </c>
      <c r="H1059" s="27" t="s">
        <v>5</v>
      </c>
      <c r="I1059" s="27" t="e">
        <f>+SUMIF('[16]New PBC 31.03.2021'!A:A, 'Trial Balance (2)'!F1059, '[16]New PBC 31.03.2021'!D:D)</f>
        <v>#VALUE!</v>
      </c>
      <c r="J1059" s="27" t="e">
        <f>+SUMIF('[16]New PBC 31.03.2021'!A:A, 'Trial Balance (2)'!F1059, '[16]New PBC 31.03.2021'!G:G)</f>
        <v>#VALUE!</v>
      </c>
      <c r="K1059" s="27" t="e">
        <f>+SUMIF('[16]New PBC 31.03.2021'!A:A, 'Trial Balance (2)'!F1059, '[16]New PBC 31.03.2021'!J:J)</f>
        <v>#VALUE!</v>
      </c>
      <c r="L1059" s="27" t="e">
        <f t="shared" si="76"/>
        <v>#VALUE!</v>
      </c>
      <c r="M1059" s="27">
        <f t="shared" si="75"/>
        <v>0</v>
      </c>
      <c r="N1059" s="95" t="e">
        <f t="shared" si="77"/>
        <v>#VALUE!</v>
      </c>
      <c r="O1059" s="59">
        <v>0</v>
      </c>
      <c r="P1059" s="59">
        <f t="shared" si="67"/>
        <v>0</v>
      </c>
      <c r="Q1059" s="60">
        <f t="shared" si="68"/>
        <v>0</v>
      </c>
      <c r="R1059" s="61"/>
      <c r="S1059" s="61"/>
      <c r="T1059" s="61"/>
      <c r="U1059" s="61"/>
      <c r="V1059" s="61"/>
      <c r="W1059" s="61"/>
      <c r="X1059" s="61"/>
      <c r="Y1059" s="61"/>
      <c r="Z1059" s="61"/>
      <c r="AA1059" s="61"/>
      <c r="AB1059" s="61"/>
      <c r="AC1059" s="61"/>
      <c r="AD1059" s="61"/>
      <c r="AE1059" s="61"/>
      <c r="AF1059" s="61"/>
      <c r="AG1059" s="61"/>
      <c r="AH1059" s="61"/>
      <c r="AI1059" s="61"/>
      <c r="AJ1059" s="61"/>
      <c r="AK1059" s="61"/>
      <c r="AL1059" s="61"/>
      <c r="AM1059" s="61"/>
      <c r="AN1059" s="61"/>
    </row>
    <row r="1060" spans="1:40" s="23" customFormat="1" ht="12.75" x14ac:dyDescent="0.2">
      <c r="A1060" s="23" t="s">
        <v>3568</v>
      </c>
      <c r="B1060" s="138">
        <v>1004</v>
      </c>
      <c r="C1060" s="138">
        <v>1004</v>
      </c>
      <c r="D1060" s="138">
        <v>100401</v>
      </c>
      <c r="E1060" s="138">
        <v>100401</v>
      </c>
      <c r="F1060" s="108" t="s">
        <v>1956</v>
      </c>
      <c r="G1060" s="27" t="s">
        <v>1957</v>
      </c>
      <c r="H1060" s="27" t="s">
        <v>5</v>
      </c>
      <c r="I1060" s="27" t="e">
        <f>+SUMIF('[16]New PBC 31.03.2021'!A:A, 'Trial Balance (2)'!F1060, '[16]New PBC 31.03.2021'!D:D)</f>
        <v>#VALUE!</v>
      </c>
      <c r="J1060" s="27" t="e">
        <f>+SUMIF('[16]New PBC 31.03.2021'!A:A, 'Trial Balance (2)'!F1060, '[16]New PBC 31.03.2021'!G:G)</f>
        <v>#VALUE!</v>
      </c>
      <c r="K1060" s="27" t="e">
        <f>+SUMIF('[16]New PBC 31.03.2021'!A:A, 'Trial Balance (2)'!F1060, '[16]New PBC 31.03.2021'!J:J)</f>
        <v>#VALUE!</v>
      </c>
      <c r="L1060" s="27" t="e">
        <f t="shared" si="76"/>
        <v>#VALUE!</v>
      </c>
      <c r="M1060" s="27">
        <f t="shared" si="75"/>
        <v>0</v>
      </c>
      <c r="N1060" s="95" t="e">
        <f t="shared" si="77"/>
        <v>#VALUE!</v>
      </c>
      <c r="O1060" s="59">
        <v>0</v>
      </c>
      <c r="P1060" s="59">
        <f t="shared" si="67"/>
        <v>0</v>
      </c>
      <c r="Q1060" s="60">
        <f t="shared" si="68"/>
        <v>0</v>
      </c>
      <c r="R1060" s="61"/>
      <c r="S1060" s="61"/>
      <c r="T1060" s="61"/>
      <c r="U1060" s="61"/>
      <c r="V1060" s="61"/>
      <c r="W1060" s="61"/>
      <c r="X1060" s="61"/>
      <c r="Y1060" s="61"/>
      <c r="Z1060" s="61"/>
      <c r="AA1060" s="61"/>
      <c r="AB1060" s="61"/>
      <c r="AC1060" s="61"/>
      <c r="AD1060" s="61"/>
      <c r="AE1060" s="61"/>
      <c r="AF1060" s="61"/>
      <c r="AG1060" s="61"/>
      <c r="AH1060" s="61"/>
      <c r="AI1060" s="61"/>
      <c r="AJ1060" s="61"/>
      <c r="AK1060" s="61"/>
      <c r="AL1060" s="61"/>
      <c r="AM1060" s="61"/>
      <c r="AN1060" s="61"/>
    </row>
    <row r="1061" spans="1:40" s="23" customFormat="1" ht="12.75" x14ac:dyDescent="0.2">
      <c r="A1061" s="23" t="s">
        <v>3568</v>
      </c>
      <c r="B1061" s="138">
        <v>1004</v>
      </c>
      <c r="C1061" s="138">
        <v>1004</v>
      </c>
      <c r="D1061" s="138">
        <v>100401</v>
      </c>
      <c r="E1061" s="138">
        <v>100401</v>
      </c>
      <c r="F1061" s="108" t="s">
        <v>1963</v>
      </c>
      <c r="G1061" s="27" t="s">
        <v>1964</v>
      </c>
      <c r="H1061" s="27" t="s">
        <v>5</v>
      </c>
      <c r="I1061" s="27" t="e">
        <f>+SUMIF('[16]New PBC 31.03.2021'!A:A, 'Trial Balance (2)'!F1061, '[16]New PBC 31.03.2021'!D:D)</f>
        <v>#VALUE!</v>
      </c>
      <c r="J1061" s="27" t="e">
        <f>+SUMIF('[16]New PBC 31.03.2021'!A:A, 'Trial Balance (2)'!F1061, '[16]New PBC 31.03.2021'!G:G)</f>
        <v>#VALUE!</v>
      </c>
      <c r="K1061" s="27" t="e">
        <f>+SUMIF('[16]New PBC 31.03.2021'!A:A, 'Trial Balance (2)'!F1061, '[16]New PBC 31.03.2021'!J:J)</f>
        <v>#VALUE!</v>
      </c>
      <c r="L1061" s="27" t="e">
        <f t="shared" si="76"/>
        <v>#VALUE!</v>
      </c>
      <c r="M1061" s="27">
        <f t="shared" si="75"/>
        <v>0</v>
      </c>
      <c r="N1061" s="95" t="e">
        <f t="shared" si="77"/>
        <v>#VALUE!</v>
      </c>
      <c r="O1061" s="59">
        <v>0</v>
      </c>
      <c r="P1061" s="59">
        <f t="shared" si="67"/>
        <v>0</v>
      </c>
      <c r="Q1061" s="60">
        <f t="shared" si="68"/>
        <v>0</v>
      </c>
      <c r="R1061" s="61"/>
      <c r="S1061" s="61"/>
      <c r="T1061" s="61"/>
      <c r="U1061" s="61"/>
      <c r="V1061" s="61"/>
      <c r="W1061" s="61"/>
      <c r="X1061" s="61"/>
      <c r="Y1061" s="61"/>
      <c r="Z1061" s="61"/>
      <c r="AA1061" s="61"/>
      <c r="AB1061" s="61"/>
      <c r="AC1061" s="61"/>
      <c r="AD1061" s="61"/>
      <c r="AE1061" s="61"/>
      <c r="AF1061" s="61"/>
      <c r="AG1061" s="61"/>
      <c r="AH1061" s="61"/>
      <c r="AI1061" s="61"/>
      <c r="AJ1061" s="61"/>
      <c r="AK1061" s="61"/>
      <c r="AL1061" s="61"/>
      <c r="AM1061" s="61"/>
      <c r="AN1061" s="61"/>
    </row>
    <row r="1062" spans="1:40" s="23" customFormat="1" ht="12.75" x14ac:dyDescent="0.2">
      <c r="A1062" s="23" t="s">
        <v>3568</v>
      </c>
      <c r="B1062" s="138">
        <v>1004</v>
      </c>
      <c r="C1062" s="138">
        <v>1004</v>
      </c>
      <c r="D1062" s="138">
        <v>100401</v>
      </c>
      <c r="E1062" s="138">
        <v>100401</v>
      </c>
      <c r="F1062" s="108" t="s">
        <v>1966</v>
      </c>
      <c r="G1062" s="27" t="s">
        <v>1967</v>
      </c>
      <c r="H1062" s="27" t="s">
        <v>5</v>
      </c>
      <c r="I1062" s="27" t="e">
        <f>+SUMIF('[16]New PBC 31.03.2021'!A:A, 'Trial Balance (2)'!F1062, '[16]New PBC 31.03.2021'!D:D)</f>
        <v>#VALUE!</v>
      </c>
      <c r="J1062" s="27" t="e">
        <f>+SUMIF('[16]New PBC 31.03.2021'!A:A, 'Trial Balance (2)'!F1062, '[16]New PBC 31.03.2021'!G:G)</f>
        <v>#VALUE!</v>
      </c>
      <c r="K1062" s="27" t="e">
        <f>+SUMIF('[16]New PBC 31.03.2021'!A:A, 'Trial Balance (2)'!F1062, '[16]New PBC 31.03.2021'!J:J)</f>
        <v>#VALUE!</v>
      </c>
      <c r="L1062" s="27" t="e">
        <f t="shared" si="76"/>
        <v>#VALUE!</v>
      </c>
      <c r="M1062" s="27">
        <f t="shared" si="75"/>
        <v>0</v>
      </c>
      <c r="N1062" s="95" t="e">
        <f t="shared" si="77"/>
        <v>#VALUE!</v>
      </c>
      <c r="O1062" s="59">
        <v>0</v>
      </c>
      <c r="P1062" s="59">
        <f t="shared" si="67"/>
        <v>0</v>
      </c>
      <c r="Q1062" s="60">
        <f t="shared" si="68"/>
        <v>0</v>
      </c>
      <c r="R1062" s="61"/>
      <c r="S1062" s="61"/>
      <c r="T1062" s="61"/>
      <c r="U1062" s="61"/>
      <c r="V1062" s="61"/>
      <c r="W1062" s="61"/>
      <c r="X1062" s="61"/>
      <c r="Y1062" s="61"/>
      <c r="Z1062" s="61"/>
      <c r="AA1062" s="61"/>
      <c r="AB1062" s="61"/>
      <c r="AC1062" s="61"/>
      <c r="AD1062" s="61"/>
      <c r="AE1062" s="61"/>
      <c r="AF1062" s="61"/>
      <c r="AG1062" s="61"/>
      <c r="AH1062" s="61"/>
      <c r="AI1062" s="61"/>
      <c r="AJ1062" s="61"/>
      <c r="AK1062" s="61"/>
      <c r="AL1062" s="61"/>
      <c r="AM1062" s="61"/>
      <c r="AN1062" s="61"/>
    </row>
    <row r="1063" spans="1:40" s="23" customFormat="1" ht="12.75" x14ac:dyDescent="0.2">
      <c r="A1063" s="23" t="s">
        <v>3568</v>
      </c>
      <c r="B1063" s="138">
        <v>1004</v>
      </c>
      <c r="C1063" s="138">
        <v>1004</v>
      </c>
      <c r="D1063" s="138">
        <v>100401</v>
      </c>
      <c r="E1063" s="138">
        <v>100401</v>
      </c>
      <c r="F1063" s="108" t="s">
        <v>1970</v>
      </c>
      <c r="G1063" s="27" t="s">
        <v>1971</v>
      </c>
      <c r="H1063" s="27" t="s">
        <v>5</v>
      </c>
      <c r="I1063" s="27" t="e">
        <f>+SUMIF('[16]New PBC 31.03.2021'!A:A, 'Trial Balance (2)'!F1063, '[16]New PBC 31.03.2021'!D:D)</f>
        <v>#VALUE!</v>
      </c>
      <c r="J1063" s="27" t="e">
        <f>+SUMIF('[16]New PBC 31.03.2021'!A:A, 'Trial Balance (2)'!F1063, '[16]New PBC 31.03.2021'!G:G)</f>
        <v>#VALUE!</v>
      </c>
      <c r="K1063" s="27" t="e">
        <f>+SUMIF('[16]New PBC 31.03.2021'!A:A, 'Trial Balance (2)'!F1063, '[16]New PBC 31.03.2021'!J:J)</f>
        <v>#VALUE!</v>
      </c>
      <c r="L1063" s="27" t="e">
        <f t="shared" si="76"/>
        <v>#VALUE!</v>
      </c>
      <c r="M1063" s="27">
        <f t="shared" si="75"/>
        <v>0</v>
      </c>
      <c r="N1063" s="95" t="e">
        <f t="shared" si="77"/>
        <v>#VALUE!</v>
      </c>
      <c r="O1063" s="59">
        <v>0</v>
      </c>
      <c r="P1063" s="59">
        <f t="shared" si="67"/>
        <v>0</v>
      </c>
      <c r="Q1063" s="60">
        <f t="shared" si="68"/>
        <v>0</v>
      </c>
      <c r="R1063" s="61"/>
      <c r="S1063" s="61"/>
      <c r="T1063" s="61"/>
      <c r="U1063" s="61"/>
      <c r="V1063" s="61"/>
      <c r="W1063" s="61"/>
      <c r="X1063" s="61"/>
      <c r="Y1063" s="61"/>
      <c r="Z1063" s="61"/>
      <c r="AA1063" s="61"/>
      <c r="AB1063" s="61"/>
      <c r="AC1063" s="61"/>
      <c r="AD1063" s="61"/>
      <c r="AE1063" s="61"/>
      <c r="AF1063" s="61"/>
      <c r="AG1063" s="61"/>
      <c r="AH1063" s="61"/>
      <c r="AI1063" s="61"/>
      <c r="AJ1063" s="61"/>
      <c r="AK1063" s="61"/>
      <c r="AL1063" s="61"/>
      <c r="AM1063" s="61"/>
      <c r="AN1063" s="61"/>
    </row>
    <row r="1064" spans="1:40" s="23" customFormat="1" ht="12.75" x14ac:dyDescent="0.2">
      <c r="A1064" s="23" t="s">
        <v>3568</v>
      </c>
      <c r="B1064" s="138">
        <v>1004</v>
      </c>
      <c r="C1064" s="138">
        <v>1004</v>
      </c>
      <c r="D1064" s="138">
        <v>100401</v>
      </c>
      <c r="E1064" s="138">
        <v>100401</v>
      </c>
      <c r="F1064" s="108" t="s">
        <v>1977</v>
      </c>
      <c r="G1064" s="27" t="s">
        <v>1978</v>
      </c>
      <c r="H1064" s="27" t="s">
        <v>5</v>
      </c>
      <c r="I1064" s="27" t="e">
        <f>+SUMIF('[16]New PBC 31.03.2021'!A:A, 'Trial Balance (2)'!F1064, '[16]New PBC 31.03.2021'!D:D)</f>
        <v>#VALUE!</v>
      </c>
      <c r="J1064" s="27" t="e">
        <f>+SUMIF('[16]New PBC 31.03.2021'!A:A, 'Trial Balance (2)'!F1064, '[16]New PBC 31.03.2021'!G:G)</f>
        <v>#VALUE!</v>
      </c>
      <c r="K1064" s="27" t="e">
        <f>+SUMIF('[16]New PBC 31.03.2021'!A:A, 'Trial Balance (2)'!F1064, '[16]New PBC 31.03.2021'!J:J)</f>
        <v>#VALUE!</v>
      </c>
      <c r="L1064" s="27" t="e">
        <f t="shared" si="76"/>
        <v>#VALUE!</v>
      </c>
      <c r="M1064" s="27">
        <f t="shared" si="75"/>
        <v>0</v>
      </c>
      <c r="N1064" s="95" t="e">
        <f t="shared" si="77"/>
        <v>#VALUE!</v>
      </c>
      <c r="O1064" s="59">
        <v>0</v>
      </c>
      <c r="P1064" s="59">
        <f t="shared" si="67"/>
        <v>0</v>
      </c>
      <c r="Q1064" s="60">
        <f t="shared" si="68"/>
        <v>0</v>
      </c>
      <c r="R1064" s="61"/>
      <c r="S1064" s="61"/>
      <c r="T1064" s="61"/>
      <c r="U1064" s="61"/>
      <c r="V1064" s="61"/>
      <c r="W1064" s="61"/>
      <c r="X1064" s="61"/>
      <c r="Y1064" s="61"/>
      <c r="Z1064" s="61"/>
      <c r="AA1064" s="61"/>
      <c r="AB1064" s="61"/>
      <c r="AC1064" s="61"/>
      <c r="AD1064" s="61"/>
      <c r="AE1064" s="61"/>
      <c r="AF1064" s="61"/>
      <c r="AG1064" s="61"/>
      <c r="AH1064" s="61"/>
      <c r="AI1064" s="61"/>
      <c r="AJ1064" s="61"/>
      <c r="AK1064" s="61"/>
      <c r="AL1064" s="61"/>
      <c r="AM1064" s="61"/>
      <c r="AN1064" s="61"/>
    </row>
    <row r="1065" spans="1:40" s="23" customFormat="1" ht="12.75" x14ac:dyDescent="0.2">
      <c r="A1065" s="23" t="s">
        <v>3568</v>
      </c>
      <c r="B1065" s="138">
        <v>1004</v>
      </c>
      <c r="C1065" s="138">
        <v>1004</v>
      </c>
      <c r="D1065" s="138">
        <v>100401</v>
      </c>
      <c r="E1065" s="138">
        <v>100401</v>
      </c>
      <c r="F1065" s="108" t="s">
        <v>1983</v>
      </c>
      <c r="G1065" s="27" t="s">
        <v>1984</v>
      </c>
      <c r="H1065" s="27" t="s">
        <v>5</v>
      </c>
      <c r="I1065" s="27" t="e">
        <f>+SUMIF('[16]New PBC 31.03.2021'!A:A, 'Trial Balance (2)'!F1065, '[16]New PBC 31.03.2021'!D:D)</f>
        <v>#VALUE!</v>
      </c>
      <c r="J1065" s="27" t="e">
        <f>+SUMIF('[16]New PBC 31.03.2021'!A:A, 'Trial Balance (2)'!F1065, '[16]New PBC 31.03.2021'!G:G)</f>
        <v>#VALUE!</v>
      </c>
      <c r="K1065" s="27" t="e">
        <f>+SUMIF('[16]New PBC 31.03.2021'!A:A, 'Trial Balance (2)'!F1065, '[16]New PBC 31.03.2021'!J:J)</f>
        <v>#VALUE!</v>
      </c>
      <c r="L1065" s="27" t="e">
        <f t="shared" si="76"/>
        <v>#VALUE!</v>
      </c>
      <c r="M1065" s="27">
        <f t="shared" si="75"/>
        <v>0</v>
      </c>
      <c r="N1065" s="95" t="e">
        <f t="shared" si="77"/>
        <v>#VALUE!</v>
      </c>
      <c r="O1065" s="59">
        <v>0</v>
      </c>
      <c r="P1065" s="59">
        <f t="shared" si="67"/>
        <v>0</v>
      </c>
      <c r="Q1065" s="60">
        <f t="shared" si="68"/>
        <v>0</v>
      </c>
      <c r="R1065" s="61"/>
      <c r="S1065" s="61"/>
      <c r="T1065" s="61"/>
      <c r="U1065" s="61"/>
      <c r="V1065" s="61"/>
      <c r="W1065" s="61"/>
      <c r="X1065" s="61"/>
      <c r="Y1065" s="61"/>
      <c r="Z1065" s="61"/>
      <c r="AA1065" s="61"/>
      <c r="AB1065" s="61"/>
      <c r="AC1065" s="61"/>
      <c r="AD1065" s="61"/>
      <c r="AE1065" s="61"/>
      <c r="AF1065" s="61"/>
      <c r="AG1065" s="61"/>
      <c r="AH1065" s="61"/>
      <c r="AI1065" s="61"/>
      <c r="AJ1065" s="61"/>
      <c r="AK1065" s="61"/>
      <c r="AL1065" s="61"/>
      <c r="AM1065" s="61"/>
      <c r="AN1065" s="61"/>
    </row>
    <row r="1066" spans="1:40" s="23" customFormat="1" ht="12.75" x14ac:dyDescent="0.2">
      <c r="A1066" s="23" t="s">
        <v>3568</v>
      </c>
      <c r="B1066" s="138">
        <v>1004</v>
      </c>
      <c r="C1066" s="138">
        <v>1004</v>
      </c>
      <c r="D1066" s="138">
        <v>100401</v>
      </c>
      <c r="E1066" s="138">
        <v>100401</v>
      </c>
      <c r="F1066" s="108" t="s">
        <v>1985</v>
      </c>
      <c r="G1066" s="27" t="s">
        <v>1986</v>
      </c>
      <c r="H1066" s="27" t="s">
        <v>5</v>
      </c>
      <c r="I1066" s="27" t="e">
        <f>+SUMIF('[16]New PBC 31.03.2021'!A:A, 'Trial Balance (2)'!F1066, '[16]New PBC 31.03.2021'!D:D)</f>
        <v>#VALUE!</v>
      </c>
      <c r="J1066" s="27" t="e">
        <f>+SUMIF('[16]New PBC 31.03.2021'!A:A, 'Trial Balance (2)'!F1066, '[16]New PBC 31.03.2021'!G:G)</f>
        <v>#VALUE!</v>
      </c>
      <c r="K1066" s="27" t="e">
        <f>+SUMIF('[16]New PBC 31.03.2021'!A:A, 'Trial Balance (2)'!F1066, '[16]New PBC 31.03.2021'!J:J)</f>
        <v>#VALUE!</v>
      </c>
      <c r="L1066" s="27" t="e">
        <f t="shared" si="76"/>
        <v>#VALUE!</v>
      </c>
      <c r="M1066" s="27">
        <f t="shared" si="75"/>
        <v>0</v>
      </c>
      <c r="N1066" s="95" t="e">
        <f t="shared" si="77"/>
        <v>#VALUE!</v>
      </c>
      <c r="O1066" s="59">
        <v>0</v>
      </c>
      <c r="P1066" s="59">
        <f t="shared" si="67"/>
        <v>0</v>
      </c>
      <c r="Q1066" s="60">
        <f t="shared" si="68"/>
        <v>0</v>
      </c>
      <c r="R1066" s="61"/>
      <c r="S1066" s="61"/>
      <c r="T1066" s="61"/>
      <c r="U1066" s="61"/>
      <c r="V1066" s="61"/>
      <c r="W1066" s="61"/>
      <c r="X1066" s="61"/>
      <c r="Y1066" s="61"/>
      <c r="Z1066" s="61"/>
      <c r="AA1066" s="61"/>
      <c r="AB1066" s="61"/>
      <c r="AC1066" s="61"/>
      <c r="AD1066" s="61"/>
      <c r="AE1066" s="61"/>
      <c r="AF1066" s="61"/>
      <c r="AG1066" s="61"/>
      <c r="AH1066" s="61"/>
      <c r="AI1066" s="61"/>
      <c r="AJ1066" s="61"/>
      <c r="AK1066" s="61"/>
      <c r="AL1066" s="61"/>
      <c r="AM1066" s="61"/>
      <c r="AN1066" s="61"/>
    </row>
    <row r="1067" spans="1:40" s="23" customFormat="1" ht="12.75" x14ac:dyDescent="0.2">
      <c r="A1067" s="23" t="s">
        <v>3568</v>
      </c>
      <c r="B1067" s="138">
        <v>1004</v>
      </c>
      <c r="C1067" s="138">
        <v>1004</v>
      </c>
      <c r="D1067" s="138">
        <v>100401</v>
      </c>
      <c r="E1067" s="138">
        <v>100401</v>
      </c>
      <c r="F1067" s="108" t="s">
        <v>1988</v>
      </c>
      <c r="G1067" s="27" t="s">
        <v>1989</v>
      </c>
      <c r="H1067" s="27" t="s">
        <v>5</v>
      </c>
      <c r="I1067" s="27" t="e">
        <f>+SUMIF('[16]New PBC 31.03.2021'!A:A, 'Trial Balance (2)'!F1067, '[16]New PBC 31.03.2021'!D:D)</f>
        <v>#VALUE!</v>
      </c>
      <c r="J1067" s="27" t="e">
        <f>+SUMIF('[16]New PBC 31.03.2021'!A:A, 'Trial Balance (2)'!F1067, '[16]New PBC 31.03.2021'!G:G)</f>
        <v>#VALUE!</v>
      </c>
      <c r="K1067" s="27" t="e">
        <f>+SUMIF('[16]New PBC 31.03.2021'!A:A, 'Trial Balance (2)'!F1067, '[16]New PBC 31.03.2021'!J:J)</f>
        <v>#VALUE!</v>
      </c>
      <c r="L1067" s="27" t="e">
        <f t="shared" si="76"/>
        <v>#VALUE!</v>
      </c>
      <c r="M1067" s="27">
        <f t="shared" si="75"/>
        <v>0</v>
      </c>
      <c r="N1067" s="95" t="e">
        <f t="shared" si="77"/>
        <v>#VALUE!</v>
      </c>
      <c r="O1067" s="59">
        <v>0</v>
      </c>
      <c r="P1067" s="59">
        <f t="shared" si="67"/>
        <v>0</v>
      </c>
      <c r="Q1067" s="60">
        <f t="shared" si="68"/>
        <v>0</v>
      </c>
      <c r="R1067" s="61"/>
      <c r="S1067" s="61"/>
      <c r="T1067" s="61"/>
      <c r="U1067" s="61"/>
      <c r="V1067" s="61"/>
      <c r="W1067" s="61"/>
      <c r="X1067" s="61"/>
      <c r="Y1067" s="61"/>
      <c r="Z1067" s="61"/>
      <c r="AA1067" s="61"/>
      <c r="AB1067" s="61"/>
      <c r="AC1067" s="61"/>
      <c r="AD1067" s="61"/>
      <c r="AE1067" s="61"/>
      <c r="AF1067" s="61"/>
      <c r="AG1067" s="61"/>
      <c r="AH1067" s="61"/>
      <c r="AI1067" s="61"/>
      <c r="AJ1067" s="61"/>
      <c r="AK1067" s="61"/>
      <c r="AL1067" s="61"/>
      <c r="AM1067" s="61"/>
      <c r="AN1067" s="61"/>
    </row>
    <row r="1068" spans="1:40" s="23" customFormat="1" ht="12.75" x14ac:dyDescent="0.2">
      <c r="A1068" s="23" t="s">
        <v>3568</v>
      </c>
      <c r="B1068" s="138">
        <v>1004</v>
      </c>
      <c r="C1068" s="138">
        <v>1004</v>
      </c>
      <c r="D1068" s="138">
        <v>100401</v>
      </c>
      <c r="E1068" s="138">
        <v>100401</v>
      </c>
      <c r="F1068" s="108" t="s">
        <v>1990</v>
      </c>
      <c r="G1068" s="27" t="s">
        <v>1991</v>
      </c>
      <c r="H1068" s="27" t="s">
        <v>5</v>
      </c>
      <c r="I1068" s="27" t="e">
        <f>+SUMIF('[16]New PBC 31.03.2021'!A:A, 'Trial Balance (2)'!F1068, '[16]New PBC 31.03.2021'!D:D)</f>
        <v>#VALUE!</v>
      </c>
      <c r="J1068" s="27" t="e">
        <f>+SUMIF('[16]New PBC 31.03.2021'!A:A, 'Trial Balance (2)'!F1068, '[16]New PBC 31.03.2021'!G:G)</f>
        <v>#VALUE!</v>
      </c>
      <c r="K1068" s="27" t="e">
        <f>+SUMIF('[16]New PBC 31.03.2021'!A:A, 'Trial Balance (2)'!F1068, '[16]New PBC 31.03.2021'!J:J)</f>
        <v>#VALUE!</v>
      </c>
      <c r="L1068" s="27" t="e">
        <f t="shared" si="76"/>
        <v>#VALUE!</v>
      </c>
      <c r="M1068" s="27">
        <f t="shared" si="75"/>
        <v>0</v>
      </c>
      <c r="N1068" s="95" t="e">
        <f t="shared" si="77"/>
        <v>#VALUE!</v>
      </c>
      <c r="O1068" s="59">
        <v>0</v>
      </c>
      <c r="P1068" s="59">
        <f t="shared" si="67"/>
        <v>0</v>
      </c>
      <c r="Q1068" s="60">
        <f t="shared" si="68"/>
        <v>0</v>
      </c>
      <c r="R1068" s="61"/>
      <c r="S1068" s="61"/>
      <c r="T1068" s="61"/>
      <c r="U1068" s="61"/>
      <c r="V1068" s="61"/>
      <c r="W1068" s="61"/>
      <c r="X1068" s="61"/>
      <c r="Y1068" s="61"/>
      <c r="Z1068" s="61"/>
      <c r="AA1068" s="61"/>
      <c r="AB1068" s="61"/>
      <c r="AC1068" s="61"/>
      <c r="AD1068" s="61"/>
      <c r="AE1068" s="61"/>
      <c r="AF1068" s="61"/>
      <c r="AG1068" s="61"/>
      <c r="AH1068" s="61"/>
      <c r="AI1068" s="61"/>
      <c r="AJ1068" s="61"/>
      <c r="AK1068" s="61"/>
      <c r="AL1068" s="61"/>
      <c r="AM1068" s="61"/>
      <c r="AN1068" s="61"/>
    </row>
    <row r="1069" spans="1:40" s="23" customFormat="1" ht="12.75" x14ac:dyDescent="0.2">
      <c r="A1069" s="23" t="s">
        <v>3567</v>
      </c>
      <c r="B1069" s="139">
        <v>1003</v>
      </c>
      <c r="C1069" s="139">
        <v>2014</v>
      </c>
      <c r="D1069" s="138">
        <v>100302</v>
      </c>
      <c r="E1069" s="139">
        <v>201402</v>
      </c>
      <c r="F1069" s="113" t="s">
        <v>2183</v>
      </c>
      <c r="G1069" s="76" t="s">
        <v>2184</v>
      </c>
      <c r="H1069" s="27" t="s">
        <v>5</v>
      </c>
      <c r="I1069" s="27" t="e">
        <f>+SUMIF('[16]New PBC 31.03.2021'!A:A, 'Trial Balance (2)'!F1069, '[16]New PBC 31.03.2021'!D:D)</f>
        <v>#VALUE!</v>
      </c>
      <c r="J1069" s="27" t="e">
        <f>+SUMIF('[16]New PBC 31.03.2021'!A:A, 'Trial Balance (2)'!F1069, '[16]New PBC 31.03.2021'!G:G)</f>
        <v>#VALUE!</v>
      </c>
      <c r="K1069" s="27" t="e">
        <f>+SUMIF('[16]New PBC 31.03.2021'!A:A, 'Trial Balance (2)'!F1069, '[16]New PBC 31.03.2021'!J:J)</f>
        <v>#VALUE!</v>
      </c>
      <c r="L1069" s="27" t="e">
        <f t="shared" si="76"/>
        <v>#VALUE!</v>
      </c>
      <c r="M1069" s="27">
        <f t="shared" si="75"/>
        <v>0</v>
      </c>
      <c r="N1069" s="95" t="e">
        <f t="shared" si="77"/>
        <v>#VALUE!</v>
      </c>
      <c r="O1069" s="65">
        <v>0</v>
      </c>
      <c r="P1069" s="59">
        <f t="shared" si="67"/>
        <v>0</v>
      </c>
      <c r="Q1069" s="60">
        <f t="shared" si="68"/>
        <v>0</v>
      </c>
      <c r="R1069" s="61"/>
      <c r="S1069" s="61"/>
      <c r="T1069" s="61"/>
      <c r="U1069" s="61"/>
      <c r="V1069" s="61"/>
      <c r="W1069" s="61"/>
      <c r="X1069" s="61"/>
      <c r="Y1069" s="61"/>
      <c r="Z1069" s="61"/>
      <c r="AA1069" s="61"/>
      <c r="AB1069" s="61"/>
      <c r="AC1069" s="61"/>
      <c r="AD1069" s="61"/>
      <c r="AE1069" s="61"/>
      <c r="AF1069" s="61"/>
      <c r="AG1069" s="61"/>
      <c r="AH1069" s="61"/>
      <c r="AI1069" s="61"/>
      <c r="AJ1069" s="61"/>
      <c r="AK1069" s="61"/>
      <c r="AL1069" s="61"/>
      <c r="AM1069" s="61"/>
      <c r="AN1069" s="61"/>
    </row>
    <row r="1070" spans="1:40" s="23" customFormat="1" ht="12.75" x14ac:dyDescent="0.2">
      <c r="A1070" s="23" t="s">
        <v>3567</v>
      </c>
      <c r="B1070" s="139">
        <v>2014</v>
      </c>
      <c r="C1070" s="139"/>
      <c r="D1070" s="138">
        <v>201402</v>
      </c>
      <c r="E1070" s="139"/>
      <c r="F1070" s="113" t="s">
        <v>3494</v>
      </c>
      <c r="G1070" s="76" t="s">
        <v>3495</v>
      </c>
      <c r="H1070" s="27"/>
      <c r="I1070" s="27" t="e">
        <f>+SUMIF('[16]New PBC 31.03.2021'!A:A, 'Trial Balance (2)'!F1070, '[16]New PBC 31.03.2021'!D:D)</f>
        <v>#VALUE!</v>
      </c>
      <c r="J1070" s="27" t="e">
        <f>+SUMIF('[16]New PBC 31.03.2021'!A:A, 'Trial Balance (2)'!F1070, '[16]New PBC 31.03.2021'!G:G)</f>
        <v>#VALUE!</v>
      </c>
      <c r="K1070" s="27" t="e">
        <f>+SUMIF('[16]New PBC 31.03.2021'!A:A, 'Trial Balance (2)'!F1070, '[16]New PBC 31.03.2021'!J:J)</f>
        <v>#VALUE!</v>
      </c>
      <c r="L1070" s="27" t="e">
        <f t="shared" si="76"/>
        <v>#VALUE!</v>
      </c>
      <c r="M1070" s="27"/>
      <c r="N1070" s="95" t="e">
        <f t="shared" si="77"/>
        <v>#VALUE!</v>
      </c>
      <c r="O1070" s="65"/>
      <c r="P1070" s="59"/>
      <c r="Q1070" s="60"/>
      <c r="R1070" s="61"/>
      <c r="S1070" s="61"/>
      <c r="T1070" s="61"/>
      <c r="U1070" s="61"/>
      <c r="V1070" s="61"/>
      <c r="W1070" s="61"/>
      <c r="X1070" s="61"/>
      <c r="Y1070" s="61"/>
      <c r="Z1070" s="61"/>
      <c r="AA1070" s="61"/>
      <c r="AB1070" s="61"/>
      <c r="AC1070" s="61"/>
      <c r="AD1070" s="61"/>
      <c r="AE1070" s="61"/>
      <c r="AF1070" s="61"/>
      <c r="AG1070" s="61"/>
      <c r="AH1070" s="61"/>
      <c r="AI1070" s="61"/>
      <c r="AJ1070" s="61"/>
      <c r="AK1070" s="61"/>
      <c r="AL1070" s="61"/>
      <c r="AM1070" s="61"/>
      <c r="AN1070" s="61"/>
    </row>
    <row r="1071" spans="1:40" s="23" customFormat="1" ht="12.75" x14ac:dyDescent="0.2">
      <c r="A1071" s="23" t="s">
        <v>3585</v>
      </c>
      <c r="B1071" s="138">
        <v>1001</v>
      </c>
      <c r="C1071" s="138">
        <v>1001</v>
      </c>
      <c r="D1071" s="138">
        <v>100101</v>
      </c>
      <c r="E1071" s="138">
        <v>100101</v>
      </c>
      <c r="F1071" s="108" t="s">
        <v>2187</v>
      </c>
      <c r="G1071" s="27" t="s">
        <v>2188</v>
      </c>
      <c r="H1071" s="27" t="s">
        <v>5</v>
      </c>
      <c r="I1071" s="27" t="e">
        <f>+SUMIF('[16]New PBC 31.03.2021'!A:A, 'Trial Balance (2)'!F1071, '[16]New PBC 31.03.2021'!D:D)</f>
        <v>#VALUE!</v>
      </c>
      <c r="J1071" s="27" t="e">
        <f>+SUMIF('[16]New PBC 31.03.2021'!A:A, 'Trial Balance (2)'!F1071, '[16]New PBC 31.03.2021'!G:G)</f>
        <v>#VALUE!</v>
      </c>
      <c r="K1071" s="27" t="e">
        <f>+SUMIF('[16]New PBC 31.03.2021'!A:A, 'Trial Balance (2)'!F1071, '[16]New PBC 31.03.2021'!J:J)</f>
        <v>#VALUE!</v>
      </c>
      <c r="L1071" s="27" t="e">
        <f t="shared" si="76"/>
        <v>#VALUE!</v>
      </c>
      <c r="M1071" s="27">
        <f t="shared" si="75"/>
        <v>0</v>
      </c>
      <c r="N1071" s="95" t="e">
        <f t="shared" si="77"/>
        <v>#VALUE!</v>
      </c>
      <c r="O1071" s="59">
        <v>170483.68000049889</v>
      </c>
      <c r="P1071" s="59">
        <f t="shared" ref="P1071:P1134" si="78">+ROUND(SUM(AD1071:AM1071),0)</f>
        <v>0</v>
      </c>
      <c r="Q1071" s="60">
        <f t="shared" ref="Q1071:Q1134" si="79">ROUND(+O1071+P1071,0)</f>
        <v>170484</v>
      </c>
      <c r="R1071" s="61"/>
      <c r="S1071" s="61"/>
      <c r="T1071" s="61"/>
      <c r="U1071" s="61"/>
      <c r="V1071" s="61"/>
      <c r="W1071" s="61"/>
      <c r="X1071" s="61"/>
      <c r="Y1071" s="61"/>
      <c r="Z1071" s="61"/>
      <c r="AA1071" s="61"/>
      <c r="AB1071" s="61"/>
      <c r="AC1071" s="61"/>
      <c r="AD1071" s="61"/>
      <c r="AE1071" s="61"/>
      <c r="AF1071" s="61"/>
      <c r="AG1071" s="61"/>
      <c r="AH1071" s="61"/>
      <c r="AI1071" s="61"/>
      <c r="AJ1071" s="61"/>
      <c r="AK1071" s="61"/>
      <c r="AL1071" s="61"/>
      <c r="AM1071" s="61"/>
      <c r="AN1071" s="61"/>
    </row>
    <row r="1072" spans="1:40" s="23" customFormat="1" ht="12.75" x14ac:dyDescent="0.2">
      <c r="A1072" s="23" t="s">
        <v>3585</v>
      </c>
      <c r="B1072" s="138">
        <v>1001</v>
      </c>
      <c r="C1072" s="138">
        <v>1001</v>
      </c>
      <c r="D1072" s="138">
        <v>100101</v>
      </c>
      <c r="E1072" s="138">
        <v>100101</v>
      </c>
      <c r="F1072" s="108" t="s">
        <v>2193</v>
      </c>
      <c r="G1072" s="27" t="s">
        <v>2194</v>
      </c>
      <c r="H1072" s="27" t="s">
        <v>5</v>
      </c>
      <c r="I1072" s="27" t="e">
        <f>+SUMIF('[16]New PBC 31.03.2021'!A:A, 'Trial Balance (2)'!F1072, '[16]New PBC 31.03.2021'!D:D)</f>
        <v>#VALUE!</v>
      </c>
      <c r="J1072" s="27" t="e">
        <f>+SUMIF('[16]New PBC 31.03.2021'!A:A, 'Trial Balance (2)'!F1072, '[16]New PBC 31.03.2021'!G:G)</f>
        <v>#VALUE!</v>
      </c>
      <c r="K1072" s="27" t="e">
        <f>+SUMIF('[16]New PBC 31.03.2021'!A:A, 'Trial Balance (2)'!F1072, '[16]New PBC 31.03.2021'!J:J)</f>
        <v>#VALUE!</v>
      </c>
      <c r="L1072" s="27" t="e">
        <f t="shared" si="76"/>
        <v>#VALUE!</v>
      </c>
      <c r="M1072" s="27">
        <f t="shared" si="75"/>
        <v>0</v>
      </c>
      <c r="N1072" s="95" t="e">
        <f t="shared" si="77"/>
        <v>#VALUE!</v>
      </c>
      <c r="O1072" s="59">
        <v>6879154.6899994016</v>
      </c>
      <c r="P1072" s="59">
        <f t="shared" si="78"/>
        <v>0</v>
      </c>
      <c r="Q1072" s="60">
        <f t="shared" si="79"/>
        <v>6879155</v>
      </c>
      <c r="R1072" s="61"/>
      <c r="S1072" s="61"/>
      <c r="T1072" s="61"/>
      <c r="U1072" s="61"/>
      <c r="V1072" s="61"/>
      <c r="W1072" s="61"/>
      <c r="X1072" s="61"/>
      <c r="Y1072" s="61"/>
      <c r="Z1072" s="61"/>
      <c r="AA1072" s="61"/>
      <c r="AB1072" s="61"/>
      <c r="AC1072" s="61"/>
      <c r="AD1072" s="61"/>
      <c r="AE1072" s="61"/>
      <c r="AF1072" s="61"/>
      <c r="AG1072" s="61"/>
      <c r="AH1072" s="61"/>
      <c r="AI1072" s="61"/>
      <c r="AJ1072" s="61"/>
      <c r="AK1072" s="61"/>
      <c r="AL1072" s="61"/>
      <c r="AM1072" s="61"/>
      <c r="AN1072" s="61"/>
    </row>
    <row r="1073" spans="1:40" s="23" customFormat="1" ht="12.75" x14ac:dyDescent="0.2">
      <c r="A1073" s="23" t="s">
        <v>3585</v>
      </c>
      <c r="B1073" s="138">
        <v>1001</v>
      </c>
      <c r="C1073" s="138">
        <v>1001</v>
      </c>
      <c r="D1073" s="138">
        <v>100101</v>
      </c>
      <c r="E1073" s="138">
        <v>100101</v>
      </c>
      <c r="F1073" s="108" t="s">
        <v>2195</v>
      </c>
      <c r="G1073" s="27" t="s">
        <v>2196</v>
      </c>
      <c r="H1073" s="27" t="s">
        <v>5</v>
      </c>
      <c r="I1073" s="27" t="e">
        <f>+SUMIF('[16]New PBC 31.03.2021'!A:A, 'Trial Balance (2)'!F1073, '[16]New PBC 31.03.2021'!D:D)</f>
        <v>#VALUE!</v>
      </c>
      <c r="J1073" s="27" t="e">
        <f>+SUMIF('[16]New PBC 31.03.2021'!A:A, 'Trial Balance (2)'!F1073, '[16]New PBC 31.03.2021'!G:G)</f>
        <v>#VALUE!</v>
      </c>
      <c r="K1073" s="27" t="e">
        <f>+SUMIF('[16]New PBC 31.03.2021'!A:A, 'Trial Balance (2)'!F1073, '[16]New PBC 31.03.2021'!J:J)</f>
        <v>#VALUE!</v>
      </c>
      <c r="L1073" s="27" t="e">
        <f t="shared" si="76"/>
        <v>#VALUE!</v>
      </c>
      <c r="M1073" s="27">
        <f t="shared" si="75"/>
        <v>0</v>
      </c>
      <c r="N1073" s="95" t="e">
        <f t="shared" si="77"/>
        <v>#VALUE!</v>
      </c>
      <c r="O1073" s="59">
        <v>29692171.930001259</v>
      </c>
      <c r="P1073" s="59">
        <f t="shared" si="78"/>
        <v>0</v>
      </c>
      <c r="Q1073" s="60">
        <f t="shared" si="79"/>
        <v>29692172</v>
      </c>
      <c r="R1073" s="61"/>
      <c r="S1073" s="61"/>
      <c r="T1073" s="61"/>
      <c r="U1073" s="61"/>
      <c r="V1073" s="61"/>
      <c r="W1073" s="61"/>
      <c r="X1073" s="61"/>
      <c r="Y1073" s="61"/>
      <c r="Z1073" s="61"/>
      <c r="AA1073" s="61"/>
      <c r="AB1073" s="61"/>
      <c r="AC1073" s="61"/>
      <c r="AD1073" s="61"/>
      <c r="AE1073" s="61"/>
      <c r="AF1073" s="61"/>
      <c r="AG1073" s="61"/>
      <c r="AH1073" s="61"/>
      <c r="AI1073" s="61"/>
      <c r="AJ1073" s="61"/>
      <c r="AK1073" s="61"/>
      <c r="AL1073" s="61"/>
      <c r="AM1073" s="61"/>
      <c r="AN1073" s="61"/>
    </row>
    <row r="1074" spans="1:40" s="23" customFormat="1" ht="12.75" x14ac:dyDescent="0.2">
      <c r="A1074" s="23" t="s">
        <v>3585</v>
      </c>
      <c r="B1074" s="138">
        <v>1001</v>
      </c>
      <c r="C1074" s="138">
        <v>1001</v>
      </c>
      <c r="D1074" s="138">
        <v>100101</v>
      </c>
      <c r="E1074" s="138">
        <v>100101</v>
      </c>
      <c r="F1074" s="108" t="s">
        <v>2202</v>
      </c>
      <c r="G1074" s="27" t="s">
        <v>2203</v>
      </c>
      <c r="H1074" s="27" t="s">
        <v>5</v>
      </c>
      <c r="I1074" s="27" t="e">
        <f>+SUMIF('[16]New PBC 31.03.2021'!A:A, 'Trial Balance (2)'!F1074, '[16]New PBC 31.03.2021'!D:D)</f>
        <v>#VALUE!</v>
      </c>
      <c r="J1074" s="27" t="e">
        <f>+SUMIF('[16]New PBC 31.03.2021'!A:A, 'Trial Balance (2)'!F1074, '[16]New PBC 31.03.2021'!G:G)</f>
        <v>#VALUE!</v>
      </c>
      <c r="K1074" s="27" t="e">
        <f>+SUMIF('[16]New PBC 31.03.2021'!A:A, 'Trial Balance (2)'!F1074, '[16]New PBC 31.03.2021'!J:J)</f>
        <v>#VALUE!</v>
      </c>
      <c r="L1074" s="27" t="e">
        <f t="shared" si="76"/>
        <v>#VALUE!</v>
      </c>
      <c r="M1074" s="27">
        <f t="shared" si="75"/>
        <v>0</v>
      </c>
      <c r="N1074" s="95" t="e">
        <f t="shared" si="77"/>
        <v>#VALUE!</v>
      </c>
      <c r="O1074" s="59">
        <v>1527779.6799997995</v>
      </c>
      <c r="P1074" s="59">
        <f t="shared" si="78"/>
        <v>0</v>
      </c>
      <c r="Q1074" s="60">
        <f t="shared" si="79"/>
        <v>1527780</v>
      </c>
      <c r="R1074" s="61"/>
      <c r="S1074" s="61"/>
      <c r="T1074" s="61"/>
      <c r="U1074" s="61"/>
      <c r="V1074" s="61"/>
      <c r="W1074" s="61"/>
      <c r="X1074" s="61"/>
      <c r="Y1074" s="61"/>
      <c r="Z1074" s="61"/>
      <c r="AA1074" s="61"/>
      <c r="AB1074" s="61"/>
      <c r="AC1074" s="61"/>
      <c r="AD1074" s="61"/>
      <c r="AE1074" s="61"/>
      <c r="AF1074" s="61"/>
      <c r="AG1074" s="61"/>
      <c r="AH1074" s="61"/>
      <c r="AI1074" s="61"/>
      <c r="AJ1074" s="61"/>
      <c r="AK1074" s="61"/>
      <c r="AL1074" s="61"/>
      <c r="AM1074" s="61"/>
      <c r="AN1074" s="61"/>
    </row>
    <row r="1075" spans="1:40" s="23" customFormat="1" ht="12.75" x14ac:dyDescent="0.2">
      <c r="A1075" s="23" t="s">
        <v>3585</v>
      </c>
      <c r="B1075" s="138">
        <v>1001</v>
      </c>
      <c r="C1075" s="138">
        <v>1001</v>
      </c>
      <c r="D1075" s="138">
        <v>100102</v>
      </c>
      <c r="E1075" s="138">
        <v>100102</v>
      </c>
      <c r="F1075" s="108" t="s">
        <v>2207</v>
      </c>
      <c r="G1075" s="27" t="s">
        <v>2208</v>
      </c>
      <c r="H1075" s="27" t="s">
        <v>371</v>
      </c>
      <c r="I1075" s="27" t="e">
        <f>+SUMIF('[16]New PBC 31.03.2021'!A:A, 'Trial Balance (2)'!F1075, '[16]New PBC 31.03.2021'!D:D)</f>
        <v>#VALUE!</v>
      </c>
      <c r="J1075" s="27" t="e">
        <f>+SUMIF('[16]New PBC 31.03.2021'!A:A, 'Trial Balance (2)'!F1075, '[16]New PBC 31.03.2021'!G:G)</f>
        <v>#VALUE!</v>
      </c>
      <c r="K1075" s="27" t="e">
        <f>+SUMIF('[16]New PBC 31.03.2021'!A:A, 'Trial Balance (2)'!F1075, '[16]New PBC 31.03.2021'!J:J)</f>
        <v>#VALUE!</v>
      </c>
      <c r="L1075" s="27" t="e">
        <f t="shared" si="76"/>
        <v>#VALUE!</v>
      </c>
      <c r="M1075" s="27">
        <f t="shared" si="75"/>
        <v>0</v>
      </c>
      <c r="N1075" s="95" t="e">
        <f t="shared" si="77"/>
        <v>#VALUE!</v>
      </c>
      <c r="O1075" s="59">
        <v>81944747.667363852</v>
      </c>
      <c r="P1075" s="59">
        <f t="shared" si="78"/>
        <v>0</v>
      </c>
      <c r="Q1075" s="60">
        <f t="shared" si="79"/>
        <v>81944748</v>
      </c>
      <c r="R1075" s="61"/>
      <c r="S1075" s="61"/>
      <c r="T1075" s="61"/>
      <c r="U1075" s="61"/>
      <c r="V1075" s="61"/>
      <c r="W1075" s="61"/>
      <c r="X1075" s="61"/>
      <c r="Y1075" s="61"/>
      <c r="Z1075" s="61"/>
      <c r="AA1075" s="61"/>
      <c r="AB1075" s="61"/>
      <c r="AC1075" s="61"/>
      <c r="AD1075" s="61"/>
      <c r="AE1075" s="61"/>
      <c r="AF1075" s="61"/>
      <c r="AG1075" s="61"/>
      <c r="AH1075" s="61"/>
      <c r="AI1075" s="61"/>
      <c r="AJ1075" s="61"/>
      <c r="AK1075" s="61"/>
      <c r="AL1075" s="61"/>
      <c r="AM1075" s="61"/>
      <c r="AN1075" s="61"/>
    </row>
    <row r="1076" spans="1:40" s="23" customFormat="1" ht="12.75" x14ac:dyDescent="0.2">
      <c r="A1076" s="23" t="s">
        <v>3585</v>
      </c>
      <c r="B1076" s="138">
        <v>1001</v>
      </c>
      <c r="C1076" s="138">
        <v>1001</v>
      </c>
      <c r="D1076" s="138">
        <v>100102</v>
      </c>
      <c r="E1076" s="138">
        <v>100102</v>
      </c>
      <c r="F1076" s="108" t="s">
        <v>2213</v>
      </c>
      <c r="G1076" s="27" t="s">
        <v>2214</v>
      </c>
      <c r="H1076" s="27" t="s">
        <v>371</v>
      </c>
      <c r="I1076" s="27" t="e">
        <f>+SUMIF('[16]New PBC 31.03.2021'!A:A, 'Trial Balance (2)'!F1076, '[16]New PBC 31.03.2021'!D:D)</f>
        <v>#VALUE!</v>
      </c>
      <c r="J1076" s="27" t="e">
        <f>+SUMIF('[16]New PBC 31.03.2021'!A:A, 'Trial Balance (2)'!F1076, '[16]New PBC 31.03.2021'!G:G)</f>
        <v>#VALUE!</v>
      </c>
      <c r="K1076" s="27" t="e">
        <f>+SUMIF('[16]New PBC 31.03.2021'!A:A, 'Trial Balance (2)'!F1076, '[16]New PBC 31.03.2021'!J:J)</f>
        <v>#VALUE!</v>
      </c>
      <c r="L1076" s="27" t="e">
        <f t="shared" si="76"/>
        <v>#VALUE!</v>
      </c>
      <c r="M1076" s="27">
        <f t="shared" si="75"/>
        <v>0</v>
      </c>
      <c r="N1076" s="95" t="e">
        <f t="shared" si="77"/>
        <v>#VALUE!</v>
      </c>
      <c r="O1076" s="59">
        <v>9715.1305995015427</v>
      </c>
      <c r="P1076" s="59">
        <f t="shared" si="78"/>
        <v>0</v>
      </c>
      <c r="Q1076" s="60">
        <f t="shared" si="79"/>
        <v>9715</v>
      </c>
      <c r="R1076" s="61"/>
      <c r="S1076" s="61"/>
      <c r="T1076" s="61"/>
      <c r="U1076" s="61"/>
      <c r="V1076" s="61"/>
      <c r="W1076" s="61"/>
      <c r="X1076" s="61"/>
      <c r="Y1076" s="61"/>
      <c r="Z1076" s="61"/>
      <c r="AA1076" s="61"/>
      <c r="AB1076" s="61"/>
      <c r="AC1076" s="61"/>
      <c r="AD1076" s="61"/>
      <c r="AE1076" s="61"/>
      <c r="AF1076" s="61"/>
      <c r="AG1076" s="61"/>
      <c r="AH1076" s="61"/>
      <c r="AI1076" s="61"/>
      <c r="AJ1076" s="61"/>
      <c r="AK1076" s="61"/>
      <c r="AL1076" s="61"/>
      <c r="AM1076" s="61"/>
      <c r="AN1076" s="61"/>
    </row>
    <row r="1077" spans="1:40" s="23" customFormat="1" ht="12.75" x14ac:dyDescent="0.2">
      <c r="A1077" s="23" t="s">
        <v>3585</v>
      </c>
      <c r="B1077" s="138">
        <v>1001</v>
      </c>
      <c r="C1077" s="138">
        <v>1001</v>
      </c>
      <c r="D1077" s="138">
        <v>100102</v>
      </c>
      <c r="E1077" s="138">
        <v>100102</v>
      </c>
      <c r="F1077" s="108" t="s">
        <v>2215</v>
      </c>
      <c r="G1077" s="27" t="s">
        <v>2216</v>
      </c>
      <c r="H1077" s="27" t="s">
        <v>371</v>
      </c>
      <c r="I1077" s="27" t="e">
        <f>+SUMIF('[16]New PBC 31.03.2021'!A:A, 'Trial Balance (2)'!F1077, '[16]New PBC 31.03.2021'!D:D)</f>
        <v>#VALUE!</v>
      </c>
      <c r="J1077" s="27" t="e">
        <f>+SUMIF('[16]New PBC 31.03.2021'!A:A, 'Trial Balance (2)'!F1077, '[16]New PBC 31.03.2021'!G:G)</f>
        <v>#VALUE!</v>
      </c>
      <c r="K1077" s="27" t="e">
        <f>+SUMIF('[16]New PBC 31.03.2021'!A:A, 'Trial Balance (2)'!F1077, '[16]New PBC 31.03.2021'!J:J)</f>
        <v>#VALUE!</v>
      </c>
      <c r="L1077" s="27" t="e">
        <f t="shared" si="76"/>
        <v>#VALUE!</v>
      </c>
      <c r="M1077" s="27">
        <f t="shared" ref="M1077:M1140" si="80">+ROUND(SUM(S1077:X1077),0)</f>
        <v>0</v>
      </c>
      <c r="N1077" s="95" t="e">
        <f t="shared" si="77"/>
        <v>#VALUE!</v>
      </c>
      <c r="O1077" s="59">
        <v>2143077.7209982947</v>
      </c>
      <c r="P1077" s="59">
        <f t="shared" si="78"/>
        <v>0</v>
      </c>
      <c r="Q1077" s="60">
        <f t="shared" si="79"/>
        <v>2143078</v>
      </c>
      <c r="R1077" s="61"/>
      <c r="S1077" s="61"/>
      <c r="T1077" s="61"/>
      <c r="U1077" s="61"/>
      <c r="V1077" s="61"/>
      <c r="W1077" s="61"/>
      <c r="X1077" s="61"/>
      <c r="Y1077" s="61"/>
      <c r="Z1077" s="61"/>
      <c r="AA1077" s="61"/>
      <c r="AB1077" s="61"/>
      <c r="AC1077" s="61"/>
      <c r="AD1077" s="61"/>
      <c r="AE1077" s="61"/>
      <c r="AF1077" s="61"/>
      <c r="AG1077" s="61"/>
      <c r="AH1077" s="61"/>
      <c r="AI1077" s="61"/>
      <c r="AJ1077" s="61"/>
      <c r="AK1077" s="61"/>
      <c r="AL1077" s="61"/>
      <c r="AM1077" s="61"/>
      <c r="AN1077" s="61"/>
    </row>
    <row r="1078" spans="1:40" s="23" customFormat="1" ht="12.75" x14ac:dyDescent="0.2">
      <c r="B1078" s="138"/>
      <c r="C1078" s="138"/>
      <c r="D1078" s="138"/>
      <c r="E1078" s="138"/>
      <c r="F1078" s="108" t="s">
        <v>2189</v>
      </c>
      <c r="G1078" s="27" t="s">
        <v>2190</v>
      </c>
      <c r="H1078" s="27" t="s">
        <v>5</v>
      </c>
      <c r="I1078" s="27" t="e">
        <f>+SUMIF('[16]New PBC 31.03.2021'!A:A, 'Trial Balance (2)'!F1078, '[16]New PBC 31.03.2021'!D:D)</f>
        <v>#VALUE!</v>
      </c>
      <c r="J1078" s="27" t="e">
        <f>+SUMIF('[16]New PBC 31.03.2021'!A:A, 'Trial Balance (2)'!F1078, '[16]New PBC 31.03.2021'!G:G)</f>
        <v>#VALUE!</v>
      </c>
      <c r="K1078" s="27" t="e">
        <f>+SUMIF('[16]New PBC 31.03.2021'!A:A, 'Trial Balance (2)'!F1078, '[16]New PBC 31.03.2021'!J:J)</f>
        <v>#VALUE!</v>
      </c>
      <c r="L1078" s="27" t="e">
        <f t="shared" si="76"/>
        <v>#VALUE!</v>
      </c>
      <c r="M1078" s="27">
        <f t="shared" si="80"/>
        <v>0</v>
      </c>
      <c r="N1078" s="95" t="e">
        <f t="shared" si="77"/>
        <v>#VALUE!</v>
      </c>
      <c r="O1078" s="59"/>
      <c r="P1078" s="59"/>
      <c r="Q1078" s="60"/>
      <c r="R1078" s="61"/>
      <c r="S1078" s="61"/>
      <c r="T1078" s="61"/>
      <c r="U1078" s="61"/>
      <c r="V1078" s="61"/>
      <c r="W1078" s="61"/>
      <c r="X1078" s="61"/>
      <c r="Y1078" s="61"/>
      <c r="Z1078" s="61"/>
      <c r="AA1078" s="61"/>
      <c r="AB1078" s="61"/>
      <c r="AC1078" s="61"/>
      <c r="AD1078" s="61"/>
      <c r="AE1078" s="61"/>
      <c r="AF1078" s="61"/>
      <c r="AG1078" s="61"/>
      <c r="AH1078" s="61"/>
      <c r="AI1078" s="61"/>
      <c r="AJ1078" s="61"/>
      <c r="AK1078" s="61"/>
      <c r="AL1078" s="61"/>
      <c r="AM1078" s="61"/>
      <c r="AN1078" s="61"/>
    </row>
    <row r="1079" spans="1:40" s="23" customFormat="1" ht="12.75" x14ac:dyDescent="0.2">
      <c r="A1079" s="23" t="s">
        <v>3585</v>
      </c>
      <c r="B1079" s="138">
        <v>1001</v>
      </c>
      <c r="C1079" s="138">
        <v>1001</v>
      </c>
      <c r="D1079" s="138">
        <v>100101</v>
      </c>
      <c r="E1079" s="138">
        <v>100101</v>
      </c>
      <c r="F1079" s="108" t="s">
        <v>2199</v>
      </c>
      <c r="G1079" s="27" t="s">
        <v>2200</v>
      </c>
      <c r="H1079" s="27" t="s">
        <v>5</v>
      </c>
      <c r="I1079" s="27" t="e">
        <f>+SUMIF('[16]New PBC 31.03.2021'!A:A, 'Trial Balance (2)'!F1079, '[16]New PBC 31.03.2021'!D:D)</f>
        <v>#VALUE!</v>
      </c>
      <c r="J1079" s="27" t="e">
        <f>+SUMIF('[16]New PBC 31.03.2021'!A:A, 'Trial Balance (2)'!F1079, '[16]New PBC 31.03.2021'!G:G)</f>
        <v>#VALUE!</v>
      </c>
      <c r="K1079" s="27" t="e">
        <f>+SUMIF('[16]New PBC 31.03.2021'!A:A, 'Trial Balance (2)'!F1079, '[16]New PBC 31.03.2021'!J:J)</f>
        <v>#VALUE!</v>
      </c>
      <c r="L1079" s="27" t="e">
        <f t="shared" si="76"/>
        <v>#VALUE!</v>
      </c>
      <c r="M1079" s="27">
        <f t="shared" si="80"/>
        <v>0</v>
      </c>
      <c r="N1079" s="95" t="e">
        <f t="shared" si="77"/>
        <v>#VALUE!</v>
      </c>
      <c r="O1079" s="59"/>
      <c r="P1079" s="59"/>
      <c r="Q1079" s="60"/>
      <c r="R1079" s="61"/>
      <c r="S1079" s="61"/>
      <c r="T1079" s="61"/>
      <c r="U1079" s="61"/>
      <c r="V1079" s="61"/>
      <c r="W1079" s="61"/>
      <c r="X1079" s="61"/>
      <c r="Y1079" s="61"/>
      <c r="Z1079" s="61"/>
      <c r="AA1079" s="61"/>
      <c r="AB1079" s="61"/>
      <c r="AC1079" s="61"/>
      <c r="AD1079" s="61"/>
      <c r="AE1079" s="61"/>
      <c r="AF1079" s="61"/>
      <c r="AG1079" s="61"/>
      <c r="AH1079" s="61"/>
      <c r="AI1079" s="61"/>
      <c r="AJ1079" s="61"/>
      <c r="AK1079" s="61"/>
      <c r="AL1079" s="61"/>
      <c r="AM1079" s="61"/>
      <c r="AN1079" s="61"/>
    </row>
    <row r="1080" spans="1:40" s="23" customFormat="1" ht="12.75" x14ac:dyDescent="0.2">
      <c r="A1080" s="23" t="s">
        <v>3585</v>
      </c>
      <c r="B1080" s="138">
        <v>1001</v>
      </c>
      <c r="C1080" s="138">
        <v>1001</v>
      </c>
      <c r="D1080" s="138">
        <v>100102</v>
      </c>
      <c r="E1080" s="138">
        <v>100102</v>
      </c>
      <c r="F1080" s="108" t="s">
        <v>2209</v>
      </c>
      <c r="G1080" s="27" t="s">
        <v>2210</v>
      </c>
      <c r="H1080" s="27" t="s">
        <v>371</v>
      </c>
      <c r="I1080" s="27" t="e">
        <f>+SUMIF('[16]New PBC 31.03.2021'!A:A, 'Trial Balance (2)'!F1080, '[16]New PBC 31.03.2021'!D:D)</f>
        <v>#VALUE!</v>
      </c>
      <c r="J1080" s="27" t="e">
        <f>+SUMIF('[16]New PBC 31.03.2021'!A:A, 'Trial Balance (2)'!F1080, '[16]New PBC 31.03.2021'!G:G)</f>
        <v>#VALUE!</v>
      </c>
      <c r="K1080" s="27" t="e">
        <f>+SUMIF('[16]New PBC 31.03.2021'!A:A, 'Trial Balance (2)'!F1080, '[16]New PBC 31.03.2021'!J:J)</f>
        <v>#VALUE!</v>
      </c>
      <c r="L1080" s="27" t="e">
        <f t="shared" si="76"/>
        <v>#VALUE!</v>
      </c>
      <c r="M1080" s="27">
        <f t="shared" si="80"/>
        <v>0</v>
      </c>
      <c r="N1080" s="95" t="e">
        <f t="shared" si="77"/>
        <v>#VALUE!</v>
      </c>
      <c r="O1080" s="59"/>
      <c r="P1080" s="59"/>
      <c r="Q1080" s="60"/>
      <c r="R1080" s="61"/>
      <c r="S1080" s="61"/>
      <c r="T1080" s="61"/>
      <c r="U1080" s="61"/>
      <c r="V1080" s="61"/>
      <c r="W1080" s="61"/>
      <c r="X1080" s="61"/>
      <c r="Y1080" s="61"/>
      <c r="Z1080" s="61"/>
      <c r="AA1080" s="61"/>
      <c r="AB1080" s="61"/>
      <c r="AC1080" s="61"/>
      <c r="AD1080" s="61"/>
      <c r="AE1080" s="61"/>
      <c r="AF1080" s="61"/>
      <c r="AG1080" s="61"/>
      <c r="AH1080" s="61"/>
      <c r="AI1080" s="61"/>
      <c r="AJ1080" s="61"/>
      <c r="AK1080" s="61"/>
      <c r="AL1080" s="61"/>
      <c r="AM1080" s="61"/>
      <c r="AN1080" s="61"/>
    </row>
    <row r="1081" spans="1:40" s="23" customFormat="1" ht="12.75" x14ac:dyDescent="0.2">
      <c r="A1081" s="23" t="s">
        <v>3585</v>
      </c>
      <c r="B1081" s="138">
        <v>1001</v>
      </c>
      <c r="C1081" s="138">
        <v>1001</v>
      </c>
      <c r="D1081" s="138">
        <v>100102</v>
      </c>
      <c r="E1081" s="138">
        <v>100102</v>
      </c>
      <c r="F1081" s="108" t="s">
        <v>2211</v>
      </c>
      <c r="G1081" s="27" t="s">
        <v>2212</v>
      </c>
      <c r="H1081" s="27" t="s">
        <v>371</v>
      </c>
      <c r="I1081" s="27" t="e">
        <f>+SUMIF('[16]New PBC 31.03.2021'!A:A, 'Trial Balance (2)'!F1081, '[16]New PBC 31.03.2021'!D:D)</f>
        <v>#VALUE!</v>
      </c>
      <c r="J1081" s="27" t="e">
        <f>+SUMIF('[16]New PBC 31.03.2021'!A:A, 'Trial Balance (2)'!F1081, '[16]New PBC 31.03.2021'!G:G)</f>
        <v>#VALUE!</v>
      </c>
      <c r="K1081" s="27" t="e">
        <f>+SUMIF('[16]New PBC 31.03.2021'!A:A, 'Trial Balance (2)'!F1081, '[16]New PBC 31.03.2021'!J:J)</f>
        <v>#VALUE!</v>
      </c>
      <c r="L1081" s="27" t="e">
        <f t="shared" si="76"/>
        <v>#VALUE!</v>
      </c>
      <c r="M1081" s="27">
        <f t="shared" si="80"/>
        <v>0</v>
      </c>
      <c r="N1081" s="95" t="e">
        <f t="shared" si="77"/>
        <v>#VALUE!</v>
      </c>
      <c r="O1081" s="59"/>
      <c r="P1081" s="59"/>
      <c r="Q1081" s="60"/>
      <c r="R1081" s="61"/>
      <c r="S1081" s="61"/>
      <c r="T1081" s="61"/>
      <c r="U1081" s="61"/>
      <c r="V1081" s="61"/>
      <c r="W1081" s="61"/>
      <c r="X1081" s="61"/>
      <c r="Y1081" s="61"/>
      <c r="Z1081" s="61"/>
      <c r="AA1081" s="61"/>
      <c r="AB1081" s="61"/>
      <c r="AC1081" s="61"/>
      <c r="AD1081" s="61"/>
      <c r="AE1081" s="61"/>
      <c r="AF1081" s="61"/>
      <c r="AG1081" s="61"/>
      <c r="AH1081" s="61"/>
      <c r="AI1081" s="61"/>
      <c r="AJ1081" s="61"/>
      <c r="AK1081" s="61"/>
      <c r="AL1081" s="61"/>
      <c r="AM1081" s="61"/>
      <c r="AN1081" s="61"/>
    </row>
    <row r="1082" spans="1:40" s="23" customFormat="1" ht="12.75" x14ac:dyDescent="0.2">
      <c r="A1082" s="23" t="s">
        <v>3585</v>
      </c>
      <c r="B1082" s="138">
        <v>1001</v>
      </c>
      <c r="C1082" s="138">
        <v>1001</v>
      </c>
      <c r="D1082" s="138">
        <v>100102</v>
      </c>
      <c r="E1082" s="138">
        <v>100102</v>
      </c>
      <c r="F1082" s="108" t="s">
        <v>2217</v>
      </c>
      <c r="G1082" s="27" t="s">
        <v>2218</v>
      </c>
      <c r="H1082" s="27" t="s">
        <v>371</v>
      </c>
      <c r="I1082" s="27" t="e">
        <f>+SUMIF('[16]New PBC 31.03.2021'!A:A, 'Trial Balance (2)'!F1082, '[16]New PBC 31.03.2021'!D:D)</f>
        <v>#VALUE!</v>
      </c>
      <c r="J1082" s="27" t="e">
        <f>+SUMIF('[16]New PBC 31.03.2021'!A:A, 'Trial Balance (2)'!F1082, '[16]New PBC 31.03.2021'!G:G)</f>
        <v>#VALUE!</v>
      </c>
      <c r="K1082" s="27" t="e">
        <f>+SUMIF('[16]New PBC 31.03.2021'!A:A, 'Trial Balance (2)'!F1082, '[16]New PBC 31.03.2021'!J:J)</f>
        <v>#VALUE!</v>
      </c>
      <c r="L1082" s="27" t="e">
        <f t="shared" si="76"/>
        <v>#VALUE!</v>
      </c>
      <c r="M1082" s="27">
        <f t="shared" si="80"/>
        <v>0</v>
      </c>
      <c r="N1082" s="95" t="e">
        <f t="shared" si="77"/>
        <v>#VALUE!</v>
      </c>
      <c r="O1082" s="59"/>
      <c r="P1082" s="59"/>
      <c r="Q1082" s="60"/>
      <c r="R1082" s="61"/>
      <c r="S1082" s="61"/>
      <c r="T1082" s="61"/>
      <c r="U1082" s="61"/>
      <c r="V1082" s="61"/>
      <c r="W1082" s="61"/>
      <c r="X1082" s="61"/>
      <c r="Y1082" s="61"/>
      <c r="Z1082" s="61"/>
      <c r="AA1082" s="61"/>
      <c r="AB1082" s="61"/>
      <c r="AC1082" s="61"/>
      <c r="AD1082" s="61"/>
      <c r="AE1082" s="61"/>
      <c r="AF1082" s="61"/>
      <c r="AG1082" s="61"/>
      <c r="AH1082" s="61"/>
      <c r="AI1082" s="61"/>
      <c r="AJ1082" s="61"/>
      <c r="AK1082" s="61"/>
      <c r="AL1082" s="61"/>
      <c r="AM1082" s="61"/>
      <c r="AN1082" s="61"/>
    </row>
    <row r="1083" spans="1:40" s="23" customFormat="1" ht="12.75" x14ac:dyDescent="0.2">
      <c r="A1083" s="23" t="s">
        <v>3585</v>
      </c>
      <c r="B1083" s="138">
        <v>1001</v>
      </c>
      <c r="C1083" s="138">
        <v>1001</v>
      </c>
      <c r="D1083" s="138">
        <v>100102</v>
      </c>
      <c r="E1083" s="138">
        <v>100102</v>
      </c>
      <c r="F1083" s="108" t="s">
        <v>2219</v>
      </c>
      <c r="G1083" s="27" t="s">
        <v>2220</v>
      </c>
      <c r="H1083" s="27" t="s">
        <v>371</v>
      </c>
      <c r="I1083" s="27" t="e">
        <f>+SUMIF('[16]New PBC 31.03.2021'!A:A, 'Trial Balance (2)'!F1083, '[16]New PBC 31.03.2021'!D:D)</f>
        <v>#VALUE!</v>
      </c>
      <c r="J1083" s="27" t="e">
        <f>+SUMIF('[16]New PBC 31.03.2021'!A:A, 'Trial Balance (2)'!F1083, '[16]New PBC 31.03.2021'!G:G)</f>
        <v>#VALUE!</v>
      </c>
      <c r="K1083" s="27" t="e">
        <f>+SUMIF('[16]New PBC 31.03.2021'!A:A, 'Trial Balance (2)'!F1083, '[16]New PBC 31.03.2021'!J:J)</f>
        <v>#VALUE!</v>
      </c>
      <c r="L1083" s="27" t="e">
        <f t="shared" si="76"/>
        <v>#VALUE!</v>
      </c>
      <c r="M1083" s="27">
        <f t="shared" si="80"/>
        <v>0</v>
      </c>
      <c r="N1083" s="95" t="e">
        <f t="shared" si="77"/>
        <v>#VALUE!</v>
      </c>
      <c r="O1083" s="59"/>
      <c r="P1083" s="59"/>
      <c r="Q1083" s="60"/>
      <c r="R1083" s="61"/>
      <c r="S1083" s="61"/>
      <c r="T1083" s="61"/>
      <c r="U1083" s="61"/>
      <c r="V1083" s="61"/>
      <c r="W1083" s="61"/>
      <c r="X1083" s="61"/>
      <c r="Y1083" s="61"/>
      <c r="Z1083" s="61"/>
      <c r="AA1083" s="61"/>
      <c r="AB1083" s="61"/>
      <c r="AC1083" s="61"/>
      <c r="AD1083" s="61"/>
      <c r="AE1083" s="61"/>
      <c r="AF1083" s="61"/>
      <c r="AG1083" s="61"/>
      <c r="AH1083" s="61"/>
      <c r="AI1083" s="61"/>
      <c r="AJ1083" s="61"/>
      <c r="AK1083" s="61"/>
      <c r="AL1083" s="61"/>
      <c r="AM1083" s="61"/>
      <c r="AN1083" s="61"/>
    </row>
    <row r="1084" spans="1:40" s="23" customFormat="1" ht="12.75" x14ac:dyDescent="0.2">
      <c r="A1084" s="23" t="s">
        <v>3585</v>
      </c>
      <c r="B1084" s="138">
        <v>1001</v>
      </c>
      <c r="C1084" s="138">
        <v>1001</v>
      </c>
      <c r="D1084" s="138">
        <v>100102</v>
      </c>
      <c r="E1084" s="138">
        <v>100102</v>
      </c>
      <c r="F1084" s="108" t="s">
        <v>2223</v>
      </c>
      <c r="G1084" s="27" t="s">
        <v>2224</v>
      </c>
      <c r="H1084" s="27" t="s">
        <v>371</v>
      </c>
      <c r="I1084" s="27" t="e">
        <f>+SUMIF('[16]New PBC 31.03.2021'!A:A, 'Trial Balance (2)'!F1084, '[16]New PBC 31.03.2021'!D:D)</f>
        <v>#VALUE!</v>
      </c>
      <c r="J1084" s="27" t="e">
        <f>+SUMIF('[16]New PBC 31.03.2021'!A:A, 'Trial Balance (2)'!F1084, '[16]New PBC 31.03.2021'!G:G)</f>
        <v>#VALUE!</v>
      </c>
      <c r="K1084" s="27" t="e">
        <f>+SUMIF('[16]New PBC 31.03.2021'!A:A, 'Trial Balance (2)'!F1084, '[16]New PBC 31.03.2021'!J:J)</f>
        <v>#VALUE!</v>
      </c>
      <c r="L1084" s="27" t="e">
        <f t="shared" si="76"/>
        <v>#VALUE!</v>
      </c>
      <c r="M1084" s="27">
        <f t="shared" si="80"/>
        <v>0</v>
      </c>
      <c r="N1084" s="95" t="e">
        <f t="shared" si="77"/>
        <v>#VALUE!</v>
      </c>
      <c r="O1084" s="59"/>
      <c r="P1084" s="59"/>
      <c r="Q1084" s="60"/>
      <c r="R1084" s="61"/>
      <c r="S1084" s="61"/>
      <c r="T1084" s="61"/>
      <c r="U1084" s="61"/>
      <c r="V1084" s="61"/>
      <c r="W1084" s="61"/>
      <c r="X1084" s="61"/>
      <c r="Y1084" s="61"/>
      <c r="Z1084" s="61"/>
      <c r="AA1084" s="61"/>
      <c r="AB1084" s="61"/>
      <c r="AC1084" s="61"/>
      <c r="AD1084" s="61"/>
      <c r="AE1084" s="61"/>
      <c r="AF1084" s="61"/>
      <c r="AG1084" s="61"/>
      <c r="AH1084" s="61"/>
      <c r="AI1084" s="61"/>
      <c r="AJ1084" s="61"/>
      <c r="AK1084" s="61"/>
      <c r="AL1084" s="61"/>
      <c r="AM1084" s="61"/>
      <c r="AN1084" s="61"/>
    </row>
    <row r="1085" spans="1:40" s="23" customFormat="1" ht="12.75" x14ac:dyDescent="0.2">
      <c r="A1085" s="23" t="s">
        <v>3585</v>
      </c>
      <c r="B1085" s="138">
        <v>1001</v>
      </c>
      <c r="C1085" s="138">
        <v>1001</v>
      </c>
      <c r="D1085" s="138">
        <v>100102</v>
      </c>
      <c r="E1085" s="138">
        <v>100102</v>
      </c>
      <c r="F1085" s="108" t="s">
        <v>2227</v>
      </c>
      <c r="G1085" s="27" t="s">
        <v>2228</v>
      </c>
      <c r="H1085" s="27" t="s">
        <v>371</v>
      </c>
      <c r="I1085" s="27" t="e">
        <f>+SUMIF('[16]New PBC 31.03.2021'!A:A, 'Trial Balance (2)'!F1085, '[16]New PBC 31.03.2021'!D:D)</f>
        <v>#VALUE!</v>
      </c>
      <c r="J1085" s="27" t="e">
        <f>+SUMIF('[16]New PBC 31.03.2021'!A:A, 'Trial Balance (2)'!F1085, '[16]New PBC 31.03.2021'!G:G)</f>
        <v>#VALUE!</v>
      </c>
      <c r="K1085" s="27" t="e">
        <f>+SUMIF('[16]New PBC 31.03.2021'!A:A, 'Trial Balance (2)'!F1085, '[16]New PBC 31.03.2021'!J:J)</f>
        <v>#VALUE!</v>
      </c>
      <c r="L1085" s="27" t="e">
        <f t="shared" si="76"/>
        <v>#VALUE!</v>
      </c>
      <c r="M1085" s="27">
        <f t="shared" si="80"/>
        <v>0</v>
      </c>
      <c r="N1085" s="95" t="e">
        <f t="shared" si="77"/>
        <v>#VALUE!</v>
      </c>
      <c r="O1085" s="59"/>
      <c r="P1085" s="59"/>
      <c r="Q1085" s="60"/>
      <c r="R1085" s="61"/>
      <c r="S1085" s="61"/>
      <c r="T1085" s="61"/>
      <c r="U1085" s="61"/>
      <c r="V1085" s="61"/>
      <c r="W1085" s="61"/>
      <c r="X1085" s="61"/>
      <c r="Y1085" s="61"/>
      <c r="Z1085" s="61"/>
      <c r="AA1085" s="61"/>
      <c r="AB1085" s="61"/>
      <c r="AC1085" s="61"/>
      <c r="AD1085" s="61"/>
      <c r="AE1085" s="61"/>
      <c r="AF1085" s="61"/>
      <c r="AG1085" s="61"/>
      <c r="AH1085" s="61"/>
      <c r="AI1085" s="61"/>
      <c r="AJ1085" s="61"/>
      <c r="AK1085" s="61"/>
      <c r="AL1085" s="61"/>
      <c r="AM1085" s="61"/>
      <c r="AN1085" s="61"/>
    </row>
    <row r="1086" spans="1:40" s="23" customFormat="1" ht="12.75" x14ac:dyDescent="0.2">
      <c r="A1086" s="23" t="s">
        <v>3585</v>
      </c>
      <c r="B1086" s="138">
        <v>1001</v>
      </c>
      <c r="C1086" s="138">
        <v>1001</v>
      </c>
      <c r="D1086" s="138">
        <v>100102</v>
      </c>
      <c r="E1086" s="138">
        <v>100102</v>
      </c>
      <c r="F1086" s="108" t="s">
        <v>2229</v>
      </c>
      <c r="G1086" s="27" t="s">
        <v>2230</v>
      </c>
      <c r="H1086" s="27" t="s">
        <v>371</v>
      </c>
      <c r="I1086" s="27" t="e">
        <f>+SUMIF('[16]New PBC 31.03.2021'!A:A, 'Trial Balance (2)'!F1086, '[16]New PBC 31.03.2021'!D:D)</f>
        <v>#VALUE!</v>
      </c>
      <c r="J1086" s="27" t="e">
        <f>+SUMIF('[16]New PBC 31.03.2021'!A:A, 'Trial Balance (2)'!F1086, '[16]New PBC 31.03.2021'!G:G)</f>
        <v>#VALUE!</v>
      </c>
      <c r="K1086" s="27" t="e">
        <f>+SUMIF('[16]New PBC 31.03.2021'!A:A, 'Trial Balance (2)'!F1086, '[16]New PBC 31.03.2021'!J:J)</f>
        <v>#VALUE!</v>
      </c>
      <c r="L1086" s="27" t="e">
        <f t="shared" si="76"/>
        <v>#VALUE!</v>
      </c>
      <c r="M1086" s="27">
        <f t="shared" si="80"/>
        <v>0</v>
      </c>
      <c r="N1086" s="95" t="e">
        <f t="shared" si="77"/>
        <v>#VALUE!</v>
      </c>
      <c r="O1086" s="59"/>
      <c r="P1086" s="59"/>
      <c r="Q1086" s="60"/>
      <c r="R1086" s="61"/>
      <c r="S1086" s="61"/>
      <c r="T1086" s="61"/>
      <c r="U1086" s="61"/>
      <c r="V1086" s="61"/>
      <c r="W1086" s="61"/>
      <c r="X1086" s="61"/>
      <c r="Y1086" s="61"/>
      <c r="Z1086" s="61"/>
      <c r="AA1086" s="61"/>
      <c r="AB1086" s="61"/>
      <c r="AC1086" s="61"/>
      <c r="AD1086" s="61"/>
      <c r="AE1086" s="61"/>
      <c r="AF1086" s="61"/>
      <c r="AG1086" s="61"/>
      <c r="AH1086" s="61"/>
      <c r="AI1086" s="61"/>
      <c r="AJ1086" s="61"/>
      <c r="AK1086" s="61"/>
      <c r="AL1086" s="61"/>
      <c r="AM1086" s="61"/>
      <c r="AN1086" s="61"/>
    </row>
    <row r="1087" spans="1:40" s="23" customFormat="1" ht="12.75" x14ac:dyDescent="0.2">
      <c r="A1087" s="23" t="s">
        <v>3585</v>
      </c>
      <c r="B1087" s="138">
        <v>1001</v>
      </c>
      <c r="C1087" s="138">
        <v>1001</v>
      </c>
      <c r="D1087" s="138">
        <v>100102</v>
      </c>
      <c r="E1087" s="138">
        <v>100102</v>
      </c>
      <c r="F1087" s="108" t="s">
        <v>2225</v>
      </c>
      <c r="G1087" s="27" t="s">
        <v>2226</v>
      </c>
      <c r="H1087" s="27" t="s">
        <v>371</v>
      </c>
      <c r="I1087" s="27" t="e">
        <f>+SUMIF('[16]New PBC 31.03.2021'!A:A, 'Trial Balance (2)'!F1087, '[16]New PBC 31.03.2021'!D:D)</f>
        <v>#VALUE!</v>
      </c>
      <c r="J1087" s="27" t="e">
        <f>+SUMIF('[16]New PBC 31.03.2021'!A:A, 'Trial Balance (2)'!F1087, '[16]New PBC 31.03.2021'!G:G)</f>
        <v>#VALUE!</v>
      </c>
      <c r="K1087" s="27" t="e">
        <f>+SUMIF('[16]New PBC 31.03.2021'!A:A, 'Trial Balance (2)'!F1087, '[16]New PBC 31.03.2021'!J:J)</f>
        <v>#VALUE!</v>
      </c>
      <c r="L1087" s="27" t="e">
        <f t="shared" si="76"/>
        <v>#VALUE!</v>
      </c>
      <c r="M1087" s="27">
        <f t="shared" si="80"/>
        <v>0</v>
      </c>
      <c r="N1087" s="95" t="e">
        <f t="shared" si="77"/>
        <v>#VALUE!</v>
      </c>
      <c r="O1087" s="59">
        <v>4400.7699885000002</v>
      </c>
      <c r="P1087" s="59">
        <f t="shared" si="78"/>
        <v>0</v>
      </c>
      <c r="Q1087" s="60">
        <f t="shared" si="79"/>
        <v>4401</v>
      </c>
      <c r="R1087" s="61"/>
      <c r="S1087" s="61"/>
      <c r="T1087" s="61"/>
      <c r="U1087" s="61"/>
      <c r="V1087" s="61"/>
      <c r="W1087" s="61"/>
      <c r="X1087" s="61"/>
      <c r="Y1087" s="61"/>
      <c r="Z1087" s="61"/>
      <c r="AA1087" s="61"/>
      <c r="AB1087" s="61"/>
      <c r="AC1087" s="61"/>
      <c r="AD1087" s="61"/>
      <c r="AE1087" s="61"/>
      <c r="AF1087" s="61"/>
      <c r="AG1087" s="61"/>
      <c r="AH1087" s="61"/>
      <c r="AI1087" s="61"/>
      <c r="AJ1087" s="61"/>
      <c r="AK1087" s="61"/>
      <c r="AL1087" s="61"/>
      <c r="AM1087" s="61"/>
      <c r="AN1087" s="61"/>
    </row>
    <row r="1088" spans="1:40" s="23" customFormat="1" ht="12.75" x14ac:dyDescent="0.2">
      <c r="A1088" s="23" t="s">
        <v>3585</v>
      </c>
      <c r="B1088" s="138">
        <v>1001</v>
      </c>
      <c r="C1088" s="138">
        <v>1001</v>
      </c>
      <c r="D1088" s="138">
        <v>100103</v>
      </c>
      <c r="E1088" s="138">
        <v>100103</v>
      </c>
      <c r="F1088" s="108" t="s">
        <v>2233</v>
      </c>
      <c r="G1088" s="27" t="s">
        <v>2234</v>
      </c>
      <c r="H1088" s="27" t="s">
        <v>5</v>
      </c>
      <c r="I1088" s="27" t="e">
        <f>+SUMIF('[16]New PBC 31.03.2021'!A:A, 'Trial Balance (2)'!F1088, '[16]New PBC 31.03.2021'!D:D)</f>
        <v>#VALUE!</v>
      </c>
      <c r="J1088" s="27" t="e">
        <f>+SUMIF('[16]New PBC 31.03.2021'!A:A, 'Trial Balance (2)'!F1088, '[16]New PBC 31.03.2021'!G:G)</f>
        <v>#VALUE!</v>
      </c>
      <c r="K1088" s="27" t="e">
        <f>+SUMIF('[16]New PBC 31.03.2021'!A:A, 'Trial Balance (2)'!F1088, '[16]New PBC 31.03.2021'!J:J)</f>
        <v>#VALUE!</v>
      </c>
      <c r="L1088" s="27" t="e">
        <f t="shared" si="76"/>
        <v>#VALUE!</v>
      </c>
      <c r="M1088" s="27">
        <f t="shared" si="80"/>
        <v>0</v>
      </c>
      <c r="N1088" s="95" t="e">
        <f t="shared" si="77"/>
        <v>#VALUE!</v>
      </c>
      <c r="O1088" s="59">
        <v>66717</v>
      </c>
      <c r="P1088" s="59">
        <f t="shared" si="78"/>
        <v>0</v>
      </c>
      <c r="Q1088" s="60">
        <f t="shared" si="79"/>
        <v>66717</v>
      </c>
      <c r="R1088" s="61"/>
      <c r="S1088" s="61"/>
      <c r="T1088" s="61"/>
      <c r="U1088" s="61"/>
      <c r="V1088" s="61"/>
      <c r="W1088" s="61"/>
      <c r="X1088" s="61"/>
      <c r="Y1088" s="61"/>
      <c r="Z1088" s="61"/>
      <c r="AA1088" s="61"/>
      <c r="AB1088" s="61"/>
      <c r="AC1088" s="61"/>
      <c r="AD1088" s="61"/>
      <c r="AE1088" s="61"/>
      <c r="AF1088" s="61"/>
      <c r="AG1088" s="61"/>
      <c r="AH1088" s="61"/>
      <c r="AI1088" s="61"/>
      <c r="AJ1088" s="61"/>
      <c r="AK1088" s="61"/>
      <c r="AL1088" s="61"/>
      <c r="AM1088" s="61"/>
      <c r="AN1088" s="61"/>
    </row>
    <row r="1089" spans="1:40" s="23" customFormat="1" ht="12.75" x14ac:dyDescent="0.2">
      <c r="A1089" s="23" t="s">
        <v>3585</v>
      </c>
      <c r="B1089" s="138">
        <v>1001</v>
      </c>
      <c r="C1089" s="138">
        <v>1001</v>
      </c>
      <c r="D1089" s="138">
        <v>100103</v>
      </c>
      <c r="E1089" s="138">
        <v>100103</v>
      </c>
      <c r="F1089" s="108" t="s">
        <v>2235</v>
      </c>
      <c r="G1089" s="27" t="s">
        <v>2236</v>
      </c>
      <c r="H1089" s="27" t="s">
        <v>5</v>
      </c>
      <c r="I1089" s="27" t="e">
        <f>+SUMIF('[16]New PBC 31.03.2021'!A:A, 'Trial Balance (2)'!F1089, '[16]New PBC 31.03.2021'!D:D)</f>
        <v>#VALUE!</v>
      </c>
      <c r="J1089" s="27" t="e">
        <f>+SUMIF('[16]New PBC 31.03.2021'!A:A, 'Trial Balance (2)'!F1089, '[16]New PBC 31.03.2021'!G:G)</f>
        <v>#VALUE!</v>
      </c>
      <c r="K1089" s="27" t="e">
        <f>+SUMIF('[16]New PBC 31.03.2021'!A:A, 'Trial Balance (2)'!F1089, '[16]New PBC 31.03.2021'!J:J)</f>
        <v>#VALUE!</v>
      </c>
      <c r="L1089" s="27" t="e">
        <f t="shared" si="76"/>
        <v>#VALUE!</v>
      </c>
      <c r="M1089" s="27">
        <f t="shared" si="80"/>
        <v>0</v>
      </c>
      <c r="N1089" s="95" t="e">
        <f t="shared" si="77"/>
        <v>#VALUE!</v>
      </c>
      <c r="O1089" s="59">
        <v>702260</v>
      </c>
      <c r="P1089" s="59">
        <f t="shared" si="78"/>
        <v>0</v>
      </c>
      <c r="Q1089" s="60">
        <f t="shared" si="79"/>
        <v>702260</v>
      </c>
      <c r="R1089" s="61"/>
      <c r="S1089" s="61"/>
      <c r="T1089" s="61"/>
      <c r="U1089" s="61"/>
      <c r="V1089" s="61"/>
      <c r="W1089" s="61"/>
      <c r="X1089" s="61"/>
      <c r="Y1089" s="61"/>
      <c r="Z1089" s="61"/>
      <c r="AA1089" s="61"/>
      <c r="AB1089" s="61"/>
      <c r="AC1089" s="61"/>
      <c r="AD1089" s="61"/>
      <c r="AE1089" s="61"/>
      <c r="AF1089" s="61"/>
      <c r="AG1089" s="61"/>
      <c r="AH1089" s="61"/>
      <c r="AI1089" s="61"/>
      <c r="AJ1089" s="61"/>
      <c r="AK1089" s="61"/>
      <c r="AL1089" s="61"/>
      <c r="AM1089" s="61"/>
      <c r="AN1089" s="61"/>
    </row>
    <row r="1090" spans="1:40" s="23" customFormat="1" ht="12.75" x14ac:dyDescent="0.2">
      <c r="A1090" s="23" t="s">
        <v>3585</v>
      </c>
      <c r="B1090" s="138">
        <v>1001</v>
      </c>
      <c r="C1090" s="138">
        <v>1001</v>
      </c>
      <c r="D1090" s="138">
        <v>100103</v>
      </c>
      <c r="E1090" s="138">
        <v>100103</v>
      </c>
      <c r="F1090" s="108" t="s">
        <v>2237</v>
      </c>
      <c r="G1090" s="27" t="s">
        <v>2238</v>
      </c>
      <c r="H1090" s="27" t="s">
        <v>5</v>
      </c>
      <c r="I1090" s="27" t="e">
        <f>+SUMIF('[16]New PBC 31.03.2021'!A:A, 'Trial Balance (2)'!F1090, '[16]New PBC 31.03.2021'!D:D)</f>
        <v>#VALUE!</v>
      </c>
      <c r="J1090" s="27" t="e">
        <f>+SUMIF('[16]New PBC 31.03.2021'!A:A, 'Trial Balance (2)'!F1090, '[16]New PBC 31.03.2021'!G:G)</f>
        <v>#VALUE!</v>
      </c>
      <c r="K1090" s="27" t="e">
        <f>+SUMIF('[16]New PBC 31.03.2021'!A:A, 'Trial Balance (2)'!F1090, '[16]New PBC 31.03.2021'!J:J)</f>
        <v>#VALUE!</v>
      </c>
      <c r="L1090" s="27" t="e">
        <f t="shared" si="76"/>
        <v>#VALUE!</v>
      </c>
      <c r="M1090" s="27">
        <f t="shared" si="80"/>
        <v>0</v>
      </c>
      <c r="N1090" s="95" t="e">
        <f t="shared" si="77"/>
        <v>#VALUE!</v>
      </c>
      <c r="O1090" s="59">
        <v>8093</v>
      </c>
      <c r="P1090" s="59">
        <f t="shared" si="78"/>
        <v>0</v>
      </c>
      <c r="Q1090" s="60">
        <f t="shared" si="79"/>
        <v>8093</v>
      </c>
      <c r="R1090" s="61"/>
      <c r="S1090" s="61"/>
      <c r="T1090" s="61"/>
      <c r="U1090" s="61"/>
      <c r="V1090" s="61"/>
      <c r="W1090" s="61"/>
      <c r="X1090" s="61"/>
      <c r="Y1090" s="61"/>
      <c r="Z1090" s="61"/>
      <c r="AA1090" s="61"/>
      <c r="AB1090" s="61"/>
      <c r="AC1090" s="61"/>
      <c r="AD1090" s="61"/>
      <c r="AE1090" s="61"/>
      <c r="AF1090" s="61"/>
      <c r="AG1090" s="61"/>
      <c r="AH1090" s="61"/>
      <c r="AI1090" s="61"/>
      <c r="AJ1090" s="61"/>
      <c r="AK1090" s="61"/>
      <c r="AL1090" s="61"/>
      <c r="AM1090" s="61"/>
      <c r="AN1090" s="61"/>
    </row>
    <row r="1091" spans="1:40" s="23" customFormat="1" ht="12.75" x14ac:dyDescent="0.2">
      <c r="A1091" s="23" t="s">
        <v>3585</v>
      </c>
      <c r="B1091" s="138">
        <v>1001</v>
      </c>
      <c r="C1091" s="138">
        <v>1001</v>
      </c>
      <c r="D1091" s="138">
        <v>100103</v>
      </c>
      <c r="E1091" s="138">
        <v>100103</v>
      </c>
      <c r="F1091" s="108" t="s">
        <v>2239</v>
      </c>
      <c r="G1091" s="27" t="s">
        <v>2240</v>
      </c>
      <c r="H1091" s="27" t="s">
        <v>5</v>
      </c>
      <c r="I1091" s="27" t="e">
        <f>+SUMIF('[16]New PBC 31.03.2021'!A:A, 'Trial Balance (2)'!F1091, '[16]New PBC 31.03.2021'!D:D)</f>
        <v>#VALUE!</v>
      </c>
      <c r="J1091" s="27" t="e">
        <f>+SUMIF('[16]New PBC 31.03.2021'!A:A, 'Trial Balance (2)'!F1091, '[16]New PBC 31.03.2021'!G:G)</f>
        <v>#VALUE!</v>
      </c>
      <c r="K1091" s="27" t="e">
        <f>+SUMIF('[16]New PBC 31.03.2021'!A:A, 'Trial Balance (2)'!F1091, '[16]New PBC 31.03.2021'!J:J)</f>
        <v>#VALUE!</v>
      </c>
      <c r="L1091" s="27" t="e">
        <f t="shared" si="76"/>
        <v>#VALUE!</v>
      </c>
      <c r="M1091" s="27">
        <f t="shared" si="80"/>
        <v>0</v>
      </c>
      <c r="N1091" s="95" t="e">
        <f t="shared" si="77"/>
        <v>#VALUE!</v>
      </c>
      <c r="O1091" s="59">
        <v>502000</v>
      </c>
      <c r="P1091" s="59">
        <f t="shared" si="78"/>
        <v>0</v>
      </c>
      <c r="Q1091" s="60">
        <f t="shared" si="79"/>
        <v>502000</v>
      </c>
      <c r="R1091" s="61"/>
      <c r="S1091" s="61"/>
      <c r="T1091" s="61"/>
      <c r="U1091" s="61"/>
      <c r="V1091" s="61"/>
      <c r="W1091" s="61"/>
      <c r="X1091" s="61"/>
      <c r="Y1091" s="61"/>
      <c r="Z1091" s="61"/>
      <c r="AA1091" s="61"/>
      <c r="AB1091" s="61"/>
      <c r="AC1091" s="61"/>
      <c r="AD1091" s="61"/>
      <c r="AE1091" s="61"/>
      <c r="AF1091" s="61"/>
      <c r="AG1091" s="61"/>
      <c r="AH1091" s="61"/>
      <c r="AI1091" s="61"/>
      <c r="AJ1091" s="61"/>
      <c r="AK1091" s="61"/>
      <c r="AL1091" s="61"/>
      <c r="AM1091" s="61"/>
      <c r="AN1091" s="61"/>
    </row>
    <row r="1092" spans="1:40" s="23" customFormat="1" ht="12.75" x14ac:dyDescent="0.2">
      <c r="A1092" s="23" t="s">
        <v>3585</v>
      </c>
      <c r="B1092" s="138">
        <v>1001</v>
      </c>
      <c r="C1092" s="138">
        <v>1001</v>
      </c>
      <c r="D1092" s="138">
        <v>100103</v>
      </c>
      <c r="E1092" s="138">
        <v>100103</v>
      </c>
      <c r="F1092" s="108" t="s">
        <v>2241</v>
      </c>
      <c r="G1092" s="27" t="s">
        <v>2242</v>
      </c>
      <c r="H1092" s="27" t="s">
        <v>5</v>
      </c>
      <c r="I1092" s="27" t="e">
        <f>+SUMIF('[16]New PBC 31.03.2021'!A:A, 'Trial Balance (2)'!F1092, '[16]New PBC 31.03.2021'!D:D)</f>
        <v>#VALUE!</v>
      </c>
      <c r="J1092" s="27" t="e">
        <f>+SUMIF('[16]New PBC 31.03.2021'!A:A, 'Trial Balance (2)'!F1092, '[16]New PBC 31.03.2021'!G:G)</f>
        <v>#VALUE!</v>
      </c>
      <c r="K1092" s="27" t="e">
        <f>+SUMIF('[16]New PBC 31.03.2021'!A:A, 'Trial Balance (2)'!F1092, '[16]New PBC 31.03.2021'!J:J)</f>
        <v>#VALUE!</v>
      </c>
      <c r="L1092" s="27" t="e">
        <f t="shared" si="76"/>
        <v>#VALUE!</v>
      </c>
      <c r="M1092" s="27">
        <f t="shared" si="80"/>
        <v>0</v>
      </c>
      <c r="N1092" s="95" t="e">
        <f t="shared" si="77"/>
        <v>#VALUE!</v>
      </c>
      <c r="O1092" s="59">
        <v>12997</v>
      </c>
      <c r="P1092" s="59">
        <f t="shared" si="78"/>
        <v>0</v>
      </c>
      <c r="Q1092" s="60">
        <f t="shared" si="79"/>
        <v>12997</v>
      </c>
      <c r="R1092" s="61"/>
      <c r="S1092" s="61"/>
      <c r="T1092" s="61"/>
      <c r="U1092" s="61"/>
      <c r="V1092" s="61"/>
      <c r="W1092" s="61"/>
      <c r="X1092" s="61"/>
      <c r="Y1092" s="61"/>
      <c r="Z1092" s="61"/>
      <c r="AA1092" s="61"/>
      <c r="AB1092" s="61"/>
      <c r="AC1092" s="61"/>
      <c r="AD1092" s="61"/>
      <c r="AE1092" s="61"/>
      <c r="AF1092" s="61"/>
      <c r="AG1092" s="61"/>
      <c r="AH1092" s="61"/>
      <c r="AI1092" s="61"/>
      <c r="AJ1092" s="61"/>
      <c r="AK1092" s="61"/>
      <c r="AL1092" s="61"/>
      <c r="AM1092" s="61"/>
      <c r="AN1092" s="61"/>
    </row>
    <row r="1093" spans="1:40" s="23" customFormat="1" ht="12.75" x14ac:dyDescent="0.2">
      <c r="A1093" s="23" t="s">
        <v>3585</v>
      </c>
      <c r="B1093" s="138">
        <v>1001</v>
      </c>
      <c r="C1093" s="138">
        <v>1001</v>
      </c>
      <c r="D1093" s="138">
        <v>100103</v>
      </c>
      <c r="E1093" s="138">
        <v>100103</v>
      </c>
      <c r="F1093" s="108" t="s">
        <v>2243</v>
      </c>
      <c r="G1093" s="27" t="s">
        <v>2244</v>
      </c>
      <c r="H1093" s="27" t="s">
        <v>5</v>
      </c>
      <c r="I1093" s="27" t="e">
        <f>+SUMIF('[16]New PBC 31.03.2021'!A:A, 'Trial Balance (2)'!F1093, '[16]New PBC 31.03.2021'!D:D)</f>
        <v>#VALUE!</v>
      </c>
      <c r="J1093" s="27" t="e">
        <f>+SUMIF('[16]New PBC 31.03.2021'!A:A, 'Trial Balance (2)'!F1093, '[16]New PBC 31.03.2021'!G:G)</f>
        <v>#VALUE!</v>
      </c>
      <c r="K1093" s="27" t="e">
        <f>+SUMIF('[16]New PBC 31.03.2021'!A:A, 'Trial Balance (2)'!F1093, '[16]New PBC 31.03.2021'!J:J)</f>
        <v>#VALUE!</v>
      </c>
      <c r="L1093" s="27" t="e">
        <f t="shared" si="76"/>
        <v>#VALUE!</v>
      </c>
      <c r="M1093" s="27">
        <f t="shared" si="80"/>
        <v>0</v>
      </c>
      <c r="N1093" s="95" t="e">
        <f t="shared" si="77"/>
        <v>#VALUE!</v>
      </c>
      <c r="O1093" s="59">
        <v>2432124.999999702</v>
      </c>
      <c r="P1093" s="59">
        <f t="shared" si="78"/>
        <v>0</v>
      </c>
      <c r="Q1093" s="60">
        <f t="shared" si="79"/>
        <v>2432125</v>
      </c>
      <c r="R1093" s="61"/>
      <c r="S1093" s="61"/>
      <c r="T1093" s="61"/>
      <c r="U1093" s="61"/>
      <c r="V1093" s="61"/>
      <c r="W1093" s="61"/>
      <c r="X1093" s="61"/>
      <c r="Y1093" s="61"/>
      <c r="Z1093" s="61"/>
      <c r="AA1093" s="61"/>
      <c r="AB1093" s="61"/>
      <c r="AC1093" s="61"/>
      <c r="AD1093" s="61"/>
      <c r="AE1093" s="61"/>
      <c r="AF1093" s="61"/>
      <c r="AG1093" s="61"/>
      <c r="AH1093" s="61"/>
      <c r="AI1093" s="61"/>
      <c r="AJ1093" s="61"/>
      <c r="AK1093" s="61"/>
      <c r="AL1093" s="61"/>
      <c r="AM1093" s="61"/>
      <c r="AN1093" s="61"/>
    </row>
    <row r="1094" spans="1:40" s="23" customFormat="1" ht="12.75" x14ac:dyDescent="0.2">
      <c r="A1094" s="23" t="s">
        <v>3585</v>
      </c>
      <c r="B1094" s="138">
        <v>1001</v>
      </c>
      <c r="C1094" s="138">
        <v>1001</v>
      </c>
      <c r="D1094" s="138">
        <v>100103</v>
      </c>
      <c r="E1094" s="138">
        <v>100103</v>
      </c>
      <c r="F1094" s="108" t="s">
        <v>2245</v>
      </c>
      <c r="G1094" s="27" t="s">
        <v>2246</v>
      </c>
      <c r="H1094" s="27" t="s">
        <v>5</v>
      </c>
      <c r="I1094" s="27" t="e">
        <f>+SUMIF('[16]New PBC 31.03.2021'!A:A, 'Trial Balance (2)'!F1094, '[16]New PBC 31.03.2021'!D:D)</f>
        <v>#VALUE!</v>
      </c>
      <c r="J1094" s="27" t="e">
        <f>+SUMIF('[16]New PBC 31.03.2021'!A:A, 'Trial Balance (2)'!F1094, '[16]New PBC 31.03.2021'!G:G)</f>
        <v>#VALUE!</v>
      </c>
      <c r="K1094" s="27" t="e">
        <f>+SUMIF('[16]New PBC 31.03.2021'!A:A, 'Trial Balance (2)'!F1094, '[16]New PBC 31.03.2021'!J:J)</f>
        <v>#VALUE!</v>
      </c>
      <c r="L1094" s="27" t="e">
        <f t="shared" si="76"/>
        <v>#VALUE!</v>
      </c>
      <c r="M1094" s="27">
        <f t="shared" si="80"/>
        <v>0</v>
      </c>
      <c r="N1094" s="95" t="e">
        <f t="shared" si="77"/>
        <v>#VALUE!</v>
      </c>
      <c r="O1094" s="59">
        <v>2611816.9999998957</v>
      </c>
      <c r="P1094" s="59">
        <f t="shared" si="78"/>
        <v>0</v>
      </c>
      <c r="Q1094" s="60">
        <f t="shared" si="79"/>
        <v>2611817</v>
      </c>
      <c r="R1094" s="61"/>
      <c r="S1094" s="61"/>
      <c r="T1094" s="61"/>
      <c r="U1094" s="61"/>
      <c r="V1094" s="61"/>
      <c r="W1094" s="61"/>
      <c r="X1094" s="61"/>
      <c r="Y1094" s="61"/>
      <c r="Z1094" s="61"/>
      <c r="AA1094" s="61"/>
      <c r="AB1094" s="61"/>
      <c r="AC1094" s="61"/>
      <c r="AD1094" s="61"/>
      <c r="AE1094" s="61"/>
      <c r="AF1094" s="61"/>
      <c r="AG1094" s="61"/>
      <c r="AH1094" s="61"/>
      <c r="AI1094" s="61"/>
      <c r="AJ1094" s="61"/>
      <c r="AK1094" s="61"/>
      <c r="AL1094" s="61"/>
      <c r="AM1094" s="61"/>
      <c r="AN1094" s="61"/>
    </row>
    <row r="1095" spans="1:40" s="23" customFormat="1" ht="12.75" x14ac:dyDescent="0.2">
      <c r="A1095" s="23" t="s">
        <v>3585</v>
      </c>
      <c r="B1095" s="138">
        <v>1001</v>
      </c>
      <c r="C1095" s="138">
        <v>1001</v>
      </c>
      <c r="D1095" s="138">
        <v>100103</v>
      </c>
      <c r="E1095" s="138">
        <v>100103</v>
      </c>
      <c r="F1095" s="108" t="s">
        <v>2249</v>
      </c>
      <c r="G1095" s="27" t="s">
        <v>2250</v>
      </c>
      <c r="H1095" s="27" t="s">
        <v>5</v>
      </c>
      <c r="I1095" s="27" t="e">
        <f>+SUMIF('[16]New PBC 31.03.2021'!A:A, 'Trial Balance (2)'!F1095, '[16]New PBC 31.03.2021'!D:D)</f>
        <v>#VALUE!</v>
      </c>
      <c r="J1095" s="27" t="e">
        <f>+SUMIF('[16]New PBC 31.03.2021'!A:A, 'Trial Balance (2)'!F1095, '[16]New PBC 31.03.2021'!G:G)</f>
        <v>#VALUE!</v>
      </c>
      <c r="K1095" s="27" t="e">
        <f>+SUMIF('[16]New PBC 31.03.2021'!A:A, 'Trial Balance (2)'!F1095, '[16]New PBC 31.03.2021'!J:J)</f>
        <v>#VALUE!</v>
      </c>
      <c r="L1095" s="27" t="e">
        <f t="shared" si="76"/>
        <v>#VALUE!</v>
      </c>
      <c r="M1095" s="27">
        <f t="shared" si="80"/>
        <v>0</v>
      </c>
      <c r="N1095" s="95" t="e">
        <f t="shared" si="77"/>
        <v>#VALUE!</v>
      </c>
      <c r="O1095" s="59">
        <v>1318653.999999702</v>
      </c>
      <c r="P1095" s="59">
        <f t="shared" si="78"/>
        <v>0</v>
      </c>
      <c r="Q1095" s="60">
        <f t="shared" si="79"/>
        <v>1318654</v>
      </c>
      <c r="R1095" s="61"/>
      <c r="S1095" s="61"/>
      <c r="T1095" s="61"/>
      <c r="U1095" s="61"/>
      <c r="V1095" s="61"/>
      <c r="W1095" s="61"/>
      <c r="X1095" s="61"/>
      <c r="Y1095" s="61"/>
      <c r="Z1095" s="61"/>
      <c r="AA1095" s="61"/>
      <c r="AB1095" s="61"/>
      <c r="AC1095" s="61"/>
      <c r="AD1095" s="61"/>
      <c r="AE1095" s="61"/>
      <c r="AF1095" s="61"/>
      <c r="AG1095" s="61"/>
      <c r="AH1095" s="61"/>
      <c r="AI1095" s="61"/>
      <c r="AJ1095" s="61"/>
      <c r="AK1095" s="61"/>
      <c r="AL1095" s="61"/>
      <c r="AM1095" s="61"/>
      <c r="AN1095" s="61"/>
    </row>
    <row r="1096" spans="1:40" s="23" customFormat="1" ht="12.75" x14ac:dyDescent="0.2">
      <c r="A1096" s="23" t="s">
        <v>3585</v>
      </c>
      <c r="B1096" s="138">
        <v>1001</v>
      </c>
      <c r="C1096" s="138">
        <v>1001</v>
      </c>
      <c r="D1096" s="138">
        <v>100103</v>
      </c>
      <c r="E1096" s="138">
        <v>100103</v>
      </c>
      <c r="F1096" s="108" t="s">
        <v>2251</v>
      </c>
      <c r="G1096" s="27" t="s">
        <v>2252</v>
      </c>
      <c r="H1096" s="27" t="s">
        <v>5</v>
      </c>
      <c r="I1096" s="27" t="e">
        <f>+SUMIF('[16]New PBC 31.03.2021'!A:A, 'Trial Balance (2)'!F1096, '[16]New PBC 31.03.2021'!D:D)</f>
        <v>#VALUE!</v>
      </c>
      <c r="J1096" s="27" t="e">
        <f>+SUMIF('[16]New PBC 31.03.2021'!A:A, 'Trial Balance (2)'!F1096, '[16]New PBC 31.03.2021'!G:G)</f>
        <v>#VALUE!</v>
      </c>
      <c r="K1096" s="27" t="e">
        <f>+SUMIF('[16]New PBC 31.03.2021'!A:A, 'Trial Balance (2)'!F1096, '[16]New PBC 31.03.2021'!J:J)</f>
        <v>#VALUE!</v>
      </c>
      <c r="L1096" s="27" t="e">
        <f t="shared" si="76"/>
        <v>#VALUE!</v>
      </c>
      <c r="M1096" s="27">
        <f t="shared" si="80"/>
        <v>0</v>
      </c>
      <c r="N1096" s="95" t="e">
        <f t="shared" si="77"/>
        <v>#VALUE!</v>
      </c>
      <c r="O1096" s="59">
        <v>691098.99999960139</v>
      </c>
      <c r="P1096" s="59">
        <f t="shared" si="78"/>
        <v>0</v>
      </c>
      <c r="Q1096" s="60">
        <f t="shared" si="79"/>
        <v>691099</v>
      </c>
      <c r="R1096" s="61"/>
      <c r="S1096" s="61"/>
      <c r="T1096" s="61"/>
      <c r="U1096" s="61"/>
      <c r="V1096" s="61"/>
      <c r="W1096" s="61"/>
      <c r="X1096" s="61"/>
      <c r="Y1096" s="61"/>
      <c r="Z1096" s="61"/>
      <c r="AA1096" s="61"/>
      <c r="AB1096" s="61"/>
      <c r="AC1096" s="61"/>
      <c r="AD1096" s="61"/>
      <c r="AE1096" s="61"/>
      <c r="AF1096" s="61"/>
      <c r="AG1096" s="61"/>
      <c r="AH1096" s="61"/>
      <c r="AI1096" s="61"/>
      <c r="AJ1096" s="61"/>
      <c r="AK1096" s="61"/>
      <c r="AL1096" s="61"/>
      <c r="AM1096" s="61"/>
      <c r="AN1096" s="61"/>
    </row>
    <row r="1097" spans="1:40" s="23" customFormat="1" ht="12.75" x14ac:dyDescent="0.2">
      <c r="A1097" s="23" t="s">
        <v>3585</v>
      </c>
      <c r="B1097" s="138">
        <v>1001</v>
      </c>
      <c r="C1097" s="138">
        <v>1001</v>
      </c>
      <c r="D1097" s="138">
        <v>100103</v>
      </c>
      <c r="E1097" s="138">
        <v>100103</v>
      </c>
      <c r="F1097" s="108" t="s">
        <v>2253</v>
      </c>
      <c r="G1097" s="27" t="s">
        <v>2254</v>
      </c>
      <c r="H1097" s="27" t="s">
        <v>5</v>
      </c>
      <c r="I1097" s="27" t="e">
        <f>+SUMIF('[16]New PBC 31.03.2021'!A:A, 'Trial Balance (2)'!F1097, '[16]New PBC 31.03.2021'!D:D)</f>
        <v>#VALUE!</v>
      </c>
      <c r="J1097" s="27" t="e">
        <f>+SUMIF('[16]New PBC 31.03.2021'!A:A, 'Trial Balance (2)'!F1097, '[16]New PBC 31.03.2021'!G:G)</f>
        <v>#VALUE!</v>
      </c>
      <c r="K1097" s="27" t="e">
        <f>+SUMIF('[16]New PBC 31.03.2021'!A:A, 'Trial Balance (2)'!F1097, '[16]New PBC 31.03.2021'!J:J)</f>
        <v>#VALUE!</v>
      </c>
      <c r="L1097" s="27" t="e">
        <f t="shared" si="76"/>
        <v>#VALUE!</v>
      </c>
      <c r="M1097" s="27">
        <f t="shared" si="80"/>
        <v>0</v>
      </c>
      <c r="N1097" s="95" t="e">
        <f t="shared" si="77"/>
        <v>#VALUE!</v>
      </c>
      <c r="O1097" s="59">
        <v>583565.99999969825</v>
      </c>
      <c r="P1097" s="59">
        <f t="shared" si="78"/>
        <v>0</v>
      </c>
      <c r="Q1097" s="60">
        <f t="shared" si="79"/>
        <v>583566</v>
      </c>
      <c r="R1097" s="61"/>
      <c r="S1097" s="61"/>
      <c r="T1097" s="61"/>
      <c r="U1097" s="61"/>
      <c r="V1097" s="61"/>
      <c r="W1097" s="61"/>
      <c r="X1097" s="61"/>
      <c r="Y1097" s="61"/>
      <c r="Z1097" s="61"/>
      <c r="AA1097" s="61"/>
      <c r="AB1097" s="61"/>
      <c r="AC1097" s="61"/>
      <c r="AD1097" s="61"/>
      <c r="AE1097" s="61"/>
      <c r="AF1097" s="61"/>
      <c r="AG1097" s="61"/>
      <c r="AH1097" s="61"/>
      <c r="AI1097" s="61"/>
      <c r="AJ1097" s="61"/>
      <c r="AK1097" s="61"/>
      <c r="AL1097" s="61"/>
      <c r="AM1097" s="61"/>
      <c r="AN1097" s="61"/>
    </row>
    <row r="1098" spans="1:40" s="23" customFormat="1" ht="12.75" x14ac:dyDescent="0.2">
      <c r="A1098" s="23" t="s">
        <v>3585</v>
      </c>
      <c r="B1098" s="138">
        <v>1001</v>
      </c>
      <c r="C1098" s="138">
        <v>1001</v>
      </c>
      <c r="D1098" s="138">
        <v>100103</v>
      </c>
      <c r="E1098" s="138">
        <v>100103</v>
      </c>
      <c r="F1098" s="108" t="s">
        <v>2257</v>
      </c>
      <c r="G1098" s="27" t="s">
        <v>2258</v>
      </c>
      <c r="H1098" s="27" t="s">
        <v>5</v>
      </c>
      <c r="I1098" s="27" t="e">
        <f>+SUMIF('[16]New PBC 31.03.2021'!A:A, 'Trial Balance (2)'!F1098, '[16]New PBC 31.03.2021'!D:D)</f>
        <v>#VALUE!</v>
      </c>
      <c r="J1098" s="27" t="e">
        <f>+SUMIF('[16]New PBC 31.03.2021'!A:A, 'Trial Balance (2)'!F1098, '[16]New PBC 31.03.2021'!G:G)</f>
        <v>#VALUE!</v>
      </c>
      <c r="K1098" s="27" t="e">
        <f>+SUMIF('[16]New PBC 31.03.2021'!A:A, 'Trial Balance (2)'!F1098, '[16]New PBC 31.03.2021'!J:J)</f>
        <v>#VALUE!</v>
      </c>
      <c r="L1098" s="27" t="e">
        <f t="shared" ref="L1098:L1161" si="81">+I1098+J1098-K1098</f>
        <v>#VALUE!</v>
      </c>
      <c r="M1098" s="27">
        <f t="shared" si="80"/>
        <v>0</v>
      </c>
      <c r="N1098" s="95" t="e">
        <f t="shared" si="77"/>
        <v>#VALUE!</v>
      </c>
      <c r="O1098" s="59">
        <v>202147.99999970011</v>
      </c>
      <c r="P1098" s="59">
        <f t="shared" si="78"/>
        <v>0</v>
      </c>
      <c r="Q1098" s="60">
        <f t="shared" si="79"/>
        <v>202148</v>
      </c>
      <c r="R1098" s="61"/>
      <c r="S1098" s="61"/>
      <c r="T1098" s="61"/>
      <c r="U1098" s="61"/>
      <c r="V1098" s="61"/>
      <c r="W1098" s="61"/>
      <c r="X1098" s="61"/>
      <c r="Y1098" s="61"/>
      <c r="Z1098" s="61"/>
      <c r="AA1098" s="61"/>
      <c r="AB1098" s="61"/>
      <c r="AC1098" s="61"/>
      <c r="AD1098" s="61"/>
      <c r="AE1098" s="61"/>
      <c r="AF1098" s="61"/>
      <c r="AG1098" s="61"/>
      <c r="AH1098" s="61"/>
      <c r="AI1098" s="61"/>
      <c r="AJ1098" s="61"/>
      <c r="AK1098" s="61"/>
      <c r="AL1098" s="61"/>
      <c r="AM1098" s="61"/>
      <c r="AN1098" s="61"/>
    </row>
    <row r="1099" spans="1:40" s="23" customFormat="1" ht="12.75" x14ac:dyDescent="0.2">
      <c r="A1099" s="23" t="s">
        <v>3585</v>
      </c>
      <c r="B1099" s="138">
        <v>1001</v>
      </c>
      <c r="C1099" s="138">
        <v>1001</v>
      </c>
      <c r="D1099" s="138">
        <v>100103</v>
      </c>
      <c r="E1099" s="138">
        <v>100103</v>
      </c>
      <c r="F1099" s="108" t="s">
        <v>2259</v>
      </c>
      <c r="G1099" s="27" t="s">
        <v>3586</v>
      </c>
      <c r="H1099" s="27" t="s">
        <v>5</v>
      </c>
      <c r="I1099" s="27" t="e">
        <f>+SUMIF('[16]New PBC 31.03.2021'!A:A, 'Trial Balance (2)'!F1099, '[16]New PBC 31.03.2021'!D:D)</f>
        <v>#VALUE!</v>
      </c>
      <c r="J1099" s="27" t="e">
        <f>+SUMIF('[16]New PBC 31.03.2021'!A:A, 'Trial Balance (2)'!F1099, '[16]New PBC 31.03.2021'!G:G)</f>
        <v>#VALUE!</v>
      </c>
      <c r="K1099" s="27" t="e">
        <f>+SUMIF('[16]New PBC 31.03.2021'!A:A, 'Trial Balance (2)'!F1099, '[16]New PBC 31.03.2021'!J:J)</f>
        <v>#VALUE!</v>
      </c>
      <c r="L1099" s="27" t="e">
        <f t="shared" si="81"/>
        <v>#VALUE!</v>
      </c>
      <c r="M1099" s="27">
        <f t="shared" si="80"/>
        <v>0</v>
      </c>
      <c r="N1099" s="95" t="e">
        <f t="shared" si="77"/>
        <v>#VALUE!</v>
      </c>
      <c r="O1099" s="59">
        <v>420000</v>
      </c>
      <c r="P1099" s="59">
        <f t="shared" si="78"/>
        <v>0</v>
      </c>
      <c r="Q1099" s="60">
        <f t="shared" si="79"/>
        <v>420000</v>
      </c>
      <c r="R1099" s="61"/>
      <c r="S1099" s="61"/>
      <c r="T1099" s="61"/>
      <c r="U1099" s="61"/>
      <c r="V1099" s="61"/>
      <c r="W1099" s="61"/>
      <c r="X1099" s="61"/>
      <c r="Y1099" s="61"/>
      <c r="Z1099" s="61"/>
      <c r="AA1099" s="61"/>
      <c r="AB1099" s="61"/>
      <c r="AC1099" s="61"/>
      <c r="AD1099" s="61"/>
      <c r="AE1099" s="61"/>
      <c r="AF1099" s="61"/>
      <c r="AG1099" s="61"/>
      <c r="AH1099" s="61"/>
      <c r="AI1099" s="61"/>
      <c r="AJ1099" s="61"/>
      <c r="AK1099" s="61"/>
      <c r="AL1099" s="61"/>
      <c r="AM1099" s="61"/>
      <c r="AN1099" s="61"/>
    </row>
    <row r="1100" spans="1:40" s="23" customFormat="1" ht="12.75" x14ac:dyDescent="0.2">
      <c r="A1100" s="23" t="s">
        <v>3585</v>
      </c>
      <c r="B1100" s="138">
        <v>1001</v>
      </c>
      <c r="C1100" s="138">
        <v>1001</v>
      </c>
      <c r="D1100" s="138">
        <v>100103</v>
      </c>
      <c r="E1100" s="138">
        <v>100103</v>
      </c>
      <c r="F1100" s="108" t="s">
        <v>2261</v>
      </c>
      <c r="G1100" s="27" t="s">
        <v>2262</v>
      </c>
      <c r="H1100" s="27" t="s">
        <v>5</v>
      </c>
      <c r="I1100" s="27" t="e">
        <f>+SUMIF('[16]New PBC 31.03.2021'!A:A, 'Trial Balance (2)'!F1100, '[16]New PBC 31.03.2021'!D:D)</f>
        <v>#VALUE!</v>
      </c>
      <c r="J1100" s="27" t="e">
        <f>+SUMIF('[16]New PBC 31.03.2021'!A:A, 'Trial Balance (2)'!F1100, '[16]New PBC 31.03.2021'!G:G)</f>
        <v>#VALUE!</v>
      </c>
      <c r="K1100" s="27" t="e">
        <f>+SUMIF('[16]New PBC 31.03.2021'!A:A, 'Trial Balance (2)'!F1100, '[16]New PBC 31.03.2021'!J:J)</f>
        <v>#VALUE!</v>
      </c>
      <c r="L1100" s="27" t="e">
        <f t="shared" si="81"/>
        <v>#VALUE!</v>
      </c>
      <c r="M1100" s="27">
        <f t="shared" si="80"/>
        <v>0</v>
      </c>
      <c r="N1100" s="95" t="e">
        <f t="shared" si="77"/>
        <v>#VALUE!</v>
      </c>
      <c r="O1100" s="59">
        <v>450000</v>
      </c>
      <c r="P1100" s="59">
        <f t="shared" si="78"/>
        <v>0</v>
      </c>
      <c r="Q1100" s="60">
        <f t="shared" si="79"/>
        <v>450000</v>
      </c>
      <c r="R1100" s="61"/>
      <c r="S1100" s="61"/>
      <c r="T1100" s="61"/>
      <c r="U1100" s="61"/>
      <c r="V1100" s="61"/>
      <c r="W1100" s="61"/>
      <c r="X1100" s="61"/>
      <c r="Y1100" s="61"/>
      <c r="Z1100" s="61"/>
      <c r="AA1100" s="61"/>
      <c r="AB1100" s="61"/>
      <c r="AC1100" s="61"/>
      <c r="AD1100" s="61"/>
      <c r="AE1100" s="61"/>
      <c r="AF1100" s="61"/>
      <c r="AG1100" s="61"/>
      <c r="AH1100" s="61"/>
      <c r="AI1100" s="61"/>
      <c r="AJ1100" s="61"/>
      <c r="AK1100" s="61"/>
      <c r="AL1100" s="61"/>
      <c r="AM1100" s="61"/>
      <c r="AN1100" s="61"/>
    </row>
    <row r="1101" spans="1:40" s="23" customFormat="1" ht="12.75" x14ac:dyDescent="0.2">
      <c r="A1101" s="23" t="s">
        <v>3585</v>
      </c>
      <c r="B1101" s="138">
        <v>1001</v>
      </c>
      <c r="C1101" s="138">
        <v>1001</v>
      </c>
      <c r="D1101" s="138">
        <v>100103</v>
      </c>
      <c r="E1101" s="138">
        <v>100103</v>
      </c>
      <c r="F1101" s="108" t="s">
        <v>2263</v>
      </c>
      <c r="G1101" s="27" t="s">
        <v>2264</v>
      </c>
      <c r="H1101" s="27" t="s">
        <v>5</v>
      </c>
      <c r="I1101" s="27" t="e">
        <f>+SUMIF('[16]New PBC 31.03.2021'!A:A, 'Trial Balance (2)'!F1101, '[16]New PBC 31.03.2021'!D:D)</f>
        <v>#VALUE!</v>
      </c>
      <c r="J1101" s="27" t="e">
        <f>+SUMIF('[16]New PBC 31.03.2021'!A:A, 'Trial Balance (2)'!F1101, '[16]New PBC 31.03.2021'!G:G)</f>
        <v>#VALUE!</v>
      </c>
      <c r="K1101" s="27" t="e">
        <f>+SUMIF('[16]New PBC 31.03.2021'!A:A, 'Trial Balance (2)'!F1101, '[16]New PBC 31.03.2021'!J:J)</f>
        <v>#VALUE!</v>
      </c>
      <c r="L1101" s="27" t="e">
        <f t="shared" si="81"/>
        <v>#VALUE!</v>
      </c>
      <c r="M1101" s="27">
        <f t="shared" si="80"/>
        <v>0</v>
      </c>
      <c r="N1101" s="95" t="e">
        <f t="shared" si="77"/>
        <v>#VALUE!</v>
      </c>
      <c r="O1101" s="59">
        <v>400010</v>
      </c>
      <c r="P1101" s="59">
        <f t="shared" si="78"/>
        <v>0</v>
      </c>
      <c r="Q1101" s="60">
        <f t="shared" si="79"/>
        <v>400010</v>
      </c>
      <c r="R1101" s="61"/>
      <c r="S1101" s="61"/>
      <c r="T1101" s="61"/>
      <c r="U1101" s="61"/>
      <c r="V1101" s="61"/>
      <c r="W1101" s="61"/>
      <c r="X1101" s="61"/>
      <c r="Y1101" s="61"/>
      <c r="Z1101" s="61"/>
      <c r="AA1101" s="61"/>
      <c r="AB1101" s="61"/>
      <c r="AC1101" s="61"/>
      <c r="AD1101" s="61"/>
      <c r="AE1101" s="61"/>
      <c r="AF1101" s="61"/>
      <c r="AG1101" s="61"/>
      <c r="AH1101" s="61"/>
      <c r="AI1101" s="61"/>
      <c r="AJ1101" s="61"/>
      <c r="AK1101" s="61"/>
      <c r="AL1101" s="61"/>
      <c r="AM1101" s="61"/>
      <c r="AN1101" s="61"/>
    </row>
    <row r="1102" spans="1:40" s="23" customFormat="1" ht="12.75" x14ac:dyDescent="0.2">
      <c r="A1102" s="23" t="s">
        <v>3585</v>
      </c>
      <c r="B1102" s="138">
        <v>1001</v>
      </c>
      <c r="C1102" s="138">
        <v>1001</v>
      </c>
      <c r="D1102" s="138">
        <v>100103</v>
      </c>
      <c r="E1102" s="138">
        <v>100103</v>
      </c>
      <c r="F1102" s="108" t="s">
        <v>2265</v>
      </c>
      <c r="G1102" s="27" t="s">
        <v>2266</v>
      </c>
      <c r="H1102" s="27" t="s">
        <v>5</v>
      </c>
      <c r="I1102" s="27" t="e">
        <f>+SUMIF('[16]New PBC 31.03.2021'!A:A, 'Trial Balance (2)'!F1102, '[16]New PBC 31.03.2021'!D:D)</f>
        <v>#VALUE!</v>
      </c>
      <c r="J1102" s="27" t="e">
        <f>+SUMIF('[16]New PBC 31.03.2021'!A:A, 'Trial Balance (2)'!F1102, '[16]New PBC 31.03.2021'!G:G)</f>
        <v>#VALUE!</v>
      </c>
      <c r="K1102" s="27" t="e">
        <f>+SUMIF('[16]New PBC 31.03.2021'!A:A, 'Trial Balance (2)'!F1102, '[16]New PBC 31.03.2021'!J:J)</f>
        <v>#VALUE!</v>
      </c>
      <c r="L1102" s="27" t="e">
        <f t="shared" si="81"/>
        <v>#VALUE!</v>
      </c>
      <c r="M1102" s="27">
        <f t="shared" si="80"/>
        <v>0</v>
      </c>
      <c r="N1102" s="95" t="e">
        <f t="shared" ref="N1102:N1165" si="82">+ROUND(SUM(L1102:M1102),0)</f>
        <v>#VALUE!</v>
      </c>
      <c r="O1102" s="59">
        <v>40000</v>
      </c>
      <c r="P1102" s="59">
        <f t="shared" si="78"/>
        <v>0</v>
      </c>
      <c r="Q1102" s="60">
        <f t="shared" si="79"/>
        <v>40000</v>
      </c>
      <c r="R1102" s="61"/>
      <c r="S1102" s="61"/>
      <c r="T1102" s="61"/>
      <c r="U1102" s="61"/>
      <c r="V1102" s="61"/>
      <c r="W1102" s="61"/>
      <c r="X1102" s="61"/>
      <c r="Y1102" s="61"/>
      <c r="Z1102" s="61"/>
      <c r="AA1102" s="61"/>
      <c r="AB1102" s="61"/>
      <c r="AC1102" s="61"/>
      <c r="AD1102" s="61"/>
      <c r="AE1102" s="61"/>
      <c r="AF1102" s="61"/>
      <c r="AG1102" s="61"/>
      <c r="AH1102" s="61"/>
      <c r="AI1102" s="61"/>
      <c r="AJ1102" s="61"/>
      <c r="AK1102" s="61"/>
      <c r="AL1102" s="61"/>
      <c r="AM1102" s="61"/>
      <c r="AN1102" s="61"/>
    </row>
    <row r="1103" spans="1:40" s="23" customFormat="1" ht="12.75" x14ac:dyDescent="0.2">
      <c r="A1103" s="23" t="s">
        <v>3585</v>
      </c>
      <c r="B1103" s="138">
        <v>1001</v>
      </c>
      <c r="C1103" s="138">
        <v>1001</v>
      </c>
      <c r="D1103" s="138">
        <v>100103</v>
      </c>
      <c r="E1103" s="138">
        <v>100103</v>
      </c>
      <c r="F1103" s="108" t="s">
        <v>2267</v>
      </c>
      <c r="G1103" s="27" t="s">
        <v>3587</v>
      </c>
      <c r="H1103" s="27" t="s">
        <v>5</v>
      </c>
      <c r="I1103" s="27" t="e">
        <f>+SUMIF('[16]New PBC 31.03.2021'!A:A, 'Trial Balance (2)'!F1103, '[16]New PBC 31.03.2021'!D:D)</f>
        <v>#VALUE!</v>
      </c>
      <c r="J1103" s="27" t="e">
        <f>+SUMIF('[16]New PBC 31.03.2021'!A:A, 'Trial Balance (2)'!F1103, '[16]New PBC 31.03.2021'!G:G)</f>
        <v>#VALUE!</v>
      </c>
      <c r="K1103" s="27" t="e">
        <f>+SUMIF('[16]New PBC 31.03.2021'!A:A, 'Trial Balance (2)'!F1103, '[16]New PBC 31.03.2021'!J:J)</f>
        <v>#VALUE!</v>
      </c>
      <c r="L1103" s="27" t="e">
        <f t="shared" si="81"/>
        <v>#VALUE!</v>
      </c>
      <c r="M1103" s="27">
        <f t="shared" si="80"/>
        <v>0</v>
      </c>
      <c r="N1103" s="95" t="e">
        <f t="shared" si="82"/>
        <v>#VALUE!</v>
      </c>
      <c r="O1103" s="59">
        <v>9365</v>
      </c>
      <c r="P1103" s="59">
        <f t="shared" si="78"/>
        <v>0</v>
      </c>
      <c r="Q1103" s="60">
        <f t="shared" si="79"/>
        <v>9365</v>
      </c>
      <c r="R1103" s="61"/>
      <c r="S1103" s="61"/>
      <c r="T1103" s="61"/>
      <c r="U1103" s="61"/>
      <c r="V1103" s="61"/>
      <c r="W1103" s="61"/>
      <c r="X1103" s="61"/>
      <c r="Y1103" s="61"/>
      <c r="Z1103" s="61"/>
      <c r="AA1103" s="61"/>
      <c r="AB1103" s="61"/>
      <c r="AC1103" s="61"/>
      <c r="AD1103" s="61"/>
      <c r="AE1103" s="61"/>
      <c r="AF1103" s="61"/>
      <c r="AG1103" s="61"/>
      <c r="AH1103" s="61"/>
      <c r="AI1103" s="61"/>
      <c r="AJ1103" s="61"/>
      <c r="AK1103" s="61"/>
      <c r="AL1103" s="61"/>
      <c r="AM1103" s="61"/>
      <c r="AN1103" s="61"/>
    </row>
    <row r="1104" spans="1:40" s="23" customFormat="1" ht="12.75" x14ac:dyDescent="0.2">
      <c r="A1104" s="23" t="s">
        <v>3585</v>
      </c>
      <c r="B1104" s="138">
        <v>1001</v>
      </c>
      <c r="C1104" s="138">
        <v>1001</v>
      </c>
      <c r="D1104" s="138">
        <v>100103</v>
      </c>
      <c r="E1104" s="138">
        <v>100103</v>
      </c>
      <c r="F1104" s="108" t="s">
        <v>2269</v>
      </c>
      <c r="G1104" s="27" t="s">
        <v>2270</v>
      </c>
      <c r="H1104" s="27" t="s">
        <v>5</v>
      </c>
      <c r="I1104" s="27" t="e">
        <f>+SUMIF('[16]New PBC 31.03.2021'!A:A, 'Trial Balance (2)'!F1104, '[16]New PBC 31.03.2021'!D:D)</f>
        <v>#VALUE!</v>
      </c>
      <c r="J1104" s="27" t="e">
        <f>+SUMIF('[16]New PBC 31.03.2021'!A:A, 'Trial Balance (2)'!F1104, '[16]New PBC 31.03.2021'!G:G)</f>
        <v>#VALUE!</v>
      </c>
      <c r="K1104" s="27" t="e">
        <f>+SUMIF('[16]New PBC 31.03.2021'!A:A, 'Trial Balance (2)'!F1104, '[16]New PBC 31.03.2021'!J:J)</f>
        <v>#VALUE!</v>
      </c>
      <c r="L1104" s="27" t="e">
        <f t="shared" si="81"/>
        <v>#VALUE!</v>
      </c>
      <c r="M1104" s="27">
        <f t="shared" si="80"/>
        <v>0</v>
      </c>
      <c r="N1104" s="95" t="e">
        <f t="shared" si="82"/>
        <v>#VALUE!</v>
      </c>
      <c r="O1104" s="59">
        <v>4461</v>
      </c>
      <c r="P1104" s="59">
        <f t="shared" si="78"/>
        <v>0</v>
      </c>
      <c r="Q1104" s="60">
        <f t="shared" si="79"/>
        <v>4461</v>
      </c>
      <c r="R1104" s="61"/>
      <c r="S1104" s="61"/>
      <c r="T1104" s="61"/>
      <c r="U1104" s="61"/>
      <c r="V1104" s="61"/>
      <c r="W1104" s="61"/>
      <c r="X1104" s="61"/>
      <c r="Y1104" s="61"/>
      <c r="Z1104" s="61"/>
      <c r="AA1104" s="61"/>
      <c r="AB1104" s="61"/>
      <c r="AC1104" s="61"/>
      <c r="AD1104" s="61"/>
      <c r="AE1104" s="61"/>
      <c r="AF1104" s="61"/>
      <c r="AG1104" s="61"/>
      <c r="AH1104" s="61"/>
      <c r="AI1104" s="61"/>
      <c r="AJ1104" s="61"/>
      <c r="AK1104" s="61"/>
      <c r="AL1104" s="61"/>
      <c r="AM1104" s="61"/>
      <c r="AN1104" s="61"/>
    </row>
    <row r="1105" spans="1:40" s="23" customFormat="1" ht="12.75" x14ac:dyDescent="0.2">
      <c r="A1105" s="23" t="s">
        <v>3585</v>
      </c>
      <c r="B1105" s="138">
        <v>1001</v>
      </c>
      <c r="C1105" s="138">
        <v>1001</v>
      </c>
      <c r="D1105" s="138">
        <v>100103</v>
      </c>
      <c r="E1105" s="138">
        <v>100103</v>
      </c>
      <c r="F1105" s="108" t="s">
        <v>2271</v>
      </c>
      <c r="G1105" s="27" t="s">
        <v>2272</v>
      </c>
      <c r="H1105" s="27" t="s">
        <v>5</v>
      </c>
      <c r="I1105" s="27" t="e">
        <f>+SUMIF('[16]New PBC 31.03.2021'!A:A, 'Trial Balance (2)'!F1105, '[16]New PBC 31.03.2021'!D:D)</f>
        <v>#VALUE!</v>
      </c>
      <c r="J1105" s="27" t="e">
        <f>+SUMIF('[16]New PBC 31.03.2021'!A:A, 'Trial Balance (2)'!F1105, '[16]New PBC 31.03.2021'!G:G)</f>
        <v>#VALUE!</v>
      </c>
      <c r="K1105" s="27" t="e">
        <f>+SUMIF('[16]New PBC 31.03.2021'!A:A, 'Trial Balance (2)'!F1105, '[16]New PBC 31.03.2021'!J:J)</f>
        <v>#VALUE!</v>
      </c>
      <c r="L1105" s="27" t="e">
        <f t="shared" si="81"/>
        <v>#VALUE!</v>
      </c>
      <c r="M1105" s="27">
        <f t="shared" si="80"/>
        <v>0</v>
      </c>
      <c r="N1105" s="95" t="e">
        <f t="shared" si="82"/>
        <v>#VALUE!</v>
      </c>
      <c r="O1105" s="59">
        <v>69377</v>
      </c>
      <c r="P1105" s="59">
        <f t="shared" si="78"/>
        <v>0</v>
      </c>
      <c r="Q1105" s="60">
        <f t="shared" si="79"/>
        <v>69377</v>
      </c>
      <c r="R1105" s="61"/>
      <c r="S1105" s="61"/>
      <c r="T1105" s="61"/>
      <c r="U1105" s="61"/>
      <c r="V1105" s="61"/>
      <c r="W1105" s="61"/>
      <c r="X1105" s="61"/>
      <c r="Y1105" s="61"/>
      <c r="Z1105" s="61"/>
      <c r="AA1105" s="61"/>
      <c r="AB1105" s="61"/>
      <c r="AC1105" s="61"/>
      <c r="AD1105" s="61"/>
      <c r="AE1105" s="61"/>
      <c r="AF1105" s="61"/>
      <c r="AG1105" s="61"/>
      <c r="AH1105" s="61"/>
      <c r="AI1105" s="61"/>
      <c r="AJ1105" s="61"/>
      <c r="AK1105" s="61"/>
      <c r="AL1105" s="61"/>
      <c r="AM1105" s="61"/>
      <c r="AN1105" s="61"/>
    </row>
    <row r="1106" spans="1:40" s="23" customFormat="1" ht="12.75" x14ac:dyDescent="0.2">
      <c r="A1106" s="23" t="s">
        <v>3585</v>
      </c>
      <c r="B1106" s="138">
        <v>1001</v>
      </c>
      <c r="C1106" s="138">
        <v>1001</v>
      </c>
      <c r="D1106" s="138">
        <v>100103</v>
      </c>
      <c r="E1106" s="138">
        <v>100103</v>
      </c>
      <c r="F1106" s="108" t="s">
        <v>2273</v>
      </c>
      <c r="G1106" s="27" t="s">
        <v>2274</v>
      </c>
      <c r="H1106" s="27" t="s">
        <v>5</v>
      </c>
      <c r="I1106" s="27" t="e">
        <f>+SUMIF('[16]New PBC 31.03.2021'!A:A, 'Trial Balance (2)'!F1106, '[16]New PBC 31.03.2021'!D:D)</f>
        <v>#VALUE!</v>
      </c>
      <c r="J1106" s="27" t="e">
        <f>+SUMIF('[16]New PBC 31.03.2021'!A:A, 'Trial Balance (2)'!F1106, '[16]New PBC 31.03.2021'!G:G)</f>
        <v>#VALUE!</v>
      </c>
      <c r="K1106" s="27" t="e">
        <f>+SUMIF('[16]New PBC 31.03.2021'!A:A, 'Trial Balance (2)'!F1106, '[16]New PBC 31.03.2021'!J:J)</f>
        <v>#VALUE!</v>
      </c>
      <c r="L1106" s="27" t="e">
        <f t="shared" si="81"/>
        <v>#VALUE!</v>
      </c>
      <c r="M1106" s="27">
        <f t="shared" si="80"/>
        <v>0</v>
      </c>
      <c r="N1106" s="95" t="e">
        <f t="shared" si="82"/>
        <v>#VALUE!</v>
      </c>
      <c r="O1106" s="59">
        <v>41813</v>
      </c>
      <c r="P1106" s="59">
        <f t="shared" si="78"/>
        <v>0</v>
      </c>
      <c r="Q1106" s="60">
        <f t="shared" si="79"/>
        <v>41813</v>
      </c>
      <c r="R1106" s="61"/>
      <c r="S1106" s="61"/>
      <c r="T1106" s="61"/>
      <c r="U1106" s="61"/>
      <c r="V1106" s="61"/>
      <c r="W1106" s="61"/>
      <c r="X1106" s="61"/>
      <c r="Y1106" s="61"/>
      <c r="Z1106" s="61"/>
      <c r="AA1106" s="61"/>
      <c r="AB1106" s="61"/>
      <c r="AC1106" s="61"/>
      <c r="AD1106" s="61"/>
      <c r="AE1106" s="61"/>
      <c r="AF1106" s="61"/>
      <c r="AG1106" s="61"/>
      <c r="AH1106" s="61"/>
      <c r="AI1106" s="61"/>
      <c r="AJ1106" s="61"/>
      <c r="AK1106" s="61"/>
      <c r="AL1106" s="61"/>
      <c r="AM1106" s="61"/>
      <c r="AN1106" s="61"/>
    </row>
    <row r="1107" spans="1:40" s="23" customFormat="1" ht="12.75" x14ac:dyDescent="0.2">
      <c r="A1107" s="23" t="s">
        <v>3585</v>
      </c>
      <c r="B1107" s="138">
        <v>1001</v>
      </c>
      <c r="C1107" s="138">
        <v>1001</v>
      </c>
      <c r="D1107" s="138">
        <v>100103</v>
      </c>
      <c r="E1107" s="138">
        <v>100103</v>
      </c>
      <c r="F1107" s="108" t="s">
        <v>2275</v>
      </c>
      <c r="G1107" s="27" t="s">
        <v>2276</v>
      </c>
      <c r="H1107" s="27" t="s">
        <v>5</v>
      </c>
      <c r="I1107" s="27" t="e">
        <f>+SUMIF('[16]New PBC 31.03.2021'!A:A, 'Trial Balance (2)'!F1107, '[16]New PBC 31.03.2021'!D:D)</f>
        <v>#VALUE!</v>
      </c>
      <c r="J1107" s="27" t="e">
        <f>+SUMIF('[16]New PBC 31.03.2021'!A:A, 'Trial Balance (2)'!F1107, '[16]New PBC 31.03.2021'!G:G)</f>
        <v>#VALUE!</v>
      </c>
      <c r="K1107" s="27" t="e">
        <f>+SUMIF('[16]New PBC 31.03.2021'!A:A, 'Trial Balance (2)'!F1107, '[16]New PBC 31.03.2021'!J:J)</f>
        <v>#VALUE!</v>
      </c>
      <c r="L1107" s="27" t="e">
        <f t="shared" si="81"/>
        <v>#VALUE!</v>
      </c>
      <c r="M1107" s="27">
        <f t="shared" si="80"/>
        <v>0</v>
      </c>
      <c r="N1107" s="95" t="e">
        <f t="shared" si="82"/>
        <v>#VALUE!</v>
      </c>
      <c r="O1107" s="59">
        <v>19472.9899998</v>
      </c>
      <c r="P1107" s="59">
        <f t="shared" si="78"/>
        <v>0</v>
      </c>
      <c r="Q1107" s="60">
        <f t="shared" si="79"/>
        <v>19473</v>
      </c>
      <c r="R1107" s="61"/>
      <c r="S1107" s="61"/>
      <c r="T1107" s="61"/>
      <c r="U1107" s="61"/>
      <c r="V1107" s="61"/>
      <c r="W1107" s="61"/>
      <c r="X1107" s="61"/>
      <c r="Y1107" s="61"/>
      <c r="Z1107" s="61"/>
      <c r="AA1107" s="61"/>
      <c r="AB1107" s="61"/>
      <c r="AC1107" s="61"/>
      <c r="AD1107" s="61"/>
      <c r="AE1107" s="61"/>
      <c r="AF1107" s="61"/>
      <c r="AG1107" s="61"/>
      <c r="AH1107" s="61"/>
      <c r="AI1107" s="61"/>
      <c r="AJ1107" s="61"/>
      <c r="AK1107" s="61"/>
      <c r="AL1107" s="61"/>
      <c r="AM1107" s="61"/>
      <c r="AN1107" s="61"/>
    </row>
    <row r="1108" spans="1:40" s="23" customFormat="1" ht="12.75" x14ac:dyDescent="0.2">
      <c r="A1108" s="23" t="s">
        <v>3585</v>
      </c>
      <c r="B1108" s="138">
        <v>1001</v>
      </c>
      <c r="C1108" s="138">
        <v>1001</v>
      </c>
      <c r="D1108" s="138">
        <v>100103</v>
      </c>
      <c r="E1108" s="138">
        <v>100103</v>
      </c>
      <c r="F1108" s="108" t="s">
        <v>2277</v>
      </c>
      <c r="G1108" s="27" t="s">
        <v>2278</v>
      </c>
      <c r="H1108" s="27" t="s">
        <v>5</v>
      </c>
      <c r="I1108" s="27" t="e">
        <f>+SUMIF('[16]New PBC 31.03.2021'!A:A, 'Trial Balance (2)'!F1108, '[16]New PBC 31.03.2021'!D:D)</f>
        <v>#VALUE!</v>
      </c>
      <c r="J1108" s="27" t="e">
        <f>+SUMIF('[16]New PBC 31.03.2021'!A:A, 'Trial Balance (2)'!F1108, '[16]New PBC 31.03.2021'!G:G)</f>
        <v>#VALUE!</v>
      </c>
      <c r="K1108" s="27" t="e">
        <f>+SUMIF('[16]New PBC 31.03.2021'!A:A, 'Trial Balance (2)'!F1108, '[16]New PBC 31.03.2021'!J:J)</f>
        <v>#VALUE!</v>
      </c>
      <c r="L1108" s="27" t="e">
        <f t="shared" si="81"/>
        <v>#VALUE!</v>
      </c>
      <c r="M1108" s="27">
        <f t="shared" si="80"/>
        <v>0</v>
      </c>
      <c r="N1108" s="95" t="e">
        <f t="shared" si="82"/>
        <v>#VALUE!</v>
      </c>
      <c r="O1108" s="59">
        <v>2254460.0999999046</v>
      </c>
      <c r="P1108" s="59">
        <f t="shared" si="78"/>
        <v>0</v>
      </c>
      <c r="Q1108" s="60">
        <f t="shared" si="79"/>
        <v>2254460</v>
      </c>
      <c r="R1108" s="61"/>
      <c r="S1108" s="61"/>
      <c r="T1108" s="61"/>
      <c r="U1108" s="61"/>
      <c r="V1108" s="61"/>
      <c r="W1108" s="61"/>
      <c r="X1108" s="61"/>
      <c r="Y1108" s="61"/>
      <c r="Z1108" s="61"/>
      <c r="AA1108" s="61"/>
      <c r="AB1108" s="61"/>
      <c r="AC1108" s="61"/>
      <c r="AD1108" s="61"/>
      <c r="AE1108" s="61"/>
      <c r="AF1108" s="61"/>
      <c r="AG1108" s="61"/>
      <c r="AH1108" s="61"/>
      <c r="AI1108" s="61"/>
      <c r="AJ1108" s="61"/>
      <c r="AK1108" s="61"/>
      <c r="AL1108" s="61"/>
      <c r="AM1108" s="61"/>
      <c r="AN1108" s="61"/>
    </row>
    <row r="1109" spans="1:40" s="23" customFormat="1" ht="12.75" x14ac:dyDescent="0.2">
      <c r="A1109" s="23" t="s">
        <v>3585</v>
      </c>
      <c r="B1109" s="138">
        <v>1001</v>
      </c>
      <c r="C1109" s="138">
        <v>1001</v>
      </c>
      <c r="D1109" s="138">
        <v>100103</v>
      </c>
      <c r="E1109" s="138">
        <v>100103</v>
      </c>
      <c r="F1109" s="108" t="s">
        <v>2279</v>
      </c>
      <c r="G1109" s="27" t="s">
        <v>2280</v>
      </c>
      <c r="H1109" s="27" t="s">
        <v>5</v>
      </c>
      <c r="I1109" s="27" t="e">
        <f>+SUMIF('[16]New PBC 31.03.2021'!A:A, 'Trial Balance (2)'!F1109, '[16]New PBC 31.03.2021'!D:D)</f>
        <v>#VALUE!</v>
      </c>
      <c r="J1109" s="27" t="e">
        <f>+SUMIF('[16]New PBC 31.03.2021'!A:A, 'Trial Balance (2)'!F1109, '[16]New PBC 31.03.2021'!G:G)</f>
        <v>#VALUE!</v>
      </c>
      <c r="K1109" s="27" t="e">
        <f>+SUMIF('[16]New PBC 31.03.2021'!A:A, 'Trial Balance (2)'!F1109, '[16]New PBC 31.03.2021'!J:J)</f>
        <v>#VALUE!</v>
      </c>
      <c r="L1109" s="27" t="e">
        <f t="shared" si="81"/>
        <v>#VALUE!</v>
      </c>
      <c r="M1109" s="27">
        <f t="shared" si="80"/>
        <v>0</v>
      </c>
      <c r="N1109" s="95" t="e">
        <f t="shared" si="82"/>
        <v>#VALUE!</v>
      </c>
      <c r="O1109" s="59">
        <v>500000</v>
      </c>
      <c r="P1109" s="59">
        <f t="shared" si="78"/>
        <v>0</v>
      </c>
      <c r="Q1109" s="60">
        <f t="shared" si="79"/>
        <v>500000</v>
      </c>
      <c r="R1109" s="61"/>
      <c r="S1109" s="61"/>
      <c r="T1109" s="61"/>
      <c r="U1109" s="61"/>
      <c r="V1109" s="61"/>
      <c r="W1109" s="61"/>
      <c r="X1109" s="61"/>
      <c r="Y1109" s="61"/>
      <c r="Z1109" s="61"/>
      <c r="AA1109" s="61"/>
      <c r="AB1109" s="61"/>
      <c r="AC1109" s="61"/>
      <c r="AD1109" s="61"/>
      <c r="AE1109" s="61"/>
      <c r="AF1109" s="61"/>
      <c r="AG1109" s="61"/>
      <c r="AH1109" s="61"/>
      <c r="AI1109" s="61"/>
      <c r="AJ1109" s="61"/>
      <c r="AK1109" s="61"/>
      <c r="AL1109" s="61"/>
      <c r="AM1109" s="61"/>
      <c r="AN1109" s="61"/>
    </row>
    <row r="1110" spans="1:40" s="23" customFormat="1" ht="12.75" x14ac:dyDescent="0.2">
      <c r="A1110" s="23" t="s">
        <v>3585</v>
      </c>
      <c r="B1110" s="138">
        <v>1001</v>
      </c>
      <c r="C1110" s="138">
        <v>1001</v>
      </c>
      <c r="D1110" s="138">
        <v>100103</v>
      </c>
      <c r="E1110" s="138">
        <v>100103</v>
      </c>
      <c r="F1110" s="108" t="s">
        <v>2281</v>
      </c>
      <c r="G1110" s="27" t="s">
        <v>2282</v>
      </c>
      <c r="H1110" s="27" t="s">
        <v>5</v>
      </c>
      <c r="I1110" s="27" t="e">
        <f>+SUMIF('[16]New PBC 31.03.2021'!A:A, 'Trial Balance (2)'!F1110, '[16]New PBC 31.03.2021'!D:D)</f>
        <v>#VALUE!</v>
      </c>
      <c r="J1110" s="27" t="e">
        <f>+SUMIF('[16]New PBC 31.03.2021'!A:A, 'Trial Balance (2)'!F1110, '[16]New PBC 31.03.2021'!G:G)</f>
        <v>#VALUE!</v>
      </c>
      <c r="K1110" s="27" t="e">
        <f>+SUMIF('[16]New PBC 31.03.2021'!A:A, 'Trial Balance (2)'!F1110, '[16]New PBC 31.03.2021'!J:J)</f>
        <v>#VALUE!</v>
      </c>
      <c r="L1110" s="27" t="e">
        <f t="shared" si="81"/>
        <v>#VALUE!</v>
      </c>
      <c r="M1110" s="27">
        <f t="shared" si="80"/>
        <v>0</v>
      </c>
      <c r="N1110" s="95" t="e">
        <f t="shared" si="82"/>
        <v>#VALUE!</v>
      </c>
      <c r="O1110" s="59">
        <v>12254</v>
      </c>
      <c r="P1110" s="59">
        <f t="shared" si="78"/>
        <v>0</v>
      </c>
      <c r="Q1110" s="60">
        <f t="shared" si="79"/>
        <v>12254</v>
      </c>
      <c r="R1110" s="61"/>
      <c r="S1110" s="61"/>
      <c r="T1110" s="61"/>
      <c r="U1110" s="61"/>
      <c r="V1110" s="61"/>
      <c r="W1110" s="61"/>
      <c r="X1110" s="61"/>
      <c r="Y1110" s="61"/>
      <c r="Z1110" s="61"/>
      <c r="AA1110" s="61"/>
      <c r="AB1110" s="61"/>
      <c r="AC1110" s="61"/>
      <c r="AD1110" s="61"/>
      <c r="AE1110" s="61"/>
      <c r="AF1110" s="61"/>
      <c r="AG1110" s="61"/>
      <c r="AH1110" s="61"/>
      <c r="AI1110" s="61"/>
      <c r="AJ1110" s="61"/>
      <c r="AK1110" s="61"/>
      <c r="AL1110" s="61"/>
      <c r="AM1110" s="61"/>
      <c r="AN1110" s="61"/>
    </row>
    <row r="1111" spans="1:40" s="23" customFormat="1" ht="12.75" x14ac:dyDescent="0.2">
      <c r="A1111" s="23" t="s">
        <v>3585</v>
      </c>
      <c r="B1111" s="138">
        <v>1001</v>
      </c>
      <c r="C1111" s="138">
        <v>1001</v>
      </c>
      <c r="D1111" s="138">
        <v>100103</v>
      </c>
      <c r="E1111" s="138">
        <v>100103</v>
      </c>
      <c r="F1111" s="108" t="s">
        <v>2287</v>
      </c>
      <c r="G1111" s="27" t="s">
        <v>2288</v>
      </c>
      <c r="H1111" s="27" t="s">
        <v>5</v>
      </c>
      <c r="I1111" s="27" t="e">
        <f>+SUMIF('[16]New PBC 31.03.2021'!A:A, 'Trial Balance (2)'!F1111, '[16]New PBC 31.03.2021'!D:D)</f>
        <v>#VALUE!</v>
      </c>
      <c r="J1111" s="27" t="e">
        <f>+SUMIF('[16]New PBC 31.03.2021'!A:A, 'Trial Balance (2)'!F1111, '[16]New PBC 31.03.2021'!G:G)</f>
        <v>#VALUE!</v>
      </c>
      <c r="K1111" s="27" t="e">
        <f>+SUMIF('[16]New PBC 31.03.2021'!A:A, 'Trial Balance (2)'!F1111, '[16]New PBC 31.03.2021'!J:J)</f>
        <v>#VALUE!</v>
      </c>
      <c r="L1111" s="27" t="e">
        <f t="shared" si="81"/>
        <v>#VALUE!</v>
      </c>
      <c r="M1111" s="27">
        <f t="shared" si="80"/>
        <v>0</v>
      </c>
      <c r="N1111" s="95" t="e">
        <f t="shared" si="82"/>
        <v>#VALUE!</v>
      </c>
      <c r="O1111" s="59">
        <v>1034237</v>
      </c>
      <c r="P1111" s="59">
        <f t="shared" si="78"/>
        <v>0</v>
      </c>
      <c r="Q1111" s="60">
        <f t="shared" si="79"/>
        <v>1034237</v>
      </c>
      <c r="R1111" s="61"/>
      <c r="S1111" s="61"/>
      <c r="T1111" s="61"/>
      <c r="U1111" s="61"/>
      <c r="V1111" s="61"/>
      <c r="W1111" s="61"/>
      <c r="X1111" s="61"/>
      <c r="Y1111" s="61"/>
      <c r="Z1111" s="61"/>
      <c r="AA1111" s="61"/>
      <c r="AB1111" s="61"/>
      <c r="AC1111" s="61"/>
      <c r="AD1111" s="61"/>
      <c r="AE1111" s="61"/>
      <c r="AF1111" s="61"/>
      <c r="AG1111" s="61"/>
      <c r="AH1111" s="61"/>
      <c r="AI1111" s="61"/>
      <c r="AJ1111" s="61"/>
      <c r="AK1111" s="61"/>
      <c r="AL1111" s="61"/>
      <c r="AM1111" s="61"/>
      <c r="AN1111" s="61"/>
    </row>
    <row r="1112" spans="1:40" s="23" customFormat="1" ht="12.75" x14ac:dyDescent="0.2">
      <c r="A1112" s="23" t="s">
        <v>3585</v>
      </c>
      <c r="B1112" s="138">
        <v>1001</v>
      </c>
      <c r="C1112" s="138">
        <v>1001</v>
      </c>
      <c r="D1112" s="138">
        <v>100103</v>
      </c>
      <c r="E1112" s="138">
        <v>100103</v>
      </c>
      <c r="F1112" s="108" t="s">
        <v>2289</v>
      </c>
      <c r="G1112" s="27" t="s">
        <v>2290</v>
      </c>
      <c r="H1112" s="27" t="s">
        <v>5</v>
      </c>
      <c r="I1112" s="27" t="e">
        <f>+SUMIF('[16]New PBC 31.03.2021'!A:A, 'Trial Balance (2)'!F1112, '[16]New PBC 31.03.2021'!D:D)</f>
        <v>#VALUE!</v>
      </c>
      <c r="J1112" s="27" t="e">
        <f>+SUMIF('[16]New PBC 31.03.2021'!A:A, 'Trial Balance (2)'!F1112, '[16]New PBC 31.03.2021'!G:G)</f>
        <v>#VALUE!</v>
      </c>
      <c r="K1112" s="27" t="e">
        <f>+SUMIF('[16]New PBC 31.03.2021'!A:A, 'Trial Balance (2)'!F1112, '[16]New PBC 31.03.2021'!J:J)</f>
        <v>#VALUE!</v>
      </c>
      <c r="L1112" s="27" t="e">
        <f t="shared" si="81"/>
        <v>#VALUE!</v>
      </c>
      <c r="M1112" s="27">
        <f t="shared" si="80"/>
        <v>0</v>
      </c>
      <c r="N1112" s="95" t="e">
        <f t="shared" si="82"/>
        <v>#VALUE!</v>
      </c>
      <c r="O1112" s="59">
        <v>325000</v>
      </c>
      <c r="P1112" s="59">
        <f t="shared" si="78"/>
        <v>0</v>
      </c>
      <c r="Q1112" s="60">
        <f t="shared" si="79"/>
        <v>325000</v>
      </c>
      <c r="R1112" s="61"/>
      <c r="S1112" s="61"/>
      <c r="T1112" s="61"/>
      <c r="U1112" s="61"/>
      <c r="V1112" s="61"/>
      <c r="W1112" s="61"/>
      <c r="X1112" s="61"/>
      <c r="Y1112" s="61"/>
      <c r="Z1112" s="61"/>
      <c r="AA1112" s="61"/>
      <c r="AB1112" s="61"/>
      <c r="AC1112" s="61"/>
      <c r="AD1112" s="61"/>
      <c r="AE1112" s="61"/>
      <c r="AF1112" s="61"/>
      <c r="AG1112" s="61"/>
      <c r="AH1112" s="61"/>
      <c r="AI1112" s="61"/>
      <c r="AJ1112" s="61"/>
      <c r="AK1112" s="61"/>
      <c r="AL1112" s="61"/>
      <c r="AM1112" s="61"/>
      <c r="AN1112" s="61"/>
    </row>
    <row r="1113" spans="1:40" s="23" customFormat="1" ht="12.75" x14ac:dyDescent="0.2">
      <c r="A1113" s="23" t="s">
        <v>3585</v>
      </c>
      <c r="B1113" s="138">
        <v>1001</v>
      </c>
      <c r="C1113" s="138">
        <v>1001</v>
      </c>
      <c r="D1113" s="138">
        <v>100103</v>
      </c>
      <c r="E1113" s="138">
        <v>100103</v>
      </c>
      <c r="F1113" s="108" t="s">
        <v>2291</v>
      </c>
      <c r="G1113" s="27" t="s">
        <v>2292</v>
      </c>
      <c r="H1113" s="27" t="s">
        <v>5</v>
      </c>
      <c r="I1113" s="27" t="e">
        <f>+SUMIF('[16]New PBC 31.03.2021'!A:A, 'Trial Balance (2)'!F1113, '[16]New PBC 31.03.2021'!D:D)</f>
        <v>#VALUE!</v>
      </c>
      <c r="J1113" s="27" t="e">
        <f>+SUMIF('[16]New PBC 31.03.2021'!A:A, 'Trial Balance (2)'!F1113, '[16]New PBC 31.03.2021'!G:G)</f>
        <v>#VALUE!</v>
      </c>
      <c r="K1113" s="27" t="e">
        <f>+SUMIF('[16]New PBC 31.03.2021'!A:A, 'Trial Balance (2)'!F1113, '[16]New PBC 31.03.2021'!J:J)</f>
        <v>#VALUE!</v>
      </c>
      <c r="L1113" s="27" t="e">
        <f t="shared" si="81"/>
        <v>#VALUE!</v>
      </c>
      <c r="M1113" s="27">
        <f t="shared" si="80"/>
        <v>0</v>
      </c>
      <c r="N1113" s="95" t="e">
        <f t="shared" si="82"/>
        <v>#VALUE!</v>
      </c>
      <c r="O1113" s="59">
        <v>51513</v>
      </c>
      <c r="P1113" s="59">
        <f t="shared" si="78"/>
        <v>0</v>
      </c>
      <c r="Q1113" s="60">
        <f t="shared" si="79"/>
        <v>51513</v>
      </c>
      <c r="R1113" s="61"/>
      <c r="S1113" s="61"/>
      <c r="T1113" s="61"/>
      <c r="U1113" s="61"/>
      <c r="V1113" s="61"/>
      <c r="W1113" s="61"/>
      <c r="X1113" s="61"/>
      <c r="Y1113" s="61"/>
      <c r="Z1113" s="61"/>
      <c r="AA1113" s="61"/>
      <c r="AB1113" s="61"/>
      <c r="AC1113" s="61"/>
      <c r="AD1113" s="61"/>
      <c r="AE1113" s="61"/>
      <c r="AF1113" s="61"/>
      <c r="AG1113" s="61"/>
      <c r="AH1113" s="61"/>
      <c r="AI1113" s="61"/>
      <c r="AJ1113" s="61"/>
      <c r="AK1113" s="61"/>
      <c r="AL1113" s="61"/>
      <c r="AM1113" s="61"/>
      <c r="AN1113" s="61"/>
    </row>
    <row r="1114" spans="1:40" s="23" customFormat="1" ht="12.75" x14ac:dyDescent="0.2">
      <c r="A1114" s="23" t="s">
        <v>3585</v>
      </c>
      <c r="B1114" s="138">
        <v>1001</v>
      </c>
      <c r="C1114" s="138">
        <v>1001</v>
      </c>
      <c r="D1114" s="138">
        <v>100103</v>
      </c>
      <c r="E1114" s="138">
        <v>100103</v>
      </c>
      <c r="F1114" s="108" t="s">
        <v>2293</v>
      </c>
      <c r="G1114" s="27" t="s">
        <v>2294</v>
      </c>
      <c r="H1114" s="27" t="s">
        <v>5</v>
      </c>
      <c r="I1114" s="27" t="e">
        <f>+SUMIF('[16]New PBC 31.03.2021'!A:A, 'Trial Balance (2)'!F1114, '[16]New PBC 31.03.2021'!D:D)</f>
        <v>#VALUE!</v>
      </c>
      <c r="J1114" s="27" t="e">
        <f>+SUMIF('[16]New PBC 31.03.2021'!A:A, 'Trial Balance (2)'!F1114, '[16]New PBC 31.03.2021'!G:G)</f>
        <v>#VALUE!</v>
      </c>
      <c r="K1114" s="27" t="e">
        <f>+SUMIF('[16]New PBC 31.03.2021'!A:A, 'Trial Balance (2)'!F1114, '[16]New PBC 31.03.2021'!J:J)</f>
        <v>#VALUE!</v>
      </c>
      <c r="L1114" s="27" t="e">
        <f t="shared" si="81"/>
        <v>#VALUE!</v>
      </c>
      <c r="M1114" s="27">
        <f t="shared" si="80"/>
        <v>0</v>
      </c>
      <c r="N1114" s="95" t="e">
        <f t="shared" si="82"/>
        <v>#VALUE!</v>
      </c>
      <c r="O1114" s="59">
        <v>2214082</v>
      </c>
      <c r="P1114" s="59">
        <f t="shared" si="78"/>
        <v>0</v>
      </c>
      <c r="Q1114" s="60">
        <f t="shared" si="79"/>
        <v>2214082</v>
      </c>
      <c r="R1114" s="61"/>
      <c r="S1114" s="61"/>
      <c r="T1114" s="61"/>
      <c r="U1114" s="61"/>
      <c r="V1114" s="61"/>
      <c r="W1114" s="61"/>
      <c r="X1114" s="61"/>
      <c r="Y1114" s="61"/>
      <c r="Z1114" s="61"/>
      <c r="AA1114" s="61"/>
      <c r="AB1114" s="61"/>
      <c r="AC1114" s="61"/>
      <c r="AD1114" s="61"/>
      <c r="AE1114" s="61"/>
      <c r="AF1114" s="61"/>
      <c r="AG1114" s="61"/>
      <c r="AH1114" s="61"/>
      <c r="AI1114" s="61"/>
      <c r="AJ1114" s="61"/>
      <c r="AK1114" s="61"/>
      <c r="AL1114" s="61"/>
      <c r="AM1114" s="61"/>
      <c r="AN1114" s="61"/>
    </row>
    <row r="1115" spans="1:40" s="23" customFormat="1" ht="12.75" x14ac:dyDescent="0.2">
      <c r="A1115" s="23" t="s">
        <v>3585</v>
      </c>
      <c r="B1115" s="138">
        <v>1001</v>
      </c>
      <c r="C1115" s="138">
        <v>1001</v>
      </c>
      <c r="D1115" s="138">
        <v>100103</v>
      </c>
      <c r="E1115" s="138">
        <v>100103</v>
      </c>
      <c r="F1115" s="108" t="s">
        <v>2295</v>
      </c>
      <c r="G1115" s="27" t="s">
        <v>2296</v>
      </c>
      <c r="H1115" s="27" t="s">
        <v>5</v>
      </c>
      <c r="I1115" s="27" t="e">
        <f>+SUMIF('[16]New PBC 31.03.2021'!A:A, 'Trial Balance (2)'!F1115, '[16]New PBC 31.03.2021'!D:D)</f>
        <v>#VALUE!</v>
      </c>
      <c r="J1115" s="27" t="e">
        <f>+SUMIF('[16]New PBC 31.03.2021'!A:A, 'Trial Balance (2)'!F1115, '[16]New PBC 31.03.2021'!G:G)</f>
        <v>#VALUE!</v>
      </c>
      <c r="K1115" s="27" t="e">
        <f>+SUMIF('[16]New PBC 31.03.2021'!A:A, 'Trial Balance (2)'!F1115, '[16]New PBC 31.03.2021'!J:J)</f>
        <v>#VALUE!</v>
      </c>
      <c r="L1115" s="27" t="e">
        <f t="shared" si="81"/>
        <v>#VALUE!</v>
      </c>
      <c r="M1115" s="27">
        <f t="shared" si="80"/>
        <v>0</v>
      </c>
      <c r="N1115" s="95" t="e">
        <f t="shared" si="82"/>
        <v>#VALUE!</v>
      </c>
      <c r="O1115" s="59">
        <v>500000</v>
      </c>
      <c r="P1115" s="59">
        <f t="shared" si="78"/>
        <v>0</v>
      </c>
      <c r="Q1115" s="60">
        <f t="shared" si="79"/>
        <v>500000</v>
      </c>
      <c r="R1115" s="61"/>
      <c r="S1115" s="61"/>
      <c r="T1115" s="61"/>
      <c r="U1115" s="61"/>
      <c r="V1115" s="61"/>
      <c r="W1115" s="61"/>
      <c r="X1115" s="61"/>
      <c r="Y1115" s="61"/>
      <c r="Z1115" s="61"/>
      <c r="AA1115" s="61"/>
      <c r="AB1115" s="61"/>
      <c r="AC1115" s="61"/>
      <c r="AD1115" s="61"/>
      <c r="AE1115" s="61"/>
      <c r="AF1115" s="61"/>
      <c r="AG1115" s="61"/>
      <c r="AH1115" s="61"/>
      <c r="AI1115" s="61"/>
      <c r="AJ1115" s="61"/>
      <c r="AK1115" s="61"/>
      <c r="AL1115" s="61"/>
      <c r="AM1115" s="61"/>
      <c r="AN1115" s="61"/>
    </row>
    <row r="1116" spans="1:40" s="23" customFormat="1" ht="12.75" x14ac:dyDescent="0.2">
      <c r="A1116" s="23" t="s">
        <v>3585</v>
      </c>
      <c r="B1116" s="138">
        <v>1001</v>
      </c>
      <c r="C1116" s="138">
        <v>1001</v>
      </c>
      <c r="D1116" s="138">
        <v>100103</v>
      </c>
      <c r="E1116" s="138">
        <v>100103</v>
      </c>
      <c r="F1116" s="108" t="s">
        <v>2297</v>
      </c>
      <c r="G1116" s="27" t="s">
        <v>2298</v>
      </c>
      <c r="H1116" s="27" t="s">
        <v>5</v>
      </c>
      <c r="I1116" s="27" t="e">
        <f>+SUMIF('[16]New PBC 31.03.2021'!A:A, 'Trial Balance (2)'!F1116, '[16]New PBC 31.03.2021'!D:D)</f>
        <v>#VALUE!</v>
      </c>
      <c r="J1116" s="27" t="e">
        <f>+SUMIF('[16]New PBC 31.03.2021'!A:A, 'Trial Balance (2)'!F1116, '[16]New PBC 31.03.2021'!G:G)</f>
        <v>#VALUE!</v>
      </c>
      <c r="K1116" s="27" t="e">
        <f>+SUMIF('[16]New PBC 31.03.2021'!A:A, 'Trial Balance (2)'!F1116, '[16]New PBC 31.03.2021'!J:J)</f>
        <v>#VALUE!</v>
      </c>
      <c r="L1116" s="27" t="e">
        <f t="shared" si="81"/>
        <v>#VALUE!</v>
      </c>
      <c r="M1116" s="27">
        <f t="shared" si="80"/>
        <v>0</v>
      </c>
      <c r="N1116" s="95" t="e">
        <f t="shared" si="82"/>
        <v>#VALUE!</v>
      </c>
      <c r="O1116" s="59">
        <v>4520</v>
      </c>
      <c r="P1116" s="59">
        <f t="shared" si="78"/>
        <v>0</v>
      </c>
      <c r="Q1116" s="60">
        <f t="shared" si="79"/>
        <v>4520</v>
      </c>
      <c r="R1116" s="61"/>
      <c r="S1116" s="61"/>
      <c r="T1116" s="61"/>
      <c r="U1116" s="61"/>
      <c r="V1116" s="61"/>
      <c r="W1116" s="61"/>
      <c r="X1116" s="61"/>
      <c r="Y1116" s="61"/>
      <c r="Z1116" s="61"/>
      <c r="AA1116" s="61"/>
      <c r="AB1116" s="61"/>
      <c r="AC1116" s="61"/>
      <c r="AD1116" s="61"/>
      <c r="AE1116" s="61"/>
      <c r="AF1116" s="61"/>
      <c r="AG1116" s="61"/>
      <c r="AH1116" s="61"/>
      <c r="AI1116" s="61"/>
      <c r="AJ1116" s="61"/>
      <c r="AK1116" s="61"/>
      <c r="AL1116" s="61"/>
      <c r="AM1116" s="61"/>
      <c r="AN1116" s="61"/>
    </row>
    <row r="1117" spans="1:40" s="23" customFormat="1" ht="12.75" x14ac:dyDescent="0.2">
      <c r="A1117" s="23" t="s">
        <v>3585</v>
      </c>
      <c r="B1117" s="138">
        <v>1001</v>
      </c>
      <c r="C1117" s="138">
        <v>1001</v>
      </c>
      <c r="D1117" s="138">
        <v>100103</v>
      </c>
      <c r="E1117" s="138">
        <v>100103</v>
      </c>
      <c r="F1117" s="108" t="s">
        <v>2313</v>
      </c>
      <c r="G1117" s="27" t="s">
        <v>2314</v>
      </c>
      <c r="H1117" s="27" t="s">
        <v>5</v>
      </c>
      <c r="I1117" s="27" t="e">
        <f>+SUMIF('[16]New PBC 31.03.2021'!A:A, 'Trial Balance (2)'!F1117, '[16]New PBC 31.03.2021'!D:D)</f>
        <v>#VALUE!</v>
      </c>
      <c r="J1117" s="27" t="e">
        <f>+SUMIF('[16]New PBC 31.03.2021'!A:A, 'Trial Balance (2)'!F1117, '[16]New PBC 31.03.2021'!G:G)</f>
        <v>#VALUE!</v>
      </c>
      <c r="K1117" s="27" t="e">
        <f>+SUMIF('[16]New PBC 31.03.2021'!A:A, 'Trial Balance (2)'!F1117, '[16]New PBC 31.03.2021'!J:J)</f>
        <v>#VALUE!</v>
      </c>
      <c r="L1117" s="27" t="e">
        <f t="shared" si="81"/>
        <v>#VALUE!</v>
      </c>
      <c r="M1117" s="27">
        <f t="shared" si="80"/>
        <v>0</v>
      </c>
      <c r="N1117" s="95" t="e">
        <f t="shared" si="82"/>
        <v>#VALUE!</v>
      </c>
      <c r="O1117" s="59">
        <v>6571.5699997991323</v>
      </c>
      <c r="P1117" s="59">
        <f t="shared" si="78"/>
        <v>0</v>
      </c>
      <c r="Q1117" s="60">
        <f t="shared" si="79"/>
        <v>6572</v>
      </c>
      <c r="R1117" s="61"/>
      <c r="S1117" s="61"/>
      <c r="T1117" s="61"/>
      <c r="U1117" s="61"/>
      <c r="V1117" s="61"/>
      <c r="W1117" s="61"/>
      <c r="X1117" s="61"/>
      <c r="Y1117" s="61"/>
      <c r="Z1117" s="61"/>
      <c r="AA1117" s="61"/>
      <c r="AB1117" s="61"/>
      <c r="AC1117" s="61"/>
      <c r="AD1117" s="61"/>
      <c r="AE1117" s="61"/>
      <c r="AF1117" s="61"/>
      <c r="AG1117" s="61"/>
      <c r="AH1117" s="61"/>
      <c r="AI1117" s="61"/>
      <c r="AJ1117" s="61"/>
      <c r="AK1117" s="61"/>
      <c r="AL1117" s="61"/>
      <c r="AM1117" s="61"/>
      <c r="AN1117" s="61"/>
    </row>
    <row r="1118" spans="1:40" s="23" customFormat="1" ht="12.75" x14ac:dyDescent="0.2">
      <c r="A1118" s="23" t="s">
        <v>3585</v>
      </c>
      <c r="B1118" s="138">
        <v>1001</v>
      </c>
      <c r="C1118" s="138">
        <v>1001</v>
      </c>
      <c r="D1118" s="138">
        <v>100103</v>
      </c>
      <c r="E1118" s="138">
        <v>100103</v>
      </c>
      <c r="F1118" s="108" t="s">
        <v>2315</v>
      </c>
      <c r="G1118" s="27" t="s">
        <v>2316</v>
      </c>
      <c r="H1118" s="27" t="s">
        <v>5</v>
      </c>
      <c r="I1118" s="27" t="e">
        <f>+SUMIF('[16]New PBC 31.03.2021'!A:A, 'Trial Balance (2)'!F1118, '[16]New PBC 31.03.2021'!D:D)</f>
        <v>#VALUE!</v>
      </c>
      <c r="J1118" s="27" t="e">
        <f>+SUMIF('[16]New PBC 31.03.2021'!A:A, 'Trial Balance (2)'!F1118, '[16]New PBC 31.03.2021'!G:G)</f>
        <v>#VALUE!</v>
      </c>
      <c r="K1118" s="27" t="e">
        <f>+SUMIF('[16]New PBC 31.03.2021'!A:A, 'Trial Balance (2)'!F1118, '[16]New PBC 31.03.2021'!J:J)</f>
        <v>#VALUE!</v>
      </c>
      <c r="L1118" s="27" t="e">
        <f t="shared" si="81"/>
        <v>#VALUE!</v>
      </c>
      <c r="M1118" s="27">
        <f t="shared" si="80"/>
        <v>0</v>
      </c>
      <c r="N1118" s="95" t="e">
        <f t="shared" si="82"/>
        <v>#VALUE!</v>
      </c>
      <c r="O1118" s="59">
        <v>1892105</v>
      </c>
      <c r="P1118" s="59">
        <f t="shared" si="78"/>
        <v>0</v>
      </c>
      <c r="Q1118" s="60">
        <f t="shared" si="79"/>
        <v>1892105</v>
      </c>
      <c r="R1118" s="61"/>
      <c r="S1118" s="61"/>
      <c r="T1118" s="61"/>
      <c r="U1118" s="61"/>
      <c r="V1118" s="61"/>
      <c r="W1118" s="61"/>
      <c r="X1118" s="61"/>
      <c r="Y1118" s="61"/>
      <c r="Z1118" s="61"/>
      <c r="AA1118" s="61"/>
      <c r="AB1118" s="61"/>
      <c r="AC1118" s="61"/>
      <c r="AD1118" s="61"/>
      <c r="AE1118" s="61"/>
      <c r="AF1118" s="61"/>
      <c r="AG1118" s="61"/>
      <c r="AH1118" s="61"/>
      <c r="AI1118" s="61"/>
      <c r="AJ1118" s="61"/>
      <c r="AK1118" s="61"/>
      <c r="AL1118" s="61"/>
      <c r="AM1118" s="61"/>
      <c r="AN1118" s="61"/>
    </row>
    <row r="1119" spans="1:40" s="23" customFormat="1" ht="12.75" x14ac:dyDescent="0.2">
      <c r="A1119" s="23" t="s">
        <v>3585</v>
      </c>
      <c r="B1119" s="138">
        <v>1001</v>
      </c>
      <c r="C1119" s="138">
        <v>1001</v>
      </c>
      <c r="D1119" s="138">
        <v>100103</v>
      </c>
      <c r="E1119" s="138">
        <v>100103</v>
      </c>
      <c r="F1119" s="108" t="s">
        <v>2317</v>
      </c>
      <c r="G1119" s="27" t="s">
        <v>2318</v>
      </c>
      <c r="H1119" s="27" t="s">
        <v>5</v>
      </c>
      <c r="I1119" s="27" t="e">
        <f>+SUMIF('[16]New PBC 31.03.2021'!A:A, 'Trial Balance (2)'!F1119, '[16]New PBC 31.03.2021'!D:D)</f>
        <v>#VALUE!</v>
      </c>
      <c r="J1119" s="27" t="e">
        <f>+SUMIF('[16]New PBC 31.03.2021'!A:A, 'Trial Balance (2)'!F1119, '[16]New PBC 31.03.2021'!G:G)</f>
        <v>#VALUE!</v>
      </c>
      <c r="K1119" s="27" t="e">
        <f>+SUMIF('[16]New PBC 31.03.2021'!A:A, 'Trial Balance (2)'!F1119, '[16]New PBC 31.03.2021'!J:J)</f>
        <v>#VALUE!</v>
      </c>
      <c r="L1119" s="27" t="e">
        <f t="shared" si="81"/>
        <v>#VALUE!</v>
      </c>
      <c r="M1119" s="27">
        <f t="shared" si="80"/>
        <v>0</v>
      </c>
      <c r="N1119" s="95" t="e">
        <f t="shared" si="82"/>
        <v>#VALUE!</v>
      </c>
      <c r="O1119" s="59">
        <v>3459855</v>
      </c>
      <c r="P1119" s="59">
        <f t="shared" si="78"/>
        <v>0</v>
      </c>
      <c r="Q1119" s="60">
        <f t="shared" si="79"/>
        <v>3459855</v>
      </c>
      <c r="R1119" s="61"/>
      <c r="S1119" s="61"/>
      <c r="T1119" s="61"/>
      <c r="U1119" s="61"/>
      <c r="V1119" s="61"/>
      <c r="W1119" s="61"/>
      <c r="X1119" s="61"/>
      <c r="Y1119" s="61"/>
      <c r="Z1119" s="61"/>
      <c r="AA1119" s="61"/>
      <c r="AB1119" s="61"/>
      <c r="AC1119" s="61"/>
      <c r="AD1119" s="61"/>
      <c r="AE1119" s="61"/>
      <c r="AF1119" s="61"/>
      <c r="AG1119" s="61"/>
      <c r="AH1119" s="61"/>
      <c r="AI1119" s="61"/>
      <c r="AJ1119" s="61"/>
      <c r="AK1119" s="61"/>
      <c r="AL1119" s="61"/>
      <c r="AM1119" s="61"/>
      <c r="AN1119" s="61"/>
    </row>
    <row r="1120" spans="1:40" s="23" customFormat="1" ht="12.75" x14ac:dyDescent="0.2">
      <c r="A1120" s="23" t="s">
        <v>3585</v>
      </c>
      <c r="B1120" s="138">
        <v>1001</v>
      </c>
      <c r="C1120" s="138">
        <v>1001</v>
      </c>
      <c r="D1120" s="138">
        <v>100103</v>
      </c>
      <c r="E1120" s="138">
        <v>100103</v>
      </c>
      <c r="F1120" s="108" t="s">
        <v>2319</v>
      </c>
      <c r="G1120" s="27" t="s">
        <v>2320</v>
      </c>
      <c r="H1120" s="27" t="s">
        <v>5</v>
      </c>
      <c r="I1120" s="27" t="e">
        <f>+SUMIF('[16]New PBC 31.03.2021'!A:A, 'Trial Balance (2)'!F1120, '[16]New PBC 31.03.2021'!D:D)</f>
        <v>#VALUE!</v>
      </c>
      <c r="J1120" s="27" t="e">
        <f>+SUMIF('[16]New PBC 31.03.2021'!A:A, 'Trial Balance (2)'!F1120, '[16]New PBC 31.03.2021'!G:G)</f>
        <v>#VALUE!</v>
      </c>
      <c r="K1120" s="27" t="e">
        <f>+SUMIF('[16]New PBC 31.03.2021'!A:A, 'Trial Balance (2)'!F1120, '[16]New PBC 31.03.2021'!J:J)</f>
        <v>#VALUE!</v>
      </c>
      <c r="L1120" s="27" t="e">
        <f t="shared" si="81"/>
        <v>#VALUE!</v>
      </c>
      <c r="M1120" s="27">
        <f t="shared" si="80"/>
        <v>0</v>
      </c>
      <c r="N1120" s="95" t="e">
        <f t="shared" si="82"/>
        <v>#VALUE!</v>
      </c>
      <c r="O1120" s="59">
        <v>7057.6499998999989</v>
      </c>
      <c r="P1120" s="59">
        <f t="shared" si="78"/>
        <v>0</v>
      </c>
      <c r="Q1120" s="60">
        <f t="shared" si="79"/>
        <v>7058</v>
      </c>
      <c r="R1120" s="61"/>
      <c r="S1120" s="61"/>
      <c r="T1120" s="61"/>
      <c r="U1120" s="61"/>
      <c r="V1120" s="61"/>
      <c r="W1120" s="61"/>
      <c r="X1120" s="61"/>
      <c r="Y1120" s="61"/>
      <c r="Z1120" s="61"/>
      <c r="AA1120" s="61"/>
      <c r="AB1120" s="61"/>
      <c r="AC1120" s="61"/>
      <c r="AD1120" s="61"/>
      <c r="AE1120" s="61"/>
      <c r="AF1120" s="61"/>
      <c r="AG1120" s="61"/>
      <c r="AH1120" s="61"/>
      <c r="AI1120" s="61"/>
      <c r="AJ1120" s="61"/>
      <c r="AK1120" s="61"/>
      <c r="AL1120" s="61"/>
      <c r="AM1120" s="61"/>
      <c r="AN1120" s="61"/>
    </row>
    <row r="1121" spans="1:40" s="23" customFormat="1" ht="12.75" x14ac:dyDescent="0.2">
      <c r="A1121" s="23" t="s">
        <v>3585</v>
      </c>
      <c r="B1121" s="138">
        <v>1001</v>
      </c>
      <c r="C1121" s="138">
        <v>1001</v>
      </c>
      <c r="D1121" s="138">
        <v>100103</v>
      </c>
      <c r="E1121" s="138">
        <v>100103</v>
      </c>
      <c r="F1121" s="108" t="s">
        <v>2321</v>
      </c>
      <c r="G1121" s="27" t="s">
        <v>2322</v>
      </c>
      <c r="H1121" s="27" t="s">
        <v>5</v>
      </c>
      <c r="I1121" s="27" t="e">
        <f>+SUMIF('[16]New PBC 31.03.2021'!A:A, 'Trial Balance (2)'!F1121, '[16]New PBC 31.03.2021'!D:D)</f>
        <v>#VALUE!</v>
      </c>
      <c r="J1121" s="27" t="e">
        <f>+SUMIF('[16]New PBC 31.03.2021'!A:A, 'Trial Balance (2)'!F1121, '[16]New PBC 31.03.2021'!G:G)</f>
        <v>#VALUE!</v>
      </c>
      <c r="K1121" s="27" t="e">
        <f>+SUMIF('[16]New PBC 31.03.2021'!A:A, 'Trial Balance (2)'!F1121, '[16]New PBC 31.03.2021'!J:J)</f>
        <v>#VALUE!</v>
      </c>
      <c r="L1121" s="27" t="e">
        <f t="shared" si="81"/>
        <v>#VALUE!</v>
      </c>
      <c r="M1121" s="27">
        <f t="shared" si="80"/>
        <v>0</v>
      </c>
      <c r="N1121" s="95" t="e">
        <f t="shared" si="82"/>
        <v>#VALUE!</v>
      </c>
      <c r="O1121" s="59">
        <v>-1777.8000001</v>
      </c>
      <c r="P1121" s="59">
        <f t="shared" si="78"/>
        <v>0</v>
      </c>
      <c r="Q1121" s="60">
        <f t="shared" si="79"/>
        <v>-1778</v>
      </c>
      <c r="R1121" s="61"/>
      <c r="S1121" s="61"/>
      <c r="T1121" s="61"/>
      <c r="U1121" s="61"/>
      <c r="V1121" s="61"/>
      <c r="W1121" s="61"/>
      <c r="X1121" s="61"/>
      <c r="Y1121" s="61"/>
      <c r="Z1121" s="61"/>
      <c r="AA1121" s="61"/>
      <c r="AB1121" s="61"/>
      <c r="AC1121" s="61"/>
      <c r="AD1121" s="61"/>
      <c r="AE1121" s="61"/>
      <c r="AF1121" s="61"/>
      <c r="AG1121" s="61"/>
      <c r="AH1121" s="61"/>
      <c r="AI1121" s="61"/>
      <c r="AJ1121" s="61"/>
      <c r="AK1121" s="61"/>
      <c r="AL1121" s="61"/>
      <c r="AM1121" s="61"/>
      <c r="AN1121" s="61"/>
    </row>
    <row r="1122" spans="1:40" s="23" customFormat="1" ht="12.75" x14ac:dyDescent="0.2">
      <c r="A1122" s="23" t="s">
        <v>3585</v>
      </c>
      <c r="B1122" s="138">
        <v>1001</v>
      </c>
      <c r="C1122" s="138">
        <v>1001</v>
      </c>
      <c r="D1122" s="138">
        <v>100103</v>
      </c>
      <c r="E1122" s="138">
        <v>100103</v>
      </c>
      <c r="F1122" s="108" t="s">
        <v>2325</v>
      </c>
      <c r="G1122" s="27" t="s">
        <v>2326</v>
      </c>
      <c r="H1122" s="27" t="s">
        <v>5</v>
      </c>
      <c r="I1122" s="27" t="e">
        <f>+SUMIF('[16]New PBC 31.03.2021'!A:A, 'Trial Balance (2)'!F1122, '[16]New PBC 31.03.2021'!D:D)</f>
        <v>#VALUE!</v>
      </c>
      <c r="J1122" s="27" t="e">
        <f>+SUMIF('[16]New PBC 31.03.2021'!A:A, 'Trial Balance (2)'!F1122, '[16]New PBC 31.03.2021'!G:G)</f>
        <v>#VALUE!</v>
      </c>
      <c r="K1122" s="27" t="e">
        <f>+SUMIF('[16]New PBC 31.03.2021'!A:A, 'Trial Balance (2)'!F1122, '[16]New PBC 31.03.2021'!J:J)</f>
        <v>#VALUE!</v>
      </c>
      <c r="L1122" s="27" t="e">
        <f t="shared" si="81"/>
        <v>#VALUE!</v>
      </c>
      <c r="M1122" s="27">
        <f t="shared" si="80"/>
        <v>0</v>
      </c>
      <c r="N1122" s="95" t="e">
        <f t="shared" si="82"/>
        <v>#VALUE!</v>
      </c>
      <c r="O1122" s="59"/>
      <c r="P1122" s="59"/>
      <c r="Q1122" s="60"/>
      <c r="R1122" s="61"/>
      <c r="S1122" s="61"/>
      <c r="T1122" s="61"/>
      <c r="U1122" s="61"/>
      <c r="V1122" s="61"/>
      <c r="W1122" s="61"/>
      <c r="X1122" s="61"/>
      <c r="Y1122" s="61"/>
      <c r="Z1122" s="61"/>
      <c r="AA1122" s="61"/>
      <c r="AB1122" s="61"/>
      <c r="AC1122" s="61"/>
      <c r="AD1122" s="61"/>
      <c r="AE1122" s="61"/>
      <c r="AF1122" s="61"/>
      <c r="AG1122" s="61"/>
      <c r="AH1122" s="61"/>
      <c r="AI1122" s="61"/>
      <c r="AJ1122" s="61"/>
      <c r="AK1122" s="61"/>
      <c r="AL1122" s="61"/>
      <c r="AM1122" s="61"/>
      <c r="AN1122" s="61"/>
    </row>
    <row r="1123" spans="1:40" s="23" customFormat="1" ht="12.75" x14ac:dyDescent="0.2">
      <c r="A1123" s="23" t="s">
        <v>3585</v>
      </c>
      <c r="B1123" s="138">
        <v>1001</v>
      </c>
      <c r="C1123" s="138">
        <v>1001</v>
      </c>
      <c r="D1123" s="138">
        <v>100103</v>
      </c>
      <c r="E1123" s="138">
        <v>100103</v>
      </c>
      <c r="F1123" s="108" t="s">
        <v>3588</v>
      </c>
      <c r="G1123" s="27" t="s">
        <v>3589</v>
      </c>
      <c r="H1123" s="27" t="s">
        <v>5</v>
      </c>
      <c r="I1123" s="27" t="e">
        <f>+SUMIF('[16]New PBC 31.03.2021'!A:A, 'Trial Balance (2)'!F1123, '[16]New PBC 31.03.2021'!D:D)</f>
        <v>#VALUE!</v>
      </c>
      <c r="J1123" s="27" t="e">
        <f>+SUMIF('[16]New PBC 31.03.2021'!A:A, 'Trial Balance (2)'!F1123, '[16]New PBC 31.03.2021'!G:G)</f>
        <v>#VALUE!</v>
      </c>
      <c r="K1123" s="27" t="e">
        <f>+SUMIF('[16]New PBC 31.03.2021'!A:A, 'Trial Balance (2)'!F1123, '[16]New PBC 31.03.2021'!J:J)</f>
        <v>#VALUE!</v>
      </c>
      <c r="L1123" s="27" t="e">
        <f t="shared" si="81"/>
        <v>#VALUE!</v>
      </c>
      <c r="M1123" s="27">
        <f t="shared" si="80"/>
        <v>0</v>
      </c>
      <c r="N1123" s="95" t="e">
        <f t="shared" si="82"/>
        <v>#VALUE!</v>
      </c>
      <c r="O1123" s="59"/>
      <c r="P1123" s="59"/>
      <c r="Q1123" s="60"/>
      <c r="R1123" s="61"/>
      <c r="S1123" s="61"/>
      <c r="T1123" s="61"/>
      <c r="U1123" s="61"/>
      <c r="V1123" s="61"/>
      <c r="W1123" s="61"/>
      <c r="X1123" s="61"/>
      <c r="Y1123" s="61"/>
      <c r="Z1123" s="61"/>
      <c r="AA1123" s="61"/>
      <c r="AB1123" s="61"/>
      <c r="AC1123" s="61"/>
      <c r="AD1123" s="61"/>
      <c r="AE1123" s="61"/>
      <c r="AF1123" s="61"/>
      <c r="AG1123" s="61"/>
      <c r="AH1123" s="61"/>
      <c r="AI1123" s="61"/>
      <c r="AJ1123" s="61"/>
      <c r="AK1123" s="61"/>
      <c r="AL1123" s="61"/>
      <c r="AM1123" s="61"/>
      <c r="AN1123" s="61"/>
    </row>
    <row r="1124" spans="1:40" s="23" customFormat="1" ht="12.75" x14ac:dyDescent="0.2">
      <c r="A1124" s="23" t="s">
        <v>3585</v>
      </c>
      <c r="B1124" s="138">
        <v>1001</v>
      </c>
      <c r="C1124" s="138">
        <v>1001</v>
      </c>
      <c r="D1124" s="138">
        <v>100103</v>
      </c>
      <c r="E1124" s="138">
        <v>100103</v>
      </c>
      <c r="F1124" s="108" t="s">
        <v>2343</v>
      </c>
      <c r="G1124" s="27" t="s">
        <v>2344</v>
      </c>
      <c r="H1124" s="27" t="s">
        <v>5</v>
      </c>
      <c r="I1124" s="27" t="e">
        <f>+SUMIF('[16]New PBC 31.03.2021'!A:A, 'Trial Balance (2)'!F1124, '[16]New PBC 31.03.2021'!D:D)</f>
        <v>#VALUE!</v>
      </c>
      <c r="J1124" s="27" t="e">
        <f>+SUMIF('[16]New PBC 31.03.2021'!A:A, 'Trial Balance (2)'!F1124, '[16]New PBC 31.03.2021'!G:G)</f>
        <v>#VALUE!</v>
      </c>
      <c r="K1124" s="27" t="e">
        <f>+SUMIF('[16]New PBC 31.03.2021'!A:A, 'Trial Balance (2)'!F1124, '[16]New PBC 31.03.2021'!J:J)</f>
        <v>#VALUE!</v>
      </c>
      <c r="L1124" s="27" t="e">
        <f t="shared" si="81"/>
        <v>#VALUE!</v>
      </c>
      <c r="M1124" s="27">
        <f t="shared" si="80"/>
        <v>0</v>
      </c>
      <c r="N1124" s="95" t="e">
        <f t="shared" si="82"/>
        <v>#VALUE!</v>
      </c>
      <c r="O1124" s="59"/>
      <c r="P1124" s="59"/>
      <c r="Q1124" s="60"/>
      <c r="R1124" s="61"/>
      <c r="S1124" s="61"/>
      <c r="T1124" s="61"/>
      <c r="U1124" s="61"/>
      <c r="V1124" s="61"/>
      <c r="W1124" s="61"/>
      <c r="X1124" s="61"/>
      <c r="Y1124" s="61"/>
      <c r="Z1124" s="61"/>
      <c r="AA1124" s="61"/>
      <c r="AB1124" s="61"/>
      <c r="AC1124" s="61"/>
      <c r="AD1124" s="61"/>
      <c r="AE1124" s="61"/>
      <c r="AF1124" s="61"/>
      <c r="AG1124" s="61"/>
      <c r="AH1124" s="61"/>
      <c r="AI1124" s="61"/>
      <c r="AJ1124" s="61"/>
      <c r="AK1124" s="61"/>
      <c r="AL1124" s="61"/>
      <c r="AM1124" s="61"/>
      <c r="AN1124" s="61"/>
    </row>
    <row r="1125" spans="1:40" s="23" customFormat="1" ht="12.75" x14ac:dyDescent="0.2">
      <c r="A1125" s="23" t="s">
        <v>3585</v>
      </c>
      <c r="B1125" s="138">
        <v>1001</v>
      </c>
      <c r="C1125" s="138">
        <v>1001</v>
      </c>
      <c r="D1125" s="138">
        <v>100103</v>
      </c>
      <c r="E1125" s="138">
        <v>100103</v>
      </c>
      <c r="F1125" s="108" t="s">
        <v>2355</v>
      </c>
      <c r="G1125" s="27" t="s">
        <v>2356</v>
      </c>
      <c r="H1125" s="27" t="s">
        <v>5</v>
      </c>
      <c r="I1125" s="27" t="e">
        <f>+SUMIF('[16]New PBC 31.03.2021'!A:A, 'Trial Balance (2)'!F1125, '[16]New PBC 31.03.2021'!D:D)</f>
        <v>#VALUE!</v>
      </c>
      <c r="J1125" s="27" t="e">
        <f>+SUMIF('[16]New PBC 31.03.2021'!A:A, 'Trial Balance (2)'!F1125, '[16]New PBC 31.03.2021'!G:G)</f>
        <v>#VALUE!</v>
      </c>
      <c r="K1125" s="27" t="e">
        <f>+SUMIF('[16]New PBC 31.03.2021'!A:A, 'Trial Balance (2)'!F1125, '[16]New PBC 31.03.2021'!J:J)</f>
        <v>#VALUE!</v>
      </c>
      <c r="L1125" s="27" t="e">
        <f t="shared" si="81"/>
        <v>#VALUE!</v>
      </c>
      <c r="M1125" s="27">
        <f t="shared" si="80"/>
        <v>0</v>
      </c>
      <c r="N1125" s="95" t="e">
        <f t="shared" si="82"/>
        <v>#VALUE!</v>
      </c>
      <c r="O1125" s="59"/>
      <c r="P1125" s="59"/>
      <c r="Q1125" s="60"/>
      <c r="R1125" s="61"/>
      <c r="S1125" s="61"/>
      <c r="T1125" s="61"/>
      <c r="U1125" s="61"/>
      <c r="V1125" s="61"/>
      <c r="W1125" s="61"/>
      <c r="X1125" s="61"/>
      <c r="Y1125" s="61"/>
      <c r="Z1125" s="61"/>
      <c r="AA1125" s="61"/>
      <c r="AB1125" s="61"/>
      <c r="AC1125" s="61"/>
      <c r="AD1125" s="61"/>
      <c r="AE1125" s="61"/>
      <c r="AF1125" s="61"/>
      <c r="AG1125" s="61"/>
      <c r="AH1125" s="61"/>
      <c r="AI1125" s="61"/>
      <c r="AJ1125" s="61"/>
      <c r="AK1125" s="61"/>
      <c r="AL1125" s="61"/>
      <c r="AM1125" s="61"/>
      <c r="AN1125" s="61"/>
    </row>
    <row r="1126" spans="1:40" s="23" customFormat="1" ht="12.75" x14ac:dyDescent="0.2">
      <c r="A1126" s="123" t="s">
        <v>3585</v>
      </c>
      <c r="B1126" s="139">
        <v>1001</v>
      </c>
      <c r="C1126" s="138"/>
      <c r="D1126" s="138">
        <v>100103</v>
      </c>
      <c r="E1126" s="138"/>
      <c r="F1126" s="108" t="s">
        <v>3496</v>
      </c>
      <c r="G1126" s="27" t="s">
        <v>3497</v>
      </c>
      <c r="H1126" s="27"/>
      <c r="I1126" s="27" t="e">
        <f>+SUMIF('[16]New PBC 31.03.2021'!A:A, 'Trial Balance (2)'!F1126, '[16]New PBC 31.03.2021'!D:D)</f>
        <v>#VALUE!</v>
      </c>
      <c r="J1126" s="27" t="e">
        <f>+SUMIF('[16]New PBC 31.03.2021'!A:A, 'Trial Balance (2)'!F1126, '[16]New PBC 31.03.2021'!G:G)</f>
        <v>#VALUE!</v>
      </c>
      <c r="K1126" s="27" t="e">
        <f>+SUMIF('[16]New PBC 31.03.2021'!A:A, 'Trial Balance (2)'!F1126, '[16]New PBC 31.03.2021'!J:J)</f>
        <v>#VALUE!</v>
      </c>
      <c r="L1126" s="27" t="e">
        <f t="shared" si="81"/>
        <v>#VALUE!</v>
      </c>
      <c r="M1126" s="27"/>
      <c r="N1126" s="95" t="e">
        <f t="shared" si="82"/>
        <v>#VALUE!</v>
      </c>
      <c r="O1126" s="59"/>
      <c r="P1126" s="59"/>
      <c r="Q1126" s="60"/>
      <c r="R1126" s="61"/>
      <c r="S1126" s="61"/>
      <c r="T1126" s="61"/>
      <c r="U1126" s="61"/>
      <c r="V1126" s="61"/>
      <c r="W1126" s="61"/>
      <c r="X1126" s="61"/>
      <c r="Y1126" s="61"/>
      <c r="Z1126" s="61"/>
      <c r="AA1126" s="61"/>
      <c r="AB1126" s="61"/>
      <c r="AC1126" s="61"/>
      <c r="AD1126" s="61"/>
      <c r="AE1126" s="61"/>
      <c r="AF1126" s="61"/>
      <c r="AG1126" s="61"/>
      <c r="AH1126" s="61"/>
      <c r="AI1126" s="61"/>
      <c r="AJ1126" s="61"/>
      <c r="AK1126" s="61"/>
      <c r="AL1126" s="61"/>
      <c r="AM1126" s="61"/>
      <c r="AN1126" s="61"/>
    </row>
    <row r="1127" spans="1:40" s="23" customFormat="1" ht="12.75" x14ac:dyDescent="0.2">
      <c r="A1127" s="23" t="s">
        <v>3585</v>
      </c>
      <c r="B1127" s="138">
        <v>1001</v>
      </c>
      <c r="C1127" s="138">
        <v>1001</v>
      </c>
      <c r="D1127" s="138">
        <v>100103</v>
      </c>
      <c r="E1127" s="138">
        <v>100103</v>
      </c>
      <c r="F1127" s="108" t="s">
        <v>2329</v>
      </c>
      <c r="G1127" s="27" t="s">
        <v>3590</v>
      </c>
      <c r="H1127" s="27" t="s">
        <v>5</v>
      </c>
      <c r="I1127" s="27" t="e">
        <f>+SUMIF('[16]New PBC 31.03.2021'!A:A, 'Trial Balance (2)'!F1127, '[16]New PBC 31.03.2021'!D:D)</f>
        <v>#VALUE!</v>
      </c>
      <c r="J1127" s="27" t="e">
        <f>+SUMIF('[16]New PBC 31.03.2021'!A:A, 'Trial Balance (2)'!F1127, '[16]New PBC 31.03.2021'!G:G)</f>
        <v>#VALUE!</v>
      </c>
      <c r="K1127" s="27" t="e">
        <f>+SUMIF('[16]New PBC 31.03.2021'!A:A, 'Trial Balance (2)'!F1127, '[16]New PBC 31.03.2021'!J:J)</f>
        <v>#VALUE!</v>
      </c>
      <c r="L1127" s="27" t="e">
        <f t="shared" si="81"/>
        <v>#VALUE!</v>
      </c>
      <c r="M1127" s="27">
        <f t="shared" si="80"/>
        <v>0</v>
      </c>
      <c r="N1127" s="95" t="e">
        <f t="shared" si="82"/>
        <v>#VALUE!</v>
      </c>
      <c r="O1127" s="59">
        <v>2563630</v>
      </c>
      <c r="P1127" s="59">
        <f t="shared" si="78"/>
        <v>0</v>
      </c>
      <c r="Q1127" s="60">
        <f t="shared" si="79"/>
        <v>2563630</v>
      </c>
      <c r="R1127" s="61"/>
      <c r="S1127" s="61"/>
      <c r="T1127" s="61"/>
      <c r="U1127" s="61"/>
      <c r="V1127" s="61"/>
      <c r="W1127" s="61"/>
      <c r="X1127" s="61"/>
      <c r="Y1127" s="61"/>
      <c r="Z1127" s="61"/>
      <c r="AA1127" s="61"/>
      <c r="AB1127" s="61"/>
      <c r="AC1127" s="61"/>
      <c r="AD1127" s="61"/>
      <c r="AE1127" s="61"/>
      <c r="AF1127" s="61"/>
      <c r="AG1127" s="61"/>
      <c r="AH1127" s="61"/>
      <c r="AI1127" s="61"/>
      <c r="AJ1127" s="61"/>
      <c r="AK1127" s="61"/>
      <c r="AL1127" s="61"/>
      <c r="AM1127" s="61"/>
      <c r="AN1127" s="61"/>
    </row>
    <row r="1128" spans="1:40" s="23" customFormat="1" ht="12.75" x14ac:dyDescent="0.2">
      <c r="A1128" s="23" t="s">
        <v>3585</v>
      </c>
      <c r="B1128" s="138">
        <v>1001</v>
      </c>
      <c r="C1128" s="138">
        <v>1001</v>
      </c>
      <c r="D1128" s="138">
        <v>100103</v>
      </c>
      <c r="E1128" s="138">
        <v>100103</v>
      </c>
      <c r="F1128" s="108" t="s">
        <v>2331</v>
      </c>
      <c r="G1128" s="27" t="s">
        <v>2332</v>
      </c>
      <c r="H1128" s="27" t="s">
        <v>5</v>
      </c>
      <c r="I1128" s="27" t="e">
        <f>+SUMIF('[16]New PBC 31.03.2021'!A:A, 'Trial Balance (2)'!F1128, '[16]New PBC 31.03.2021'!D:D)</f>
        <v>#VALUE!</v>
      </c>
      <c r="J1128" s="27" t="e">
        <f>+SUMIF('[16]New PBC 31.03.2021'!A:A, 'Trial Balance (2)'!F1128, '[16]New PBC 31.03.2021'!G:G)</f>
        <v>#VALUE!</v>
      </c>
      <c r="K1128" s="27" t="e">
        <f>+SUMIF('[16]New PBC 31.03.2021'!A:A, 'Trial Balance (2)'!F1128, '[16]New PBC 31.03.2021'!J:J)</f>
        <v>#VALUE!</v>
      </c>
      <c r="L1128" s="27" t="e">
        <f t="shared" si="81"/>
        <v>#VALUE!</v>
      </c>
      <c r="M1128" s="27">
        <f t="shared" si="80"/>
        <v>0</v>
      </c>
      <c r="N1128" s="95" t="e">
        <f t="shared" si="82"/>
        <v>#VALUE!</v>
      </c>
      <c r="O1128" s="59">
        <v>1592730</v>
      </c>
      <c r="P1128" s="59">
        <f t="shared" si="78"/>
        <v>0</v>
      </c>
      <c r="Q1128" s="60">
        <f t="shared" si="79"/>
        <v>1592730</v>
      </c>
      <c r="R1128" s="61"/>
      <c r="S1128" s="61"/>
      <c r="T1128" s="61"/>
      <c r="U1128" s="61"/>
      <c r="V1128" s="61"/>
      <c r="W1128" s="61"/>
      <c r="X1128" s="61"/>
      <c r="Y1128" s="61"/>
      <c r="Z1128" s="61"/>
      <c r="AA1128" s="61"/>
      <c r="AB1128" s="61"/>
      <c r="AC1128" s="61"/>
      <c r="AD1128" s="61"/>
      <c r="AE1128" s="61"/>
      <c r="AF1128" s="61"/>
      <c r="AG1128" s="61"/>
      <c r="AH1128" s="61"/>
      <c r="AI1128" s="61"/>
      <c r="AJ1128" s="61"/>
      <c r="AK1128" s="61"/>
      <c r="AL1128" s="61"/>
      <c r="AM1128" s="61"/>
      <c r="AN1128" s="61"/>
    </row>
    <row r="1129" spans="1:40" s="23" customFormat="1" ht="12.75" x14ac:dyDescent="0.2">
      <c r="A1129" s="23" t="s">
        <v>3585</v>
      </c>
      <c r="B1129" s="138">
        <v>1001</v>
      </c>
      <c r="C1129" s="138">
        <v>1001</v>
      </c>
      <c r="D1129" s="138">
        <v>100103</v>
      </c>
      <c r="E1129" s="138">
        <v>100103</v>
      </c>
      <c r="F1129" s="108" t="s">
        <v>2333</v>
      </c>
      <c r="G1129" s="27" t="s">
        <v>2334</v>
      </c>
      <c r="H1129" s="27" t="s">
        <v>5</v>
      </c>
      <c r="I1129" s="27" t="e">
        <f>+SUMIF('[16]New PBC 31.03.2021'!A:A, 'Trial Balance (2)'!F1129, '[16]New PBC 31.03.2021'!D:D)</f>
        <v>#VALUE!</v>
      </c>
      <c r="J1129" s="27" t="e">
        <f>+SUMIF('[16]New PBC 31.03.2021'!A:A, 'Trial Balance (2)'!F1129, '[16]New PBC 31.03.2021'!G:G)</f>
        <v>#VALUE!</v>
      </c>
      <c r="K1129" s="27" t="e">
        <f>+SUMIF('[16]New PBC 31.03.2021'!A:A, 'Trial Balance (2)'!F1129, '[16]New PBC 31.03.2021'!J:J)</f>
        <v>#VALUE!</v>
      </c>
      <c r="L1129" s="27" t="e">
        <f t="shared" si="81"/>
        <v>#VALUE!</v>
      </c>
      <c r="M1129" s="27">
        <f t="shared" si="80"/>
        <v>0</v>
      </c>
      <c r="N1129" s="95" t="e">
        <f t="shared" si="82"/>
        <v>#VALUE!</v>
      </c>
      <c r="O1129" s="59">
        <v>2011034.9999999106</v>
      </c>
      <c r="P1129" s="59">
        <f t="shared" si="78"/>
        <v>0</v>
      </c>
      <c r="Q1129" s="60">
        <f t="shared" si="79"/>
        <v>2011035</v>
      </c>
      <c r="R1129" s="61"/>
      <c r="S1129" s="61"/>
      <c r="T1129" s="61"/>
      <c r="U1129" s="61"/>
      <c r="V1129" s="61"/>
      <c r="W1129" s="61"/>
      <c r="X1129" s="61"/>
      <c r="Y1129" s="61"/>
      <c r="Z1129" s="61"/>
      <c r="AA1129" s="61"/>
      <c r="AB1129" s="61"/>
      <c r="AC1129" s="61"/>
      <c r="AD1129" s="61"/>
      <c r="AE1129" s="61"/>
      <c r="AF1129" s="61"/>
      <c r="AG1129" s="61"/>
      <c r="AH1129" s="61"/>
      <c r="AI1129" s="61"/>
      <c r="AJ1129" s="61"/>
      <c r="AK1129" s="61"/>
      <c r="AL1129" s="61"/>
      <c r="AM1129" s="61"/>
      <c r="AN1129" s="61"/>
    </row>
    <row r="1130" spans="1:40" s="23" customFormat="1" ht="12.75" x14ac:dyDescent="0.2">
      <c r="A1130" s="23" t="s">
        <v>3585</v>
      </c>
      <c r="B1130" s="138">
        <v>1001</v>
      </c>
      <c r="C1130" s="138">
        <v>1001</v>
      </c>
      <c r="D1130" s="138">
        <v>100103</v>
      </c>
      <c r="E1130" s="138">
        <v>100103</v>
      </c>
      <c r="F1130" s="108" t="s">
        <v>2335</v>
      </c>
      <c r="G1130" s="27" t="s">
        <v>2336</v>
      </c>
      <c r="H1130" s="27" t="s">
        <v>371</v>
      </c>
      <c r="I1130" s="27" t="e">
        <f>+SUMIF('[16]New PBC 31.03.2021'!A:A, 'Trial Balance (2)'!F1130, '[16]New PBC 31.03.2021'!D:D)</f>
        <v>#VALUE!</v>
      </c>
      <c r="J1130" s="27" t="e">
        <f>+SUMIF('[16]New PBC 31.03.2021'!A:A, 'Trial Balance (2)'!F1130, '[16]New PBC 31.03.2021'!G:G)</f>
        <v>#VALUE!</v>
      </c>
      <c r="K1130" s="27" t="e">
        <f>+SUMIF('[16]New PBC 31.03.2021'!A:A, 'Trial Balance (2)'!F1130, '[16]New PBC 31.03.2021'!J:J)</f>
        <v>#VALUE!</v>
      </c>
      <c r="L1130" s="27" t="e">
        <f t="shared" si="81"/>
        <v>#VALUE!</v>
      </c>
      <c r="M1130" s="27">
        <f t="shared" si="80"/>
        <v>0</v>
      </c>
      <c r="N1130" s="95" t="e">
        <f t="shared" si="82"/>
        <v>#VALUE!</v>
      </c>
      <c r="O1130" s="59">
        <v>3.8859844207763672E-3</v>
      </c>
      <c r="P1130" s="59">
        <f t="shared" si="78"/>
        <v>0</v>
      </c>
      <c r="Q1130" s="60">
        <f t="shared" si="79"/>
        <v>0</v>
      </c>
      <c r="R1130" s="61"/>
      <c r="S1130" s="61"/>
      <c r="T1130" s="61"/>
      <c r="U1130" s="61"/>
      <c r="V1130" s="61"/>
      <c r="W1130" s="61"/>
      <c r="X1130" s="61"/>
      <c r="Y1130" s="61"/>
      <c r="Z1130" s="61"/>
      <c r="AA1130" s="61"/>
      <c r="AB1130" s="61"/>
      <c r="AC1130" s="61"/>
      <c r="AD1130" s="61"/>
      <c r="AE1130" s="61"/>
      <c r="AF1130" s="61"/>
      <c r="AG1130" s="61"/>
      <c r="AH1130" s="61"/>
      <c r="AI1130" s="61"/>
      <c r="AJ1130" s="61"/>
      <c r="AK1130" s="61"/>
      <c r="AL1130" s="61"/>
      <c r="AM1130" s="61"/>
      <c r="AN1130" s="61"/>
    </row>
    <row r="1131" spans="1:40" s="23" customFormat="1" ht="12.75" x14ac:dyDescent="0.2">
      <c r="A1131" s="23" t="s">
        <v>3585</v>
      </c>
      <c r="B1131" s="138">
        <v>1001</v>
      </c>
      <c r="C1131" s="138">
        <v>1001</v>
      </c>
      <c r="D1131" s="138">
        <v>100103</v>
      </c>
      <c r="E1131" s="138">
        <v>100103</v>
      </c>
      <c r="F1131" s="108" t="s">
        <v>2339</v>
      </c>
      <c r="G1131" s="27" t="s">
        <v>2340</v>
      </c>
      <c r="H1131" s="27" t="s">
        <v>5</v>
      </c>
      <c r="I1131" s="27" t="e">
        <f>+SUMIF('[16]New PBC 31.03.2021'!A:A, 'Trial Balance (2)'!F1131, '[16]New PBC 31.03.2021'!D:D)</f>
        <v>#VALUE!</v>
      </c>
      <c r="J1131" s="27" t="e">
        <f>+SUMIF('[16]New PBC 31.03.2021'!A:A, 'Trial Balance (2)'!F1131, '[16]New PBC 31.03.2021'!G:G)</f>
        <v>#VALUE!</v>
      </c>
      <c r="K1131" s="27" t="e">
        <f>+SUMIF('[16]New PBC 31.03.2021'!A:A, 'Trial Balance (2)'!F1131, '[16]New PBC 31.03.2021'!J:J)</f>
        <v>#VALUE!</v>
      </c>
      <c r="L1131" s="27" t="e">
        <f t="shared" si="81"/>
        <v>#VALUE!</v>
      </c>
      <c r="M1131" s="27">
        <f t="shared" si="80"/>
        <v>0</v>
      </c>
      <c r="N1131" s="95" t="e">
        <f t="shared" si="82"/>
        <v>#VALUE!</v>
      </c>
      <c r="O1131" s="59">
        <v>1666465</v>
      </c>
      <c r="P1131" s="59">
        <f t="shared" si="78"/>
        <v>0</v>
      </c>
      <c r="Q1131" s="60">
        <f t="shared" si="79"/>
        <v>1666465</v>
      </c>
      <c r="R1131" s="61"/>
      <c r="S1131" s="61"/>
      <c r="T1131" s="61"/>
      <c r="U1131" s="61"/>
      <c r="V1131" s="61"/>
      <c r="W1131" s="61"/>
      <c r="X1131" s="61"/>
      <c r="Y1131" s="61"/>
      <c r="Z1131" s="61"/>
      <c r="AA1131" s="61"/>
      <c r="AB1131" s="61"/>
      <c r="AC1131" s="61"/>
      <c r="AD1131" s="61"/>
      <c r="AE1131" s="61"/>
      <c r="AF1131" s="61"/>
      <c r="AG1131" s="61"/>
      <c r="AH1131" s="61"/>
      <c r="AI1131" s="61"/>
      <c r="AJ1131" s="61"/>
      <c r="AK1131" s="61"/>
      <c r="AL1131" s="61"/>
      <c r="AM1131" s="61"/>
      <c r="AN1131" s="61"/>
    </row>
    <row r="1132" spans="1:40" s="23" customFormat="1" ht="12.75" x14ac:dyDescent="0.2">
      <c r="A1132" s="23" t="s">
        <v>3585</v>
      </c>
      <c r="B1132" s="138">
        <v>1001</v>
      </c>
      <c r="C1132" s="138">
        <v>1001</v>
      </c>
      <c r="D1132" s="138">
        <v>100103</v>
      </c>
      <c r="E1132" s="138">
        <v>100103</v>
      </c>
      <c r="F1132" s="108" t="s">
        <v>2341</v>
      </c>
      <c r="G1132" s="27" t="s">
        <v>3591</v>
      </c>
      <c r="H1132" s="27" t="s">
        <v>5</v>
      </c>
      <c r="I1132" s="27" t="e">
        <f>+SUMIF('[16]New PBC 31.03.2021'!A:A, 'Trial Balance (2)'!F1132, '[16]New PBC 31.03.2021'!D:D)</f>
        <v>#VALUE!</v>
      </c>
      <c r="J1132" s="27" t="e">
        <f>+SUMIF('[16]New PBC 31.03.2021'!A:A, 'Trial Balance (2)'!F1132, '[16]New PBC 31.03.2021'!G:G)</f>
        <v>#VALUE!</v>
      </c>
      <c r="K1132" s="27" t="e">
        <f>+SUMIF('[16]New PBC 31.03.2021'!A:A, 'Trial Balance (2)'!F1132, '[16]New PBC 31.03.2021'!J:J)</f>
        <v>#VALUE!</v>
      </c>
      <c r="L1132" s="27" t="e">
        <f t="shared" si="81"/>
        <v>#VALUE!</v>
      </c>
      <c r="M1132" s="27">
        <f t="shared" si="80"/>
        <v>0</v>
      </c>
      <c r="N1132" s="95" t="e">
        <f t="shared" si="82"/>
        <v>#VALUE!</v>
      </c>
      <c r="O1132" s="59">
        <v>-2339.75</v>
      </c>
      <c r="P1132" s="59">
        <f t="shared" si="78"/>
        <v>0</v>
      </c>
      <c r="Q1132" s="60">
        <f t="shared" si="79"/>
        <v>-2340</v>
      </c>
      <c r="R1132" s="61"/>
      <c r="S1132" s="61"/>
      <c r="T1132" s="61"/>
      <c r="U1132" s="61"/>
      <c r="V1132" s="61"/>
      <c r="W1132" s="61"/>
      <c r="X1132" s="61"/>
      <c r="Y1132" s="61"/>
      <c r="Z1132" s="61"/>
      <c r="AA1132" s="61"/>
      <c r="AB1132" s="61"/>
      <c r="AC1132" s="61"/>
      <c r="AD1132" s="61"/>
      <c r="AE1132" s="61"/>
      <c r="AF1132" s="61"/>
      <c r="AG1132" s="61"/>
      <c r="AH1132" s="61"/>
      <c r="AI1132" s="61"/>
      <c r="AJ1132" s="61"/>
      <c r="AK1132" s="61"/>
      <c r="AL1132" s="61"/>
      <c r="AM1132" s="61"/>
      <c r="AN1132" s="61"/>
    </row>
    <row r="1133" spans="1:40" s="23" customFormat="1" ht="12.75" x14ac:dyDescent="0.2">
      <c r="A1133" s="23" t="s">
        <v>3585</v>
      </c>
      <c r="B1133" s="138">
        <v>1001</v>
      </c>
      <c r="C1133" s="138">
        <v>1001</v>
      </c>
      <c r="D1133" s="138">
        <v>100103</v>
      </c>
      <c r="E1133" s="138">
        <v>100103</v>
      </c>
      <c r="F1133" s="108" t="s">
        <v>2345</v>
      </c>
      <c r="G1133" s="27" t="s">
        <v>2346</v>
      </c>
      <c r="H1133" s="27" t="s">
        <v>5</v>
      </c>
      <c r="I1133" s="27" t="e">
        <f>+SUMIF('[16]New PBC 31.03.2021'!A:A, 'Trial Balance (2)'!F1133, '[16]New PBC 31.03.2021'!D:D)</f>
        <v>#VALUE!</v>
      </c>
      <c r="J1133" s="27" t="e">
        <f>+SUMIF('[16]New PBC 31.03.2021'!A:A, 'Trial Balance (2)'!F1133, '[16]New PBC 31.03.2021'!G:G)</f>
        <v>#VALUE!</v>
      </c>
      <c r="K1133" s="27" t="e">
        <f>+SUMIF('[16]New PBC 31.03.2021'!A:A, 'Trial Balance (2)'!F1133, '[16]New PBC 31.03.2021'!J:J)</f>
        <v>#VALUE!</v>
      </c>
      <c r="L1133" s="27" t="e">
        <f t="shared" si="81"/>
        <v>#VALUE!</v>
      </c>
      <c r="M1133" s="27">
        <f t="shared" si="80"/>
        <v>0</v>
      </c>
      <c r="N1133" s="95" t="e">
        <f t="shared" si="82"/>
        <v>#VALUE!</v>
      </c>
      <c r="O1133" s="59">
        <v>380.38999970000077</v>
      </c>
      <c r="P1133" s="59">
        <f t="shared" si="78"/>
        <v>0</v>
      </c>
      <c r="Q1133" s="60">
        <f t="shared" si="79"/>
        <v>380</v>
      </c>
      <c r="R1133" s="61"/>
      <c r="S1133" s="61"/>
      <c r="T1133" s="61"/>
      <c r="U1133" s="61"/>
      <c r="V1133" s="61"/>
      <c r="W1133" s="61"/>
      <c r="X1133" s="61"/>
      <c r="Y1133" s="61"/>
      <c r="Z1133" s="61"/>
      <c r="AA1133" s="61"/>
      <c r="AB1133" s="61"/>
      <c r="AC1133" s="61"/>
      <c r="AD1133" s="61"/>
      <c r="AE1133" s="61"/>
      <c r="AF1133" s="61"/>
      <c r="AG1133" s="61"/>
      <c r="AH1133" s="61"/>
      <c r="AI1133" s="61"/>
      <c r="AJ1133" s="61"/>
      <c r="AK1133" s="61"/>
      <c r="AL1133" s="61"/>
      <c r="AM1133" s="61"/>
      <c r="AN1133" s="61"/>
    </row>
    <row r="1134" spans="1:40" s="23" customFormat="1" ht="12.75" x14ac:dyDescent="0.2">
      <c r="A1134" s="23" t="s">
        <v>3585</v>
      </c>
      <c r="B1134" s="138">
        <v>1001</v>
      </c>
      <c r="C1134" s="138">
        <v>1001</v>
      </c>
      <c r="D1134" s="138">
        <v>100103</v>
      </c>
      <c r="E1134" s="138">
        <v>100103</v>
      </c>
      <c r="F1134" s="108" t="s">
        <v>2347</v>
      </c>
      <c r="G1134" s="27" t="s">
        <v>2348</v>
      </c>
      <c r="H1134" s="27" t="s">
        <v>5</v>
      </c>
      <c r="I1134" s="27" t="e">
        <f>+SUMIF('[16]New PBC 31.03.2021'!A:A, 'Trial Balance (2)'!F1134, '[16]New PBC 31.03.2021'!D:D)</f>
        <v>#VALUE!</v>
      </c>
      <c r="J1134" s="27" t="e">
        <f>+SUMIF('[16]New PBC 31.03.2021'!A:A, 'Trial Balance (2)'!F1134, '[16]New PBC 31.03.2021'!G:G)</f>
        <v>#VALUE!</v>
      </c>
      <c r="K1134" s="27" t="e">
        <f>+SUMIF('[16]New PBC 31.03.2021'!A:A, 'Trial Balance (2)'!F1134, '[16]New PBC 31.03.2021'!J:J)</f>
        <v>#VALUE!</v>
      </c>
      <c r="L1134" s="27" t="e">
        <f t="shared" si="81"/>
        <v>#VALUE!</v>
      </c>
      <c r="M1134" s="27">
        <f t="shared" si="80"/>
        <v>0</v>
      </c>
      <c r="N1134" s="95" t="e">
        <f t="shared" si="82"/>
        <v>#VALUE!</v>
      </c>
      <c r="O1134" s="59">
        <v>3423.9499999999971</v>
      </c>
      <c r="P1134" s="59">
        <f t="shared" si="78"/>
        <v>0</v>
      </c>
      <c r="Q1134" s="60">
        <f t="shared" si="79"/>
        <v>3424</v>
      </c>
      <c r="R1134" s="61"/>
      <c r="S1134" s="61"/>
      <c r="T1134" s="61"/>
      <c r="U1134" s="61"/>
      <c r="V1134" s="61"/>
      <c r="W1134" s="61"/>
      <c r="X1134" s="61"/>
      <c r="Y1134" s="61"/>
      <c r="Z1134" s="61"/>
      <c r="AA1134" s="61"/>
      <c r="AB1134" s="61"/>
      <c r="AC1134" s="61"/>
      <c r="AD1134" s="61"/>
      <c r="AE1134" s="61"/>
      <c r="AF1134" s="61"/>
      <c r="AG1134" s="61"/>
      <c r="AH1134" s="61"/>
      <c r="AI1134" s="61"/>
      <c r="AJ1134" s="61"/>
      <c r="AK1134" s="61"/>
      <c r="AL1134" s="61"/>
      <c r="AM1134" s="61"/>
      <c r="AN1134" s="61"/>
    </row>
    <row r="1135" spans="1:40" s="23" customFormat="1" ht="12.75" x14ac:dyDescent="0.2">
      <c r="A1135" s="23" t="s">
        <v>3585</v>
      </c>
      <c r="B1135" s="138">
        <v>1001</v>
      </c>
      <c r="C1135" s="138">
        <v>1001</v>
      </c>
      <c r="D1135" s="138">
        <v>100103</v>
      </c>
      <c r="E1135" s="138">
        <v>100103</v>
      </c>
      <c r="F1135" s="108" t="s">
        <v>2351</v>
      </c>
      <c r="G1135" s="27" t="s">
        <v>2352</v>
      </c>
      <c r="H1135" s="27" t="s">
        <v>5</v>
      </c>
      <c r="I1135" s="27" t="e">
        <f>+SUMIF('[16]New PBC 31.03.2021'!A:A, 'Trial Balance (2)'!F1135, '[16]New PBC 31.03.2021'!D:D)</f>
        <v>#VALUE!</v>
      </c>
      <c r="J1135" s="27" t="e">
        <f>+SUMIF('[16]New PBC 31.03.2021'!A:A, 'Trial Balance (2)'!F1135, '[16]New PBC 31.03.2021'!G:G)</f>
        <v>#VALUE!</v>
      </c>
      <c r="K1135" s="27" t="e">
        <f>+SUMIF('[16]New PBC 31.03.2021'!A:A, 'Trial Balance (2)'!F1135, '[16]New PBC 31.03.2021'!J:J)</f>
        <v>#VALUE!</v>
      </c>
      <c r="L1135" s="27" t="e">
        <f t="shared" si="81"/>
        <v>#VALUE!</v>
      </c>
      <c r="M1135" s="27">
        <f t="shared" si="80"/>
        <v>0</v>
      </c>
      <c r="N1135" s="95" t="e">
        <f t="shared" si="82"/>
        <v>#VALUE!</v>
      </c>
      <c r="O1135" s="59">
        <v>-243.25000020000152</v>
      </c>
      <c r="P1135" s="59">
        <f t="shared" ref="P1135:P1198" si="83">+ROUND(SUM(AD1135:AM1135),0)</f>
        <v>0</v>
      </c>
      <c r="Q1135" s="60">
        <f t="shared" ref="Q1135:Q1198" si="84">ROUND(+O1135+P1135,0)</f>
        <v>-243</v>
      </c>
      <c r="R1135" s="61"/>
      <c r="S1135" s="61"/>
      <c r="T1135" s="61"/>
      <c r="U1135" s="61"/>
      <c r="V1135" s="61"/>
      <c r="W1135" s="61"/>
      <c r="X1135" s="61"/>
      <c r="Y1135" s="61"/>
      <c r="Z1135" s="61"/>
      <c r="AA1135" s="61"/>
      <c r="AB1135" s="61"/>
      <c r="AC1135" s="61"/>
      <c r="AD1135" s="61"/>
      <c r="AE1135" s="61"/>
      <c r="AF1135" s="61"/>
      <c r="AG1135" s="61"/>
      <c r="AH1135" s="61"/>
      <c r="AI1135" s="61"/>
      <c r="AJ1135" s="61"/>
      <c r="AK1135" s="61"/>
      <c r="AL1135" s="61"/>
      <c r="AM1135" s="61"/>
      <c r="AN1135" s="61"/>
    </row>
    <row r="1136" spans="1:40" s="23" customFormat="1" ht="12.75" x14ac:dyDescent="0.2">
      <c r="A1136" s="23" t="s">
        <v>3585</v>
      </c>
      <c r="B1136" s="138">
        <v>1001</v>
      </c>
      <c r="C1136" s="138">
        <v>1001</v>
      </c>
      <c r="D1136" s="138">
        <v>100103</v>
      </c>
      <c r="E1136" s="138">
        <v>100103</v>
      </c>
      <c r="F1136" s="108" t="s">
        <v>2353</v>
      </c>
      <c r="G1136" s="27" t="s">
        <v>2354</v>
      </c>
      <c r="H1136" s="27" t="s">
        <v>5</v>
      </c>
      <c r="I1136" s="27" t="e">
        <f>+SUMIF('[16]New PBC 31.03.2021'!A:A, 'Trial Balance (2)'!F1136, '[16]New PBC 31.03.2021'!D:D)</f>
        <v>#VALUE!</v>
      </c>
      <c r="J1136" s="27" t="e">
        <f>+SUMIF('[16]New PBC 31.03.2021'!A:A, 'Trial Balance (2)'!F1136, '[16]New PBC 31.03.2021'!G:G)</f>
        <v>#VALUE!</v>
      </c>
      <c r="K1136" s="27" t="e">
        <f>+SUMIF('[16]New PBC 31.03.2021'!A:A, 'Trial Balance (2)'!F1136, '[16]New PBC 31.03.2021'!J:J)</f>
        <v>#VALUE!</v>
      </c>
      <c r="L1136" s="27" t="e">
        <f t="shared" si="81"/>
        <v>#VALUE!</v>
      </c>
      <c r="M1136" s="27">
        <f t="shared" si="80"/>
        <v>0</v>
      </c>
      <c r="N1136" s="95" t="e">
        <f t="shared" si="82"/>
        <v>#VALUE!</v>
      </c>
      <c r="O1136" s="59">
        <v>0</v>
      </c>
      <c r="P1136" s="59">
        <f t="shared" si="83"/>
        <v>0</v>
      </c>
      <c r="Q1136" s="60">
        <f t="shared" si="84"/>
        <v>0</v>
      </c>
      <c r="R1136" s="61"/>
      <c r="S1136" s="61"/>
      <c r="T1136" s="61"/>
      <c r="U1136" s="61"/>
      <c r="V1136" s="61"/>
      <c r="W1136" s="61"/>
      <c r="X1136" s="61"/>
      <c r="Y1136" s="61"/>
      <c r="Z1136" s="61"/>
      <c r="AA1136" s="61"/>
      <c r="AB1136" s="61"/>
      <c r="AC1136" s="61"/>
      <c r="AD1136" s="61"/>
      <c r="AE1136" s="61"/>
      <c r="AF1136" s="61"/>
      <c r="AG1136" s="61"/>
      <c r="AH1136" s="61"/>
      <c r="AI1136" s="61"/>
      <c r="AJ1136" s="61"/>
      <c r="AK1136" s="61"/>
      <c r="AL1136" s="61"/>
      <c r="AM1136" s="61"/>
      <c r="AN1136" s="61"/>
    </row>
    <row r="1137" spans="1:40" s="23" customFormat="1" ht="12.75" x14ac:dyDescent="0.2">
      <c r="A1137" s="23" t="s">
        <v>3585</v>
      </c>
      <c r="B1137" s="138">
        <v>1001</v>
      </c>
      <c r="C1137" s="138">
        <v>1001</v>
      </c>
      <c r="D1137" s="138">
        <v>100103</v>
      </c>
      <c r="E1137" s="138">
        <v>100103</v>
      </c>
      <c r="F1137" s="108" t="s">
        <v>2357</v>
      </c>
      <c r="G1137" s="27" t="s">
        <v>2358</v>
      </c>
      <c r="H1137" s="27" t="s">
        <v>5</v>
      </c>
      <c r="I1137" s="27" t="e">
        <f>+SUMIF('[16]New PBC 31.03.2021'!A:A, 'Trial Balance (2)'!F1137, '[16]New PBC 31.03.2021'!D:D)</f>
        <v>#VALUE!</v>
      </c>
      <c r="J1137" s="27" t="e">
        <f>+SUMIF('[16]New PBC 31.03.2021'!A:A, 'Trial Balance (2)'!F1137, '[16]New PBC 31.03.2021'!G:G)</f>
        <v>#VALUE!</v>
      </c>
      <c r="K1137" s="27" t="e">
        <f>+SUMIF('[16]New PBC 31.03.2021'!A:A, 'Trial Balance (2)'!F1137, '[16]New PBC 31.03.2021'!J:J)</f>
        <v>#VALUE!</v>
      </c>
      <c r="L1137" s="27" t="e">
        <f t="shared" si="81"/>
        <v>#VALUE!</v>
      </c>
      <c r="M1137" s="27">
        <f t="shared" si="80"/>
        <v>0</v>
      </c>
      <c r="N1137" s="95" t="e">
        <f t="shared" si="82"/>
        <v>#VALUE!</v>
      </c>
      <c r="O1137" s="59">
        <v>-5563.5199999000179</v>
      </c>
      <c r="P1137" s="59">
        <f t="shared" si="83"/>
        <v>0</v>
      </c>
      <c r="Q1137" s="60">
        <f t="shared" si="84"/>
        <v>-5564</v>
      </c>
      <c r="R1137" s="61"/>
      <c r="S1137" s="61"/>
      <c r="T1137" s="61"/>
      <c r="U1137" s="61"/>
      <c r="V1137" s="61"/>
      <c r="W1137" s="61"/>
      <c r="X1137" s="61"/>
      <c r="Y1137" s="61"/>
      <c r="Z1137" s="61"/>
      <c r="AA1137" s="61"/>
      <c r="AB1137" s="61"/>
      <c r="AC1137" s="61"/>
      <c r="AD1137" s="61"/>
      <c r="AE1137" s="61"/>
      <c r="AF1137" s="61"/>
      <c r="AG1137" s="61"/>
      <c r="AH1137" s="61"/>
      <c r="AI1137" s="61"/>
      <c r="AJ1137" s="61"/>
      <c r="AK1137" s="61"/>
      <c r="AL1137" s="61"/>
      <c r="AM1137" s="61"/>
      <c r="AN1137" s="61"/>
    </row>
    <row r="1138" spans="1:40" s="23" customFormat="1" ht="12.75" x14ac:dyDescent="0.2">
      <c r="A1138" s="23" t="s">
        <v>3585</v>
      </c>
      <c r="B1138" s="138">
        <v>1001</v>
      </c>
      <c r="C1138" s="138">
        <v>1001</v>
      </c>
      <c r="D1138" s="138">
        <v>100103</v>
      </c>
      <c r="E1138" s="138">
        <v>100103</v>
      </c>
      <c r="F1138" s="108" t="s">
        <v>2359</v>
      </c>
      <c r="G1138" s="27" t="s">
        <v>2360</v>
      </c>
      <c r="H1138" s="27" t="s">
        <v>5</v>
      </c>
      <c r="I1138" s="27" t="e">
        <f>+SUMIF('[16]New PBC 31.03.2021'!A:A, 'Trial Balance (2)'!F1138, '[16]New PBC 31.03.2021'!D:D)</f>
        <v>#VALUE!</v>
      </c>
      <c r="J1138" s="27" t="e">
        <f>+SUMIF('[16]New PBC 31.03.2021'!A:A, 'Trial Balance (2)'!F1138, '[16]New PBC 31.03.2021'!G:G)</f>
        <v>#VALUE!</v>
      </c>
      <c r="K1138" s="27" t="e">
        <f>+SUMIF('[16]New PBC 31.03.2021'!A:A, 'Trial Balance (2)'!F1138, '[16]New PBC 31.03.2021'!J:J)</f>
        <v>#VALUE!</v>
      </c>
      <c r="L1138" s="27" t="e">
        <f t="shared" si="81"/>
        <v>#VALUE!</v>
      </c>
      <c r="M1138" s="27">
        <f t="shared" si="80"/>
        <v>0</v>
      </c>
      <c r="N1138" s="95" t="e">
        <f t="shared" si="82"/>
        <v>#VALUE!</v>
      </c>
      <c r="O1138" s="59">
        <v>6102920</v>
      </c>
      <c r="P1138" s="59">
        <f t="shared" si="83"/>
        <v>0</v>
      </c>
      <c r="Q1138" s="60">
        <f t="shared" si="84"/>
        <v>6102920</v>
      </c>
      <c r="R1138" s="61"/>
      <c r="S1138" s="61"/>
      <c r="T1138" s="61"/>
      <c r="U1138" s="61"/>
      <c r="V1138" s="61"/>
      <c r="W1138" s="61"/>
      <c r="X1138" s="61"/>
      <c r="Y1138" s="61"/>
      <c r="Z1138" s="61"/>
      <c r="AA1138" s="61"/>
      <c r="AB1138" s="61"/>
      <c r="AC1138" s="61"/>
      <c r="AD1138" s="61"/>
      <c r="AE1138" s="61"/>
      <c r="AF1138" s="61"/>
      <c r="AG1138" s="61"/>
      <c r="AH1138" s="61"/>
      <c r="AI1138" s="61"/>
      <c r="AJ1138" s="61"/>
      <c r="AK1138" s="61"/>
      <c r="AL1138" s="61"/>
      <c r="AM1138" s="61"/>
      <c r="AN1138" s="61"/>
    </row>
    <row r="1139" spans="1:40" s="23" customFormat="1" ht="12.75" x14ac:dyDescent="0.2">
      <c r="A1139" s="23" t="s">
        <v>3585</v>
      </c>
      <c r="B1139" s="138">
        <v>1001</v>
      </c>
      <c r="C1139" s="138">
        <v>1001</v>
      </c>
      <c r="D1139" s="138">
        <v>100103</v>
      </c>
      <c r="E1139" s="138">
        <v>100103</v>
      </c>
      <c r="F1139" s="108" t="s">
        <v>2361</v>
      </c>
      <c r="G1139" s="27" t="s">
        <v>2362</v>
      </c>
      <c r="H1139" s="27" t="s">
        <v>5</v>
      </c>
      <c r="I1139" s="27" t="e">
        <f>+SUMIF('[16]New PBC 31.03.2021'!A:A, 'Trial Balance (2)'!F1139, '[16]New PBC 31.03.2021'!D:D)</f>
        <v>#VALUE!</v>
      </c>
      <c r="J1139" s="27" t="e">
        <f>+SUMIF('[16]New PBC 31.03.2021'!A:A, 'Trial Balance (2)'!F1139, '[16]New PBC 31.03.2021'!G:G)</f>
        <v>#VALUE!</v>
      </c>
      <c r="K1139" s="27" t="e">
        <f>+SUMIF('[16]New PBC 31.03.2021'!A:A, 'Trial Balance (2)'!F1139, '[16]New PBC 31.03.2021'!J:J)</f>
        <v>#VALUE!</v>
      </c>
      <c r="L1139" s="27" t="e">
        <f t="shared" si="81"/>
        <v>#VALUE!</v>
      </c>
      <c r="M1139" s="27">
        <f t="shared" si="80"/>
        <v>0</v>
      </c>
      <c r="N1139" s="95" t="e">
        <f t="shared" si="82"/>
        <v>#VALUE!</v>
      </c>
      <c r="O1139" s="59">
        <v>120.77999989999807</v>
      </c>
      <c r="P1139" s="59">
        <f t="shared" si="83"/>
        <v>0</v>
      </c>
      <c r="Q1139" s="60">
        <f t="shared" si="84"/>
        <v>121</v>
      </c>
      <c r="R1139" s="61"/>
      <c r="S1139" s="61"/>
      <c r="T1139" s="61"/>
      <c r="U1139" s="61"/>
      <c r="V1139" s="61"/>
      <c r="W1139" s="61"/>
      <c r="X1139" s="61"/>
      <c r="Y1139" s="61"/>
      <c r="Z1139" s="61"/>
      <c r="AA1139" s="61"/>
      <c r="AB1139" s="61"/>
      <c r="AC1139" s="61"/>
      <c r="AD1139" s="61"/>
      <c r="AE1139" s="61"/>
      <c r="AF1139" s="61"/>
      <c r="AG1139" s="61"/>
      <c r="AH1139" s="61"/>
      <c r="AI1139" s="61"/>
      <c r="AJ1139" s="61"/>
      <c r="AK1139" s="61"/>
      <c r="AL1139" s="61"/>
      <c r="AM1139" s="61"/>
      <c r="AN1139" s="61"/>
    </row>
    <row r="1140" spans="1:40" s="23" customFormat="1" ht="12.75" x14ac:dyDescent="0.2">
      <c r="A1140" s="23" t="s">
        <v>3585</v>
      </c>
      <c r="B1140" s="138">
        <v>1001</v>
      </c>
      <c r="C1140" s="138">
        <v>1001</v>
      </c>
      <c r="D1140" s="138">
        <v>100103</v>
      </c>
      <c r="E1140" s="138">
        <v>100103</v>
      </c>
      <c r="F1140" s="108" t="s">
        <v>2364</v>
      </c>
      <c r="G1140" s="27" t="s">
        <v>2365</v>
      </c>
      <c r="H1140" s="27" t="s">
        <v>5</v>
      </c>
      <c r="I1140" s="27" t="e">
        <f>+SUMIF('[16]New PBC 31.03.2021'!A:A, 'Trial Balance (2)'!F1140, '[16]New PBC 31.03.2021'!D:D)</f>
        <v>#VALUE!</v>
      </c>
      <c r="J1140" s="27" t="e">
        <f>+SUMIF('[16]New PBC 31.03.2021'!A:A, 'Trial Balance (2)'!F1140, '[16]New PBC 31.03.2021'!G:G)</f>
        <v>#VALUE!</v>
      </c>
      <c r="K1140" s="27" t="e">
        <f>+SUMIF('[16]New PBC 31.03.2021'!A:A, 'Trial Balance (2)'!F1140, '[16]New PBC 31.03.2021'!J:J)</f>
        <v>#VALUE!</v>
      </c>
      <c r="L1140" s="27" t="e">
        <f t="shared" si="81"/>
        <v>#VALUE!</v>
      </c>
      <c r="M1140" s="27">
        <f t="shared" si="80"/>
        <v>0</v>
      </c>
      <c r="N1140" s="95" t="e">
        <f t="shared" si="82"/>
        <v>#VALUE!</v>
      </c>
      <c r="O1140" s="59">
        <v>3737.8300000999998</v>
      </c>
      <c r="P1140" s="59">
        <f t="shared" si="83"/>
        <v>0</v>
      </c>
      <c r="Q1140" s="60">
        <f t="shared" si="84"/>
        <v>3738</v>
      </c>
      <c r="R1140" s="61"/>
      <c r="S1140" s="61"/>
      <c r="T1140" s="61"/>
      <c r="U1140" s="61"/>
      <c r="V1140" s="61"/>
      <c r="W1140" s="61"/>
      <c r="X1140" s="61"/>
      <c r="Y1140" s="61"/>
      <c r="Z1140" s="61"/>
      <c r="AA1140" s="61"/>
      <c r="AB1140" s="61"/>
      <c r="AC1140" s="61"/>
      <c r="AD1140" s="61"/>
      <c r="AE1140" s="61"/>
      <c r="AF1140" s="61"/>
      <c r="AG1140" s="61"/>
      <c r="AH1140" s="61"/>
      <c r="AI1140" s="61"/>
      <c r="AJ1140" s="61"/>
      <c r="AK1140" s="61"/>
      <c r="AL1140" s="61"/>
      <c r="AM1140" s="61"/>
      <c r="AN1140" s="61"/>
    </row>
    <row r="1141" spans="1:40" s="23" customFormat="1" ht="12.75" x14ac:dyDescent="0.2">
      <c r="A1141" s="23" t="s">
        <v>3585</v>
      </c>
      <c r="B1141" s="138">
        <v>1001</v>
      </c>
      <c r="C1141" s="138">
        <v>1001</v>
      </c>
      <c r="D1141" s="138">
        <v>100103</v>
      </c>
      <c r="E1141" s="138">
        <v>100103</v>
      </c>
      <c r="F1141" s="108" t="s">
        <v>2366</v>
      </c>
      <c r="G1141" s="27" t="s">
        <v>2367</v>
      </c>
      <c r="H1141" s="27" t="s">
        <v>5</v>
      </c>
      <c r="I1141" s="27" t="e">
        <f>+SUMIF('[16]New PBC 31.03.2021'!A:A, 'Trial Balance (2)'!F1141, '[16]New PBC 31.03.2021'!D:D)</f>
        <v>#VALUE!</v>
      </c>
      <c r="J1141" s="27" t="e">
        <f>+SUMIF('[16]New PBC 31.03.2021'!A:A, 'Trial Balance (2)'!F1141, '[16]New PBC 31.03.2021'!G:G)</f>
        <v>#VALUE!</v>
      </c>
      <c r="K1141" s="27" t="e">
        <f>+SUMIF('[16]New PBC 31.03.2021'!A:A, 'Trial Balance (2)'!F1141, '[16]New PBC 31.03.2021'!J:J)</f>
        <v>#VALUE!</v>
      </c>
      <c r="L1141" s="27" t="e">
        <f t="shared" si="81"/>
        <v>#VALUE!</v>
      </c>
      <c r="M1141" s="27">
        <f t="shared" ref="M1141:M1204" si="85">+ROUND(SUM(S1141:X1141),0)</f>
        <v>0</v>
      </c>
      <c r="N1141" s="95" t="e">
        <f t="shared" si="82"/>
        <v>#VALUE!</v>
      </c>
      <c r="O1141" s="59">
        <v>1294045</v>
      </c>
      <c r="P1141" s="59">
        <f t="shared" si="83"/>
        <v>0</v>
      </c>
      <c r="Q1141" s="60">
        <f t="shared" si="84"/>
        <v>1294045</v>
      </c>
      <c r="R1141" s="61"/>
      <c r="S1141" s="61"/>
      <c r="T1141" s="61"/>
      <c r="U1141" s="61"/>
      <c r="V1141" s="61"/>
      <c r="W1141" s="61"/>
      <c r="X1141" s="61"/>
      <c r="Y1141" s="61"/>
      <c r="Z1141" s="61"/>
      <c r="AA1141" s="61"/>
      <c r="AB1141" s="61"/>
      <c r="AC1141" s="61"/>
      <c r="AD1141" s="61"/>
      <c r="AE1141" s="61"/>
      <c r="AF1141" s="61"/>
      <c r="AG1141" s="61"/>
      <c r="AH1141" s="61"/>
      <c r="AI1141" s="61"/>
      <c r="AJ1141" s="61"/>
      <c r="AK1141" s="61"/>
      <c r="AL1141" s="61"/>
      <c r="AM1141" s="61"/>
      <c r="AN1141" s="61"/>
    </row>
    <row r="1142" spans="1:40" s="23" customFormat="1" ht="12.75" x14ac:dyDescent="0.2">
      <c r="A1142" s="23" t="s">
        <v>3585</v>
      </c>
      <c r="B1142" s="138">
        <v>1001</v>
      </c>
      <c r="C1142" s="138">
        <v>1001</v>
      </c>
      <c r="D1142" s="138">
        <v>100103</v>
      </c>
      <c r="E1142" s="138">
        <v>100103</v>
      </c>
      <c r="F1142" s="108" t="s">
        <v>2368</v>
      </c>
      <c r="G1142" s="27" t="s">
        <v>2369</v>
      </c>
      <c r="H1142" s="27" t="s">
        <v>5</v>
      </c>
      <c r="I1142" s="27" t="e">
        <f>+SUMIF('[16]New PBC 31.03.2021'!A:A, 'Trial Balance (2)'!F1142, '[16]New PBC 31.03.2021'!D:D)</f>
        <v>#VALUE!</v>
      </c>
      <c r="J1142" s="27" t="e">
        <f>+SUMIF('[16]New PBC 31.03.2021'!A:A, 'Trial Balance (2)'!F1142, '[16]New PBC 31.03.2021'!G:G)</f>
        <v>#VALUE!</v>
      </c>
      <c r="K1142" s="27" t="e">
        <f>+SUMIF('[16]New PBC 31.03.2021'!A:A, 'Trial Balance (2)'!F1142, '[16]New PBC 31.03.2021'!J:J)</f>
        <v>#VALUE!</v>
      </c>
      <c r="L1142" s="27" t="e">
        <f t="shared" si="81"/>
        <v>#VALUE!</v>
      </c>
      <c r="M1142" s="27">
        <f t="shared" si="85"/>
        <v>0</v>
      </c>
      <c r="N1142" s="95" t="e">
        <f t="shared" si="82"/>
        <v>#VALUE!</v>
      </c>
      <c r="O1142" s="59">
        <v>-215.82000010000047</v>
      </c>
      <c r="P1142" s="59">
        <f t="shared" si="83"/>
        <v>0</v>
      </c>
      <c r="Q1142" s="60">
        <f t="shared" si="84"/>
        <v>-216</v>
      </c>
      <c r="R1142" s="61"/>
      <c r="S1142" s="61"/>
      <c r="T1142" s="61"/>
      <c r="U1142" s="61"/>
      <c r="V1142" s="61"/>
      <c r="W1142" s="61"/>
      <c r="X1142" s="61"/>
      <c r="Y1142" s="61"/>
      <c r="Z1142" s="61"/>
      <c r="AA1142" s="61"/>
      <c r="AB1142" s="61"/>
      <c r="AC1142" s="61"/>
      <c r="AD1142" s="61"/>
      <c r="AE1142" s="61"/>
      <c r="AF1142" s="61"/>
      <c r="AG1142" s="61"/>
      <c r="AH1142" s="61"/>
      <c r="AI1142" s="61"/>
      <c r="AJ1142" s="61"/>
      <c r="AK1142" s="61"/>
      <c r="AL1142" s="61"/>
      <c r="AM1142" s="61"/>
      <c r="AN1142" s="61"/>
    </row>
    <row r="1143" spans="1:40" s="23" customFormat="1" ht="12.75" x14ac:dyDescent="0.2">
      <c r="A1143" s="23" t="s">
        <v>3585</v>
      </c>
      <c r="B1143" s="138">
        <v>1001</v>
      </c>
      <c r="C1143" s="138">
        <v>1001</v>
      </c>
      <c r="D1143" s="138">
        <v>100103</v>
      </c>
      <c r="E1143" s="138">
        <v>100103</v>
      </c>
      <c r="F1143" s="108" t="s">
        <v>2370</v>
      </c>
      <c r="G1143" s="27" t="s">
        <v>2371</v>
      </c>
      <c r="H1143" s="27" t="s">
        <v>5</v>
      </c>
      <c r="I1143" s="27" t="e">
        <f>+SUMIF('[16]New PBC 31.03.2021'!A:A, 'Trial Balance (2)'!F1143, '[16]New PBC 31.03.2021'!D:D)</f>
        <v>#VALUE!</v>
      </c>
      <c r="J1143" s="27" t="e">
        <f>+SUMIF('[16]New PBC 31.03.2021'!A:A, 'Trial Balance (2)'!F1143, '[16]New PBC 31.03.2021'!G:G)</f>
        <v>#VALUE!</v>
      </c>
      <c r="K1143" s="27" t="e">
        <f>+SUMIF('[16]New PBC 31.03.2021'!A:A, 'Trial Balance (2)'!F1143, '[16]New PBC 31.03.2021'!J:J)</f>
        <v>#VALUE!</v>
      </c>
      <c r="L1143" s="27" t="e">
        <f t="shared" si="81"/>
        <v>#VALUE!</v>
      </c>
      <c r="M1143" s="27">
        <f t="shared" si="85"/>
        <v>0</v>
      </c>
      <c r="N1143" s="95" t="e">
        <f t="shared" si="82"/>
        <v>#VALUE!</v>
      </c>
      <c r="O1143" s="59">
        <v>3313855</v>
      </c>
      <c r="P1143" s="59">
        <f t="shared" si="83"/>
        <v>0</v>
      </c>
      <c r="Q1143" s="60">
        <f t="shared" si="84"/>
        <v>3313855</v>
      </c>
      <c r="R1143" s="61"/>
      <c r="S1143" s="61"/>
      <c r="T1143" s="61"/>
      <c r="U1143" s="61"/>
      <c r="V1143" s="61"/>
      <c r="W1143" s="61"/>
      <c r="X1143" s="61"/>
      <c r="Y1143" s="61"/>
      <c r="Z1143" s="61"/>
      <c r="AA1143" s="61"/>
      <c r="AB1143" s="61"/>
      <c r="AC1143" s="61"/>
      <c r="AD1143" s="61"/>
      <c r="AE1143" s="61"/>
      <c r="AF1143" s="61"/>
      <c r="AG1143" s="61"/>
      <c r="AH1143" s="61"/>
      <c r="AI1143" s="61"/>
      <c r="AJ1143" s="61"/>
      <c r="AK1143" s="61"/>
      <c r="AL1143" s="61"/>
      <c r="AM1143" s="61"/>
      <c r="AN1143" s="61"/>
    </row>
    <row r="1144" spans="1:40" s="23" customFormat="1" ht="12.75" x14ac:dyDescent="0.2">
      <c r="A1144" s="23" t="s">
        <v>3585</v>
      </c>
      <c r="B1144" s="138">
        <v>1001</v>
      </c>
      <c r="C1144" s="138">
        <v>1001</v>
      </c>
      <c r="D1144" s="138">
        <v>100103</v>
      </c>
      <c r="E1144" s="138">
        <v>100103</v>
      </c>
      <c r="F1144" s="108" t="s">
        <v>2372</v>
      </c>
      <c r="G1144" s="27" t="s">
        <v>2373</v>
      </c>
      <c r="H1144" s="27" t="s">
        <v>5</v>
      </c>
      <c r="I1144" s="27" t="e">
        <f>+SUMIF('[16]New PBC 31.03.2021'!A:A, 'Trial Balance (2)'!F1144, '[16]New PBC 31.03.2021'!D:D)</f>
        <v>#VALUE!</v>
      </c>
      <c r="J1144" s="27" t="e">
        <f>+SUMIF('[16]New PBC 31.03.2021'!A:A, 'Trial Balance (2)'!F1144, '[16]New PBC 31.03.2021'!G:G)</f>
        <v>#VALUE!</v>
      </c>
      <c r="K1144" s="27" t="e">
        <f>+SUMIF('[16]New PBC 31.03.2021'!A:A, 'Trial Balance (2)'!F1144, '[16]New PBC 31.03.2021'!J:J)</f>
        <v>#VALUE!</v>
      </c>
      <c r="L1144" s="27" t="e">
        <f t="shared" si="81"/>
        <v>#VALUE!</v>
      </c>
      <c r="M1144" s="27">
        <f t="shared" si="85"/>
        <v>0</v>
      </c>
      <c r="N1144" s="95" t="e">
        <f t="shared" si="82"/>
        <v>#VALUE!</v>
      </c>
      <c r="O1144" s="59">
        <v>3112.6299998999966</v>
      </c>
      <c r="P1144" s="59">
        <f t="shared" si="83"/>
        <v>0</v>
      </c>
      <c r="Q1144" s="60">
        <f t="shared" si="84"/>
        <v>3113</v>
      </c>
      <c r="R1144" s="61"/>
      <c r="S1144" s="61"/>
      <c r="T1144" s="61"/>
      <c r="U1144" s="61"/>
      <c r="V1144" s="61"/>
      <c r="W1144" s="61"/>
      <c r="X1144" s="61"/>
      <c r="Y1144" s="61"/>
      <c r="Z1144" s="61"/>
      <c r="AA1144" s="61"/>
      <c r="AB1144" s="61"/>
      <c r="AC1144" s="61"/>
      <c r="AD1144" s="61"/>
      <c r="AE1144" s="61"/>
      <c r="AF1144" s="61"/>
      <c r="AG1144" s="61"/>
      <c r="AH1144" s="61"/>
      <c r="AI1144" s="61"/>
      <c r="AJ1144" s="61"/>
      <c r="AK1144" s="61"/>
      <c r="AL1144" s="61"/>
      <c r="AM1144" s="61"/>
      <c r="AN1144" s="61"/>
    </row>
    <row r="1145" spans="1:40" s="23" customFormat="1" ht="12.75" x14ac:dyDescent="0.2">
      <c r="A1145" s="23" t="s">
        <v>3585</v>
      </c>
      <c r="B1145" s="138">
        <v>1001</v>
      </c>
      <c r="C1145" s="138">
        <v>1001</v>
      </c>
      <c r="D1145" s="138">
        <v>100103</v>
      </c>
      <c r="E1145" s="138">
        <v>100103</v>
      </c>
      <c r="F1145" s="108" t="s">
        <v>2299</v>
      </c>
      <c r="G1145" s="27" t="s">
        <v>2300</v>
      </c>
      <c r="H1145" s="27" t="s">
        <v>5</v>
      </c>
      <c r="I1145" s="27" t="e">
        <f>+SUMIF('[16]New PBC 31.03.2021'!A:A, 'Trial Balance (2)'!F1145, '[16]New PBC 31.03.2021'!D:D)</f>
        <v>#VALUE!</v>
      </c>
      <c r="J1145" s="27" t="e">
        <f>+SUMIF('[16]New PBC 31.03.2021'!A:A, 'Trial Balance (2)'!F1145, '[16]New PBC 31.03.2021'!G:G)</f>
        <v>#VALUE!</v>
      </c>
      <c r="K1145" s="27" t="e">
        <f>+SUMIF('[16]New PBC 31.03.2021'!A:A, 'Trial Balance (2)'!F1145, '[16]New PBC 31.03.2021'!J:J)</f>
        <v>#VALUE!</v>
      </c>
      <c r="L1145" s="27" t="e">
        <f t="shared" si="81"/>
        <v>#VALUE!</v>
      </c>
      <c r="M1145" s="27">
        <f t="shared" si="85"/>
        <v>0</v>
      </c>
      <c r="N1145" s="95" t="e">
        <f t="shared" si="82"/>
        <v>#VALUE!</v>
      </c>
      <c r="O1145" s="59">
        <v>734289</v>
      </c>
      <c r="P1145" s="59">
        <f t="shared" si="83"/>
        <v>0</v>
      </c>
      <c r="Q1145" s="60">
        <f t="shared" si="84"/>
        <v>734289</v>
      </c>
      <c r="R1145" s="61"/>
      <c r="S1145" s="61"/>
      <c r="T1145" s="61"/>
      <c r="U1145" s="61"/>
      <c r="V1145" s="61"/>
      <c r="W1145" s="61"/>
      <c r="X1145" s="61"/>
      <c r="Y1145" s="61"/>
      <c r="Z1145" s="61"/>
      <c r="AA1145" s="61"/>
      <c r="AB1145" s="61"/>
      <c r="AC1145" s="61"/>
      <c r="AD1145" s="61"/>
      <c r="AE1145" s="61"/>
      <c r="AF1145" s="61"/>
      <c r="AG1145" s="61"/>
      <c r="AH1145" s="61"/>
      <c r="AI1145" s="61"/>
      <c r="AJ1145" s="61"/>
      <c r="AK1145" s="61"/>
      <c r="AL1145" s="61"/>
      <c r="AM1145" s="61"/>
      <c r="AN1145" s="61"/>
    </row>
    <row r="1146" spans="1:40" s="23" customFormat="1" ht="12.75" x14ac:dyDescent="0.2">
      <c r="A1146" s="23" t="s">
        <v>3585</v>
      </c>
      <c r="B1146" s="138">
        <v>1001</v>
      </c>
      <c r="C1146" s="138">
        <v>1001</v>
      </c>
      <c r="D1146" s="138">
        <v>100103</v>
      </c>
      <c r="E1146" s="138">
        <v>100103</v>
      </c>
      <c r="F1146" s="108" t="s">
        <v>2301</v>
      </c>
      <c r="G1146" s="27" t="s">
        <v>2302</v>
      </c>
      <c r="H1146" s="27" t="s">
        <v>5</v>
      </c>
      <c r="I1146" s="27" t="e">
        <f>+SUMIF('[16]New PBC 31.03.2021'!A:A, 'Trial Balance (2)'!F1146, '[16]New PBC 31.03.2021'!D:D)</f>
        <v>#VALUE!</v>
      </c>
      <c r="J1146" s="27" t="e">
        <f>+SUMIF('[16]New PBC 31.03.2021'!A:A, 'Trial Balance (2)'!F1146, '[16]New PBC 31.03.2021'!G:G)</f>
        <v>#VALUE!</v>
      </c>
      <c r="K1146" s="27" t="e">
        <f>+SUMIF('[16]New PBC 31.03.2021'!A:A, 'Trial Balance (2)'!F1146, '[16]New PBC 31.03.2021'!J:J)</f>
        <v>#VALUE!</v>
      </c>
      <c r="L1146" s="27" t="e">
        <f t="shared" si="81"/>
        <v>#VALUE!</v>
      </c>
      <c r="M1146" s="27">
        <f t="shared" si="85"/>
        <v>0</v>
      </c>
      <c r="N1146" s="95" t="e">
        <f t="shared" si="82"/>
        <v>#VALUE!</v>
      </c>
      <c r="O1146" s="59">
        <v>400000</v>
      </c>
      <c r="P1146" s="59">
        <f t="shared" si="83"/>
        <v>0</v>
      </c>
      <c r="Q1146" s="60">
        <f t="shared" si="84"/>
        <v>400000</v>
      </c>
      <c r="R1146" s="61"/>
      <c r="S1146" s="61"/>
      <c r="T1146" s="61"/>
      <c r="U1146" s="61"/>
      <c r="V1146" s="61"/>
      <c r="W1146" s="61"/>
      <c r="X1146" s="61"/>
      <c r="Y1146" s="61"/>
      <c r="Z1146" s="61"/>
      <c r="AA1146" s="61"/>
      <c r="AB1146" s="61"/>
      <c r="AC1146" s="61"/>
      <c r="AD1146" s="61"/>
      <c r="AE1146" s="61"/>
      <c r="AF1146" s="61"/>
      <c r="AG1146" s="61"/>
      <c r="AH1146" s="61"/>
      <c r="AI1146" s="61"/>
      <c r="AJ1146" s="61"/>
      <c r="AK1146" s="61"/>
      <c r="AL1146" s="61"/>
      <c r="AM1146" s="61"/>
      <c r="AN1146" s="61"/>
    </row>
    <row r="1147" spans="1:40" s="23" customFormat="1" ht="12.75" x14ac:dyDescent="0.2">
      <c r="A1147" s="23" t="s">
        <v>3585</v>
      </c>
      <c r="B1147" s="138">
        <v>1001</v>
      </c>
      <c r="C1147" s="138">
        <v>1001</v>
      </c>
      <c r="D1147" s="138">
        <v>100103</v>
      </c>
      <c r="E1147" s="138">
        <v>100103</v>
      </c>
      <c r="F1147" s="108" t="s">
        <v>2303</v>
      </c>
      <c r="G1147" s="27" t="s">
        <v>2304</v>
      </c>
      <c r="H1147" s="27" t="s">
        <v>5</v>
      </c>
      <c r="I1147" s="27" t="e">
        <f>+SUMIF('[16]New PBC 31.03.2021'!A:A, 'Trial Balance (2)'!F1147, '[16]New PBC 31.03.2021'!D:D)</f>
        <v>#VALUE!</v>
      </c>
      <c r="J1147" s="27" t="e">
        <f>+SUMIF('[16]New PBC 31.03.2021'!A:A, 'Trial Balance (2)'!F1147, '[16]New PBC 31.03.2021'!G:G)</f>
        <v>#VALUE!</v>
      </c>
      <c r="K1147" s="27" t="e">
        <f>+SUMIF('[16]New PBC 31.03.2021'!A:A, 'Trial Balance (2)'!F1147, '[16]New PBC 31.03.2021'!J:J)</f>
        <v>#VALUE!</v>
      </c>
      <c r="L1147" s="27" t="e">
        <f t="shared" si="81"/>
        <v>#VALUE!</v>
      </c>
      <c r="M1147" s="27">
        <f t="shared" si="85"/>
        <v>0</v>
      </c>
      <c r="N1147" s="95" t="e">
        <f t="shared" si="82"/>
        <v>#VALUE!</v>
      </c>
      <c r="O1147" s="59">
        <v>8721</v>
      </c>
      <c r="P1147" s="59">
        <f t="shared" si="83"/>
        <v>0</v>
      </c>
      <c r="Q1147" s="60">
        <f t="shared" si="84"/>
        <v>8721</v>
      </c>
      <c r="R1147" s="61"/>
      <c r="S1147" s="61"/>
      <c r="T1147" s="61"/>
      <c r="U1147" s="61"/>
      <c r="V1147" s="61"/>
      <c r="W1147" s="61"/>
      <c r="X1147" s="61"/>
      <c r="Y1147" s="61"/>
      <c r="Z1147" s="61"/>
      <c r="AA1147" s="61"/>
      <c r="AB1147" s="61"/>
      <c r="AC1147" s="61"/>
      <c r="AD1147" s="61"/>
      <c r="AE1147" s="61"/>
      <c r="AF1147" s="61"/>
      <c r="AG1147" s="61"/>
      <c r="AH1147" s="61"/>
      <c r="AI1147" s="61"/>
      <c r="AJ1147" s="61"/>
      <c r="AK1147" s="61"/>
      <c r="AL1147" s="61"/>
      <c r="AM1147" s="61"/>
      <c r="AN1147" s="61"/>
    </row>
    <row r="1148" spans="1:40" s="23" customFormat="1" ht="12.75" x14ac:dyDescent="0.2">
      <c r="A1148" s="23" t="s">
        <v>3585</v>
      </c>
      <c r="B1148" s="138">
        <v>1001</v>
      </c>
      <c r="C1148" s="138">
        <v>1001</v>
      </c>
      <c r="D1148" s="138">
        <v>100103</v>
      </c>
      <c r="E1148" s="138">
        <v>100103</v>
      </c>
      <c r="F1148" s="108" t="s">
        <v>2374</v>
      </c>
      <c r="G1148" s="27" t="s">
        <v>3592</v>
      </c>
      <c r="H1148" s="27" t="s">
        <v>5</v>
      </c>
      <c r="I1148" s="27" t="e">
        <f>+SUMIF('[16]New PBC 31.03.2021'!A:A, 'Trial Balance (2)'!F1148, '[16]New PBC 31.03.2021'!D:D)</f>
        <v>#VALUE!</v>
      </c>
      <c r="J1148" s="27" t="e">
        <f>+SUMIF('[16]New PBC 31.03.2021'!A:A, 'Trial Balance (2)'!F1148, '[16]New PBC 31.03.2021'!G:G)</f>
        <v>#VALUE!</v>
      </c>
      <c r="K1148" s="27" t="e">
        <f>+SUMIF('[16]New PBC 31.03.2021'!A:A, 'Trial Balance (2)'!F1148, '[16]New PBC 31.03.2021'!J:J)</f>
        <v>#VALUE!</v>
      </c>
      <c r="L1148" s="27" t="e">
        <f t="shared" si="81"/>
        <v>#VALUE!</v>
      </c>
      <c r="M1148" s="27">
        <f t="shared" si="85"/>
        <v>0</v>
      </c>
      <c r="N1148" s="95" t="e">
        <f t="shared" si="82"/>
        <v>#VALUE!</v>
      </c>
      <c r="O1148" s="59">
        <v>1599642.9999999106</v>
      </c>
      <c r="P1148" s="59">
        <f t="shared" si="83"/>
        <v>0</v>
      </c>
      <c r="Q1148" s="60">
        <f t="shared" si="84"/>
        <v>1599643</v>
      </c>
      <c r="R1148" s="61"/>
      <c r="S1148" s="61"/>
      <c r="T1148" s="61"/>
      <c r="U1148" s="61"/>
      <c r="V1148" s="61"/>
      <c r="W1148" s="61"/>
      <c r="X1148" s="61"/>
      <c r="Y1148" s="61"/>
      <c r="Z1148" s="61"/>
      <c r="AA1148" s="61"/>
      <c r="AB1148" s="61"/>
      <c r="AC1148" s="61"/>
      <c r="AD1148" s="61"/>
      <c r="AE1148" s="61"/>
      <c r="AF1148" s="61"/>
      <c r="AG1148" s="61"/>
      <c r="AH1148" s="61"/>
      <c r="AI1148" s="61"/>
      <c r="AJ1148" s="61"/>
      <c r="AK1148" s="61"/>
      <c r="AL1148" s="61"/>
      <c r="AM1148" s="61"/>
      <c r="AN1148" s="61"/>
    </row>
    <row r="1149" spans="1:40" s="23" customFormat="1" ht="12.75" x14ac:dyDescent="0.2">
      <c r="A1149" s="23" t="s">
        <v>3585</v>
      </c>
      <c r="B1149" s="138">
        <v>1001</v>
      </c>
      <c r="C1149" s="138">
        <v>1001</v>
      </c>
      <c r="D1149" s="138">
        <v>100103</v>
      </c>
      <c r="E1149" s="138">
        <v>100103</v>
      </c>
      <c r="F1149" s="108" t="s">
        <v>2376</v>
      </c>
      <c r="G1149" s="27" t="s">
        <v>2377</v>
      </c>
      <c r="H1149" s="27" t="s">
        <v>5</v>
      </c>
      <c r="I1149" s="27" t="e">
        <f>+SUMIF('[16]New PBC 31.03.2021'!A:A, 'Trial Balance (2)'!F1149, '[16]New PBC 31.03.2021'!D:D)</f>
        <v>#VALUE!</v>
      </c>
      <c r="J1149" s="27" t="e">
        <f>+SUMIF('[16]New PBC 31.03.2021'!A:A, 'Trial Balance (2)'!F1149, '[16]New PBC 31.03.2021'!G:G)</f>
        <v>#VALUE!</v>
      </c>
      <c r="K1149" s="27" t="e">
        <f>+SUMIF('[16]New PBC 31.03.2021'!A:A, 'Trial Balance (2)'!F1149, '[16]New PBC 31.03.2021'!J:J)</f>
        <v>#VALUE!</v>
      </c>
      <c r="L1149" s="27" t="e">
        <f t="shared" si="81"/>
        <v>#VALUE!</v>
      </c>
      <c r="M1149" s="27">
        <f t="shared" si="85"/>
        <v>0</v>
      </c>
      <c r="N1149" s="95" t="e">
        <f t="shared" si="82"/>
        <v>#VALUE!</v>
      </c>
      <c r="O1149" s="59">
        <v>2088.1800000000003</v>
      </c>
      <c r="P1149" s="59">
        <f t="shared" si="83"/>
        <v>0</v>
      </c>
      <c r="Q1149" s="60">
        <f t="shared" si="84"/>
        <v>2088</v>
      </c>
      <c r="R1149" s="61"/>
      <c r="S1149" s="61"/>
      <c r="T1149" s="61"/>
      <c r="U1149" s="61"/>
      <c r="V1149" s="61"/>
      <c r="W1149" s="61"/>
      <c r="X1149" s="61"/>
      <c r="Y1149" s="61"/>
      <c r="Z1149" s="61"/>
      <c r="AA1149" s="61"/>
      <c r="AB1149" s="61"/>
      <c r="AC1149" s="61"/>
      <c r="AD1149" s="61"/>
      <c r="AE1149" s="61"/>
      <c r="AF1149" s="61"/>
      <c r="AG1149" s="61"/>
      <c r="AH1149" s="61"/>
      <c r="AI1149" s="61"/>
      <c r="AJ1149" s="61"/>
      <c r="AK1149" s="61"/>
      <c r="AL1149" s="61"/>
      <c r="AM1149" s="61"/>
      <c r="AN1149" s="61"/>
    </row>
    <row r="1150" spans="1:40" s="23" customFormat="1" ht="12.75" x14ac:dyDescent="0.2">
      <c r="A1150" s="23" t="s">
        <v>3585</v>
      </c>
      <c r="B1150" s="138">
        <v>1001</v>
      </c>
      <c r="C1150" s="138">
        <v>1001</v>
      </c>
      <c r="D1150" s="138">
        <v>100101</v>
      </c>
      <c r="E1150" s="138">
        <v>100101</v>
      </c>
      <c r="F1150" s="108" t="s">
        <v>2205</v>
      </c>
      <c r="G1150" s="27" t="s">
        <v>2206</v>
      </c>
      <c r="H1150" s="27" t="s">
        <v>5</v>
      </c>
      <c r="I1150" s="27" t="e">
        <f>+SUMIF('[16]New PBC 31.03.2021'!A:A, 'Trial Balance (2)'!F1150, '[16]New PBC 31.03.2021'!D:D)</f>
        <v>#VALUE!</v>
      </c>
      <c r="J1150" s="27" t="e">
        <f>+SUMIF('[16]New PBC 31.03.2021'!A:A, 'Trial Balance (2)'!F1150, '[16]New PBC 31.03.2021'!G:G)</f>
        <v>#VALUE!</v>
      </c>
      <c r="K1150" s="27" t="e">
        <f>+SUMIF('[16]New PBC 31.03.2021'!A:A, 'Trial Balance (2)'!F1150, '[16]New PBC 31.03.2021'!J:J)</f>
        <v>#VALUE!</v>
      </c>
      <c r="L1150" s="27" t="e">
        <f t="shared" si="81"/>
        <v>#VALUE!</v>
      </c>
      <c r="M1150" s="27">
        <f t="shared" si="85"/>
        <v>0</v>
      </c>
      <c r="N1150" s="95" t="e">
        <f t="shared" si="82"/>
        <v>#VALUE!</v>
      </c>
      <c r="O1150" s="59">
        <v>113820704.0999999</v>
      </c>
      <c r="P1150" s="59">
        <f t="shared" si="83"/>
        <v>0</v>
      </c>
      <c r="Q1150" s="60">
        <f t="shared" si="84"/>
        <v>113820704</v>
      </c>
      <c r="R1150" s="61"/>
      <c r="S1150" s="61"/>
      <c r="T1150" s="61"/>
      <c r="U1150" s="61"/>
      <c r="V1150" s="61"/>
      <c r="W1150" s="61"/>
      <c r="X1150" s="61"/>
      <c r="Y1150" s="61"/>
      <c r="Z1150" s="61"/>
      <c r="AA1150" s="61"/>
      <c r="AB1150" s="61"/>
      <c r="AC1150" s="61"/>
      <c r="AD1150" s="61"/>
      <c r="AE1150" s="61"/>
      <c r="AF1150" s="61"/>
      <c r="AG1150" s="61"/>
      <c r="AH1150" s="61"/>
      <c r="AI1150" s="61"/>
      <c r="AJ1150" s="61"/>
      <c r="AK1150" s="61"/>
      <c r="AL1150" s="61"/>
      <c r="AM1150" s="61"/>
      <c r="AN1150" s="61"/>
    </row>
    <row r="1151" spans="1:40" s="23" customFormat="1" ht="12.75" x14ac:dyDescent="0.2">
      <c r="A1151" s="23" t="s">
        <v>3585</v>
      </c>
      <c r="B1151" s="138">
        <v>1001</v>
      </c>
      <c r="C1151" s="138">
        <v>1001</v>
      </c>
      <c r="D1151" s="138">
        <v>100102</v>
      </c>
      <c r="E1151" s="138">
        <v>100102</v>
      </c>
      <c r="F1151" s="108" t="s">
        <v>2231</v>
      </c>
      <c r="G1151" s="27" t="s">
        <v>2232</v>
      </c>
      <c r="H1151" s="27" t="s">
        <v>371</v>
      </c>
      <c r="I1151" s="27" t="e">
        <f>+SUMIF('[16]New PBC 31.03.2021'!A:A, 'Trial Balance (2)'!F1151, '[16]New PBC 31.03.2021'!D:D)</f>
        <v>#VALUE!</v>
      </c>
      <c r="J1151" s="27" t="e">
        <f>+SUMIF('[16]New PBC 31.03.2021'!A:A, 'Trial Balance (2)'!F1151, '[16]New PBC 31.03.2021'!G:G)</f>
        <v>#VALUE!</v>
      </c>
      <c r="K1151" s="27" t="e">
        <f>+SUMIF('[16]New PBC 31.03.2021'!A:A, 'Trial Balance (2)'!F1151, '[16]New PBC 31.03.2021'!J:J)</f>
        <v>#VALUE!</v>
      </c>
      <c r="L1151" s="27" t="e">
        <f t="shared" si="81"/>
        <v>#VALUE!</v>
      </c>
      <c r="M1151" s="27">
        <f t="shared" si="85"/>
        <v>0</v>
      </c>
      <c r="N1151" s="95" t="e">
        <f t="shared" si="82"/>
        <v>#VALUE!</v>
      </c>
      <c r="O1151" s="59">
        <v>25096779.956999987</v>
      </c>
      <c r="P1151" s="59">
        <f t="shared" si="83"/>
        <v>0</v>
      </c>
      <c r="Q1151" s="60">
        <f t="shared" si="84"/>
        <v>25096780</v>
      </c>
      <c r="R1151" s="61"/>
      <c r="S1151" s="61"/>
      <c r="T1151" s="61"/>
      <c r="U1151" s="61"/>
      <c r="V1151" s="61"/>
      <c r="W1151" s="61"/>
      <c r="X1151" s="61"/>
      <c r="Y1151" s="61"/>
      <c r="Z1151" s="61"/>
      <c r="AA1151" s="61"/>
      <c r="AB1151" s="61"/>
      <c r="AC1151" s="61"/>
      <c r="AD1151" s="61"/>
      <c r="AE1151" s="61"/>
      <c r="AF1151" s="61"/>
      <c r="AG1151" s="61"/>
      <c r="AH1151" s="61"/>
      <c r="AI1151" s="61"/>
      <c r="AJ1151" s="61"/>
      <c r="AK1151" s="61"/>
      <c r="AL1151" s="61"/>
      <c r="AM1151" s="61"/>
      <c r="AN1151" s="61"/>
    </row>
    <row r="1152" spans="1:40" s="23" customFormat="1" ht="12.75" x14ac:dyDescent="0.2">
      <c r="A1152" s="23" t="s">
        <v>3585</v>
      </c>
      <c r="B1152" s="138">
        <v>1001</v>
      </c>
      <c r="C1152" s="138">
        <v>1001</v>
      </c>
      <c r="D1152" s="138">
        <v>100103</v>
      </c>
      <c r="E1152" s="138">
        <v>100103</v>
      </c>
      <c r="F1152" s="108" t="s">
        <v>2305</v>
      </c>
      <c r="G1152" s="27" t="s">
        <v>2306</v>
      </c>
      <c r="H1152" s="27" t="s">
        <v>5</v>
      </c>
      <c r="I1152" s="27" t="e">
        <f>+SUMIF('[16]New PBC 31.03.2021'!A:A, 'Trial Balance (2)'!F1152, '[16]New PBC 31.03.2021'!D:D)</f>
        <v>#VALUE!</v>
      </c>
      <c r="J1152" s="27" t="e">
        <f>+SUMIF('[16]New PBC 31.03.2021'!A:A, 'Trial Balance (2)'!F1152, '[16]New PBC 31.03.2021'!G:G)</f>
        <v>#VALUE!</v>
      </c>
      <c r="K1152" s="27" t="e">
        <f>+SUMIF('[16]New PBC 31.03.2021'!A:A, 'Trial Balance (2)'!F1152, '[16]New PBC 31.03.2021'!J:J)</f>
        <v>#VALUE!</v>
      </c>
      <c r="L1152" s="27" t="e">
        <f t="shared" si="81"/>
        <v>#VALUE!</v>
      </c>
      <c r="M1152" s="27">
        <f t="shared" si="85"/>
        <v>0</v>
      </c>
      <c r="N1152" s="95" t="e">
        <f t="shared" si="82"/>
        <v>#VALUE!</v>
      </c>
      <c r="O1152" s="59">
        <v>1774748</v>
      </c>
      <c r="P1152" s="59">
        <f t="shared" si="83"/>
        <v>0</v>
      </c>
      <c r="Q1152" s="60">
        <f t="shared" si="84"/>
        <v>1774748</v>
      </c>
      <c r="R1152" s="61"/>
      <c r="S1152" s="61"/>
      <c r="T1152" s="61"/>
      <c r="U1152" s="61"/>
      <c r="V1152" s="61"/>
      <c r="W1152" s="61"/>
      <c r="X1152" s="61"/>
      <c r="Y1152" s="61"/>
      <c r="Z1152" s="61"/>
      <c r="AA1152" s="61"/>
      <c r="AB1152" s="61"/>
      <c r="AC1152" s="61"/>
      <c r="AD1152" s="61"/>
      <c r="AE1152" s="61"/>
      <c r="AF1152" s="61"/>
      <c r="AG1152" s="61"/>
      <c r="AH1152" s="61"/>
      <c r="AI1152" s="61"/>
      <c r="AJ1152" s="61"/>
      <c r="AK1152" s="61"/>
      <c r="AL1152" s="61"/>
      <c r="AM1152" s="61"/>
      <c r="AN1152" s="61"/>
    </row>
    <row r="1153" spans="1:40" s="23" customFormat="1" ht="12.75" x14ac:dyDescent="0.2">
      <c r="A1153" s="23" t="s">
        <v>3585</v>
      </c>
      <c r="B1153" s="138">
        <v>1001</v>
      </c>
      <c r="C1153" s="138">
        <v>1001</v>
      </c>
      <c r="D1153" s="138">
        <v>100103</v>
      </c>
      <c r="E1153" s="138">
        <v>100103</v>
      </c>
      <c r="F1153" s="108" t="s">
        <v>2307</v>
      </c>
      <c r="G1153" s="27" t="s">
        <v>2308</v>
      </c>
      <c r="H1153" s="27" t="s">
        <v>5</v>
      </c>
      <c r="I1153" s="27" t="e">
        <f>+SUMIF('[16]New PBC 31.03.2021'!A:A, 'Trial Balance (2)'!F1153, '[16]New PBC 31.03.2021'!D:D)</f>
        <v>#VALUE!</v>
      </c>
      <c r="J1153" s="27" t="e">
        <f>+SUMIF('[16]New PBC 31.03.2021'!A:A, 'Trial Balance (2)'!F1153, '[16]New PBC 31.03.2021'!G:G)</f>
        <v>#VALUE!</v>
      </c>
      <c r="K1153" s="27" t="e">
        <f>+SUMIF('[16]New PBC 31.03.2021'!A:A, 'Trial Balance (2)'!F1153, '[16]New PBC 31.03.2021'!J:J)</f>
        <v>#VALUE!</v>
      </c>
      <c r="L1153" s="27" t="e">
        <f t="shared" si="81"/>
        <v>#VALUE!</v>
      </c>
      <c r="M1153" s="27">
        <f t="shared" si="85"/>
        <v>0</v>
      </c>
      <c r="N1153" s="95" t="e">
        <f t="shared" si="82"/>
        <v>#VALUE!</v>
      </c>
      <c r="O1153" s="59">
        <v>400000</v>
      </c>
      <c r="P1153" s="59">
        <f t="shared" si="83"/>
        <v>0</v>
      </c>
      <c r="Q1153" s="60">
        <f t="shared" si="84"/>
        <v>400000</v>
      </c>
      <c r="R1153" s="61"/>
      <c r="S1153" s="61"/>
      <c r="T1153" s="61"/>
      <c r="U1153" s="61"/>
      <c r="V1153" s="61"/>
      <c r="W1153" s="61"/>
      <c r="X1153" s="61"/>
      <c r="Y1153" s="61"/>
      <c r="Z1153" s="61"/>
      <c r="AA1153" s="61"/>
      <c r="AB1153" s="61"/>
      <c r="AC1153" s="61"/>
      <c r="AD1153" s="61"/>
      <c r="AE1153" s="61"/>
      <c r="AF1153" s="61"/>
      <c r="AG1153" s="61"/>
      <c r="AH1153" s="61"/>
      <c r="AI1153" s="61"/>
      <c r="AJ1153" s="61"/>
      <c r="AK1153" s="61"/>
      <c r="AL1153" s="61"/>
      <c r="AM1153" s="61"/>
      <c r="AN1153" s="61"/>
    </row>
    <row r="1154" spans="1:40" s="23" customFormat="1" ht="12.75" x14ac:dyDescent="0.2">
      <c r="A1154" s="23" t="s">
        <v>3585</v>
      </c>
      <c r="B1154" s="138">
        <v>1001</v>
      </c>
      <c r="C1154" s="138">
        <v>1001</v>
      </c>
      <c r="D1154" s="138">
        <v>100103</v>
      </c>
      <c r="E1154" s="138">
        <v>100103</v>
      </c>
      <c r="F1154" s="108" t="s">
        <v>2309</v>
      </c>
      <c r="G1154" s="27" t="s">
        <v>2310</v>
      </c>
      <c r="H1154" s="27" t="s">
        <v>5</v>
      </c>
      <c r="I1154" s="27" t="e">
        <f>+SUMIF('[16]New PBC 31.03.2021'!A:A, 'Trial Balance (2)'!F1154, '[16]New PBC 31.03.2021'!D:D)</f>
        <v>#VALUE!</v>
      </c>
      <c r="J1154" s="27" t="e">
        <f>+SUMIF('[16]New PBC 31.03.2021'!A:A, 'Trial Balance (2)'!F1154, '[16]New PBC 31.03.2021'!G:G)</f>
        <v>#VALUE!</v>
      </c>
      <c r="K1154" s="27" t="e">
        <f>+SUMIF('[16]New PBC 31.03.2021'!A:A, 'Trial Balance (2)'!F1154, '[16]New PBC 31.03.2021'!J:J)</f>
        <v>#VALUE!</v>
      </c>
      <c r="L1154" s="27" t="e">
        <f t="shared" si="81"/>
        <v>#VALUE!</v>
      </c>
      <c r="M1154" s="27">
        <f t="shared" si="85"/>
        <v>0</v>
      </c>
      <c r="N1154" s="95" t="e">
        <f t="shared" si="82"/>
        <v>#VALUE!</v>
      </c>
      <c r="O1154" s="59">
        <v>760</v>
      </c>
      <c r="P1154" s="59">
        <f t="shared" si="83"/>
        <v>0</v>
      </c>
      <c r="Q1154" s="60">
        <f t="shared" si="84"/>
        <v>760</v>
      </c>
      <c r="R1154" s="61"/>
      <c r="S1154" s="61"/>
      <c r="T1154" s="61"/>
      <c r="U1154" s="61"/>
      <c r="V1154" s="61"/>
      <c r="W1154" s="61"/>
      <c r="X1154" s="61"/>
      <c r="Y1154" s="61"/>
      <c r="Z1154" s="61"/>
      <c r="AA1154" s="61"/>
      <c r="AB1154" s="61"/>
      <c r="AC1154" s="61"/>
      <c r="AD1154" s="61"/>
      <c r="AE1154" s="61"/>
      <c r="AF1154" s="61"/>
      <c r="AG1154" s="61"/>
      <c r="AH1154" s="61"/>
      <c r="AI1154" s="61"/>
      <c r="AJ1154" s="61"/>
      <c r="AK1154" s="61"/>
      <c r="AL1154" s="61"/>
      <c r="AM1154" s="61"/>
      <c r="AN1154" s="61"/>
    </row>
    <row r="1155" spans="1:40" s="23" customFormat="1" ht="12.75" x14ac:dyDescent="0.2">
      <c r="A1155" s="23" t="s">
        <v>3585</v>
      </c>
      <c r="B1155" s="138">
        <v>1001</v>
      </c>
      <c r="C1155" s="138">
        <v>1001</v>
      </c>
      <c r="D1155" s="138">
        <v>100104</v>
      </c>
      <c r="E1155" s="138">
        <v>100104</v>
      </c>
      <c r="F1155" s="108" t="s">
        <v>2311</v>
      </c>
      <c r="G1155" s="27" t="s">
        <v>2312</v>
      </c>
      <c r="H1155" s="27" t="s">
        <v>371</v>
      </c>
      <c r="I1155" s="27" t="e">
        <f>+SUMIF('[16]New PBC 31.03.2021'!A:A, 'Trial Balance (2)'!F1155, '[16]New PBC 31.03.2021'!D:D)</f>
        <v>#VALUE!</v>
      </c>
      <c r="J1155" s="27" t="e">
        <f>+SUMIF('[16]New PBC 31.03.2021'!A:A, 'Trial Balance (2)'!F1155, '[16]New PBC 31.03.2021'!G:G)</f>
        <v>#VALUE!</v>
      </c>
      <c r="K1155" s="27" t="e">
        <f>+SUMIF('[16]New PBC 31.03.2021'!A:A, 'Trial Balance (2)'!F1155, '[16]New PBC 31.03.2021'!J:J)</f>
        <v>#VALUE!</v>
      </c>
      <c r="L1155" s="27" t="e">
        <f t="shared" si="81"/>
        <v>#VALUE!</v>
      </c>
      <c r="M1155" s="27">
        <f t="shared" si="85"/>
        <v>0</v>
      </c>
      <c r="N1155" s="95" t="e">
        <f t="shared" si="82"/>
        <v>#VALUE!</v>
      </c>
      <c r="O1155" s="59">
        <v>74705.900000000009</v>
      </c>
      <c r="P1155" s="59">
        <f t="shared" si="83"/>
        <v>0</v>
      </c>
      <c r="Q1155" s="60">
        <f t="shared" si="84"/>
        <v>74706</v>
      </c>
      <c r="R1155" s="61"/>
      <c r="S1155" s="61"/>
      <c r="T1155" s="61"/>
      <c r="U1155" s="61"/>
      <c r="V1155" s="61"/>
      <c r="W1155" s="61"/>
      <c r="X1155" s="61"/>
      <c r="Y1155" s="61"/>
      <c r="Z1155" s="61"/>
      <c r="AA1155" s="61"/>
      <c r="AB1155" s="61"/>
      <c r="AC1155" s="61"/>
      <c r="AD1155" s="61"/>
      <c r="AE1155" s="61"/>
      <c r="AF1155" s="61"/>
      <c r="AG1155" s="61"/>
      <c r="AH1155" s="61"/>
      <c r="AI1155" s="61"/>
      <c r="AJ1155" s="61"/>
      <c r="AK1155" s="61"/>
      <c r="AL1155" s="61"/>
      <c r="AM1155" s="61"/>
      <c r="AN1155" s="61"/>
    </row>
    <row r="1156" spans="1:40" s="23" customFormat="1" ht="12.75" x14ac:dyDescent="0.2">
      <c r="A1156" s="23" t="s">
        <v>3585</v>
      </c>
      <c r="B1156" s="138">
        <v>1001</v>
      </c>
      <c r="C1156" s="138">
        <v>1001</v>
      </c>
      <c r="D1156" s="138">
        <v>100103</v>
      </c>
      <c r="E1156" s="138">
        <v>100103</v>
      </c>
      <c r="F1156" s="108" t="s">
        <v>2378</v>
      </c>
      <c r="G1156" s="27" t="s">
        <v>2379</v>
      </c>
      <c r="H1156" s="27" t="s">
        <v>5</v>
      </c>
      <c r="I1156" s="27" t="e">
        <f>+SUMIF('[16]New PBC 31.03.2021'!A:A, 'Trial Balance (2)'!F1156, '[16]New PBC 31.03.2021'!D:D)</f>
        <v>#VALUE!</v>
      </c>
      <c r="J1156" s="27" t="e">
        <f>+SUMIF('[16]New PBC 31.03.2021'!A:A, 'Trial Balance (2)'!F1156, '[16]New PBC 31.03.2021'!G:G)</f>
        <v>#VALUE!</v>
      </c>
      <c r="K1156" s="27" t="e">
        <f>+SUMIF('[16]New PBC 31.03.2021'!A:A, 'Trial Balance (2)'!F1156, '[16]New PBC 31.03.2021'!J:J)</f>
        <v>#VALUE!</v>
      </c>
      <c r="L1156" s="27" t="e">
        <f t="shared" si="81"/>
        <v>#VALUE!</v>
      </c>
      <c r="M1156" s="27">
        <f t="shared" si="85"/>
        <v>0</v>
      </c>
      <c r="N1156" s="95" t="e">
        <f t="shared" si="82"/>
        <v>#VALUE!</v>
      </c>
      <c r="O1156" s="59">
        <v>2622295</v>
      </c>
      <c r="P1156" s="59">
        <f t="shared" si="83"/>
        <v>0</v>
      </c>
      <c r="Q1156" s="60">
        <f t="shared" si="84"/>
        <v>2622295</v>
      </c>
      <c r="R1156" s="61"/>
      <c r="S1156" s="61"/>
      <c r="T1156" s="61"/>
      <c r="U1156" s="61"/>
      <c r="V1156" s="61"/>
      <c r="W1156" s="61"/>
      <c r="X1156" s="61"/>
      <c r="Y1156" s="61"/>
      <c r="Z1156" s="61"/>
      <c r="AA1156" s="61"/>
      <c r="AB1156" s="61"/>
      <c r="AC1156" s="61"/>
      <c r="AD1156" s="61"/>
      <c r="AE1156" s="61"/>
      <c r="AF1156" s="61"/>
      <c r="AG1156" s="61"/>
      <c r="AH1156" s="61"/>
      <c r="AI1156" s="61"/>
      <c r="AJ1156" s="61"/>
      <c r="AK1156" s="61"/>
      <c r="AL1156" s="61"/>
      <c r="AM1156" s="61"/>
      <c r="AN1156" s="61"/>
    </row>
    <row r="1157" spans="1:40" s="23" customFormat="1" ht="12.75" x14ac:dyDescent="0.2">
      <c r="A1157" s="23" t="s">
        <v>3585</v>
      </c>
      <c r="B1157" s="138">
        <v>1001</v>
      </c>
      <c r="C1157" s="138">
        <v>1001</v>
      </c>
      <c r="D1157" s="138">
        <v>100103</v>
      </c>
      <c r="E1157" s="138">
        <v>100103</v>
      </c>
      <c r="F1157" s="108" t="s">
        <v>2380</v>
      </c>
      <c r="G1157" s="27" t="s">
        <v>2381</v>
      </c>
      <c r="H1157" s="27" t="s">
        <v>5</v>
      </c>
      <c r="I1157" s="27" t="e">
        <f>+SUMIF('[16]New PBC 31.03.2021'!A:A, 'Trial Balance (2)'!F1157, '[16]New PBC 31.03.2021'!D:D)</f>
        <v>#VALUE!</v>
      </c>
      <c r="J1157" s="27" t="e">
        <f>+SUMIF('[16]New PBC 31.03.2021'!A:A, 'Trial Balance (2)'!F1157, '[16]New PBC 31.03.2021'!G:G)</f>
        <v>#VALUE!</v>
      </c>
      <c r="K1157" s="27" t="e">
        <f>+SUMIF('[16]New PBC 31.03.2021'!A:A, 'Trial Balance (2)'!F1157, '[16]New PBC 31.03.2021'!J:J)</f>
        <v>#VALUE!</v>
      </c>
      <c r="L1157" s="27" t="e">
        <f t="shared" si="81"/>
        <v>#VALUE!</v>
      </c>
      <c r="M1157" s="27">
        <f t="shared" si="85"/>
        <v>0</v>
      </c>
      <c r="N1157" s="95" t="e">
        <f t="shared" si="82"/>
        <v>#VALUE!</v>
      </c>
      <c r="O1157" s="59">
        <v>-3766</v>
      </c>
      <c r="P1157" s="59">
        <f t="shared" si="83"/>
        <v>0</v>
      </c>
      <c r="Q1157" s="60">
        <f t="shared" si="84"/>
        <v>-3766</v>
      </c>
      <c r="R1157" s="61"/>
      <c r="S1157" s="61"/>
      <c r="T1157" s="61"/>
      <c r="U1157" s="61"/>
      <c r="V1157" s="61"/>
      <c r="W1157" s="61"/>
      <c r="X1157" s="61"/>
      <c r="Y1157" s="61"/>
      <c r="Z1157" s="61"/>
      <c r="AA1157" s="61"/>
      <c r="AB1157" s="61"/>
      <c r="AC1157" s="61"/>
      <c r="AD1157" s="61"/>
      <c r="AE1157" s="61"/>
      <c r="AF1157" s="61"/>
      <c r="AG1157" s="61"/>
      <c r="AH1157" s="61"/>
      <c r="AI1157" s="61"/>
      <c r="AJ1157" s="61"/>
      <c r="AK1157" s="61"/>
      <c r="AL1157" s="61"/>
      <c r="AM1157" s="61"/>
      <c r="AN1157" s="61"/>
    </row>
    <row r="1158" spans="1:40" s="23" customFormat="1" ht="12.75" x14ac:dyDescent="0.2">
      <c r="A1158" s="23" t="s">
        <v>3593</v>
      </c>
      <c r="B1158" s="138">
        <v>5004</v>
      </c>
      <c r="C1158" s="138">
        <v>5004</v>
      </c>
      <c r="D1158" s="138">
        <v>500409</v>
      </c>
      <c r="E1158" s="138">
        <v>500409</v>
      </c>
      <c r="F1158" s="108" t="s">
        <v>2382</v>
      </c>
      <c r="G1158" s="27" t="s">
        <v>2383</v>
      </c>
      <c r="H1158" s="27" t="s">
        <v>5</v>
      </c>
      <c r="I1158" s="27" t="e">
        <f>+SUMIF('[16]New PBC 31.03.2021'!A:A, 'Trial Balance (2)'!F1158, '[16]New PBC 31.03.2021'!D:D)</f>
        <v>#VALUE!</v>
      </c>
      <c r="J1158" s="27" t="e">
        <f>+SUMIF('[16]New PBC 31.03.2021'!A:A, 'Trial Balance (2)'!F1158, '[16]New PBC 31.03.2021'!G:G)</f>
        <v>#VALUE!</v>
      </c>
      <c r="K1158" s="27" t="e">
        <f>+SUMIF('[16]New PBC 31.03.2021'!A:A, 'Trial Balance (2)'!F1158, '[16]New PBC 31.03.2021'!J:J)</f>
        <v>#VALUE!</v>
      </c>
      <c r="L1158" s="27" t="e">
        <f t="shared" si="81"/>
        <v>#VALUE!</v>
      </c>
      <c r="M1158" s="27">
        <f t="shared" si="85"/>
        <v>0</v>
      </c>
      <c r="N1158" s="95" t="e">
        <f t="shared" si="82"/>
        <v>#VALUE!</v>
      </c>
      <c r="O1158" s="59">
        <v>39975</v>
      </c>
      <c r="P1158" s="59">
        <f t="shared" si="83"/>
        <v>0</v>
      </c>
      <c r="Q1158" s="60">
        <f t="shared" si="84"/>
        <v>39975</v>
      </c>
      <c r="R1158" s="61"/>
      <c r="S1158" s="61"/>
      <c r="T1158" s="61"/>
      <c r="U1158" s="61"/>
      <c r="V1158" s="61"/>
      <c r="W1158" s="61"/>
      <c r="X1158" s="61"/>
      <c r="Y1158" s="61"/>
      <c r="Z1158" s="61"/>
      <c r="AA1158" s="61"/>
      <c r="AB1158" s="61"/>
      <c r="AC1158" s="61"/>
      <c r="AD1158" s="61"/>
      <c r="AE1158" s="61"/>
      <c r="AF1158" s="61"/>
      <c r="AG1158" s="61"/>
      <c r="AH1158" s="61"/>
      <c r="AI1158" s="61"/>
      <c r="AJ1158" s="61"/>
      <c r="AK1158" s="61"/>
      <c r="AL1158" s="61"/>
      <c r="AM1158" s="61"/>
      <c r="AN1158" s="61"/>
    </row>
    <row r="1159" spans="1:40" s="23" customFormat="1" ht="12.75" x14ac:dyDescent="0.2">
      <c r="A1159" s="23" t="s">
        <v>3593</v>
      </c>
      <c r="B1159" s="138">
        <v>5004</v>
      </c>
      <c r="C1159" s="138">
        <v>5004</v>
      </c>
      <c r="D1159" s="138">
        <v>500409</v>
      </c>
      <c r="E1159" s="138">
        <v>500409</v>
      </c>
      <c r="F1159" s="108" t="s">
        <v>2384</v>
      </c>
      <c r="G1159" s="27" t="s">
        <v>2385</v>
      </c>
      <c r="H1159" s="27" t="s">
        <v>5</v>
      </c>
      <c r="I1159" s="27" t="e">
        <f>+SUMIF('[16]New PBC 31.03.2021'!A:A, 'Trial Balance (2)'!F1159, '[16]New PBC 31.03.2021'!D:D)</f>
        <v>#VALUE!</v>
      </c>
      <c r="J1159" s="27" t="e">
        <f>+SUMIF('[16]New PBC 31.03.2021'!A:A, 'Trial Balance (2)'!F1159, '[16]New PBC 31.03.2021'!G:G)</f>
        <v>#VALUE!</v>
      </c>
      <c r="K1159" s="27" t="e">
        <f>+SUMIF('[16]New PBC 31.03.2021'!A:A, 'Trial Balance (2)'!F1159, '[16]New PBC 31.03.2021'!J:J)</f>
        <v>#VALUE!</v>
      </c>
      <c r="L1159" s="27" t="e">
        <f t="shared" si="81"/>
        <v>#VALUE!</v>
      </c>
      <c r="M1159" s="27">
        <f t="shared" si="85"/>
        <v>0</v>
      </c>
      <c r="N1159" s="95" t="e">
        <f t="shared" si="82"/>
        <v>#VALUE!</v>
      </c>
      <c r="O1159" s="59">
        <v>825500</v>
      </c>
      <c r="P1159" s="59">
        <f t="shared" si="83"/>
        <v>0</v>
      </c>
      <c r="Q1159" s="60">
        <f t="shared" si="84"/>
        <v>825500</v>
      </c>
      <c r="R1159" s="61"/>
      <c r="S1159" s="61"/>
      <c r="T1159" s="61"/>
      <c r="U1159" s="61"/>
      <c r="V1159" s="61"/>
      <c r="W1159" s="61"/>
      <c r="X1159" s="61"/>
      <c r="Y1159" s="61"/>
      <c r="Z1159" s="61"/>
      <c r="AA1159" s="61"/>
      <c r="AB1159" s="61"/>
      <c r="AC1159" s="61"/>
      <c r="AD1159" s="61"/>
      <c r="AE1159" s="61"/>
      <c r="AF1159" s="61"/>
      <c r="AG1159" s="61"/>
      <c r="AH1159" s="61"/>
      <c r="AI1159" s="61"/>
      <c r="AJ1159" s="61"/>
      <c r="AK1159" s="61"/>
      <c r="AL1159" s="61"/>
      <c r="AM1159" s="61"/>
      <c r="AN1159" s="61"/>
    </row>
    <row r="1160" spans="1:40" s="23" customFormat="1" ht="12.75" x14ac:dyDescent="0.2">
      <c r="A1160" s="23" t="s">
        <v>3593</v>
      </c>
      <c r="B1160" s="138">
        <v>5004</v>
      </c>
      <c r="C1160" s="138">
        <v>5004</v>
      </c>
      <c r="D1160" s="138">
        <v>500403</v>
      </c>
      <c r="E1160" s="138">
        <v>500403</v>
      </c>
      <c r="F1160" s="108" t="s">
        <v>2386</v>
      </c>
      <c r="G1160" s="27" t="s">
        <v>2387</v>
      </c>
      <c r="H1160" s="27" t="s">
        <v>5</v>
      </c>
      <c r="I1160" s="27" t="e">
        <f>+SUMIF('[16]New PBC 31.03.2021'!A:A, 'Trial Balance (2)'!F1160, '[16]New PBC 31.03.2021'!D:D)</f>
        <v>#VALUE!</v>
      </c>
      <c r="J1160" s="27" t="e">
        <f>+SUMIF('[16]New PBC 31.03.2021'!A:A, 'Trial Balance (2)'!F1160, '[16]New PBC 31.03.2021'!G:G)</f>
        <v>#VALUE!</v>
      </c>
      <c r="K1160" s="27" t="e">
        <f>+SUMIF('[16]New PBC 31.03.2021'!A:A, 'Trial Balance (2)'!F1160, '[16]New PBC 31.03.2021'!J:J)</f>
        <v>#VALUE!</v>
      </c>
      <c r="L1160" s="27" t="e">
        <f t="shared" si="81"/>
        <v>#VALUE!</v>
      </c>
      <c r="M1160" s="27">
        <f t="shared" si="85"/>
        <v>0</v>
      </c>
      <c r="N1160" s="95" t="e">
        <f t="shared" si="82"/>
        <v>#VALUE!</v>
      </c>
      <c r="O1160" s="59">
        <v>129416</v>
      </c>
      <c r="P1160" s="59">
        <f t="shared" si="83"/>
        <v>0</v>
      </c>
      <c r="Q1160" s="60">
        <f t="shared" si="84"/>
        <v>129416</v>
      </c>
      <c r="R1160" s="61"/>
      <c r="S1160" s="61"/>
      <c r="T1160" s="61"/>
      <c r="U1160" s="61"/>
      <c r="V1160" s="61"/>
      <c r="W1160" s="61"/>
      <c r="X1160" s="61"/>
      <c r="Y1160" s="61"/>
      <c r="Z1160" s="61"/>
      <c r="AA1160" s="61"/>
      <c r="AB1160" s="61"/>
      <c r="AC1160" s="61"/>
      <c r="AD1160" s="61"/>
      <c r="AE1160" s="61"/>
      <c r="AF1160" s="61"/>
      <c r="AG1160" s="61"/>
      <c r="AH1160" s="61"/>
      <c r="AI1160" s="61"/>
      <c r="AJ1160" s="61"/>
      <c r="AK1160" s="61"/>
      <c r="AL1160" s="61"/>
      <c r="AM1160" s="61"/>
      <c r="AN1160" s="61"/>
    </row>
    <row r="1161" spans="1:40" s="23" customFormat="1" ht="12.75" x14ac:dyDescent="0.2">
      <c r="A1161" s="23" t="s">
        <v>3593</v>
      </c>
      <c r="B1161" s="138">
        <v>5004</v>
      </c>
      <c r="C1161" s="138">
        <v>5004</v>
      </c>
      <c r="D1161" s="138">
        <v>500403</v>
      </c>
      <c r="E1161" s="138">
        <v>500403</v>
      </c>
      <c r="F1161" s="108" t="s">
        <v>2388</v>
      </c>
      <c r="G1161" s="27" t="s">
        <v>2389</v>
      </c>
      <c r="H1161" s="27" t="s">
        <v>5</v>
      </c>
      <c r="I1161" s="27" t="e">
        <f>+SUMIF('[16]New PBC 31.03.2021'!A:A, 'Trial Balance (2)'!F1161, '[16]New PBC 31.03.2021'!D:D)</f>
        <v>#VALUE!</v>
      </c>
      <c r="J1161" s="27" t="e">
        <f>+SUMIF('[16]New PBC 31.03.2021'!A:A, 'Trial Balance (2)'!F1161, '[16]New PBC 31.03.2021'!G:G)</f>
        <v>#VALUE!</v>
      </c>
      <c r="K1161" s="27" t="e">
        <f>+SUMIF('[16]New PBC 31.03.2021'!A:A, 'Trial Balance (2)'!F1161, '[16]New PBC 31.03.2021'!J:J)</f>
        <v>#VALUE!</v>
      </c>
      <c r="L1161" s="27" t="e">
        <f t="shared" si="81"/>
        <v>#VALUE!</v>
      </c>
      <c r="M1161" s="27">
        <f t="shared" si="85"/>
        <v>0</v>
      </c>
      <c r="N1161" s="95" t="e">
        <f t="shared" si="82"/>
        <v>#VALUE!</v>
      </c>
      <c r="O1161" s="59">
        <v>1232</v>
      </c>
      <c r="P1161" s="59">
        <f t="shared" si="83"/>
        <v>0</v>
      </c>
      <c r="Q1161" s="60">
        <f t="shared" si="84"/>
        <v>1232</v>
      </c>
      <c r="R1161" s="61"/>
      <c r="S1161" s="61"/>
      <c r="T1161" s="61"/>
      <c r="U1161" s="61"/>
      <c r="V1161" s="61"/>
      <c r="W1161" s="61"/>
      <c r="X1161" s="61"/>
      <c r="Y1161" s="61"/>
      <c r="Z1161" s="61"/>
      <c r="AA1161" s="61"/>
      <c r="AB1161" s="61"/>
      <c r="AC1161" s="61"/>
      <c r="AD1161" s="61"/>
      <c r="AE1161" s="61"/>
      <c r="AF1161" s="61"/>
      <c r="AG1161" s="61"/>
      <c r="AH1161" s="61"/>
      <c r="AI1161" s="61"/>
      <c r="AJ1161" s="61"/>
      <c r="AK1161" s="61"/>
      <c r="AL1161" s="61"/>
      <c r="AM1161" s="61"/>
      <c r="AN1161" s="61"/>
    </row>
    <row r="1162" spans="1:40" s="23" customFormat="1" ht="12.75" x14ac:dyDescent="0.2">
      <c r="A1162" s="23" t="s">
        <v>3593</v>
      </c>
      <c r="B1162" s="138">
        <v>5004</v>
      </c>
      <c r="C1162" s="138">
        <v>5004</v>
      </c>
      <c r="D1162" s="138">
        <v>500403</v>
      </c>
      <c r="E1162" s="138">
        <v>500403</v>
      </c>
      <c r="F1162" s="108" t="s">
        <v>2767</v>
      </c>
      <c r="G1162" s="27" t="s">
        <v>3498</v>
      </c>
      <c r="H1162" s="27" t="e">
        <v>#N/A</v>
      </c>
      <c r="I1162" s="27" t="e">
        <f>+SUMIF('[16]New PBC 31.03.2021'!A:A, 'Trial Balance (2)'!F1162, '[16]New PBC 31.03.2021'!D:D)</f>
        <v>#VALUE!</v>
      </c>
      <c r="J1162" s="27" t="e">
        <f>+SUMIF('[16]New PBC 31.03.2021'!A:A, 'Trial Balance (2)'!F1162, '[16]New PBC 31.03.2021'!G:G)</f>
        <v>#VALUE!</v>
      </c>
      <c r="K1162" s="27" t="e">
        <f>+SUMIF('[16]New PBC 31.03.2021'!A:A, 'Trial Balance (2)'!F1162, '[16]New PBC 31.03.2021'!J:J)</f>
        <v>#VALUE!</v>
      </c>
      <c r="L1162" s="27" t="e">
        <f t="shared" ref="L1162:L1225" si="86">+I1162+J1162-K1162</f>
        <v>#VALUE!</v>
      </c>
      <c r="M1162" s="27">
        <f t="shared" si="85"/>
        <v>0</v>
      </c>
      <c r="N1162" s="95" t="e">
        <f t="shared" si="82"/>
        <v>#VALUE!</v>
      </c>
      <c r="O1162" s="59">
        <v>0</v>
      </c>
      <c r="P1162" s="59">
        <f t="shared" si="83"/>
        <v>0</v>
      </c>
      <c r="Q1162" s="60">
        <f t="shared" si="84"/>
        <v>0</v>
      </c>
      <c r="R1162" s="61"/>
      <c r="S1162" s="61"/>
      <c r="T1162" s="61"/>
      <c r="U1162" s="61"/>
      <c r="V1162" s="61"/>
      <c r="W1162" s="61"/>
      <c r="X1162" s="61"/>
      <c r="Y1162" s="61"/>
      <c r="Z1162" s="61"/>
      <c r="AA1162" s="61"/>
      <c r="AB1162" s="61"/>
      <c r="AC1162" s="61"/>
      <c r="AD1162" s="61"/>
      <c r="AE1162" s="61"/>
      <c r="AF1162" s="61"/>
      <c r="AG1162" s="61"/>
      <c r="AH1162" s="61"/>
      <c r="AI1162" s="61"/>
      <c r="AJ1162" s="61"/>
      <c r="AK1162" s="61"/>
      <c r="AL1162" s="61"/>
      <c r="AM1162" s="61"/>
      <c r="AN1162" s="61"/>
    </row>
    <row r="1163" spans="1:40" s="23" customFormat="1" ht="12.75" x14ac:dyDescent="0.2">
      <c r="A1163" s="23" t="s">
        <v>3593</v>
      </c>
      <c r="B1163" s="138">
        <v>5004</v>
      </c>
      <c r="C1163" s="138">
        <v>5004</v>
      </c>
      <c r="D1163" s="138">
        <v>500416</v>
      </c>
      <c r="E1163" s="138">
        <v>500416</v>
      </c>
      <c r="F1163" s="108" t="s">
        <v>2390</v>
      </c>
      <c r="G1163" s="27" t="s">
        <v>2391</v>
      </c>
      <c r="H1163" s="27" t="s">
        <v>5</v>
      </c>
      <c r="I1163" s="27" t="e">
        <f>+SUMIF('[16]New PBC 31.03.2021'!A:A, 'Trial Balance (2)'!F1163, '[16]New PBC 31.03.2021'!D:D)</f>
        <v>#VALUE!</v>
      </c>
      <c r="J1163" s="27" t="e">
        <f>+SUMIF('[16]New PBC 31.03.2021'!A:A, 'Trial Balance (2)'!F1163, '[16]New PBC 31.03.2021'!G:G)</f>
        <v>#VALUE!</v>
      </c>
      <c r="K1163" s="27" t="e">
        <f>+SUMIF('[16]New PBC 31.03.2021'!A:A, 'Trial Balance (2)'!F1163, '[16]New PBC 31.03.2021'!J:J)</f>
        <v>#VALUE!</v>
      </c>
      <c r="L1163" s="27" t="e">
        <f t="shared" si="86"/>
        <v>#VALUE!</v>
      </c>
      <c r="M1163" s="27">
        <f t="shared" si="85"/>
        <v>0</v>
      </c>
      <c r="N1163" s="95" t="e">
        <f t="shared" si="82"/>
        <v>#VALUE!</v>
      </c>
      <c r="O1163" s="59">
        <v>664337.04</v>
      </c>
      <c r="P1163" s="59">
        <f t="shared" si="83"/>
        <v>0</v>
      </c>
      <c r="Q1163" s="60">
        <f t="shared" si="84"/>
        <v>664337</v>
      </c>
      <c r="R1163" s="61"/>
      <c r="S1163" s="61"/>
      <c r="T1163" s="61"/>
      <c r="U1163" s="61"/>
      <c r="V1163" s="61"/>
      <c r="W1163" s="61"/>
      <c r="X1163" s="61"/>
      <c r="Y1163" s="61"/>
      <c r="Z1163" s="61"/>
      <c r="AA1163" s="61"/>
      <c r="AB1163" s="61"/>
      <c r="AC1163" s="61"/>
      <c r="AD1163" s="61"/>
      <c r="AE1163" s="61"/>
      <c r="AF1163" s="61"/>
      <c r="AG1163" s="61"/>
      <c r="AH1163" s="61"/>
      <c r="AI1163" s="61"/>
      <c r="AJ1163" s="61"/>
      <c r="AK1163" s="61"/>
      <c r="AL1163" s="61"/>
      <c r="AM1163" s="61"/>
      <c r="AN1163" s="61"/>
    </row>
    <row r="1164" spans="1:40" s="23" customFormat="1" ht="12.75" x14ac:dyDescent="0.2">
      <c r="A1164" s="23" t="s">
        <v>3593</v>
      </c>
      <c r="B1164" s="138">
        <v>5004</v>
      </c>
      <c r="C1164" s="138">
        <v>5004</v>
      </c>
      <c r="D1164" s="138">
        <v>500416</v>
      </c>
      <c r="E1164" s="138">
        <v>500416</v>
      </c>
      <c r="F1164" s="108" t="s">
        <v>2392</v>
      </c>
      <c r="G1164" s="27" t="s">
        <v>2393</v>
      </c>
      <c r="H1164" s="27" t="s">
        <v>5</v>
      </c>
      <c r="I1164" s="27" t="e">
        <f>+SUMIF('[16]New PBC 31.03.2021'!A:A, 'Trial Balance (2)'!F1164, '[16]New PBC 31.03.2021'!D:D)</f>
        <v>#VALUE!</v>
      </c>
      <c r="J1164" s="27" t="e">
        <f>+SUMIF('[16]New PBC 31.03.2021'!A:A, 'Trial Balance (2)'!F1164, '[16]New PBC 31.03.2021'!G:G)</f>
        <v>#VALUE!</v>
      </c>
      <c r="K1164" s="27" t="e">
        <f>+SUMIF('[16]New PBC 31.03.2021'!A:A, 'Trial Balance (2)'!F1164, '[16]New PBC 31.03.2021'!J:J)</f>
        <v>#VALUE!</v>
      </c>
      <c r="L1164" s="27" t="e">
        <f t="shared" si="86"/>
        <v>#VALUE!</v>
      </c>
      <c r="M1164" s="27">
        <f t="shared" si="85"/>
        <v>0</v>
      </c>
      <c r="N1164" s="95" t="e">
        <f t="shared" si="82"/>
        <v>#VALUE!</v>
      </c>
      <c r="O1164" s="59">
        <v>305906.33</v>
      </c>
      <c r="P1164" s="59">
        <f t="shared" si="83"/>
        <v>0</v>
      </c>
      <c r="Q1164" s="60">
        <f t="shared" si="84"/>
        <v>305906</v>
      </c>
      <c r="R1164" s="61"/>
      <c r="S1164" s="61"/>
      <c r="T1164" s="61"/>
      <c r="U1164" s="61"/>
      <c r="V1164" s="61"/>
      <c r="W1164" s="61"/>
      <c r="X1164" s="61"/>
      <c r="Y1164" s="61"/>
      <c r="Z1164" s="61"/>
      <c r="AA1164" s="61"/>
      <c r="AB1164" s="61"/>
      <c r="AC1164" s="61"/>
      <c r="AD1164" s="61"/>
      <c r="AE1164" s="61"/>
      <c r="AF1164" s="61"/>
      <c r="AG1164" s="61"/>
      <c r="AH1164" s="61"/>
      <c r="AI1164" s="61"/>
      <c r="AJ1164" s="61"/>
      <c r="AK1164" s="61"/>
      <c r="AL1164" s="61"/>
      <c r="AM1164" s="61"/>
      <c r="AN1164" s="61"/>
    </row>
    <row r="1165" spans="1:40" s="23" customFormat="1" ht="12.75" x14ac:dyDescent="0.2">
      <c r="A1165" s="23" t="s">
        <v>3593</v>
      </c>
      <c r="B1165" s="138">
        <v>5004</v>
      </c>
      <c r="C1165" s="138">
        <v>5004</v>
      </c>
      <c r="D1165" s="138">
        <v>500416</v>
      </c>
      <c r="E1165" s="138">
        <v>500416</v>
      </c>
      <c r="F1165" s="108" t="s">
        <v>2394</v>
      </c>
      <c r="G1165" s="27" t="s">
        <v>2395</v>
      </c>
      <c r="H1165" s="27" t="s">
        <v>5</v>
      </c>
      <c r="I1165" s="27" t="e">
        <f>+SUMIF('[16]New PBC 31.03.2021'!A:A, 'Trial Balance (2)'!F1165, '[16]New PBC 31.03.2021'!D:D)</f>
        <v>#VALUE!</v>
      </c>
      <c r="J1165" s="27" t="e">
        <f>+SUMIF('[16]New PBC 31.03.2021'!A:A, 'Trial Balance (2)'!F1165, '[16]New PBC 31.03.2021'!G:G)</f>
        <v>#VALUE!</v>
      </c>
      <c r="K1165" s="27" t="e">
        <f>+SUMIF('[16]New PBC 31.03.2021'!A:A, 'Trial Balance (2)'!F1165, '[16]New PBC 31.03.2021'!J:J)</f>
        <v>#VALUE!</v>
      </c>
      <c r="L1165" s="27" t="e">
        <f t="shared" si="86"/>
        <v>#VALUE!</v>
      </c>
      <c r="M1165" s="27">
        <f t="shared" si="85"/>
        <v>0</v>
      </c>
      <c r="N1165" s="95" t="e">
        <f t="shared" si="82"/>
        <v>#VALUE!</v>
      </c>
      <c r="O1165" s="59">
        <v>474595.49</v>
      </c>
      <c r="P1165" s="59">
        <f t="shared" si="83"/>
        <v>0</v>
      </c>
      <c r="Q1165" s="60">
        <f t="shared" si="84"/>
        <v>474595</v>
      </c>
      <c r="R1165" s="61"/>
      <c r="S1165" s="61"/>
      <c r="T1165" s="61"/>
      <c r="U1165" s="61"/>
      <c r="V1165" s="61"/>
      <c r="W1165" s="61"/>
      <c r="X1165" s="61"/>
      <c r="Y1165" s="61"/>
      <c r="Z1165" s="61"/>
      <c r="AA1165" s="61"/>
      <c r="AB1165" s="61"/>
      <c r="AC1165" s="61"/>
      <c r="AD1165" s="61"/>
      <c r="AE1165" s="61"/>
      <c r="AF1165" s="61"/>
      <c r="AG1165" s="61"/>
      <c r="AH1165" s="61"/>
      <c r="AI1165" s="61"/>
      <c r="AJ1165" s="61"/>
      <c r="AK1165" s="61"/>
      <c r="AL1165" s="61"/>
      <c r="AM1165" s="61"/>
      <c r="AN1165" s="61"/>
    </row>
    <row r="1166" spans="1:40" s="23" customFormat="1" ht="12.75" x14ac:dyDescent="0.2">
      <c r="A1166" s="23" t="s">
        <v>3593</v>
      </c>
      <c r="B1166" s="138">
        <v>5004</v>
      </c>
      <c r="C1166" s="138">
        <v>5004</v>
      </c>
      <c r="D1166" s="138">
        <v>500416</v>
      </c>
      <c r="E1166" s="138">
        <v>500416</v>
      </c>
      <c r="F1166" s="108" t="s">
        <v>2396</v>
      </c>
      <c r="G1166" s="27" t="s">
        <v>2397</v>
      </c>
      <c r="H1166" s="27" t="s">
        <v>5</v>
      </c>
      <c r="I1166" s="27" t="e">
        <f>+SUMIF('[16]New PBC 31.03.2021'!A:A, 'Trial Balance (2)'!F1166, '[16]New PBC 31.03.2021'!D:D)</f>
        <v>#VALUE!</v>
      </c>
      <c r="J1166" s="27" t="e">
        <f>+SUMIF('[16]New PBC 31.03.2021'!A:A, 'Trial Balance (2)'!F1166, '[16]New PBC 31.03.2021'!G:G)</f>
        <v>#VALUE!</v>
      </c>
      <c r="K1166" s="27" t="e">
        <f>+SUMIF('[16]New PBC 31.03.2021'!A:A, 'Trial Balance (2)'!F1166, '[16]New PBC 31.03.2021'!J:J)</f>
        <v>#VALUE!</v>
      </c>
      <c r="L1166" s="27" t="e">
        <f t="shared" si="86"/>
        <v>#VALUE!</v>
      </c>
      <c r="M1166" s="27">
        <f t="shared" si="85"/>
        <v>0</v>
      </c>
      <c r="N1166" s="95" t="e">
        <f t="shared" ref="N1166:N1229" si="87">+ROUND(SUM(L1166:M1166),0)</f>
        <v>#VALUE!</v>
      </c>
      <c r="O1166" s="59">
        <v>1441164</v>
      </c>
      <c r="P1166" s="59">
        <f t="shared" si="83"/>
        <v>0</v>
      </c>
      <c r="Q1166" s="60">
        <f t="shared" si="84"/>
        <v>1441164</v>
      </c>
      <c r="R1166" s="61"/>
      <c r="S1166" s="61"/>
      <c r="T1166" s="61"/>
      <c r="U1166" s="61"/>
      <c r="V1166" s="61"/>
      <c r="W1166" s="61"/>
      <c r="X1166" s="61"/>
      <c r="Y1166" s="61"/>
      <c r="Z1166" s="61"/>
      <c r="AA1166" s="61"/>
      <c r="AB1166" s="61"/>
      <c r="AC1166" s="61"/>
      <c r="AD1166" s="61"/>
      <c r="AE1166" s="61"/>
      <c r="AF1166" s="61"/>
      <c r="AG1166" s="61"/>
      <c r="AH1166" s="61"/>
      <c r="AI1166" s="61"/>
      <c r="AJ1166" s="61"/>
      <c r="AK1166" s="61"/>
      <c r="AL1166" s="61"/>
      <c r="AM1166" s="61"/>
      <c r="AN1166" s="61"/>
    </row>
    <row r="1167" spans="1:40" s="23" customFormat="1" ht="12.75" x14ac:dyDescent="0.2">
      <c r="A1167" s="23" t="s">
        <v>3594</v>
      </c>
      <c r="B1167" s="138">
        <v>5001</v>
      </c>
      <c r="C1167" s="138">
        <v>5001</v>
      </c>
      <c r="D1167" s="138">
        <v>500101</v>
      </c>
      <c r="E1167" s="138">
        <v>500101</v>
      </c>
      <c r="F1167" s="108" t="s">
        <v>2398</v>
      </c>
      <c r="G1167" s="27" t="s">
        <v>2399</v>
      </c>
      <c r="H1167" s="27" t="s">
        <v>5</v>
      </c>
      <c r="I1167" s="27" t="e">
        <f>+SUMIF('[16]New PBC 31.03.2021'!A:A, 'Trial Balance (2)'!F1167, '[16]New PBC 31.03.2021'!D:D)</f>
        <v>#VALUE!</v>
      </c>
      <c r="J1167" s="27" t="e">
        <f>+SUMIF('[16]New PBC 31.03.2021'!A:A, 'Trial Balance (2)'!F1167, '[16]New PBC 31.03.2021'!G:G)</f>
        <v>#VALUE!</v>
      </c>
      <c r="K1167" s="27" t="e">
        <f>+SUMIF('[16]New PBC 31.03.2021'!A:A, 'Trial Balance (2)'!F1167, '[16]New PBC 31.03.2021'!J:J)</f>
        <v>#VALUE!</v>
      </c>
      <c r="L1167" s="27" t="e">
        <f t="shared" si="86"/>
        <v>#VALUE!</v>
      </c>
      <c r="M1167" s="27">
        <f t="shared" si="85"/>
        <v>0</v>
      </c>
      <c r="N1167" s="95" t="e">
        <f t="shared" si="87"/>
        <v>#VALUE!</v>
      </c>
      <c r="O1167" s="59">
        <v>-1982159</v>
      </c>
      <c r="P1167" s="59">
        <f t="shared" si="83"/>
        <v>0</v>
      </c>
      <c r="Q1167" s="60">
        <f t="shared" si="84"/>
        <v>-1982159</v>
      </c>
      <c r="R1167" s="61"/>
      <c r="S1167" s="61"/>
      <c r="T1167" s="61"/>
      <c r="U1167" s="61"/>
      <c r="V1167" s="61"/>
      <c r="W1167" s="61"/>
      <c r="X1167" s="61"/>
      <c r="Y1167" s="61"/>
      <c r="Z1167" s="61"/>
      <c r="AA1167" s="61"/>
      <c r="AB1167" s="61"/>
      <c r="AC1167" s="61"/>
      <c r="AD1167" s="61"/>
      <c r="AE1167" s="61"/>
      <c r="AF1167" s="61"/>
      <c r="AG1167" s="61"/>
      <c r="AH1167" s="61"/>
      <c r="AI1167" s="61"/>
      <c r="AJ1167" s="61"/>
      <c r="AK1167" s="61"/>
      <c r="AL1167" s="61"/>
      <c r="AM1167" s="61"/>
      <c r="AN1167" s="61"/>
    </row>
    <row r="1168" spans="1:40" s="23" customFormat="1" ht="12.75" x14ac:dyDescent="0.2">
      <c r="A1168" s="23" t="s">
        <v>3593</v>
      </c>
      <c r="B1168" s="138">
        <v>5004</v>
      </c>
      <c r="C1168" s="138">
        <v>5004</v>
      </c>
      <c r="D1168" s="138">
        <v>500401</v>
      </c>
      <c r="E1168" s="138">
        <v>500401</v>
      </c>
      <c r="F1168" s="108" t="s">
        <v>2400</v>
      </c>
      <c r="G1168" s="27" t="s">
        <v>2401</v>
      </c>
      <c r="H1168" s="27" t="s">
        <v>5</v>
      </c>
      <c r="I1168" s="27" t="e">
        <f>+SUMIF('[16]New PBC 31.03.2021'!A:A, 'Trial Balance (2)'!F1168, '[16]New PBC 31.03.2021'!D:D)</f>
        <v>#VALUE!</v>
      </c>
      <c r="J1168" s="27" t="e">
        <f>+SUMIF('[16]New PBC 31.03.2021'!A:A, 'Trial Balance (2)'!F1168, '[16]New PBC 31.03.2021'!G:G)</f>
        <v>#VALUE!</v>
      </c>
      <c r="K1168" s="27" t="e">
        <f>+SUMIF('[16]New PBC 31.03.2021'!A:A, 'Trial Balance (2)'!F1168, '[16]New PBC 31.03.2021'!J:J)</f>
        <v>#VALUE!</v>
      </c>
      <c r="L1168" s="27" t="e">
        <f t="shared" si="86"/>
        <v>#VALUE!</v>
      </c>
      <c r="M1168" s="27">
        <f t="shared" si="85"/>
        <v>0</v>
      </c>
      <c r="N1168" s="95" t="e">
        <f t="shared" si="87"/>
        <v>#VALUE!</v>
      </c>
      <c r="O1168" s="59">
        <v>34679937.060000002</v>
      </c>
      <c r="P1168" s="59">
        <f t="shared" si="83"/>
        <v>0</v>
      </c>
      <c r="Q1168" s="60">
        <f t="shared" si="84"/>
        <v>34679937</v>
      </c>
      <c r="R1168" s="61"/>
      <c r="S1168" s="61"/>
      <c r="T1168" s="61"/>
      <c r="U1168" s="61"/>
      <c r="V1168" s="61"/>
      <c r="W1168" s="61"/>
      <c r="X1168" s="61"/>
      <c r="Y1168" s="61"/>
      <c r="Z1168" s="61"/>
      <c r="AA1168" s="61"/>
      <c r="AB1168" s="61"/>
      <c r="AC1168" s="61"/>
      <c r="AD1168" s="61"/>
      <c r="AE1168" s="61"/>
      <c r="AF1168" s="61"/>
      <c r="AG1168" s="61"/>
      <c r="AH1168" s="61"/>
      <c r="AI1168" s="61"/>
      <c r="AJ1168" s="61"/>
      <c r="AK1168" s="61"/>
      <c r="AL1168" s="61"/>
      <c r="AM1168" s="61"/>
      <c r="AN1168" s="61"/>
    </row>
    <row r="1169" spans="1:40" s="23" customFormat="1" ht="12.75" x14ac:dyDescent="0.2">
      <c r="A1169" s="23" t="s">
        <v>3593</v>
      </c>
      <c r="B1169" s="138">
        <v>5004</v>
      </c>
      <c r="C1169" s="138">
        <v>5004</v>
      </c>
      <c r="D1169" s="138">
        <v>500401</v>
      </c>
      <c r="E1169" s="138">
        <v>500401</v>
      </c>
      <c r="F1169" s="108" t="s">
        <v>2402</v>
      </c>
      <c r="G1169" s="27" t="s">
        <v>2403</v>
      </c>
      <c r="H1169" s="27" t="s">
        <v>5</v>
      </c>
      <c r="I1169" s="27" t="e">
        <f>+SUMIF('[16]New PBC 31.03.2021'!A:A, 'Trial Balance (2)'!F1169, '[16]New PBC 31.03.2021'!D:D)</f>
        <v>#VALUE!</v>
      </c>
      <c r="J1169" s="27" t="e">
        <f>+SUMIF('[16]New PBC 31.03.2021'!A:A, 'Trial Balance (2)'!F1169, '[16]New PBC 31.03.2021'!G:G)</f>
        <v>#VALUE!</v>
      </c>
      <c r="K1169" s="27" t="e">
        <f>+SUMIF('[16]New PBC 31.03.2021'!A:A, 'Trial Balance (2)'!F1169, '[16]New PBC 31.03.2021'!J:J)</f>
        <v>#VALUE!</v>
      </c>
      <c r="L1169" s="27" t="e">
        <f t="shared" si="86"/>
        <v>#VALUE!</v>
      </c>
      <c r="M1169" s="27">
        <f t="shared" si="85"/>
        <v>0</v>
      </c>
      <c r="N1169" s="95" t="e">
        <f t="shared" si="87"/>
        <v>#VALUE!</v>
      </c>
      <c r="O1169" s="59">
        <v>420026.41</v>
      </c>
      <c r="P1169" s="59">
        <f t="shared" si="83"/>
        <v>0</v>
      </c>
      <c r="Q1169" s="60">
        <f t="shared" si="84"/>
        <v>420026</v>
      </c>
      <c r="R1169" s="61"/>
      <c r="S1169" s="61"/>
      <c r="T1169" s="61"/>
      <c r="U1169" s="61"/>
      <c r="V1169" s="61"/>
      <c r="W1169" s="61"/>
      <c r="X1169" s="61"/>
      <c r="Y1169" s="61"/>
      <c r="Z1169" s="61"/>
      <c r="AA1169" s="61"/>
      <c r="AB1169" s="61"/>
      <c r="AC1169" s="61"/>
      <c r="AD1169" s="61"/>
      <c r="AE1169" s="61"/>
      <c r="AF1169" s="61"/>
      <c r="AG1169" s="61"/>
      <c r="AH1169" s="61"/>
      <c r="AI1169" s="61"/>
      <c r="AJ1169" s="61"/>
      <c r="AK1169" s="61"/>
      <c r="AL1169" s="61"/>
      <c r="AM1169" s="61"/>
      <c r="AN1169" s="61"/>
    </row>
    <row r="1170" spans="1:40" s="23" customFormat="1" ht="12.75" x14ac:dyDescent="0.2">
      <c r="A1170" s="23" t="s">
        <v>3594</v>
      </c>
      <c r="B1170" s="138">
        <v>5001</v>
      </c>
      <c r="C1170" s="138">
        <v>5001</v>
      </c>
      <c r="D1170" s="138">
        <v>500102</v>
      </c>
      <c r="E1170" s="138">
        <v>500102</v>
      </c>
      <c r="F1170" s="108" t="s">
        <v>2404</v>
      </c>
      <c r="G1170" s="27" t="s">
        <v>2405</v>
      </c>
      <c r="H1170" s="27" t="s">
        <v>5</v>
      </c>
      <c r="I1170" s="27" t="e">
        <f>+SUMIF('[16]New PBC 31.03.2021'!A:A, 'Trial Balance (2)'!F1170, '[16]New PBC 31.03.2021'!D:D)</f>
        <v>#VALUE!</v>
      </c>
      <c r="J1170" s="27" t="e">
        <f>+SUMIF('[16]New PBC 31.03.2021'!A:A, 'Trial Balance (2)'!F1170, '[16]New PBC 31.03.2021'!G:G)</f>
        <v>#VALUE!</v>
      </c>
      <c r="K1170" s="27" t="e">
        <f>+SUMIF('[16]New PBC 31.03.2021'!A:A, 'Trial Balance (2)'!F1170, '[16]New PBC 31.03.2021'!J:J)</f>
        <v>#VALUE!</v>
      </c>
      <c r="L1170" s="27" t="e">
        <f t="shared" si="86"/>
        <v>#VALUE!</v>
      </c>
      <c r="M1170" s="27">
        <f t="shared" si="85"/>
        <v>0</v>
      </c>
      <c r="N1170" s="95" t="e">
        <f t="shared" si="87"/>
        <v>#VALUE!</v>
      </c>
      <c r="O1170" s="59">
        <v>8960149.0600000005</v>
      </c>
      <c r="P1170" s="59">
        <f t="shared" si="83"/>
        <v>0</v>
      </c>
      <c r="Q1170" s="60">
        <f t="shared" si="84"/>
        <v>8960149</v>
      </c>
      <c r="R1170" s="61"/>
      <c r="S1170" s="61"/>
      <c r="T1170" s="61"/>
      <c r="U1170" s="61"/>
      <c r="V1170" s="61"/>
      <c r="W1170" s="61"/>
      <c r="X1170" s="61"/>
      <c r="Y1170" s="61"/>
      <c r="Z1170" s="61"/>
      <c r="AA1170" s="61"/>
      <c r="AB1170" s="61"/>
      <c r="AC1170" s="61"/>
      <c r="AD1170" s="61"/>
      <c r="AE1170" s="61"/>
      <c r="AF1170" s="61"/>
      <c r="AG1170" s="61"/>
      <c r="AH1170" s="61"/>
      <c r="AI1170" s="61"/>
      <c r="AJ1170" s="61"/>
      <c r="AK1170" s="61"/>
      <c r="AL1170" s="61"/>
      <c r="AM1170" s="61"/>
      <c r="AN1170" s="61"/>
    </row>
    <row r="1171" spans="1:40" s="23" customFormat="1" ht="12.75" x14ac:dyDescent="0.2">
      <c r="A1171" s="23" t="s">
        <v>3594</v>
      </c>
      <c r="B1171" s="138">
        <v>5001</v>
      </c>
      <c r="C1171" s="138">
        <v>5001</v>
      </c>
      <c r="D1171" s="138">
        <v>500102</v>
      </c>
      <c r="E1171" s="138">
        <v>500102</v>
      </c>
      <c r="F1171" s="108" t="s">
        <v>2406</v>
      </c>
      <c r="G1171" s="27" t="s">
        <v>2407</v>
      </c>
      <c r="H1171" s="27" t="s">
        <v>5</v>
      </c>
      <c r="I1171" s="27" t="e">
        <f>+SUMIF('[16]New PBC 31.03.2021'!A:A, 'Trial Balance (2)'!F1171, '[16]New PBC 31.03.2021'!D:D)</f>
        <v>#VALUE!</v>
      </c>
      <c r="J1171" s="27" t="e">
        <f>+SUMIF('[16]New PBC 31.03.2021'!A:A, 'Trial Balance (2)'!F1171, '[16]New PBC 31.03.2021'!G:G)</f>
        <v>#VALUE!</v>
      </c>
      <c r="K1171" s="27" t="e">
        <f>+SUMIF('[16]New PBC 31.03.2021'!A:A, 'Trial Balance (2)'!F1171, '[16]New PBC 31.03.2021'!J:J)</f>
        <v>#VALUE!</v>
      </c>
      <c r="L1171" s="27" t="e">
        <f t="shared" si="86"/>
        <v>#VALUE!</v>
      </c>
      <c r="M1171" s="27">
        <f t="shared" si="85"/>
        <v>0</v>
      </c>
      <c r="N1171" s="95" t="e">
        <f t="shared" si="87"/>
        <v>#VALUE!</v>
      </c>
      <c r="O1171" s="59">
        <v>7713396.4900000002</v>
      </c>
      <c r="P1171" s="59">
        <f t="shared" si="83"/>
        <v>0</v>
      </c>
      <c r="Q1171" s="60">
        <f t="shared" si="84"/>
        <v>7713396</v>
      </c>
      <c r="R1171" s="61"/>
      <c r="S1171" s="61"/>
      <c r="T1171" s="61"/>
      <c r="U1171" s="61"/>
      <c r="V1171" s="61"/>
      <c r="W1171" s="61"/>
      <c r="X1171" s="61"/>
      <c r="Y1171" s="61"/>
      <c r="Z1171" s="61"/>
      <c r="AA1171" s="61"/>
      <c r="AB1171" s="61"/>
      <c r="AC1171" s="61"/>
      <c r="AD1171" s="61"/>
      <c r="AE1171" s="61"/>
      <c r="AF1171" s="61"/>
      <c r="AG1171" s="61"/>
      <c r="AH1171" s="61"/>
      <c r="AI1171" s="61"/>
      <c r="AJ1171" s="61"/>
      <c r="AK1171" s="61"/>
      <c r="AL1171" s="61"/>
      <c r="AM1171" s="61"/>
      <c r="AN1171" s="61"/>
    </row>
    <row r="1172" spans="1:40" s="23" customFormat="1" ht="12.75" x14ac:dyDescent="0.2">
      <c r="A1172" s="23" t="s">
        <v>3594</v>
      </c>
      <c r="B1172" s="138">
        <v>5001</v>
      </c>
      <c r="C1172" s="138">
        <v>5001</v>
      </c>
      <c r="D1172" s="138">
        <v>500102</v>
      </c>
      <c r="E1172" s="138">
        <v>500102</v>
      </c>
      <c r="F1172" s="108" t="s">
        <v>2408</v>
      </c>
      <c r="G1172" s="27" t="s">
        <v>2409</v>
      </c>
      <c r="H1172" s="27" t="s">
        <v>5</v>
      </c>
      <c r="I1172" s="27" t="e">
        <f>+SUMIF('[16]New PBC 31.03.2021'!A:A, 'Trial Balance (2)'!F1172, '[16]New PBC 31.03.2021'!D:D)</f>
        <v>#VALUE!</v>
      </c>
      <c r="J1172" s="27" t="e">
        <f>+SUMIF('[16]New PBC 31.03.2021'!A:A, 'Trial Balance (2)'!F1172, '[16]New PBC 31.03.2021'!G:G)</f>
        <v>#VALUE!</v>
      </c>
      <c r="K1172" s="27" t="e">
        <f>+SUMIF('[16]New PBC 31.03.2021'!A:A, 'Trial Balance (2)'!F1172, '[16]New PBC 31.03.2021'!J:J)</f>
        <v>#VALUE!</v>
      </c>
      <c r="L1172" s="27" t="e">
        <f t="shared" si="86"/>
        <v>#VALUE!</v>
      </c>
      <c r="M1172" s="27">
        <f t="shared" si="85"/>
        <v>0</v>
      </c>
      <c r="N1172" s="95" t="e">
        <f t="shared" si="87"/>
        <v>#VALUE!</v>
      </c>
      <c r="O1172" s="59">
        <v>1682286.04</v>
      </c>
      <c r="P1172" s="59">
        <f t="shared" si="83"/>
        <v>0</v>
      </c>
      <c r="Q1172" s="60">
        <f t="shared" si="84"/>
        <v>1682286</v>
      </c>
      <c r="R1172" s="61"/>
      <c r="S1172" s="61"/>
      <c r="T1172" s="61"/>
      <c r="U1172" s="61"/>
      <c r="V1172" s="61"/>
      <c r="W1172" s="61"/>
      <c r="X1172" s="61"/>
      <c r="Y1172" s="61"/>
      <c r="Z1172" s="61"/>
      <c r="AA1172" s="61"/>
      <c r="AB1172" s="61"/>
      <c r="AC1172" s="61"/>
      <c r="AD1172" s="61"/>
      <c r="AE1172" s="61"/>
      <c r="AF1172" s="61"/>
      <c r="AG1172" s="61"/>
      <c r="AH1172" s="61"/>
      <c r="AI1172" s="61"/>
      <c r="AJ1172" s="61"/>
      <c r="AK1172" s="61"/>
      <c r="AL1172" s="61"/>
      <c r="AM1172" s="61"/>
      <c r="AN1172" s="61"/>
    </row>
    <row r="1173" spans="1:40" s="23" customFormat="1" ht="12.75" x14ac:dyDescent="0.2">
      <c r="A1173" s="23" t="s">
        <v>3594</v>
      </c>
      <c r="B1173" s="138">
        <v>5001</v>
      </c>
      <c r="C1173" s="138">
        <v>5001</v>
      </c>
      <c r="D1173" s="138">
        <v>500102</v>
      </c>
      <c r="E1173" s="138">
        <v>500102</v>
      </c>
      <c r="F1173" s="108" t="s">
        <v>2410</v>
      </c>
      <c r="G1173" s="27" t="s">
        <v>2411</v>
      </c>
      <c r="H1173" s="27" t="s">
        <v>5</v>
      </c>
      <c r="I1173" s="27" t="e">
        <f>+SUMIF('[16]New PBC 31.03.2021'!A:A, 'Trial Balance (2)'!F1173, '[16]New PBC 31.03.2021'!D:D)</f>
        <v>#VALUE!</v>
      </c>
      <c r="J1173" s="27" t="e">
        <f>+SUMIF('[16]New PBC 31.03.2021'!A:A, 'Trial Balance (2)'!F1173, '[16]New PBC 31.03.2021'!G:G)</f>
        <v>#VALUE!</v>
      </c>
      <c r="K1173" s="27" t="e">
        <f>+SUMIF('[16]New PBC 31.03.2021'!A:A, 'Trial Balance (2)'!F1173, '[16]New PBC 31.03.2021'!J:J)</f>
        <v>#VALUE!</v>
      </c>
      <c r="L1173" s="27" t="e">
        <f t="shared" si="86"/>
        <v>#VALUE!</v>
      </c>
      <c r="M1173" s="27">
        <f t="shared" si="85"/>
        <v>0</v>
      </c>
      <c r="N1173" s="95" t="e">
        <f t="shared" si="87"/>
        <v>#VALUE!</v>
      </c>
      <c r="O1173" s="59">
        <v>58513447.289999999</v>
      </c>
      <c r="P1173" s="59">
        <f t="shared" si="83"/>
        <v>0</v>
      </c>
      <c r="Q1173" s="60">
        <f t="shared" si="84"/>
        <v>58513447</v>
      </c>
      <c r="R1173" s="61"/>
      <c r="S1173" s="61"/>
      <c r="T1173" s="61"/>
      <c r="U1173" s="61"/>
      <c r="V1173" s="61"/>
      <c r="W1173" s="61"/>
      <c r="X1173" s="61"/>
      <c r="Y1173" s="61"/>
      <c r="Z1173" s="61"/>
      <c r="AA1173" s="61"/>
      <c r="AB1173" s="61"/>
      <c r="AC1173" s="61"/>
      <c r="AD1173" s="61"/>
      <c r="AE1173" s="61"/>
      <c r="AF1173" s="61"/>
      <c r="AG1173" s="61"/>
      <c r="AH1173" s="61"/>
      <c r="AI1173" s="61"/>
      <c r="AJ1173" s="61"/>
      <c r="AK1173" s="61"/>
      <c r="AL1173" s="61"/>
      <c r="AM1173" s="61"/>
      <c r="AN1173" s="61"/>
    </row>
    <row r="1174" spans="1:40" s="23" customFormat="1" ht="12.75" x14ac:dyDescent="0.2">
      <c r="A1174" s="23" t="s">
        <v>3594</v>
      </c>
      <c r="B1174" s="138">
        <v>5001</v>
      </c>
      <c r="C1174" s="138">
        <v>5001</v>
      </c>
      <c r="D1174" s="138">
        <v>500102</v>
      </c>
      <c r="E1174" s="138">
        <v>500102</v>
      </c>
      <c r="F1174" s="108" t="s">
        <v>2412</v>
      </c>
      <c r="G1174" s="27" t="s">
        <v>2413</v>
      </c>
      <c r="H1174" s="27" t="s">
        <v>5</v>
      </c>
      <c r="I1174" s="27" t="e">
        <f>+SUMIF('[16]New PBC 31.03.2021'!A:A, 'Trial Balance (2)'!F1174, '[16]New PBC 31.03.2021'!D:D)</f>
        <v>#VALUE!</v>
      </c>
      <c r="J1174" s="27" t="e">
        <f>+SUMIF('[16]New PBC 31.03.2021'!A:A, 'Trial Balance (2)'!F1174, '[16]New PBC 31.03.2021'!G:G)</f>
        <v>#VALUE!</v>
      </c>
      <c r="K1174" s="27" t="e">
        <f>+SUMIF('[16]New PBC 31.03.2021'!A:A, 'Trial Balance (2)'!F1174, '[16]New PBC 31.03.2021'!J:J)</f>
        <v>#VALUE!</v>
      </c>
      <c r="L1174" s="27" t="e">
        <f t="shared" si="86"/>
        <v>#VALUE!</v>
      </c>
      <c r="M1174" s="27">
        <f t="shared" si="85"/>
        <v>0</v>
      </c>
      <c r="N1174" s="95" t="e">
        <f t="shared" si="87"/>
        <v>#VALUE!</v>
      </c>
      <c r="O1174" s="59">
        <v>37869713.960000001</v>
      </c>
      <c r="P1174" s="59">
        <f t="shared" si="83"/>
        <v>0</v>
      </c>
      <c r="Q1174" s="60">
        <f t="shared" si="84"/>
        <v>37869714</v>
      </c>
      <c r="R1174" s="61"/>
      <c r="S1174" s="61"/>
      <c r="T1174" s="61"/>
      <c r="U1174" s="61"/>
      <c r="V1174" s="61"/>
      <c r="W1174" s="61"/>
      <c r="X1174" s="61"/>
      <c r="Y1174" s="61"/>
      <c r="Z1174" s="61"/>
      <c r="AA1174" s="61"/>
      <c r="AB1174" s="61"/>
      <c r="AC1174" s="61"/>
      <c r="AD1174" s="61"/>
      <c r="AE1174" s="61"/>
      <c r="AF1174" s="61"/>
      <c r="AG1174" s="61"/>
      <c r="AH1174" s="61"/>
      <c r="AI1174" s="61"/>
      <c r="AJ1174" s="61"/>
      <c r="AK1174" s="61"/>
      <c r="AL1174" s="61"/>
      <c r="AM1174" s="61"/>
      <c r="AN1174" s="61"/>
    </row>
    <row r="1175" spans="1:40" s="23" customFormat="1" ht="12.75" x14ac:dyDescent="0.2">
      <c r="A1175" s="23" t="s">
        <v>3594</v>
      </c>
      <c r="B1175" s="138">
        <v>5001</v>
      </c>
      <c r="C1175" s="138">
        <v>5001</v>
      </c>
      <c r="D1175" s="138">
        <v>500102</v>
      </c>
      <c r="E1175" s="138">
        <v>500102</v>
      </c>
      <c r="F1175" s="108" t="s">
        <v>2414</v>
      </c>
      <c r="G1175" s="27" t="s">
        <v>2415</v>
      </c>
      <c r="H1175" s="27" t="s">
        <v>5</v>
      </c>
      <c r="I1175" s="27" t="e">
        <f>+SUMIF('[16]New PBC 31.03.2021'!A:A, 'Trial Balance (2)'!F1175, '[16]New PBC 31.03.2021'!D:D)</f>
        <v>#VALUE!</v>
      </c>
      <c r="J1175" s="27" t="e">
        <f>+SUMIF('[16]New PBC 31.03.2021'!A:A, 'Trial Balance (2)'!F1175, '[16]New PBC 31.03.2021'!G:G)</f>
        <v>#VALUE!</v>
      </c>
      <c r="K1175" s="27" t="e">
        <f>+SUMIF('[16]New PBC 31.03.2021'!A:A, 'Trial Balance (2)'!F1175, '[16]New PBC 31.03.2021'!J:J)</f>
        <v>#VALUE!</v>
      </c>
      <c r="L1175" s="27" t="e">
        <f t="shared" si="86"/>
        <v>#VALUE!</v>
      </c>
      <c r="M1175" s="27">
        <f t="shared" si="85"/>
        <v>0</v>
      </c>
      <c r="N1175" s="95" t="e">
        <f t="shared" si="87"/>
        <v>#VALUE!</v>
      </c>
      <c r="O1175" s="59">
        <v>16088239.82</v>
      </c>
      <c r="P1175" s="59">
        <f t="shared" si="83"/>
        <v>0</v>
      </c>
      <c r="Q1175" s="60">
        <f t="shared" si="84"/>
        <v>16088240</v>
      </c>
      <c r="R1175" s="61"/>
      <c r="S1175" s="61"/>
      <c r="T1175" s="61"/>
      <c r="U1175" s="61"/>
      <c r="V1175" s="61"/>
      <c r="W1175" s="61"/>
      <c r="X1175" s="61"/>
      <c r="Y1175" s="61"/>
      <c r="Z1175" s="61"/>
      <c r="AA1175" s="61"/>
      <c r="AB1175" s="61"/>
      <c r="AC1175" s="61"/>
      <c r="AD1175" s="61"/>
      <c r="AE1175" s="61"/>
      <c r="AF1175" s="61"/>
      <c r="AG1175" s="61"/>
      <c r="AH1175" s="61"/>
      <c r="AI1175" s="61"/>
      <c r="AJ1175" s="61"/>
      <c r="AK1175" s="61"/>
      <c r="AL1175" s="61"/>
      <c r="AM1175" s="61"/>
      <c r="AN1175" s="61"/>
    </row>
    <row r="1176" spans="1:40" s="23" customFormat="1" ht="12.75" x14ac:dyDescent="0.2">
      <c r="A1176" s="23" t="s">
        <v>3594</v>
      </c>
      <c r="B1176" s="138">
        <v>5001</v>
      </c>
      <c r="C1176" s="138">
        <v>5001</v>
      </c>
      <c r="D1176" s="138">
        <v>500102</v>
      </c>
      <c r="E1176" s="138">
        <v>500102</v>
      </c>
      <c r="F1176" s="108" t="s">
        <v>2416</v>
      </c>
      <c r="G1176" s="27" t="s">
        <v>2417</v>
      </c>
      <c r="H1176" s="27" t="s">
        <v>5</v>
      </c>
      <c r="I1176" s="27" t="e">
        <f>+SUMIF('[16]New PBC 31.03.2021'!A:A, 'Trial Balance (2)'!F1176, '[16]New PBC 31.03.2021'!D:D)</f>
        <v>#VALUE!</v>
      </c>
      <c r="J1176" s="27" t="e">
        <f>+SUMIF('[16]New PBC 31.03.2021'!A:A, 'Trial Balance (2)'!F1176, '[16]New PBC 31.03.2021'!G:G)</f>
        <v>#VALUE!</v>
      </c>
      <c r="K1176" s="27" t="e">
        <f>+SUMIF('[16]New PBC 31.03.2021'!A:A, 'Trial Balance (2)'!F1176, '[16]New PBC 31.03.2021'!J:J)</f>
        <v>#VALUE!</v>
      </c>
      <c r="L1176" s="27" t="e">
        <f t="shared" si="86"/>
        <v>#VALUE!</v>
      </c>
      <c r="M1176" s="27">
        <f t="shared" si="85"/>
        <v>0</v>
      </c>
      <c r="N1176" s="95" t="e">
        <f t="shared" si="87"/>
        <v>#VALUE!</v>
      </c>
      <c r="O1176" s="59">
        <v>4390869.6100000003</v>
      </c>
      <c r="P1176" s="59">
        <f t="shared" si="83"/>
        <v>0</v>
      </c>
      <c r="Q1176" s="60">
        <f t="shared" si="84"/>
        <v>4390870</v>
      </c>
      <c r="R1176" s="61"/>
      <c r="S1176" s="61"/>
      <c r="T1176" s="61"/>
      <c r="U1176" s="61"/>
      <c r="V1176" s="61"/>
      <c r="W1176" s="61"/>
      <c r="X1176" s="61"/>
      <c r="Y1176" s="61"/>
      <c r="Z1176" s="61"/>
      <c r="AA1176" s="61"/>
      <c r="AB1176" s="61"/>
      <c r="AC1176" s="61"/>
      <c r="AD1176" s="61"/>
      <c r="AE1176" s="61"/>
      <c r="AF1176" s="61"/>
      <c r="AG1176" s="61"/>
      <c r="AH1176" s="61"/>
      <c r="AI1176" s="61"/>
      <c r="AJ1176" s="61"/>
      <c r="AK1176" s="61"/>
      <c r="AL1176" s="61"/>
      <c r="AM1176" s="61"/>
      <c r="AN1176" s="61"/>
    </row>
    <row r="1177" spans="1:40" s="23" customFormat="1" ht="12.75" x14ac:dyDescent="0.2">
      <c r="A1177" s="23" t="s">
        <v>3594</v>
      </c>
      <c r="B1177" s="138">
        <v>5001</v>
      </c>
      <c r="C1177" s="138">
        <v>5001</v>
      </c>
      <c r="D1177" s="138">
        <v>500102</v>
      </c>
      <c r="E1177" s="138">
        <v>500102</v>
      </c>
      <c r="F1177" s="108" t="s">
        <v>2418</v>
      </c>
      <c r="G1177" s="27" t="s">
        <v>2419</v>
      </c>
      <c r="H1177" s="27" t="s">
        <v>5</v>
      </c>
      <c r="I1177" s="27" t="e">
        <f>+SUMIF('[16]New PBC 31.03.2021'!A:A, 'Trial Balance (2)'!F1177, '[16]New PBC 31.03.2021'!D:D)</f>
        <v>#VALUE!</v>
      </c>
      <c r="J1177" s="27" t="e">
        <f>+SUMIF('[16]New PBC 31.03.2021'!A:A, 'Trial Balance (2)'!F1177, '[16]New PBC 31.03.2021'!G:G)</f>
        <v>#VALUE!</v>
      </c>
      <c r="K1177" s="27" t="e">
        <f>+SUMIF('[16]New PBC 31.03.2021'!A:A, 'Trial Balance (2)'!F1177, '[16]New PBC 31.03.2021'!J:J)</f>
        <v>#VALUE!</v>
      </c>
      <c r="L1177" s="27" t="e">
        <f t="shared" si="86"/>
        <v>#VALUE!</v>
      </c>
      <c r="M1177" s="27">
        <f t="shared" si="85"/>
        <v>0</v>
      </c>
      <c r="N1177" s="95" t="e">
        <f t="shared" si="87"/>
        <v>#VALUE!</v>
      </c>
      <c r="O1177" s="59">
        <v>5284015.71</v>
      </c>
      <c r="P1177" s="59">
        <f t="shared" si="83"/>
        <v>0</v>
      </c>
      <c r="Q1177" s="60">
        <f t="shared" si="84"/>
        <v>5284016</v>
      </c>
      <c r="R1177" s="61"/>
      <c r="S1177" s="61"/>
      <c r="T1177" s="61"/>
      <c r="U1177" s="61"/>
      <c r="V1177" s="61"/>
      <c r="W1177" s="61"/>
      <c r="X1177" s="61"/>
      <c r="Y1177" s="61"/>
      <c r="Z1177" s="61"/>
      <c r="AA1177" s="61"/>
      <c r="AB1177" s="61"/>
      <c r="AC1177" s="61"/>
      <c r="AD1177" s="61"/>
      <c r="AE1177" s="61"/>
      <c r="AF1177" s="61"/>
      <c r="AG1177" s="61"/>
      <c r="AH1177" s="61"/>
      <c r="AI1177" s="61"/>
      <c r="AJ1177" s="61"/>
      <c r="AK1177" s="61"/>
      <c r="AL1177" s="61"/>
      <c r="AM1177" s="61"/>
      <c r="AN1177" s="61"/>
    </row>
    <row r="1178" spans="1:40" s="23" customFormat="1" ht="12.75" x14ac:dyDescent="0.2">
      <c r="A1178" s="23" t="s">
        <v>3594</v>
      </c>
      <c r="B1178" s="138">
        <v>5001</v>
      </c>
      <c r="C1178" s="138">
        <v>5001</v>
      </c>
      <c r="D1178" s="138">
        <v>500102</v>
      </c>
      <c r="E1178" s="138">
        <v>500102</v>
      </c>
      <c r="F1178" s="108" t="s">
        <v>2420</v>
      </c>
      <c r="G1178" s="27" t="s">
        <v>2421</v>
      </c>
      <c r="H1178" s="27" t="s">
        <v>5</v>
      </c>
      <c r="I1178" s="27" t="e">
        <f>+SUMIF('[16]New PBC 31.03.2021'!A:A, 'Trial Balance (2)'!F1178, '[16]New PBC 31.03.2021'!D:D)</f>
        <v>#VALUE!</v>
      </c>
      <c r="J1178" s="27" t="e">
        <f>+SUMIF('[16]New PBC 31.03.2021'!A:A, 'Trial Balance (2)'!F1178, '[16]New PBC 31.03.2021'!G:G)</f>
        <v>#VALUE!</v>
      </c>
      <c r="K1178" s="27" t="e">
        <f>+SUMIF('[16]New PBC 31.03.2021'!A:A, 'Trial Balance (2)'!F1178, '[16]New PBC 31.03.2021'!J:J)</f>
        <v>#VALUE!</v>
      </c>
      <c r="L1178" s="27" t="e">
        <f t="shared" si="86"/>
        <v>#VALUE!</v>
      </c>
      <c r="M1178" s="27">
        <f t="shared" si="85"/>
        <v>0</v>
      </c>
      <c r="N1178" s="95" t="e">
        <f t="shared" si="87"/>
        <v>#VALUE!</v>
      </c>
      <c r="O1178" s="59">
        <v>18009624.870000001</v>
      </c>
      <c r="P1178" s="59">
        <f t="shared" si="83"/>
        <v>0</v>
      </c>
      <c r="Q1178" s="60">
        <f t="shared" si="84"/>
        <v>18009625</v>
      </c>
      <c r="R1178" s="61"/>
      <c r="S1178" s="61"/>
      <c r="T1178" s="61"/>
      <c r="U1178" s="61"/>
      <c r="V1178" s="61"/>
      <c r="W1178" s="61"/>
      <c r="X1178" s="61"/>
      <c r="Y1178" s="61"/>
      <c r="Z1178" s="61"/>
      <c r="AA1178" s="61"/>
      <c r="AB1178" s="61"/>
      <c r="AC1178" s="61"/>
      <c r="AD1178" s="61"/>
      <c r="AE1178" s="61"/>
      <c r="AF1178" s="61"/>
      <c r="AG1178" s="61"/>
      <c r="AH1178" s="61"/>
      <c r="AI1178" s="61"/>
      <c r="AJ1178" s="61"/>
      <c r="AK1178" s="61"/>
      <c r="AL1178" s="61"/>
      <c r="AM1178" s="61"/>
      <c r="AN1178" s="61"/>
    </row>
    <row r="1179" spans="1:40" s="23" customFormat="1" ht="12.75" x14ac:dyDescent="0.2">
      <c r="A1179" s="23" t="s">
        <v>3594</v>
      </c>
      <c r="B1179" s="138">
        <v>5001</v>
      </c>
      <c r="C1179" s="138">
        <v>5001</v>
      </c>
      <c r="D1179" s="138">
        <v>500102</v>
      </c>
      <c r="E1179" s="138">
        <v>500102</v>
      </c>
      <c r="F1179" s="108" t="s">
        <v>2422</v>
      </c>
      <c r="G1179" s="27" t="s">
        <v>2423</v>
      </c>
      <c r="H1179" s="27" t="s">
        <v>5</v>
      </c>
      <c r="I1179" s="27" t="e">
        <f>+SUMIF('[16]New PBC 31.03.2021'!A:A, 'Trial Balance (2)'!F1179, '[16]New PBC 31.03.2021'!D:D)</f>
        <v>#VALUE!</v>
      </c>
      <c r="J1179" s="27" t="e">
        <f>+SUMIF('[16]New PBC 31.03.2021'!A:A, 'Trial Balance (2)'!F1179, '[16]New PBC 31.03.2021'!G:G)</f>
        <v>#VALUE!</v>
      </c>
      <c r="K1179" s="27" t="e">
        <f>+SUMIF('[16]New PBC 31.03.2021'!A:A, 'Trial Balance (2)'!F1179, '[16]New PBC 31.03.2021'!J:J)</f>
        <v>#VALUE!</v>
      </c>
      <c r="L1179" s="27" t="e">
        <f t="shared" si="86"/>
        <v>#VALUE!</v>
      </c>
      <c r="M1179" s="27">
        <f t="shared" si="85"/>
        <v>0</v>
      </c>
      <c r="N1179" s="95" t="e">
        <f t="shared" si="87"/>
        <v>#VALUE!</v>
      </c>
      <c r="O1179" s="59">
        <v>25484662.690000001</v>
      </c>
      <c r="P1179" s="59">
        <f t="shared" si="83"/>
        <v>0</v>
      </c>
      <c r="Q1179" s="60">
        <f t="shared" si="84"/>
        <v>25484663</v>
      </c>
      <c r="R1179" s="61"/>
      <c r="S1179" s="61"/>
      <c r="T1179" s="61"/>
      <c r="U1179" s="61"/>
      <c r="V1179" s="61"/>
      <c r="W1179" s="61"/>
      <c r="X1179" s="61"/>
      <c r="Y1179" s="61"/>
      <c r="Z1179" s="61"/>
      <c r="AA1179" s="61"/>
      <c r="AB1179" s="61"/>
      <c r="AC1179" s="61"/>
      <c r="AD1179" s="61"/>
      <c r="AE1179" s="61"/>
      <c r="AF1179" s="61"/>
      <c r="AG1179" s="61"/>
      <c r="AH1179" s="61"/>
      <c r="AI1179" s="61"/>
      <c r="AJ1179" s="61"/>
      <c r="AK1179" s="61"/>
      <c r="AL1179" s="61"/>
      <c r="AM1179" s="61"/>
      <c r="AN1179" s="61"/>
    </row>
    <row r="1180" spans="1:40" s="23" customFormat="1" ht="12.75" x14ac:dyDescent="0.2">
      <c r="A1180" s="23" t="s">
        <v>3594</v>
      </c>
      <c r="B1180" s="138">
        <v>5001</v>
      </c>
      <c r="C1180" s="138">
        <v>5001</v>
      </c>
      <c r="D1180" s="138">
        <v>500102</v>
      </c>
      <c r="E1180" s="138">
        <v>500102</v>
      </c>
      <c r="F1180" s="108" t="s">
        <v>3595</v>
      </c>
      <c r="G1180" s="27" t="s">
        <v>2649</v>
      </c>
      <c r="H1180" s="27" t="s">
        <v>5</v>
      </c>
      <c r="I1180" s="27" t="e">
        <f>+SUMIF('[16]New PBC 31.03.2021'!A:A, 'Trial Balance (2)'!F1180, '[16]New PBC 31.03.2021'!D:D)</f>
        <v>#VALUE!</v>
      </c>
      <c r="J1180" s="27" t="e">
        <f>+SUMIF('[16]New PBC 31.03.2021'!A:A, 'Trial Balance (2)'!F1180, '[16]New PBC 31.03.2021'!G:G)</f>
        <v>#VALUE!</v>
      </c>
      <c r="K1180" s="27" t="e">
        <f>+SUMIF('[16]New PBC 31.03.2021'!A:A, 'Trial Balance (2)'!F1180, '[16]New PBC 31.03.2021'!J:J)</f>
        <v>#VALUE!</v>
      </c>
      <c r="L1180" s="27" t="e">
        <f t="shared" si="86"/>
        <v>#VALUE!</v>
      </c>
      <c r="M1180" s="27">
        <f t="shared" si="85"/>
        <v>0</v>
      </c>
      <c r="N1180" s="95" t="e">
        <f t="shared" si="87"/>
        <v>#VALUE!</v>
      </c>
      <c r="O1180" s="59"/>
      <c r="P1180" s="59"/>
      <c r="Q1180" s="60"/>
      <c r="R1180" s="61"/>
      <c r="S1180" s="61"/>
      <c r="T1180" s="61"/>
      <c r="U1180" s="61"/>
      <c r="V1180" s="61"/>
      <c r="W1180" s="61"/>
      <c r="X1180" s="61"/>
      <c r="Y1180" s="61"/>
      <c r="Z1180" s="61"/>
      <c r="AA1180" s="61"/>
      <c r="AB1180" s="61"/>
      <c r="AC1180" s="61"/>
      <c r="AD1180" s="61"/>
      <c r="AE1180" s="61"/>
      <c r="AF1180" s="61"/>
      <c r="AG1180" s="61"/>
      <c r="AH1180" s="61"/>
      <c r="AI1180" s="61"/>
      <c r="AJ1180" s="61"/>
      <c r="AK1180" s="61"/>
      <c r="AL1180" s="61"/>
      <c r="AM1180" s="61"/>
      <c r="AN1180" s="61"/>
    </row>
    <row r="1181" spans="1:40" s="23" customFormat="1" ht="12.75" x14ac:dyDescent="0.2">
      <c r="A1181" s="23" t="s">
        <v>3594</v>
      </c>
      <c r="B1181" s="138">
        <v>5001</v>
      </c>
      <c r="C1181" s="138">
        <v>5001</v>
      </c>
      <c r="D1181" s="138">
        <v>500102</v>
      </c>
      <c r="E1181" s="138">
        <v>500102</v>
      </c>
      <c r="F1181" s="108" t="s">
        <v>2424</v>
      </c>
      <c r="G1181" s="27" t="s">
        <v>2425</v>
      </c>
      <c r="H1181" s="27" t="s">
        <v>5</v>
      </c>
      <c r="I1181" s="27" t="e">
        <f>+SUMIF('[16]New PBC 31.03.2021'!A:A, 'Trial Balance (2)'!F1181, '[16]New PBC 31.03.2021'!D:D)</f>
        <v>#VALUE!</v>
      </c>
      <c r="J1181" s="27" t="e">
        <f>+SUMIF('[16]New PBC 31.03.2021'!A:A, 'Trial Balance (2)'!F1181, '[16]New PBC 31.03.2021'!G:G)</f>
        <v>#VALUE!</v>
      </c>
      <c r="K1181" s="27" t="e">
        <f>+SUMIF('[16]New PBC 31.03.2021'!A:A, 'Trial Balance (2)'!F1181, '[16]New PBC 31.03.2021'!J:J)</f>
        <v>#VALUE!</v>
      </c>
      <c r="L1181" s="27" t="e">
        <f t="shared" si="86"/>
        <v>#VALUE!</v>
      </c>
      <c r="M1181" s="27">
        <f t="shared" si="85"/>
        <v>0</v>
      </c>
      <c r="N1181" s="95" t="e">
        <f t="shared" si="87"/>
        <v>#VALUE!</v>
      </c>
      <c r="O1181" s="59">
        <v>8433752.3399999999</v>
      </c>
      <c r="P1181" s="59">
        <f t="shared" si="83"/>
        <v>0</v>
      </c>
      <c r="Q1181" s="60">
        <f t="shared" si="84"/>
        <v>8433752</v>
      </c>
      <c r="R1181" s="61"/>
      <c r="S1181" s="61"/>
      <c r="T1181" s="61"/>
      <c r="U1181" s="61"/>
      <c r="V1181" s="61"/>
      <c r="W1181" s="61"/>
      <c r="X1181" s="61"/>
      <c r="Y1181" s="61"/>
      <c r="Z1181" s="61"/>
      <c r="AA1181" s="61"/>
      <c r="AB1181" s="61"/>
      <c r="AC1181" s="61"/>
      <c r="AD1181" s="61"/>
      <c r="AE1181" s="61"/>
      <c r="AF1181" s="61"/>
      <c r="AG1181" s="61"/>
      <c r="AH1181" s="61"/>
      <c r="AI1181" s="61"/>
      <c r="AJ1181" s="61"/>
      <c r="AK1181" s="61"/>
      <c r="AL1181" s="61"/>
      <c r="AM1181" s="61"/>
      <c r="AN1181" s="61"/>
    </row>
    <row r="1182" spans="1:40" s="23" customFormat="1" ht="12.75" x14ac:dyDescent="0.2">
      <c r="A1182" s="23" t="s">
        <v>3594</v>
      </c>
      <c r="B1182" s="138">
        <v>5001</v>
      </c>
      <c r="C1182" s="138">
        <v>5001</v>
      </c>
      <c r="D1182" s="138">
        <v>500102</v>
      </c>
      <c r="E1182" s="138">
        <v>500102</v>
      </c>
      <c r="F1182" s="108" t="s">
        <v>2426</v>
      </c>
      <c r="G1182" s="27" t="s">
        <v>2427</v>
      </c>
      <c r="H1182" s="27" t="s">
        <v>5</v>
      </c>
      <c r="I1182" s="27" t="e">
        <f>+SUMIF('[16]New PBC 31.03.2021'!A:A, 'Trial Balance (2)'!F1182, '[16]New PBC 31.03.2021'!D:D)</f>
        <v>#VALUE!</v>
      </c>
      <c r="J1182" s="27" t="e">
        <f>+SUMIF('[16]New PBC 31.03.2021'!A:A, 'Trial Balance (2)'!F1182, '[16]New PBC 31.03.2021'!G:G)</f>
        <v>#VALUE!</v>
      </c>
      <c r="K1182" s="27" t="e">
        <f>+SUMIF('[16]New PBC 31.03.2021'!A:A, 'Trial Balance (2)'!F1182, '[16]New PBC 31.03.2021'!J:J)</f>
        <v>#VALUE!</v>
      </c>
      <c r="L1182" s="27" t="e">
        <f t="shared" si="86"/>
        <v>#VALUE!</v>
      </c>
      <c r="M1182" s="27">
        <f t="shared" si="85"/>
        <v>0</v>
      </c>
      <c r="N1182" s="95" t="e">
        <f t="shared" si="87"/>
        <v>#VALUE!</v>
      </c>
      <c r="O1182" s="59">
        <v>781309.23</v>
      </c>
      <c r="P1182" s="59">
        <f t="shared" si="83"/>
        <v>0</v>
      </c>
      <c r="Q1182" s="60">
        <f t="shared" si="84"/>
        <v>781309</v>
      </c>
      <c r="R1182" s="61"/>
      <c r="S1182" s="61"/>
      <c r="T1182" s="61"/>
      <c r="U1182" s="61"/>
      <c r="V1182" s="61"/>
      <c r="W1182" s="61"/>
      <c r="X1182" s="61"/>
      <c r="Y1182" s="61"/>
      <c r="Z1182" s="61"/>
      <c r="AA1182" s="61"/>
      <c r="AB1182" s="61"/>
      <c r="AC1182" s="61"/>
      <c r="AD1182" s="61"/>
      <c r="AE1182" s="61"/>
      <c r="AF1182" s="61"/>
      <c r="AG1182" s="61"/>
      <c r="AH1182" s="61"/>
      <c r="AI1182" s="61"/>
      <c r="AJ1182" s="61"/>
      <c r="AK1182" s="61"/>
      <c r="AL1182" s="61"/>
      <c r="AM1182" s="61"/>
      <c r="AN1182" s="61"/>
    </row>
    <row r="1183" spans="1:40" s="23" customFormat="1" ht="12.75" x14ac:dyDescent="0.2">
      <c r="A1183" s="23" t="s">
        <v>3594</v>
      </c>
      <c r="B1183" s="138">
        <v>5001</v>
      </c>
      <c r="C1183" s="138">
        <v>5001</v>
      </c>
      <c r="D1183" s="138">
        <v>500102</v>
      </c>
      <c r="E1183" s="138">
        <v>500102</v>
      </c>
      <c r="F1183" s="108" t="s">
        <v>2428</v>
      </c>
      <c r="G1183" s="27" t="s">
        <v>2429</v>
      </c>
      <c r="H1183" s="27" t="s">
        <v>5</v>
      </c>
      <c r="I1183" s="27" t="e">
        <f>+SUMIF('[16]New PBC 31.03.2021'!A:A, 'Trial Balance (2)'!F1183, '[16]New PBC 31.03.2021'!D:D)</f>
        <v>#VALUE!</v>
      </c>
      <c r="J1183" s="27" t="e">
        <f>+SUMIF('[16]New PBC 31.03.2021'!A:A, 'Trial Balance (2)'!F1183, '[16]New PBC 31.03.2021'!G:G)</f>
        <v>#VALUE!</v>
      </c>
      <c r="K1183" s="27" t="e">
        <f>+SUMIF('[16]New PBC 31.03.2021'!A:A, 'Trial Balance (2)'!F1183, '[16]New PBC 31.03.2021'!J:J)</f>
        <v>#VALUE!</v>
      </c>
      <c r="L1183" s="27" t="e">
        <f t="shared" si="86"/>
        <v>#VALUE!</v>
      </c>
      <c r="M1183" s="27">
        <f t="shared" si="85"/>
        <v>0</v>
      </c>
      <c r="N1183" s="95" t="e">
        <f t="shared" si="87"/>
        <v>#VALUE!</v>
      </c>
      <c r="O1183" s="59">
        <v>71408112</v>
      </c>
      <c r="P1183" s="59">
        <f t="shared" si="83"/>
        <v>0</v>
      </c>
      <c r="Q1183" s="60">
        <f t="shared" si="84"/>
        <v>71408112</v>
      </c>
      <c r="R1183" s="61"/>
      <c r="S1183" s="61"/>
      <c r="T1183" s="61"/>
      <c r="U1183" s="61"/>
      <c r="V1183" s="61"/>
      <c r="W1183" s="61"/>
      <c r="X1183" s="61"/>
      <c r="Y1183" s="61"/>
      <c r="Z1183" s="61"/>
      <c r="AA1183" s="61"/>
      <c r="AB1183" s="61"/>
      <c r="AC1183" s="61"/>
      <c r="AD1183" s="61"/>
      <c r="AE1183" s="61"/>
      <c r="AF1183" s="61"/>
      <c r="AG1183" s="61"/>
      <c r="AH1183" s="61"/>
      <c r="AI1183" s="61"/>
      <c r="AJ1183" s="61"/>
      <c r="AK1183" s="61"/>
      <c r="AL1183" s="61"/>
      <c r="AM1183" s="61"/>
      <c r="AN1183" s="61"/>
    </row>
    <row r="1184" spans="1:40" s="23" customFormat="1" ht="12.75" x14ac:dyDescent="0.2">
      <c r="A1184" s="23" t="s">
        <v>3594</v>
      </c>
      <c r="B1184" s="138">
        <v>5001</v>
      </c>
      <c r="C1184" s="138">
        <v>5001</v>
      </c>
      <c r="D1184" s="138">
        <v>500102</v>
      </c>
      <c r="E1184" s="138">
        <v>500102</v>
      </c>
      <c r="F1184" s="108" t="s">
        <v>2430</v>
      </c>
      <c r="G1184" s="27" t="s">
        <v>2431</v>
      </c>
      <c r="H1184" s="27" t="s">
        <v>5</v>
      </c>
      <c r="I1184" s="27" t="e">
        <f>+SUMIF('[16]New PBC 31.03.2021'!A:A, 'Trial Balance (2)'!F1184, '[16]New PBC 31.03.2021'!D:D)</f>
        <v>#VALUE!</v>
      </c>
      <c r="J1184" s="27" t="e">
        <f>+SUMIF('[16]New PBC 31.03.2021'!A:A, 'Trial Balance (2)'!F1184, '[16]New PBC 31.03.2021'!G:G)</f>
        <v>#VALUE!</v>
      </c>
      <c r="K1184" s="27" t="e">
        <f>+SUMIF('[16]New PBC 31.03.2021'!A:A, 'Trial Balance (2)'!F1184, '[16]New PBC 31.03.2021'!J:J)</f>
        <v>#VALUE!</v>
      </c>
      <c r="L1184" s="27" t="e">
        <f t="shared" si="86"/>
        <v>#VALUE!</v>
      </c>
      <c r="M1184" s="27">
        <f t="shared" si="85"/>
        <v>0</v>
      </c>
      <c r="N1184" s="95" t="e">
        <f t="shared" si="87"/>
        <v>#VALUE!</v>
      </c>
      <c r="O1184" s="59">
        <v>5549542.1100000003</v>
      </c>
      <c r="P1184" s="59">
        <f t="shared" si="83"/>
        <v>0</v>
      </c>
      <c r="Q1184" s="60">
        <f t="shared" si="84"/>
        <v>5549542</v>
      </c>
      <c r="R1184" s="61"/>
      <c r="S1184" s="61"/>
      <c r="T1184" s="61"/>
      <c r="U1184" s="61"/>
      <c r="V1184" s="61"/>
      <c r="W1184" s="61"/>
      <c r="X1184" s="61"/>
      <c r="Y1184" s="61"/>
      <c r="Z1184" s="61"/>
      <c r="AA1184" s="61"/>
      <c r="AB1184" s="61"/>
      <c r="AC1184" s="61"/>
      <c r="AD1184" s="61"/>
      <c r="AE1184" s="61"/>
      <c r="AF1184" s="61"/>
      <c r="AG1184" s="61"/>
      <c r="AH1184" s="61"/>
      <c r="AI1184" s="61"/>
      <c r="AJ1184" s="61"/>
      <c r="AK1184" s="61"/>
      <c r="AL1184" s="61"/>
      <c r="AM1184" s="61"/>
      <c r="AN1184" s="61"/>
    </row>
    <row r="1185" spans="1:40" s="23" customFormat="1" ht="12.75" x14ac:dyDescent="0.2">
      <c r="A1185" s="23" t="s">
        <v>3594</v>
      </c>
      <c r="B1185" s="138">
        <v>5001</v>
      </c>
      <c r="C1185" s="138">
        <v>5001</v>
      </c>
      <c r="D1185" s="138">
        <v>500102</v>
      </c>
      <c r="E1185" s="138">
        <v>500102</v>
      </c>
      <c r="F1185" s="108" t="s">
        <v>2432</v>
      </c>
      <c r="G1185" s="27" t="s">
        <v>2433</v>
      </c>
      <c r="H1185" s="27" t="s">
        <v>5</v>
      </c>
      <c r="I1185" s="27" t="e">
        <f>+SUMIF('[16]New PBC 31.03.2021'!A:A, 'Trial Balance (2)'!F1185, '[16]New PBC 31.03.2021'!D:D)</f>
        <v>#VALUE!</v>
      </c>
      <c r="J1185" s="27" t="e">
        <f>+SUMIF('[16]New PBC 31.03.2021'!A:A, 'Trial Balance (2)'!F1185, '[16]New PBC 31.03.2021'!G:G)</f>
        <v>#VALUE!</v>
      </c>
      <c r="K1185" s="27" t="e">
        <f>+SUMIF('[16]New PBC 31.03.2021'!A:A, 'Trial Balance (2)'!F1185, '[16]New PBC 31.03.2021'!J:J)</f>
        <v>#VALUE!</v>
      </c>
      <c r="L1185" s="27" t="e">
        <f t="shared" si="86"/>
        <v>#VALUE!</v>
      </c>
      <c r="M1185" s="27">
        <f t="shared" si="85"/>
        <v>0</v>
      </c>
      <c r="N1185" s="95" t="e">
        <f t="shared" si="87"/>
        <v>#VALUE!</v>
      </c>
      <c r="O1185" s="59">
        <v>1722575430.3800001</v>
      </c>
      <c r="P1185" s="59">
        <f t="shared" si="83"/>
        <v>0</v>
      </c>
      <c r="Q1185" s="60">
        <f t="shared" si="84"/>
        <v>1722575430</v>
      </c>
      <c r="R1185" s="61"/>
      <c r="S1185" s="61"/>
      <c r="T1185" s="61"/>
      <c r="U1185" s="61"/>
      <c r="V1185" s="61"/>
      <c r="W1185" s="61"/>
      <c r="X1185" s="61"/>
      <c r="Y1185" s="61"/>
      <c r="Z1185" s="61"/>
      <c r="AA1185" s="61"/>
      <c r="AB1185" s="61"/>
      <c r="AC1185" s="61"/>
      <c r="AD1185" s="61"/>
      <c r="AE1185" s="61"/>
      <c r="AF1185" s="61"/>
      <c r="AG1185" s="61"/>
      <c r="AH1185" s="61"/>
      <c r="AI1185" s="61"/>
      <c r="AJ1185" s="61"/>
      <c r="AK1185" s="61"/>
      <c r="AL1185" s="61"/>
      <c r="AM1185" s="61"/>
      <c r="AN1185" s="61"/>
    </row>
    <row r="1186" spans="1:40" s="23" customFormat="1" ht="12.75" x14ac:dyDescent="0.2">
      <c r="A1186" s="23" t="s">
        <v>3594</v>
      </c>
      <c r="B1186" s="138">
        <v>5001</v>
      </c>
      <c r="C1186" s="138">
        <v>5001</v>
      </c>
      <c r="D1186" s="138">
        <v>500102</v>
      </c>
      <c r="E1186" s="138">
        <v>500102</v>
      </c>
      <c r="F1186" s="108" t="s">
        <v>2434</v>
      </c>
      <c r="G1186" s="27" t="s">
        <v>2435</v>
      </c>
      <c r="H1186" s="27" t="s">
        <v>5</v>
      </c>
      <c r="I1186" s="27" t="e">
        <f>+SUMIF('[16]New PBC 31.03.2021'!A:A, 'Trial Balance (2)'!F1186, '[16]New PBC 31.03.2021'!D:D)</f>
        <v>#VALUE!</v>
      </c>
      <c r="J1186" s="27" t="e">
        <f>+SUMIF('[16]New PBC 31.03.2021'!A:A, 'Trial Balance (2)'!F1186, '[16]New PBC 31.03.2021'!G:G)</f>
        <v>#VALUE!</v>
      </c>
      <c r="K1186" s="27" t="e">
        <f>+SUMIF('[16]New PBC 31.03.2021'!A:A, 'Trial Balance (2)'!F1186, '[16]New PBC 31.03.2021'!J:J)</f>
        <v>#VALUE!</v>
      </c>
      <c r="L1186" s="27" t="e">
        <f t="shared" si="86"/>
        <v>#VALUE!</v>
      </c>
      <c r="M1186" s="27">
        <f t="shared" si="85"/>
        <v>0</v>
      </c>
      <c r="N1186" s="95" t="e">
        <f t="shared" si="87"/>
        <v>#VALUE!</v>
      </c>
      <c r="O1186" s="59">
        <v>4685650.1399999997</v>
      </c>
      <c r="P1186" s="59">
        <f t="shared" si="83"/>
        <v>0</v>
      </c>
      <c r="Q1186" s="60">
        <f t="shared" si="84"/>
        <v>4685650</v>
      </c>
      <c r="R1186" s="61"/>
      <c r="S1186" s="61"/>
      <c r="T1186" s="61"/>
      <c r="U1186" s="61"/>
      <c r="V1186" s="61"/>
      <c r="W1186" s="61"/>
      <c r="X1186" s="61"/>
      <c r="Y1186" s="61"/>
      <c r="Z1186" s="61"/>
      <c r="AA1186" s="61"/>
      <c r="AB1186" s="61"/>
      <c r="AC1186" s="61"/>
      <c r="AD1186" s="61"/>
      <c r="AE1186" s="61"/>
      <c r="AF1186" s="61"/>
      <c r="AG1186" s="61"/>
      <c r="AH1186" s="61"/>
      <c r="AI1186" s="61"/>
      <c r="AJ1186" s="61"/>
      <c r="AK1186" s="61"/>
      <c r="AL1186" s="61"/>
      <c r="AM1186" s="61"/>
      <c r="AN1186" s="61"/>
    </row>
    <row r="1187" spans="1:40" s="23" customFormat="1" ht="12.75" x14ac:dyDescent="0.2">
      <c r="A1187" s="23" t="s">
        <v>3594</v>
      </c>
      <c r="B1187" s="138">
        <v>5001</v>
      </c>
      <c r="C1187" s="138">
        <v>5001</v>
      </c>
      <c r="D1187" s="138">
        <v>500102</v>
      </c>
      <c r="E1187" s="138">
        <v>500102</v>
      </c>
      <c r="F1187" s="108" t="s">
        <v>2436</v>
      </c>
      <c r="G1187" s="27" t="s">
        <v>2437</v>
      </c>
      <c r="H1187" s="27" t="s">
        <v>5</v>
      </c>
      <c r="I1187" s="27" t="e">
        <f>+SUMIF('[16]New PBC 31.03.2021'!A:A, 'Trial Balance (2)'!F1187, '[16]New PBC 31.03.2021'!D:D)</f>
        <v>#VALUE!</v>
      </c>
      <c r="J1187" s="27" t="e">
        <f>+SUMIF('[16]New PBC 31.03.2021'!A:A, 'Trial Balance (2)'!F1187, '[16]New PBC 31.03.2021'!G:G)</f>
        <v>#VALUE!</v>
      </c>
      <c r="K1187" s="27" t="e">
        <f>+SUMIF('[16]New PBC 31.03.2021'!A:A, 'Trial Balance (2)'!F1187, '[16]New PBC 31.03.2021'!J:J)</f>
        <v>#VALUE!</v>
      </c>
      <c r="L1187" s="27" t="e">
        <f t="shared" si="86"/>
        <v>#VALUE!</v>
      </c>
      <c r="M1187" s="27">
        <f t="shared" si="85"/>
        <v>0</v>
      </c>
      <c r="N1187" s="95" t="e">
        <f t="shared" si="87"/>
        <v>#VALUE!</v>
      </c>
      <c r="O1187" s="59">
        <v>-81769022</v>
      </c>
      <c r="P1187" s="59">
        <f t="shared" si="83"/>
        <v>0</v>
      </c>
      <c r="Q1187" s="60">
        <f t="shared" si="84"/>
        <v>-81769022</v>
      </c>
      <c r="R1187" s="61"/>
      <c r="S1187" s="61"/>
      <c r="T1187" s="61"/>
      <c r="U1187" s="61"/>
      <c r="V1187" s="61"/>
      <c r="W1187" s="61"/>
      <c r="X1187" s="61"/>
      <c r="Y1187" s="61"/>
      <c r="Z1187" s="61"/>
      <c r="AA1187" s="61"/>
      <c r="AB1187" s="61"/>
      <c r="AC1187" s="61"/>
      <c r="AD1187" s="61"/>
      <c r="AE1187" s="61"/>
      <c r="AF1187" s="61"/>
      <c r="AG1187" s="61"/>
      <c r="AH1187" s="61"/>
      <c r="AI1187" s="61"/>
      <c r="AJ1187" s="61"/>
      <c r="AK1187" s="61"/>
      <c r="AL1187" s="61"/>
      <c r="AM1187" s="61"/>
      <c r="AN1187" s="61"/>
    </row>
    <row r="1188" spans="1:40" s="23" customFormat="1" ht="12.75" x14ac:dyDescent="0.2">
      <c r="A1188" s="23" t="s">
        <v>3594</v>
      </c>
      <c r="B1188" s="138">
        <v>5001</v>
      </c>
      <c r="C1188" s="138">
        <v>5001</v>
      </c>
      <c r="D1188" s="138">
        <v>500102</v>
      </c>
      <c r="E1188" s="138">
        <v>500102</v>
      </c>
      <c r="F1188" s="108" t="s">
        <v>2438</v>
      </c>
      <c r="G1188" s="27" t="s">
        <v>2439</v>
      </c>
      <c r="H1188" s="27" t="s">
        <v>5</v>
      </c>
      <c r="I1188" s="27" t="e">
        <f>+SUMIF('[16]New PBC 31.03.2021'!A:A, 'Trial Balance (2)'!F1188, '[16]New PBC 31.03.2021'!D:D)</f>
        <v>#VALUE!</v>
      </c>
      <c r="J1188" s="27" t="e">
        <f>+SUMIF('[16]New PBC 31.03.2021'!A:A, 'Trial Balance (2)'!F1188, '[16]New PBC 31.03.2021'!G:G)</f>
        <v>#VALUE!</v>
      </c>
      <c r="K1188" s="27" t="e">
        <f>+SUMIF('[16]New PBC 31.03.2021'!A:A, 'Trial Balance (2)'!F1188, '[16]New PBC 31.03.2021'!J:J)</f>
        <v>#VALUE!</v>
      </c>
      <c r="L1188" s="27" t="e">
        <f t="shared" si="86"/>
        <v>#VALUE!</v>
      </c>
      <c r="M1188" s="27">
        <f t="shared" si="85"/>
        <v>0</v>
      </c>
      <c r="N1188" s="95" t="e">
        <f t="shared" si="87"/>
        <v>#VALUE!</v>
      </c>
      <c r="O1188" s="59">
        <v>1357441</v>
      </c>
      <c r="P1188" s="59">
        <f t="shared" si="83"/>
        <v>0</v>
      </c>
      <c r="Q1188" s="60">
        <f t="shared" si="84"/>
        <v>1357441</v>
      </c>
      <c r="R1188" s="61"/>
      <c r="S1188" s="61"/>
      <c r="T1188" s="61"/>
      <c r="U1188" s="61"/>
      <c r="V1188" s="61"/>
      <c r="W1188" s="61"/>
      <c r="X1188" s="61"/>
      <c r="Y1188" s="61"/>
      <c r="Z1188" s="61"/>
      <c r="AA1188" s="61"/>
      <c r="AB1188" s="61"/>
      <c r="AC1188" s="61"/>
      <c r="AD1188" s="61"/>
      <c r="AE1188" s="61"/>
      <c r="AF1188" s="61"/>
      <c r="AG1188" s="61"/>
      <c r="AH1188" s="61"/>
      <c r="AI1188" s="61"/>
      <c r="AJ1188" s="61"/>
      <c r="AK1188" s="61"/>
      <c r="AL1188" s="61"/>
      <c r="AM1188" s="61"/>
      <c r="AN1188" s="61"/>
    </row>
    <row r="1189" spans="1:40" s="23" customFormat="1" ht="12.75" x14ac:dyDescent="0.2">
      <c r="A1189" s="23" t="s">
        <v>3593</v>
      </c>
      <c r="B1189" s="138">
        <v>5004</v>
      </c>
      <c r="C1189" s="138">
        <v>5004</v>
      </c>
      <c r="D1189" s="138">
        <v>500407</v>
      </c>
      <c r="E1189" s="138">
        <v>500407</v>
      </c>
      <c r="F1189" s="108" t="s">
        <v>2446</v>
      </c>
      <c r="G1189" s="27" t="s">
        <v>2447</v>
      </c>
      <c r="H1189" s="27" t="s">
        <v>5</v>
      </c>
      <c r="I1189" s="27" t="e">
        <f>+SUMIF('[16]New PBC 31.03.2021'!A:A, 'Trial Balance (2)'!F1189, '[16]New PBC 31.03.2021'!D:D)</f>
        <v>#VALUE!</v>
      </c>
      <c r="J1189" s="27" t="e">
        <f>+SUMIF('[16]New PBC 31.03.2021'!A:A, 'Trial Balance (2)'!F1189, '[16]New PBC 31.03.2021'!G:G)</f>
        <v>#VALUE!</v>
      </c>
      <c r="K1189" s="27" t="e">
        <f>+SUMIF('[16]New PBC 31.03.2021'!A:A, 'Trial Balance (2)'!F1189, '[16]New PBC 31.03.2021'!J:J)</f>
        <v>#VALUE!</v>
      </c>
      <c r="L1189" s="27" t="e">
        <f t="shared" si="86"/>
        <v>#VALUE!</v>
      </c>
      <c r="M1189" s="27">
        <f t="shared" si="85"/>
        <v>0</v>
      </c>
      <c r="N1189" s="95" t="e">
        <f t="shared" si="87"/>
        <v>#VALUE!</v>
      </c>
      <c r="O1189" s="59">
        <v>2600000</v>
      </c>
      <c r="P1189" s="59">
        <f t="shared" si="83"/>
        <v>0</v>
      </c>
      <c r="Q1189" s="60">
        <f t="shared" si="84"/>
        <v>2600000</v>
      </c>
      <c r="R1189" s="61"/>
      <c r="S1189" s="61"/>
      <c r="T1189" s="61"/>
      <c r="U1189" s="61"/>
      <c r="V1189" s="61"/>
      <c r="W1189" s="61"/>
      <c r="X1189" s="61"/>
      <c r="Y1189" s="61"/>
      <c r="Z1189" s="61"/>
      <c r="AA1189" s="61"/>
      <c r="AB1189" s="61"/>
      <c r="AC1189" s="61"/>
      <c r="AD1189" s="61"/>
      <c r="AE1189" s="61"/>
      <c r="AF1189" s="61"/>
      <c r="AG1189" s="61"/>
      <c r="AH1189" s="61"/>
      <c r="AI1189" s="61"/>
      <c r="AJ1189" s="61"/>
      <c r="AK1189" s="61"/>
      <c r="AL1189" s="61"/>
      <c r="AM1189" s="61"/>
      <c r="AN1189" s="61"/>
    </row>
    <row r="1190" spans="1:40" s="23" customFormat="1" ht="12.75" x14ac:dyDescent="0.2">
      <c r="A1190" s="23" t="s">
        <v>3593</v>
      </c>
      <c r="B1190" s="138">
        <v>5004</v>
      </c>
      <c r="C1190" s="138">
        <v>5004</v>
      </c>
      <c r="D1190" s="138">
        <v>500407</v>
      </c>
      <c r="E1190" s="138">
        <v>500407</v>
      </c>
      <c r="F1190" s="108" t="s">
        <v>2617</v>
      </c>
      <c r="G1190" s="27" t="s">
        <v>2618</v>
      </c>
      <c r="H1190" s="27" t="s">
        <v>5</v>
      </c>
      <c r="I1190" s="27" t="e">
        <f>+SUMIF('[16]New PBC 31.03.2021'!A:A, 'Trial Balance (2)'!F1190, '[16]New PBC 31.03.2021'!D:D)</f>
        <v>#VALUE!</v>
      </c>
      <c r="J1190" s="27" t="e">
        <f>+SUMIF('[16]New PBC 31.03.2021'!A:A, 'Trial Balance (2)'!F1190, '[16]New PBC 31.03.2021'!G:G)</f>
        <v>#VALUE!</v>
      </c>
      <c r="K1190" s="27" t="e">
        <f>+SUMIF('[16]New PBC 31.03.2021'!A:A, 'Trial Balance (2)'!F1190, '[16]New PBC 31.03.2021'!J:J)</f>
        <v>#VALUE!</v>
      </c>
      <c r="L1190" s="27" t="e">
        <f t="shared" si="86"/>
        <v>#VALUE!</v>
      </c>
      <c r="M1190" s="27">
        <f t="shared" si="85"/>
        <v>0</v>
      </c>
      <c r="N1190" s="95" t="e">
        <f t="shared" si="87"/>
        <v>#VALUE!</v>
      </c>
      <c r="O1190" s="59">
        <v>4980423.1470000008</v>
      </c>
      <c r="P1190" s="59">
        <f t="shared" si="83"/>
        <v>0</v>
      </c>
      <c r="Q1190" s="60">
        <f t="shared" si="84"/>
        <v>4980423</v>
      </c>
      <c r="R1190" s="61"/>
      <c r="S1190" s="61"/>
      <c r="T1190" s="61"/>
      <c r="U1190" s="61"/>
      <c r="V1190" s="61"/>
      <c r="W1190" s="61"/>
      <c r="X1190" s="61"/>
      <c r="Y1190" s="61"/>
      <c r="Z1190" s="61"/>
      <c r="AA1190" s="61"/>
      <c r="AB1190" s="61"/>
      <c r="AC1190" s="61"/>
      <c r="AD1190" s="61"/>
      <c r="AE1190" s="61"/>
      <c r="AF1190" s="61"/>
      <c r="AG1190" s="61"/>
      <c r="AH1190" s="61"/>
      <c r="AI1190" s="61"/>
      <c r="AJ1190" s="61"/>
      <c r="AK1190" s="61"/>
      <c r="AL1190" s="61"/>
      <c r="AM1190" s="61"/>
      <c r="AN1190" s="61"/>
    </row>
    <row r="1191" spans="1:40" s="23" customFormat="1" ht="12.75" x14ac:dyDescent="0.2">
      <c r="A1191" s="23" t="s">
        <v>3593</v>
      </c>
      <c r="B1191" s="138">
        <v>5004</v>
      </c>
      <c r="C1191" s="138">
        <v>5004</v>
      </c>
      <c r="D1191" s="138">
        <v>500407</v>
      </c>
      <c r="E1191" s="138">
        <v>500407</v>
      </c>
      <c r="F1191" s="108" t="s">
        <v>2442</v>
      </c>
      <c r="G1191" s="27" t="s">
        <v>2443</v>
      </c>
      <c r="H1191" s="27" t="s">
        <v>5</v>
      </c>
      <c r="I1191" s="27" t="e">
        <f>+SUMIF('[16]New PBC 31.03.2021'!A:A, 'Trial Balance (2)'!F1191, '[16]New PBC 31.03.2021'!D:D)</f>
        <v>#VALUE!</v>
      </c>
      <c r="J1191" s="27" t="e">
        <f>+SUMIF('[16]New PBC 31.03.2021'!A:A, 'Trial Balance (2)'!F1191, '[16]New PBC 31.03.2021'!G:G)</f>
        <v>#VALUE!</v>
      </c>
      <c r="K1191" s="27" t="e">
        <f>+SUMIF('[16]New PBC 31.03.2021'!A:A, 'Trial Balance (2)'!F1191, '[16]New PBC 31.03.2021'!J:J)</f>
        <v>#VALUE!</v>
      </c>
      <c r="L1191" s="27" t="e">
        <f t="shared" si="86"/>
        <v>#VALUE!</v>
      </c>
      <c r="M1191" s="27">
        <f t="shared" si="85"/>
        <v>0</v>
      </c>
      <c r="N1191" s="95" t="e">
        <f t="shared" si="87"/>
        <v>#VALUE!</v>
      </c>
      <c r="O1191" s="59">
        <v>3431193</v>
      </c>
      <c r="P1191" s="59">
        <f t="shared" si="83"/>
        <v>0</v>
      </c>
      <c r="Q1191" s="60">
        <f t="shared" si="84"/>
        <v>3431193</v>
      </c>
      <c r="R1191" s="61"/>
      <c r="S1191" s="61"/>
      <c r="T1191" s="61"/>
      <c r="U1191" s="61"/>
      <c r="V1191" s="61"/>
      <c r="W1191" s="61"/>
      <c r="X1191" s="61"/>
      <c r="Y1191" s="61"/>
      <c r="Z1191" s="61"/>
      <c r="AA1191" s="61"/>
      <c r="AB1191" s="61"/>
      <c r="AC1191" s="61"/>
      <c r="AD1191" s="61"/>
      <c r="AE1191" s="61"/>
      <c r="AF1191" s="61"/>
      <c r="AG1191" s="61"/>
      <c r="AH1191" s="61"/>
      <c r="AI1191" s="61"/>
      <c r="AJ1191" s="61"/>
      <c r="AK1191" s="61"/>
      <c r="AL1191" s="61"/>
      <c r="AM1191" s="61"/>
      <c r="AN1191" s="61"/>
    </row>
    <row r="1192" spans="1:40" s="23" customFormat="1" ht="12.75" x14ac:dyDescent="0.2">
      <c r="A1192" s="23" t="s">
        <v>3593</v>
      </c>
      <c r="B1192" s="138">
        <v>5004</v>
      </c>
      <c r="C1192" s="138">
        <v>5004</v>
      </c>
      <c r="D1192" s="138">
        <v>500407</v>
      </c>
      <c r="E1192" s="138">
        <v>500407</v>
      </c>
      <c r="F1192" s="108" t="s">
        <v>2620</v>
      </c>
      <c r="G1192" s="27" t="s">
        <v>2621</v>
      </c>
      <c r="H1192" s="27">
        <v>0</v>
      </c>
      <c r="I1192" s="27" t="e">
        <f>+SUMIF('[16]New PBC 31.03.2021'!A:A, 'Trial Balance (2)'!F1192, '[16]New PBC 31.03.2021'!D:D)</f>
        <v>#VALUE!</v>
      </c>
      <c r="J1192" s="27" t="e">
        <f>+SUMIF('[16]New PBC 31.03.2021'!A:A, 'Trial Balance (2)'!F1192, '[16]New PBC 31.03.2021'!G:G)</f>
        <v>#VALUE!</v>
      </c>
      <c r="K1192" s="27" t="e">
        <f>+SUMIF('[16]New PBC 31.03.2021'!A:A, 'Trial Balance (2)'!F1192, '[16]New PBC 31.03.2021'!J:J)</f>
        <v>#VALUE!</v>
      </c>
      <c r="L1192" s="27" t="e">
        <f t="shared" si="86"/>
        <v>#VALUE!</v>
      </c>
      <c r="M1192" s="27">
        <f t="shared" si="85"/>
        <v>0</v>
      </c>
      <c r="N1192" s="95" t="e">
        <f t="shared" si="87"/>
        <v>#VALUE!</v>
      </c>
      <c r="O1192" s="59">
        <v>0</v>
      </c>
      <c r="P1192" s="59">
        <f t="shared" si="83"/>
        <v>0</v>
      </c>
      <c r="Q1192" s="60">
        <f t="shared" si="84"/>
        <v>0</v>
      </c>
      <c r="R1192" s="61"/>
      <c r="S1192" s="61"/>
      <c r="T1192" s="61"/>
      <c r="U1192" s="61"/>
      <c r="V1192" s="61"/>
      <c r="W1192" s="61"/>
      <c r="X1192" s="61"/>
      <c r="Y1192" s="61"/>
      <c r="Z1192" s="61"/>
      <c r="AA1192" s="61"/>
      <c r="AB1192" s="61"/>
      <c r="AC1192" s="61"/>
      <c r="AD1192" s="61"/>
      <c r="AE1192" s="61"/>
      <c r="AF1192" s="61"/>
      <c r="AG1192" s="61"/>
      <c r="AH1192" s="61"/>
      <c r="AI1192" s="61"/>
      <c r="AJ1192" s="61"/>
      <c r="AK1192" s="61"/>
      <c r="AL1192" s="61"/>
      <c r="AM1192" s="61"/>
      <c r="AN1192" s="61"/>
    </row>
    <row r="1193" spans="1:40" s="23" customFormat="1" ht="12.75" x14ac:dyDescent="0.2">
      <c r="A1193" s="23" t="s">
        <v>3593</v>
      </c>
      <c r="B1193" s="138">
        <v>5004</v>
      </c>
      <c r="C1193" s="138">
        <v>5004</v>
      </c>
      <c r="D1193" s="138">
        <v>500407</v>
      </c>
      <c r="E1193" s="138">
        <v>500407</v>
      </c>
      <c r="F1193" s="108" t="s">
        <v>2444</v>
      </c>
      <c r="G1193" s="27" t="s">
        <v>2445</v>
      </c>
      <c r="H1193" s="27" t="s">
        <v>5</v>
      </c>
      <c r="I1193" s="27" t="e">
        <f>+SUMIF('[16]New PBC 31.03.2021'!A:A, 'Trial Balance (2)'!F1193, '[16]New PBC 31.03.2021'!D:D)</f>
        <v>#VALUE!</v>
      </c>
      <c r="J1193" s="27" t="e">
        <f>+SUMIF('[16]New PBC 31.03.2021'!A:A, 'Trial Balance (2)'!F1193, '[16]New PBC 31.03.2021'!G:G)</f>
        <v>#VALUE!</v>
      </c>
      <c r="K1193" s="27" t="e">
        <f>+SUMIF('[16]New PBC 31.03.2021'!A:A, 'Trial Balance (2)'!F1193, '[16]New PBC 31.03.2021'!J:J)</f>
        <v>#VALUE!</v>
      </c>
      <c r="L1193" s="27" t="e">
        <f t="shared" si="86"/>
        <v>#VALUE!</v>
      </c>
      <c r="M1193" s="27">
        <f t="shared" si="85"/>
        <v>0</v>
      </c>
      <c r="N1193" s="95" t="e">
        <f t="shared" si="87"/>
        <v>#VALUE!</v>
      </c>
      <c r="O1193" s="59">
        <v>2460027</v>
      </c>
      <c r="P1193" s="59">
        <f t="shared" si="83"/>
        <v>0</v>
      </c>
      <c r="Q1193" s="60">
        <f t="shared" si="84"/>
        <v>2460027</v>
      </c>
      <c r="R1193" s="61"/>
      <c r="S1193" s="61"/>
      <c r="T1193" s="61"/>
      <c r="U1193" s="61"/>
      <c r="V1193" s="61"/>
      <c r="W1193" s="61"/>
      <c r="X1193" s="61"/>
      <c r="Y1193" s="61"/>
      <c r="Z1193" s="61"/>
      <c r="AA1193" s="61"/>
      <c r="AB1193" s="61"/>
      <c r="AC1193" s="61"/>
      <c r="AD1193" s="61"/>
      <c r="AE1193" s="61"/>
      <c r="AF1193" s="61"/>
      <c r="AG1193" s="61"/>
      <c r="AH1193" s="61"/>
      <c r="AI1193" s="61"/>
      <c r="AJ1193" s="61"/>
      <c r="AK1193" s="61"/>
      <c r="AL1193" s="61"/>
      <c r="AM1193" s="61"/>
      <c r="AN1193" s="61"/>
    </row>
    <row r="1194" spans="1:40" s="23" customFormat="1" ht="12.75" x14ac:dyDescent="0.2">
      <c r="A1194" s="23" t="s">
        <v>3593</v>
      </c>
      <c r="B1194" s="138">
        <v>5004</v>
      </c>
      <c r="C1194" s="138">
        <v>5004</v>
      </c>
      <c r="D1194" s="138">
        <v>500407</v>
      </c>
      <c r="E1194" s="138">
        <v>500407</v>
      </c>
      <c r="F1194" s="108" t="s">
        <v>2448</v>
      </c>
      <c r="G1194" s="27" t="s">
        <v>2449</v>
      </c>
      <c r="H1194" s="27" t="s">
        <v>5</v>
      </c>
      <c r="I1194" s="27" t="e">
        <f>+SUMIF('[16]New PBC 31.03.2021'!A:A, 'Trial Balance (2)'!F1194, '[16]New PBC 31.03.2021'!D:D)</f>
        <v>#VALUE!</v>
      </c>
      <c r="J1194" s="27" t="e">
        <f>+SUMIF('[16]New PBC 31.03.2021'!A:A, 'Trial Balance (2)'!F1194, '[16]New PBC 31.03.2021'!G:G)</f>
        <v>#VALUE!</v>
      </c>
      <c r="K1194" s="27" t="e">
        <f>+SUMIF('[16]New PBC 31.03.2021'!A:A, 'Trial Balance (2)'!F1194, '[16]New PBC 31.03.2021'!J:J)</f>
        <v>#VALUE!</v>
      </c>
      <c r="L1194" s="27" t="e">
        <f t="shared" si="86"/>
        <v>#VALUE!</v>
      </c>
      <c r="M1194" s="27">
        <f t="shared" si="85"/>
        <v>0</v>
      </c>
      <c r="N1194" s="95" t="e">
        <f t="shared" si="87"/>
        <v>#VALUE!</v>
      </c>
      <c r="O1194" s="59">
        <v>15864205</v>
      </c>
      <c r="P1194" s="59">
        <f t="shared" si="83"/>
        <v>0</v>
      </c>
      <c r="Q1194" s="60">
        <f t="shared" si="84"/>
        <v>15864205</v>
      </c>
      <c r="R1194" s="61"/>
      <c r="S1194" s="61"/>
      <c r="T1194" s="61"/>
      <c r="U1194" s="61"/>
      <c r="V1194" s="61"/>
      <c r="W1194" s="61"/>
      <c r="X1194" s="61"/>
      <c r="Y1194" s="61"/>
      <c r="Z1194" s="61"/>
      <c r="AA1194" s="61"/>
      <c r="AB1194" s="61"/>
      <c r="AC1194" s="61"/>
      <c r="AD1194" s="61"/>
      <c r="AE1194" s="61"/>
      <c r="AF1194" s="61"/>
      <c r="AG1194" s="61"/>
      <c r="AH1194" s="61"/>
      <c r="AI1194" s="61"/>
      <c r="AJ1194" s="61"/>
      <c r="AK1194" s="61"/>
      <c r="AL1194" s="61"/>
      <c r="AM1194" s="61"/>
      <c r="AN1194" s="61"/>
    </row>
    <row r="1195" spans="1:40" s="23" customFormat="1" ht="12.75" x14ac:dyDescent="0.2">
      <c r="A1195" s="23" t="s">
        <v>3593</v>
      </c>
      <c r="B1195" s="138">
        <v>5004</v>
      </c>
      <c r="C1195" s="138">
        <v>5004</v>
      </c>
      <c r="D1195" s="138">
        <v>500407</v>
      </c>
      <c r="E1195" s="138">
        <v>500407</v>
      </c>
      <c r="F1195" s="108" t="s">
        <v>2450</v>
      </c>
      <c r="G1195" s="27" t="s">
        <v>2451</v>
      </c>
      <c r="H1195" s="27" t="s">
        <v>5</v>
      </c>
      <c r="I1195" s="27" t="e">
        <f>+SUMIF('[16]New PBC 31.03.2021'!A:A, 'Trial Balance (2)'!F1195, '[16]New PBC 31.03.2021'!D:D)</f>
        <v>#VALUE!</v>
      </c>
      <c r="J1195" s="27" t="e">
        <f>+SUMIF('[16]New PBC 31.03.2021'!A:A, 'Trial Balance (2)'!F1195, '[16]New PBC 31.03.2021'!G:G)</f>
        <v>#VALUE!</v>
      </c>
      <c r="K1195" s="27" t="e">
        <f>+SUMIF('[16]New PBC 31.03.2021'!A:A, 'Trial Balance (2)'!F1195, '[16]New PBC 31.03.2021'!J:J)</f>
        <v>#VALUE!</v>
      </c>
      <c r="L1195" s="27" t="e">
        <f t="shared" si="86"/>
        <v>#VALUE!</v>
      </c>
      <c r="M1195" s="27">
        <f t="shared" si="85"/>
        <v>0</v>
      </c>
      <c r="N1195" s="95" t="e">
        <f t="shared" si="87"/>
        <v>#VALUE!</v>
      </c>
      <c r="O1195" s="59">
        <v>6440620.7447999986</v>
      </c>
      <c r="P1195" s="59">
        <f t="shared" si="83"/>
        <v>0</v>
      </c>
      <c r="Q1195" s="60">
        <f t="shared" si="84"/>
        <v>6440621</v>
      </c>
      <c r="R1195" s="61"/>
      <c r="S1195" s="61"/>
      <c r="T1195" s="61"/>
      <c r="U1195" s="61"/>
      <c r="V1195" s="61"/>
      <c r="W1195" s="61"/>
      <c r="X1195" s="61"/>
      <c r="Y1195" s="61"/>
      <c r="Z1195" s="61"/>
      <c r="AA1195" s="61"/>
      <c r="AB1195" s="61"/>
      <c r="AC1195" s="61"/>
      <c r="AD1195" s="61"/>
      <c r="AE1195" s="61"/>
      <c r="AF1195" s="61"/>
      <c r="AG1195" s="61"/>
      <c r="AH1195" s="61"/>
      <c r="AI1195" s="61"/>
      <c r="AJ1195" s="61"/>
      <c r="AK1195" s="61"/>
      <c r="AL1195" s="61"/>
      <c r="AM1195" s="61"/>
      <c r="AN1195" s="61"/>
    </row>
    <row r="1196" spans="1:40" s="23" customFormat="1" ht="12.75" x14ac:dyDescent="0.2">
      <c r="A1196" s="23" t="s">
        <v>3593</v>
      </c>
      <c r="B1196" s="138">
        <v>5004</v>
      </c>
      <c r="C1196" s="138">
        <v>5004</v>
      </c>
      <c r="D1196" s="138">
        <v>500407</v>
      </c>
      <c r="E1196" s="138">
        <v>500407</v>
      </c>
      <c r="F1196" s="108" t="s">
        <v>2452</v>
      </c>
      <c r="G1196" s="27" t="s">
        <v>2453</v>
      </c>
      <c r="H1196" s="27" t="s">
        <v>5</v>
      </c>
      <c r="I1196" s="27" t="e">
        <f>+SUMIF('[16]New PBC 31.03.2021'!A:A, 'Trial Balance (2)'!F1196, '[16]New PBC 31.03.2021'!D:D)</f>
        <v>#VALUE!</v>
      </c>
      <c r="J1196" s="27" t="e">
        <f>+SUMIF('[16]New PBC 31.03.2021'!A:A, 'Trial Balance (2)'!F1196, '[16]New PBC 31.03.2021'!G:G)</f>
        <v>#VALUE!</v>
      </c>
      <c r="K1196" s="27" t="e">
        <f>+SUMIF('[16]New PBC 31.03.2021'!A:A, 'Trial Balance (2)'!F1196, '[16]New PBC 31.03.2021'!J:J)</f>
        <v>#VALUE!</v>
      </c>
      <c r="L1196" s="27" t="e">
        <f t="shared" si="86"/>
        <v>#VALUE!</v>
      </c>
      <c r="M1196" s="27">
        <f t="shared" si="85"/>
        <v>0</v>
      </c>
      <c r="N1196" s="95" t="e">
        <f t="shared" si="87"/>
        <v>#VALUE!</v>
      </c>
      <c r="O1196" s="59">
        <v>1892113.1319099998</v>
      </c>
      <c r="P1196" s="59">
        <f t="shared" si="83"/>
        <v>0</v>
      </c>
      <c r="Q1196" s="60">
        <f t="shared" si="84"/>
        <v>1892113</v>
      </c>
      <c r="R1196" s="61"/>
      <c r="S1196" s="61"/>
      <c r="T1196" s="61"/>
      <c r="U1196" s="61"/>
      <c r="V1196" s="61"/>
      <c r="W1196" s="61"/>
      <c r="X1196" s="61"/>
      <c r="Y1196" s="61"/>
      <c r="Z1196" s="61"/>
      <c r="AA1196" s="61"/>
      <c r="AB1196" s="61"/>
      <c r="AC1196" s="61"/>
      <c r="AD1196" s="61"/>
      <c r="AE1196" s="61"/>
      <c r="AF1196" s="61"/>
      <c r="AG1196" s="61"/>
      <c r="AH1196" s="61"/>
      <c r="AI1196" s="61"/>
      <c r="AJ1196" s="61"/>
      <c r="AK1196" s="61"/>
      <c r="AL1196" s="61"/>
      <c r="AM1196" s="61"/>
      <c r="AN1196" s="61"/>
    </row>
    <row r="1197" spans="1:40" s="23" customFormat="1" ht="12.75" x14ac:dyDescent="0.2">
      <c r="A1197" s="23" t="s">
        <v>3593</v>
      </c>
      <c r="B1197" s="138">
        <v>5004</v>
      </c>
      <c r="C1197" s="138">
        <v>5004</v>
      </c>
      <c r="D1197" s="138">
        <v>500406</v>
      </c>
      <c r="E1197" s="138">
        <v>500406</v>
      </c>
      <c r="F1197" s="108" t="s">
        <v>2456</v>
      </c>
      <c r="G1197" s="27" t="s">
        <v>2457</v>
      </c>
      <c r="H1197" s="27" t="s">
        <v>5</v>
      </c>
      <c r="I1197" s="27" t="e">
        <f>+SUMIF('[16]New PBC 31.03.2021'!A:A, 'Trial Balance (2)'!F1197, '[16]New PBC 31.03.2021'!D:D)</f>
        <v>#VALUE!</v>
      </c>
      <c r="J1197" s="27" t="e">
        <f>+SUMIF('[16]New PBC 31.03.2021'!A:A, 'Trial Balance (2)'!F1197, '[16]New PBC 31.03.2021'!G:G)</f>
        <v>#VALUE!</v>
      </c>
      <c r="K1197" s="27" t="e">
        <f>+SUMIF('[16]New PBC 31.03.2021'!A:A, 'Trial Balance (2)'!F1197, '[16]New PBC 31.03.2021'!J:J)</f>
        <v>#VALUE!</v>
      </c>
      <c r="L1197" s="27" t="e">
        <f t="shared" si="86"/>
        <v>#VALUE!</v>
      </c>
      <c r="M1197" s="27">
        <f t="shared" si="85"/>
        <v>0</v>
      </c>
      <c r="N1197" s="95" t="e">
        <f t="shared" si="87"/>
        <v>#VALUE!</v>
      </c>
      <c r="O1197" s="59">
        <v>5346311</v>
      </c>
      <c r="P1197" s="59">
        <f t="shared" si="83"/>
        <v>0</v>
      </c>
      <c r="Q1197" s="60">
        <f t="shared" si="84"/>
        <v>5346311</v>
      </c>
      <c r="R1197" s="61"/>
      <c r="S1197" s="61"/>
      <c r="T1197" s="61"/>
      <c r="U1197" s="61"/>
      <c r="V1197" s="61"/>
      <c r="W1197" s="61"/>
      <c r="X1197" s="61"/>
      <c r="Y1197" s="61"/>
      <c r="Z1197" s="61"/>
      <c r="AA1197" s="61"/>
      <c r="AB1197" s="61"/>
      <c r="AC1197" s="61"/>
      <c r="AD1197" s="61"/>
      <c r="AE1197" s="61"/>
      <c r="AF1197" s="61"/>
      <c r="AG1197" s="61"/>
      <c r="AH1197" s="61"/>
      <c r="AI1197" s="61"/>
      <c r="AJ1197" s="61"/>
      <c r="AK1197" s="61"/>
      <c r="AL1197" s="61"/>
      <c r="AM1197" s="61"/>
      <c r="AN1197" s="61"/>
    </row>
    <row r="1198" spans="1:40" s="23" customFormat="1" ht="12.75" x14ac:dyDescent="0.2">
      <c r="A1198" s="23" t="s">
        <v>3593</v>
      </c>
      <c r="B1198" s="138">
        <v>5004</v>
      </c>
      <c r="C1198" s="138">
        <v>5004</v>
      </c>
      <c r="D1198" s="138">
        <v>500406</v>
      </c>
      <c r="E1198" s="138">
        <v>500406</v>
      </c>
      <c r="F1198" s="108" t="s">
        <v>2458</v>
      </c>
      <c r="G1198" s="27" t="s">
        <v>2459</v>
      </c>
      <c r="H1198" s="27" t="s">
        <v>5</v>
      </c>
      <c r="I1198" s="27" t="e">
        <f>+SUMIF('[16]New PBC 31.03.2021'!A:A, 'Trial Balance (2)'!F1198, '[16]New PBC 31.03.2021'!D:D)</f>
        <v>#VALUE!</v>
      </c>
      <c r="J1198" s="27" t="e">
        <f>+SUMIF('[16]New PBC 31.03.2021'!A:A, 'Trial Balance (2)'!F1198, '[16]New PBC 31.03.2021'!G:G)</f>
        <v>#VALUE!</v>
      </c>
      <c r="K1198" s="27" t="e">
        <f>+SUMIF('[16]New PBC 31.03.2021'!A:A, 'Trial Balance (2)'!F1198, '[16]New PBC 31.03.2021'!J:J)</f>
        <v>#VALUE!</v>
      </c>
      <c r="L1198" s="27" t="e">
        <f t="shared" si="86"/>
        <v>#VALUE!</v>
      </c>
      <c r="M1198" s="27">
        <f t="shared" si="85"/>
        <v>0</v>
      </c>
      <c r="N1198" s="95" t="e">
        <f t="shared" si="87"/>
        <v>#VALUE!</v>
      </c>
      <c r="O1198" s="59">
        <v>1638995</v>
      </c>
      <c r="P1198" s="59">
        <f t="shared" si="83"/>
        <v>0</v>
      </c>
      <c r="Q1198" s="60">
        <f t="shared" si="84"/>
        <v>1638995</v>
      </c>
      <c r="R1198" s="61"/>
      <c r="S1198" s="61"/>
      <c r="T1198" s="61"/>
      <c r="U1198" s="61"/>
      <c r="V1198" s="61"/>
      <c r="W1198" s="61"/>
      <c r="X1198" s="61"/>
      <c r="Y1198" s="61"/>
      <c r="Z1198" s="61"/>
      <c r="AA1198" s="61"/>
      <c r="AB1198" s="61"/>
      <c r="AC1198" s="61"/>
      <c r="AD1198" s="61"/>
      <c r="AE1198" s="61"/>
      <c r="AF1198" s="61"/>
      <c r="AG1198" s="61"/>
      <c r="AH1198" s="61"/>
      <c r="AI1198" s="61"/>
      <c r="AJ1198" s="61"/>
      <c r="AK1198" s="61"/>
      <c r="AL1198" s="61"/>
      <c r="AM1198" s="61"/>
      <c r="AN1198" s="61"/>
    </row>
    <row r="1199" spans="1:40" s="23" customFormat="1" ht="12.75" x14ac:dyDescent="0.2">
      <c r="A1199" s="23" t="s">
        <v>3593</v>
      </c>
      <c r="B1199" s="138">
        <v>5004</v>
      </c>
      <c r="C1199" s="138">
        <v>5004</v>
      </c>
      <c r="D1199" s="138">
        <v>500406</v>
      </c>
      <c r="E1199" s="138">
        <v>500406</v>
      </c>
      <c r="F1199" s="108" t="s">
        <v>2460</v>
      </c>
      <c r="G1199" s="27" t="s">
        <v>2461</v>
      </c>
      <c r="H1199" s="27" t="s">
        <v>5</v>
      </c>
      <c r="I1199" s="27" t="e">
        <f>+SUMIF('[16]New PBC 31.03.2021'!A:A, 'Trial Balance (2)'!F1199, '[16]New PBC 31.03.2021'!D:D)</f>
        <v>#VALUE!</v>
      </c>
      <c r="J1199" s="27" t="e">
        <f>+SUMIF('[16]New PBC 31.03.2021'!A:A, 'Trial Balance (2)'!F1199, '[16]New PBC 31.03.2021'!G:G)</f>
        <v>#VALUE!</v>
      </c>
      <c r="K1199" s="27" t="e">
        <f>+SUMIF('[16]New PBC 31.03.2021'!A:A, 'Trial Balance (2)'!F1199, '[16]New PBC 31.03.2021'!J:J)</f>
        <v>#VALUE!</v>
      </c>
      <c r="L1199" s="27" t="e">
        <f t="shared" si="86"/>
        <v>#VALUE!</v>
      </c>
      <c r="M1199" s="27">
        <f t="shared" si="85"/>
        <v>0</v>
      </c>
      <c r="N1199" s="95" t="e">
        <f t="shared" si="87"/>
        <v>#VALUE!</v>
      </c>
      <c r="O1199" s="59">
        <v>13433495</v>
      </c>
      <c r="P1199" s="59">
        <f t="shared" ref="P1199:P1261" si="88">+ROUND(SUM(AD1199:AM1199),0)</f>
        <v>0</v>
      </c>
      <c r="Q1199" s="60">
        <f t="shared" ref="Q1199:Q1261" si="89">ROUND(+O1199+P1199,0)</f>
        <v>13433495</v>
      </c>
      <c r="R1199" s="61"/>
      <c r="S1199" s="61"/>
      <c r="T1199" s="61"/>
      <c r="U1199" s="61"/>
      <c r="V1199" s="61"/>
      <c r="W1199" s="61"/>
      <c r="X1199" s="61"/>
      <c r="Y1199" s="61"/>
      <c r="Z1199" s="61"/>
      <c r="AA1199" s="61"/>
      <c r="AB1199" s="61"/>
      <c r="AC1199" s="61"/>
      <c r="AD1199" s="61"/>
      <c r="AE1199" s="61"/>
      <c r="AF1199" s="61"/>
      <c r="AG1199" s="61"/>
      <c r="AH1199" s="61"/>
      <c r="AI1199" s="61"/>
      <c r="AJ1199" s="61"/>
      <c r="AK1199" s="61"/>
      <c r="AL1199" s="61"/>
      <c r="AM1199" s="61"/>
      <c r="AN1199" s="61"/>
    </row>
    <row r="1200" spans="1:40" s="23" customFormat="1" ht="12.75" x14ac:dyDescent="0.2">
      <c r="A1200" s="23" t="s">
        <v>3593</v>
      </c>
      <c r="B1200" s="138">
        <v>5004</v>
      </c>
      <c r="C1200" s="138">
        <v>5004</v>
      </c>
      <c r="D1200" s="138">
        <v>500406</v>
      </c>
      <c r="E1200" s="138">
        <v>500406</v>
      </c>
      <c r="F1200" s="108" t="s">
        <v>2462</v>
      </c>
      <c r="G1200" s="27" t="s">
        <v>2463</v>
      </c>
      <c r="H1200" s="27" t="s">
        <v>5</v>
      </c>
      <c r="I1200" s="27" t="e">
        <f>+SUMIF('[16]New PBC 31.03.2021'!A:A, 'Trial Balance (2)'!F1200, '[16]New PBC 31.03.2021'!D:D)</f>
        <v>#VALUE!</v>
      </c>
      <c r="J1200" s="27" t="e">
        <f>+SUMIF('[16]New PBC 31.03.2021'!A:A, 'Trial Balance (2)'!F1200, '[16]New PBC 31.03.2021'!G:G)</f>
        <v>#VALUE!</v>
      </c>
      <c r="K1200" s="27" t="e">
        <f>+SUMIF('[16]New PBC 31.03.2021'!A:A, 'Trial Balance (2)'!F1200, '[16]New PBC 31.03.2021'!J:J)</f>
        <v>#VALUE!</v>
      </c>
      <c r="L1200" s="27" t="e">
        <f t="shared" si="86"/>
        <v>#VALUE!</v>
      </c>
      <c r="M1200" s="27">
        <f t="shared" si="85"/>
        <v>0</v>
      </c>
      <c r="N1200" s="95" t="e">
        <f t="shared" si="87"/>
        <v>#VALUE!</v>
      </c>
      <c r="O1200" s="59">
        <v>4903598.67</v>
      </c>
      <c r="P1200" s="59">
        <f t="shared" si="88"/>
        <v>0</v>
      </c>
      <c r="Q1200" s="60">
        <f t="shared" si="89"/>
        <v>4903599</v>
      </c>
      <c r="R1200" s="61"/>
      <c r="S1200" s="61"/>
      <c r="T1200" s="61"/>
      <c r="U1200" s="61"/>
      <c r="V1200" s="61"/>
      <c r="W1200" s="61"/>
      <c r="X1200" s="61"/>
      <c r="Y1200" s="61"/>
      <c r="Z1200" s="61"/>
      <c r="AA1200" s="61"/>
      <c r="AB1200" s="61"/>
      <c r="AC1200" s="61"/>
      <c r="AD1200" s="61"/>
      <c r="AE1200" s="61"/>
      <c r="AF1200" s="61"/>
      <c r="AG1200" s="61"/>
      <c r="AH1200" s="61"/>
      <c r="AI1200" s="61"/>
      <c r="AJ1200" s="61"/>
      <c r="AK1200" s="61"/>
      <c r="AL1200" s="61"/>
      <c r="AM1200" s="61"/>
      <c r="AN1200" s="61"/>
    </row>
    <row r="1201" spans="1:40" s="23" customFormat="1" ht="12.75" x14ac:dyDescent="0.2">
      <c r="A1201" s="23" t="s">
        <v>3593</v>
      </c>
      <c r="B1201" s="138">
        <v>5004</v>
      </c>
      <c r="C1201" s="138">
        <v>5004</v>
      </c>
      <c r="D1201" s="138">
        <v>500416</v>
      </c>
      <c r="E1201" s="138">
        <v>500416</v>
      </c>
      <c r="F1201" s="108" t="s">
        <v>2464</v>
      </c>
      <c r="G1201" s="27" t="s">
        <v>2465</v>
      </c>
      <c r="H1201" s="27" t="s">
        <v>371</v>
      </c>
      <c r="I1201" s="27" t="e">
        <f>+SUMIF('[16]New PBC 31.03.2021'!A:A, 'Trial Balance (2)'!F1201, '[16]New PBC 31.03.2021'!D:D)</f>
        <v>#VALUE!</v>
      </c>
      <c r="J1201" s="27" t="e">
        <f>+SUMIF('[16]New PBC 31.03.2021'!A:A, 'Trial Balance (2)'!F1201, '[16]New PBC 31.03.2021'!G:G)</f>
        <v>#VALUE!</v>
      </c>
      <c r="K1201" s="27" t="e">
        <f>+SUMIF('[16]New PBC 31.03.2021'!A:A, 'Trial Balance (2)'!F1201, '[16]New PBC 31.03.2021'!J:J)</f>
        <v>#VALUE!</v>
      </c>
      <c r="L1201" s="27" t="e">
        <f t="shared" si="86"/>
        <v>#VALUE!</v>
      </c>
      <c r="M1201" s="27">
        <f t="shared" si="85"/>
        <v>0</v>
      </c>
      <c r="N1201" s="95" t="e">
        <f t="shared" si="87"/>
        <v>#VALUE!</v>
      </c>
      <c r="O1201" s="59">
        <v>586282.92000000004</v>
      </c>
      <c r="P1201" s="59">
        <f t="shared" si="88"/>
        <v>0</v>
      </c>
      <c r="Q1201" s="60">
        <f t="shared" si="89"/>
        <v>586283</v>
      </c>
      <c r="R1201" s="61"/>
      <c r="S1201" s="61"/>
      <c r="T1201" s="61"/>
      <c r="U1201" s="61"/>
      <c r="V1201" s="61"/>
      <c r="W1201" s="61"/>
      <c r="X1201" s="61"/>
      <c r="Y1201" s="61"/>
      <c r="Z1201" s="61"/>
      <c r="AA1201" s="61"/>
      <c r="AB1201" s="61"/>
      <c r="AC1201" s="61"/>
      <c r="AD1201" s="61"/>
      <c r="AE1201" s="61"/>
      <c r="AF1201" s="61"/>
      <c r="AG1201" s="61"/>
      <c r="AH1201" s="61"/>
      <c r="AI1201" s="61"/>
      <c r="AJ1201" s="61"/>
      <c r="AK1201" s="61"/>
      <c r="AL1201" s="61"/>
      <c r="AM1201" s="61"/>
      <c r="AN1201" s="61"/>
    </row>
    <row r="1202" spans="1:40" s="23" customFormat="1" ht="12.75" x14ac:dyDescent="0.2">
      <c r="A1202" s="23" t="s">
        <v>3593</v>
      </c>
      <c r="B1202" s="138">
        <v>5004</v>
      </c>
      <c r="C1202" s="138">
        <v>5004</v>
      </c>
      <c r="D1202" s="138">
        <v>500406</v>
      </c>
      <c r="E1202" s="138">
        <v>500406</v>
      </c>
      <c r="F1202" s="108" t="s">
        <v>2466</v>
      </c>
      <c r="G1202" s="27" t="s">
        <v>2467</v>
      </c>
      <c r="H1202" s="27" t="s">
        <v>5</v>
      </c>
      <c r="I1202" s="27" t="e">
        <f>+SUMIF('[16]New PBC 31.03.2021'!A:A, 'Trial Balance (2)'!F1202, '[16]New PBC 31.03.2021'!D:D)</f>
        <v>#VALUE!</v>
      </c>
      <c r="J1202" s="27" t="e">
        <f>+SUMIF('[16]New PBC 31.03.2021'!A:A, 'Trial Balance (2)'!F1202, '[16]New PBC 31.03.2021'!G:G)</f>
        <v>#VALUE!</v>
      </c>
      <c r="K1202" s="27" t="e">
        <f>+SUMIF('[16]New PBC 31.03.2021'!A:A, 'Trial Balance (2)'!F1202, '[16]New PBC 31.03.2021'!J:J)</f>
        <v>#VALUE!</v>
      </c>
      <c r="L1202" s="27" t="e">
        <f t="shared" si="86"/>
        <v>#VALUE!</v>
      </c>
      <c r="M1202" s="27">
        <f t="shared" si="85"/>
        <v>0</v>
      </c>
      <c r="N1202" s="95" t="e">
        <f t="shared" si="87"/>
        <v>#VALUE!</v>
      </c>
      <c r="O1202" s="59">
        <v>9072788.6822430007</v>
      </c>
      <c r="P1202" s="59">
        <f t="shared" si="88"/>
        <v>0</v>
      </c>
      <c r="Q1202" s="60">
        <f t="shared" si="89"/>
        <v>9072789</v>
      </c>
      <c r="R1202" s="61"/>
      <c r="S1202" s="61"/>
      <c r="T1202" s="61"/>
      <c r="U1202" s="61"/>
      <c r="V1202" s="61"/>
      <c r="W1202" s="61"/>
      <c r="X1202" s="61"/>
      <c r="Y1202" s="61"/>
      <c r="Z1202" s="61"/>
      <c r="AA1202" s="61"/>
      <c r="AB1202" s="61"/>
      <c r="AC1202" s="61"/>
      <c r="AD1202" s="61"/>
      <c r="AE1202" s="61"/>
      <c r="AF1202" s="61"/>
      <c r="AG1202" s="61"/>
      <c r="AH1202" s="61"/>
      <c r="AI1202" s="61"/>
      <c r="AJ1202" s="61"/>
      <c r="AK1202" s="61"/>
      <c r="AL1202" s="61"/>
      <c r="AM1202" s="61"/>
      <c r="AN1202" s="61"/>
    </row>
    <row r="1203" spans="1:40" s="23" customFormat="1" ht="12.75" x14ac:dyDescent="0.2">
      <c r="A1203" s="23" t="s">
        <v>3593</v>
      </c>
      <c r="B1203" s="138">
        <v>5004</v>
      </c>
      <c r="C1203" s="138">
        <v>5004</v>
      </c>
      <c r="D1203" s="138">
        <v>500406</v>
      </c>
      <c r="E1203" s="138">
        <v>500406</v>
      </c>
      <c r="F1203" s="108" t="s">
        <v>2468</v>
      </c>
      <c r="G1203" s="27" t="s">
        <v>2469</v>
      </c>
      <c r="H1203" s="27" t="s">
        <v>5</v>
      </c>
      <c r="I1203" s="27" t="e">
        <f>+SUMIF('[16]New PBC 31.03.2021'!A:A, 'Trial Balance (2)'!F1203, '[16]New PBC 31.03.2021'!D:D)</f>
        <v>#VALUE!</v>
      </c>
      <c r="J1203" s="27" t="e">
        <f>+SUMIF('[16]New PBC 31.03.2021'!A:A, 'Trial Balance (2)'!F1203, '[16]New PBC 31.03.2021'!G:G)</f>
        <v>#VALUE!</v>
      </c>
      <c r="K1203" s="27" t="e">
        <f>+SUMIF('[16]New PBC 31.03.2021'!A:A, 'Trial Balance (2)'!F1203, '[16]New PBC 31.03.2021'!J:J)</f>
        <v>#VALUE!</v>
      </c>
      <c r="L1203" s="27" t="e">
        <f t="shared" si="86"/>
        <v>#VALUE!</v>
      </c>
      <c r="M1203" s="27">
        <f t="shared" si="85"/>
        <v>0</v>
      </c>
      <c r="N1203" s="95" t="e">
        <f t="shared" si="87"/>
        <v>#VALUE!</v>
      </c>
      <c r="O1203" s="59">
        <v>4049000</v>
      </c>
      <c r="P1203" s="59">
        <f t="shared" si="88"/>
        <v>0</v>
      </c>
      <c r="Q1203" s="60">
        <f t="shared" si="89"/>
        <v>4049000</v>
      </c>
      <c r="R1203" s="61"/>
      <c r="S1203" s="61"/>
      <c r="T1203" s="61"/>
      <c r="U1203" s="61"/>
      <c r="V1203" s="61"/>
      <c r="W1203" s="61"/>
      <c r="X1203" s="61"/>
      <c r="Y1203" s="61"/>
      <c r="Z1203" s="61"/>
      <c r="AA1203" s="61"/>
      <c r="AB1203" s="61"/>
      <c r="AC1203" s="61"/>
      <c r="AD1203" s="61"/>
      <c r="AE1203" s="61"/>
      <c r="AF1203" s="61"/>
      <c r="AG1203" s="61"/>
      <c r="AH1203" s="61"/>
      <c r="AI1203" s="61"/>
      <c r="AJ1203" s="61"/>
      <c r="AK1203" s="61"/>
      <c r="AL1203" s="61"/>
      <c r="AM1203" s="61"/>
      <c r="AN1203" s="61"/>
    </row>
    <row r="1204" spans="1:40" s="23" customFormat="1" ht="12.75" x14ac:dyDescent="0.2">
      <c r="A1204" s="23" t="s">
        <v>3593</v>
      </c>
      <c r="B1204" s="138">
        <v>5004</v>
      </c>
      <c r="C1204" s="138">
        <v>5004</v>
      </c>
      <c r="D1204" s="138">
        <v>500403</v>
      </c>
      <c r="E1204" s="138">
        <v>500403</v>
      </c>
      <c r="F1204" s="108" t="s">
        <v>2470</v>
      </c>
      <c r="G1204" s="27" t="s">
        <v>2471</v>
      </c>
      <c r="H1204" s="27" t="s">
        <v>5</v>
      </c>
      <c r="I1204" s="27" t="e">
        <f>+SUMIF('[16]New PBC 31.03.2021'!A:A, 'Trial Balance (2)'!F1204, '[16]New PBC 31.03.2021'!D:D)</f>
        <v>#VALUE!</v>
      </c>
      <c r="J1204" s="27" t="e">
        <f>+SUMIF('[16]New PBC 31.03.2021'!A:A, 'Trial Balance (2)'!F1204, '[16]New PBC 31.03.2021'!G:G)</f>
        <v>#VALUE!</v>
      </c>
      <c r="K1204" s="27" t="e">
        <f>+SUMIF('[16]New PBC 31.03.2021'!A:A, 'Trial Balance (2)'!F1204, '[16]New PBC 31.03.2021'!J:J)</f>
        <v>#VALUE!</v>
      </c>
      <c r="L1204" s="27" t="e">
        <f t="shared" si="86"/>
        <v>#VALUE!</v>
      </c>
      <c r="M1204" s="27">
        <f t="shared" si="85"/>
        <v>0</v>
      </c>
      <c r="N1204" s="95" t="e">
        <f t="shared" si="87"/>
        <v>#VALUE!</v>
      </c>
      <c r="O1204" s="59">
        <v>1230641.99</v>
      </c>
      <c r="P1204" s="59">
        <f t="shared" si="88"/>
        <v>0</v>
      </c>
      <c r="Q1204" s="60">
        <f t="shared" si="89"/>
        <v>1230642</v>
      </c>
      <c r="R1204" s="61"/>
      <c r="S1204" s="61"/>
      <c r="T1204" s="61"/>
      <c r="U1204" s="61"/>
      <c r="V1204" s="61"/>
      <c r="W1204" s="61"/>
      <c r="X1204" s="61"/>
      <c r="Y1204" s="61"/>
      <c r="Z1204" s="61"/>
      <c r="AA1204" s="61"/>
      <c r="AB1204" s="61"/>
      <c r="AC1204" s="61"/>
      <c r="AD1204" s="61"/>
      <c r="AE1204" s="61"/>
      <c r="AF1204" s="61"/>
      <c r="AG1204" s="61"/>
      <c r="AH1204" s="61"/>
      <c r="AI1204" s="61"/>
      <c r="AJ1204" s="61"/>
      <c r="AK1204" s="61"/>
      <c r="AL1204" s="61"/>
      <c r="AM1204" s="61"/>
      <c r="AN1204" s="61"/>
    </row>
    <row r="1205" spans="1:40" s="23" customFormat="1" ht="12.75" x14ac:dyDescent="0.2">
      <c r="A1205" s="23" t="s">
        <v>3593</v>
      </c>
      <c r="B1205" s="138">
        <v>5004</v>
      </c>
      <c r="C1205" s="138">
        <v>5004</v>
      </c>
      <c r="D1205" s="138">
        <v>500403</v>
      </c>
      <c r="E1205" s="138">
        <v>500403</v>
      </c>
      <c r="F1205" s="108" t="s">
        <v>2472</v>
      </c>
      <c r="G1205" s="27" t="s">
        <v>2473</v>
      </c>
      <c r="H1205" s="27" t="s">
        <v>5</v>
      </c>
      <c r="I1205" s="27" t="e">
        <f>+SUMIF('[16]New PBC 31.03.2021'!A:A, 'Trial Balance (2)'!F1205, '[16]New PBC 31.03.2021'!D:D)</f>
        <v>#VALUE!</v>
      </c>
      <c r="J1205" s="27" t="e">
        <f>+SUMIF('[16]New PBC 31.03.2021'!A:A, 'Trial Balance (2)'!F1205, '[16]New PBC 31.03.2021'!G:G)</f>
        <v>#VALUE!</v>
      </c>
      <c r="K1205" s="27" t="e">
        <f>+SUMIF('[16]New PBC 31.03.2021'!A:A, 'Trial Balance (2)'!F1205, '[16]New PBC 31.03.2021'!J:J)</f>
        <v>#VALUE!</v>
      </c>
      <c r="L1205" s="27" t="e">
        <f t="shared" si="86"/>
        <v>#VALUE!</v>
      </c>
      <c r="M1205" s="27">
        <f t="shared" ref="M1205:M1267" si="90">+ROUND(SUM(S1205:X1205),0)</f>
        <v>0</v>
      </c>
      <c r="N1205" s="95" t="e">
        <f t="shared" si="87"/>
        <v>#VALUE!</v>
      </c>
      <c r="O1205" s="59">
        <v>1411041.5</v>
      </c>
      <c r="P1205" s="59">
        <f t="shared" si="88"/>
        <v>0</v>
      </c>
      <c r="Q1205" s="60">
        <f t="shared" si="89"/>
        <v>1411042</v>
      </c>
      <c r="R1205" s="61"/>
      <c r="S1205" s="61"/>
      <c r="T1205" s="61"/>
      <c r="U1205" s="61"/>
      <c r="V1205" s="61"/>
      <c r="W1205" s="61"/>
      <c r="X1205" s="61"/>
      <c r="Y1205" s="61"/>
      <c r="Z1205" s="61"/>
      <c r="AA1205" s="61"/>
      <c r="AB1205" s="61"/>
      <c r="AC1205" s="61"/>
      <c r="AD1205" s="61"/>
      <c r="AE1205" s="61"/>
      <c r="AF1205" s="61"/>
      <c r="AG1205" s="61"/>
      <c r="AH1205" s="61"/>
      <c r="AI1205" s="61"/>
      <c r="AJ1205" s="61"/>
      <c r="AK1205" s="61"/>
      <c r="AL1205" s="61"/>
      <c r="AM1205" s="61"/>
      <c r="AN1205" s="61"/>
    </row>
    <row r="1206" spans="1:40" s="23" customFormat="1" ht="12.75" x14ac:dyDescent="0.2">
      <c r="A1206" s="23" t="s">
        <v>3593</v>
      </c>
      <c r="B1206" s="138">
        <v>5004</v>
      </c>
      <c r="C1206" s="138">
        <v>5004</v>
      </c>
      <c r="D1206" s="138">
        <v>500403</v>
      </c>
      <c r="E1206" s="138">
        <v>500403</v>
      </c>
      <c r="F1206" s="108" t="s">
        <v>2474</v>
      </c>
      <c r="G1206" s="27" t="s">
        <v>2475</v>
      </c>
      <c r="H1206" s="27" t="s">
        <v>5</v>
      </c>
      <c r="I1206" s="27" t="e">
        <f>+SUMIF('[16]New PBC 31.03.2021'!A:A, 'Trial Balance (2)'!F1206, '[16]New PBC 31.03.2021'!D:D)</f>
        <v>#VALUE!</v>
      </c>
      <c r="J1206" s="27" t="e">
        <f>+SUMIF('[16]New PBC 31.03.2021'!A:A, 'Trial Balance (2)'!F1206, '[16]New PBC 31.03.2021'!G:G)</f>
        <v>#VALUE!</v>
      </c>
      <c r="K1206" s="27" t="e">
        <f>+SUMIF('[16]New PBC 31.03.2021'!A:A, 'Trial Balance (2)'!F1206, '[16]New PBC 31.03.2021'!J:J)</f>
        <v>#VALUE!</v>
      </c>
      <c r="L1206" s="27" t="e">
        <f t="shared" si="86"/>
        <v>#VALUE!</v>
      </c>
      <c r="M1206" s="27">
        <f t="shared" si="90"/>
        <v>0</v>
      </c>
      <c r="N1206" s="95" t="e">
        <f t="shared" si="87"/>
        <v>#VALUE!</v>
      </c>
      <c r="O1206" s="59">
        <v>259720</v>
      </c>
      <c r="P1206" s="59">
        <f t="shared" si="88"/>
        <v>0</v>
      </c>
      <c r="Q1206" s="60">
        <f t="shared" si="89"/>
        <v>259720</v>
      </c>
      <c r="R1206" s="61"/>
      <c r="S1206" s="61"/>
      <c r="T1206" s="61"/>
      <c r="U1206" s="61"/>
      <c r="V1206" s="61"/>
      <c r="W1206" s="61"/>
      <c r="X1206" s="61"/>
      <c r="Y1206" s="61"/>
      <c r="Z1206" s="61"/>
      <c r="AA1206" s="61"/>
      <c r="AB1206" s="61"/>
      <c r="AC1206" s="61"/>
      <c r="AD1206" s="61"/>
      <c r="AE1206" s="61"/>
      <c r="AF1206" s="61"/>
      <c r="AG1206" s="61"/>
      <c r="AH1206" s="61"/>
      <c r="AI1206" s="61"/>
      <c r="AJ1206" s="61"/>
      <c r="AK1206" s="61"/>
      <c r="AL1206" s="61"/>
      <c r="AM1206" s="61"/>
      <c r="AN1206" s="61"/>
    </row>
    <row r="1207" spans="1:40" s="23" customFormat="1" ht="12.75" x14ac:dyDescent="0.2">
      <c r="A1207" s="23" t="s">
        <v>3593</v>
      </c>
      <c r="B1207" s="138">
        <v>5004</v>
      </c>
      <c r="C1207" s="138">
        <v>5004</v>
      </c>
      <c r="D1207" s="138">
        <v>500403</v>
      </c>
      <c r="E1207" s="138">
        <v>500403</v>
      </c>
      <c r="F1207" s="108" t="s">
        <v>2476</v>
      </c>
      <c r="G1207" s="27" t="s">
        <v>2477</v>
      </c>
      <c r="H1207" s="27" t="s">
        <v>5</v>
      </c>
      <c r="I1207" s="27" t="e">
        <f>+SUMIF('[16]New PBC 31.03.2021'!A:A, 'Trial Balance (2)'!F1207, '[16]New PBC 31.03.2021'!D:D)</f>
        <v>#VALUE!</v>
      </c>
      <c r="J1207" s="27" t="e">
        <f>+SUMIF('[16]New PBC 31.03.2021'!A:A, 'Trial Balance (2)'!F1207, '[16]New PBC 31.03.2021'!G:G)</f>
        <v>#VALUE!</v>
      </c>
      <c r="K1207" s="27" t="e">
        <f>+SUMIF('[16]New PBC 31.03.2021'!A:A, 'Trial Balance (2)'!F1207, '[16]New PBC 31.03.2021'!J:J)</f>
        <v>#VALUE!</v>
      </c>
      <c r="L1207" s="27" t="e">
        <f t="shared" si="86"/>
        <v>#VALUE!</v>
      </c>
      <c r="M1207" s="27">
        <f t="shared" si="90"/>
        <v>0</v>
      </c>
      <c r="N1207" s="95" t="e">
        <f t="shared" si="87"/>
        <v>#VALUE!</v>
      </c>
      <c r="O1207" s="59">
        <v>2088419.49</v>
      </c>
      <c r="P1207" s="59">
        <f t="shared" si="88"/>
        <v>0</v>
      </c>
      <c r="Q1207" s="60">
        <f t="shared" si="89"/>
        <v>2088419</v>
      </c>
      <c r="R1207" s="61"/>
      <c r="S1207" s="61"/>
      <c r="T1207" s="61"/>
      <c r="U1207" s="61"/>
      <c r="V1207" s="61"/>
      <c r="W1207" s="61"/>
      <c r="X1207" s="61"/>
      <c r="Y1207" s="61"/>
      <c r="Z1207" s="61"/>
      <c r="AA1207" s="61"/>
      <c r="AB1207" s="61"/>
      <c r="AC1207" s="61"/>
      <c r="AD1207" s="61"/>
      <c r="AE1207" s="61"/>
      <c r="AF1207" s="61"/>
      <c r="AG1207" s="61"/>
      <c r="AH1207" s="61"/>
      <c r="AI1207" s="61"/>
      <c r="AJ1207" s="61"/>
      <c r="AK1207" s="61"/>
      <c r="AL1207" s="61"/>
      <c r="AM1207" s="61"/>
      <c r="AN1207" s="61"/>
    </row>
    <row r="1208" spans="1:40" s="23" customFormat="1" ht="12.75" x14ac:dyDescent="0.2">
      <c r="A1208" s="23" t="s">
        <v>3593</v>
      </c>
      <c r="B1208" s="138">
        <v>5004</v>
      </c>
      <c r="C1208" s="138">
        <v>5004</v>
      </c>
      <c r="D1208" s="138">
        <v>500403</v>
      </c>
      <c r="E1208" s="138">
        <v>500403</v>
      </c>
      <c r="F1208" s="108" t="s">
        <v>2478</v>
      </c>
      <c r="G1208" s="27" t="s">
        <v>2479</v>
      </c>
      <c r="H1208" s="27" t="s">
        <v>5</v>
      </c>
      <c r="I1208" s="27" t="e">
        <f>+SUMIF('[16]New PBC 31.03.2021'!A:A, 'Trial Balance (2)'!F1208, '[16]New PBC 31.03.2021'!D:D)</f>
        <v>#VALUE!</v>
      </c>
      <c r="J1208" s="27" t="e">
        <f>+SUMIF('[16]New PBC 31.03.2021'!A:A, 'Trial Balance (2)'!F1208, '[16]New PBC 31.03.2021'!G:G)</f>
        <v>#VALUE!</v>
      </c>
      <c r="K1208" s="27" t="e">
        <f>+SUMIF('[16]New PBC 31.03.2021'!A:A, 'Trial Balance (2)'!F1208, '[16]New PBC 31.03.2021'!J:J)</f>
        <v>#VALUE!</v>
      </c>
      <c r="L1208" s="27" t="e">
        <f t="shared" si="86"/>
        <v>#VALUE!</v>
      </c>
      <c r="M1208" s="27">
        <f t="shared" si="90"/>
        <v>0</v>
      </c>
      <c r="N1208" s="95" t="e">
        <f t="shared" si="87"/>
        <v>#VALUE!</v>
      </c>
      <c r="O1208" s="59">
        <v>5819953.375</v>
      </c>
      <c r="P1208" s="59">
        <f t="shared" si="88"/>
        <v>0</v>
      </c>
      <c r="Q1208" s="60">
        <f t="shared" si="89"/>
        <v>5819953</v>
      </c>
      <c r="R1208" s="61"/>
      <c r="S1208" s="61"/>
      <c r="T1208" s="61"/>
      <c r="U1208" s="61"/>
      <c r="V1208" s="61"/>
      <c r="W1208" s="61"/>
      <c r="X1208" s="61"/>
      <c r="Y1208" s="61"/>
      <c r="Z1208" s="61"/>
      <c r="AA1208" s="61"/>
      <c r="AB1208" s="61"/>
      <c r="AC1208" s="61"/>
      <c r="AD1208" s="61"/>
      <c r="AE1208" s="61"/>
      <c r="AF1208" s="61"/>
      <c r="AG1208" s="61"/>
      <c r="AH1208" s="61"/>
      <c r="AI1208" s="61"/>
      <c r="AJ1208" s="61"/>
      <c r="AK1208" s="61"/>
      <c r="AL1208" s="61"/>
      <c r="AM1208" s="61"/>
      <c r="AN1208" s="61"/>
    </row>
    <row r="1209" spans="1:40" s="23" customFormat="1" ht="12.75" x14ac:dyDescent="0.2">
      <c r="A1209" s="23" t="s">
        <v>3593</v>
      </c>
      <c r="B1209" s="138">
        <v>5004</v>
      </c>
      <c r="C1209" s="138">
        <v>5004</v>
      </c>
      <c r="D1209" s="138">
        <v>500403</v>
      </c>
      <c r="E1209" s="138">
        <v>500403</v>
      </c>
      <c r="F1209" s="108" t="s">
        <v>2480</v>
      </c>
      <c r="G1209" s="27" t="s">
        <v>2481</v>
      </c>
      <c r="H1209" s="27" t="s">
        <v>5</v>
      </c>
      <c r="I1209" s="27" t="e">
        <f>+SUMIF('[16]New PBC 31.03.2021'!A:A, 'Trial Balance (2)'!F1209, '[16]New PBC 31.03.2021'!D:D)</f>
        <v>#VALUE!</v>
      </c>
      <c r="J1209" s="27" t="e">
        <f>+SUMIF('[16]New PBC 31.03.2021'!A:A, 'Trial Balance (2)'!F1209, '[16]New PBC 31.03.2021'!G:G)</f>
        <v>#VALUE!</v>
      </c>
      <c r="K1209" s="27" t="e">
        <f>+SUMIF('[16]New PBC 31.03.2021'!A:A, 'Trial Balance (2)'!F1209, '[16]New PBC 31.03.2021'!J:J)</f>
        <v>#VALUE!</v>
      </c>
      <c r="L1209" s="27" t="e">
        <f t="shared" si="86"/>
        <v>#VALUE!</v>
      </c>
      <c r="M1209" s="27">
        <f t="shared" si="90"/>
        <v>0</v>
      </c>
      <c r="N1209" s="95" t="e">
        <f t="shared" si="87"/>
        <v>#VALUE!</v>
      </c>
      <c r="O1209" s="59">
        <v>1023132.2</v>
      </c>
      <c r="P1209" s="59">
        <f t="shared" si="88"/>
        <v>0</v>
      </c>
      <c r="Q1209" s="60">
        <f t="shared" si="89"/>
        <v>1023132</v>
      </c>
      <c r="R1209" s="61"/>
      <c r="S1209" s="61"/>
      <c r="T1209" s="61"/>
      <c r="U1209" s="61"/>
      <c r="V1209" s="61"/>
      <c r="W1209" s="61"/>
      <c r="X1209" s="61"/>
      <c r="Y1209" s="61"/>
      <c r="Z1209" s="61"/>
      <c r="AA1209" s="61"/>
      <c r="AB1209" s="61"/>
      <c r="AC1209" s="61"/>
      <c r="AD1209" s="61"/>
      <c r="AE1209" s="61"/>
      <c r="AF1209" s="61"/>
      <c r="AG1209" s="61"/>
      <c r="AH1209" s="61"/>
      <c r="AI1209" s="61"/>
      <c r="AJ1209" s="61"/>
      <c r="AK1209" s="61"/>
      <c r="AL1209" s="61"/>
      <c r="AM1209" s="61"/>
      <c r="AN1209" s="61"/>
    </row>
    <row r="1210" spans="1:40" s="23" customFormat="1" ht="12.75" x14ac:dyDescent="0.2">
      <c r="A1210" s="23" t="s">
        <v>3593</v>
      </c>
      <c r="B1210" s="138">
        <v>5004</v>
      </c>
      <c r="C1210" s="138">
        <v>5004</v>
      </c>
      <c r="D1210" s="138">
        <v>500403</v>
      </c>
      <c r="E1210" s="138">
        <v>500403</v>
      </c>
      <c r="F1210" s="108" t="s">
        <v>2482</v>
      </c>
      <c r="G1210" s="27" t="s">
        <v>2483</v>
      </c>
      <c r="H1210" s="27" t="s">
        <v>5</v>
      </c>
      <c r="I1210" s="27" t="e">
        <f>+SUMIF('[16]New PBC 31.03.2021'!A:A, 'Trial Balance (2)'!F1210, '[16]New PBC 31.03.2021'!D:D)</f>
        <v>#VALUE!</v>
      </c>
      <c r="J1210" s="27" t="e">
        <f>+SUMIF('[16]New PBC 31.03.2021'!A:A, 'Trial Balance (2)'!F1210, '[16]New PBC 31.03.2021'!G:G)</f>
        <v>#VALUE!</v>
      </c>
      <c r="K1210" s="27" t="e">
        <f>+SUMIF('[16]New PBC 31.03.2021'!A:A, 'Trial Balance (2)'!F1210, '[16]New PBC 31.03.2021'!J:J)</f>
        <v>#VALUE!</v>
      </c>
      <c r="L1210" s="27" t="e">
        <f t="shared" si="86"/>
        <v>#VALUE!</v>
      </c>
      <c r="M1210" s="27">
        <f t="shared" si="90"/>
        <v>0</v>
      </c>
      <c r="N1210" s="95" t="e">
        <f t="shared" si="87"/>
        <v>#VALUE!</v>
      </c>
      <c r="O1210" s="59">
        <v>1010002.156</v>
      </c>
      <c r="P1210" s="59">
        <f t="shared" si="88"/>
        <v>0</v>
      </c>
      <c r="Q1210" s="60">
        <f t="shared" si="89"/>
        <v>1010002</v>
      </c>
      <c r="R1210" s="61"/>
      <c r="S1210" s="61"/>
      <c r="T1210" s="61"/>
      <c r="U1210" s="61"/>
      <c r="V1210" s="61"/>
      <c r="W1210" s="61"/>
      <c r="X1210" s="61"/>
      <c r="Y1210" s="61"/>
      <c r="Z1210" s="61"/>
      <c r="AA1210" s="61"/>
      <c r="AB1210" s="61"/>
      <c r="AC1210" s="61"/>
      <c r="AD1210" s="61"/>
      <c r="AE1210" s="61"/>
      <c r="AF1210" s="61"/>
      <c r="AG1210" s="61"/>
      <c r="AH1210" s="61"/>
      <c r="AI1210" s="61"/>
      <c r="AJ1210" s="61"/>
      <c r="AK1210" s="61"/>
      <c r="AL1210" s="61"/>
      <c r="AM1210" s="61"/>
      <c r="AN1210" s="61"/>
    </row>
    <row r="1211" spans="1:40" s="23" customFormat="1" ht="12.75" x14ac:dyDescent="0.2">
      <c r="A1211" s="123" t="s">
        <v>3593</v>
      </c>
      <c r="B1211" s="139">
        <v>5004</v>
      </c>
      <c r="C1211" s="138"/>
      <c r="D1211" s="138">
        <v>500403</v>
      </c>
      <c r="E1211" s="138"/>
      <c r="F1211" s="108" t="s">
        <v>3501</v>
      </c>
      <c r="G1211" s="27" t="s">
        <v>3502</v>
      </c>
      <c r="H1211" s="27"/>
      <c r="I1211" s="27" t="e">
        <f>+SUMIF('[16]New PBC 31.03.2021'!A:A, 'Trial Balance (2)'!F1211, '[16]New PBC 31.03.2021'!D:D)</f>
        <v>#VALUE!</v>
      </c>
      <c r="J1211" s="27" t="e">
        <f>+SUMIF('[16]New PBC 31.03.2021'!A:A, 'Trial Balance (2)'!F1211, '[16]New PBC 31.03.2021'!G:G)</f>
        <v>#VALUE!</v>
      </c>
      <c r="K1211" s="27" t="e">
        <f>+SUMIF('[16]New PBC 31.03.2021'!A:A, 'Trial Balance (2)'!F1211, '[16]New PBC 31.03.2021'!J:J)</f>
        <v>#VALUE!</v>
      </c>
      <c r="L1211" s="27" t="e">
        <f t="shared" si="86"/>
        <v>#VALUE!</v>
      </c>
      <c r="M1211" s="27"/>
      <c r="N1211" s="95" t="e">
        <f t="shared" si="87"/>
        <v>#VALUE!</v>
      </c>
      <c r="O1211" s="59"/>
      <c r="P1211" s="59"/>
      <c r="Q1211" s="60"/>
      <c r="R1211" s="61"/>
      <c r="S1211" s="61"/>
      <c r="T1211" s="61"/>
      <c r="U1211" s="61"/>
      <c r="V1211" s="61"/>
      <c r="W1211" s="61"/>
      <c r="X1211" s="61"/>
      <c r="Y1211" s="61"/>
      <c r="Z1211" s="61"/>
      <c r="AA1211" s="61"/>
      <c r="AB1211" s="61"/>
      <c r="AC1211" s="61"/>
      <c r="AD1211" s="61"/>
      <c r="AE1211" s="61"/>
      <c r="AF1211" s="61"/>
      <c r="AG1211" s="61"/>
      <c r="AH1211" s="61"/>
      <c r="AI1211" s="61"/>
      <c r="AJ1211" s="61"/>
      <c r="AK1211" s="61"/>
      <c r="AL1211" s="61"/>
      <c r="AM1211" s="61"/>
      <c r="AN1211" s="61"/>
    </row>
    <row r="1212" spans="1:40" s="23" customFormat="1" ht="12.75" x14ac:dyDescent="0.2">
      <c r="A1212" s="23" t="s">
        <v>3593</v>
      </c>
      <c r="B1212" s="138">
        <v>5004</v>
      </c>
      <c r="C1212" s="138">
        <v>5004</v>
      </c>
      <c r="D1212" s="138">
        <v>500403</v>
      </c>
      <c r="E1212" s="138">
        <v>500403</v>
      </c>
      <c r="F1212" s="108" t="s">
        <v>2484</v>
      </c>
      <c r="G1212" s="27" t="s">
        <v>2485</v>
      </c>
      <c r="H1212" s="27" t="s">
        <v>5</v>
      </c>
      <c r="I1212" s="27" t="e">
        <f>+SUMIF('[16]New PBC 31.03.2021'!A:A, 'Trial Balance (2)'!F1212, '[16]New PBC 31.03.2021'!D:D)</f>
        <v>#VALUE!</v>
      </c>
      <c r="J1212" s="27" t="e">
        <f>+SUMIF('[16]New PBC 31.03.2021'!A:A, 'Trial Balance (2)'!F1212, '[16]New PBC 31.03.2021'!G:G)</f>
        <v>#VALUE!</v>
      </c>
      <c r="K1212" s="27" t="e">
        <f>+SUMIF('[16]New PBC 31.03.2021'!A:A, 'Trial Balance (2)'!F1212, '[16]New PBC 31.03.2021'!J:J)</f>
        <v>#VALUE!</v>
      </c>
      <c r="L1212" s="27" t="e">
        <f t="shared" si="86"/>
        <v>#VALUE!</v>
      </c>
      <c r="M1212" s="27">
        <f t="shared" si="90"/>
        <v>0</v>
      </c>
      <c r="N1212" s="95" t="e">
        <f t="shared" si="87"/>
        <v>#VALUE!</v>
      </c>
      <c r="O1212" s="59">
        <v>469362</v>
      </c>
      <c r="P1212" s="59">
        <f t="shared" si="88"/>
        <v>0</v>
      </c>
      <c r="Q1212" s="60">
        <f t="shared" si="89"/>
        <v>469362</v>
      </c>
      <c r="R1212" s="61"/>
      <c r="S1212" s="61"/>
      <c r="T1212" s="61"/>
      <c r="U1212" s="61"/>
      <c r="V1212" s="61"/>
      <c r="W1212" s="61"/>
      <c r="X1212" s="61"/>
      <c r="Y1212" s="61"/>
      <c r="Z1212" s="61"/>
      <c r="AA1212" s="61"/>
      <c r="AB1212" s="61"/>
      <c r="AC1212" s="61"/>
      <c r="AD1212" s="61"/>
      <c r="AE1212" s="61"/>
      <c r="AF1212" s="61"/>
      <c r="AG1212" s="61"/>
      <c r="AH1212" s="61"/>
      <c r="AI1212" s="61"/>
      <c r="AJ1212" s="61"/>
      <c r="AK1212" s="61"/>
      <c r="AL1212" s="61"/>
      <c r="AM1212" s="61"/>
      <c r="AN1212" s="61"/>
    </row>
    <row r="1213" spans="1:40" s="23" customFormat="1" ht="12.75" x14ac:dyDescent="0.2">
      <c r="A1213" s="23" t="s">
        <v>3593</v>
      </c>
      <c r="B1213" s="138">
        <v>5004</v>
      </c>
      <c r="C1213" s="138">
        <v>5004</v>
      </c>
      <c r="D1213" s="138">
        <v>500403</v>
      </c>
      <c r="E1213" s="138">
        <v>500403</v>
      </c>
      <c r="F1213" s="108" t="s">
        <v>2486</v>
      </c>
      <c r="G1213" s="27" t="s">
        <v>2487</v>
      </c>
      <c r="H1213" s="27" t="s">
        <v>5</v>
      </c>
      <c r="I1213" s="27" t="e">
        <f>+SUMIF('[16]New PBC 31.03.2021'!A:A, 'Trial Balance (2)'!F1213, '[16]New PBC 31.03.2021'!D:D)</f>
        <v>#VALUE!</v>
      </c>
      <c r="J1213" s="27" t="e">
        <f>+SUMIF('[16]New PBC 31.03.2021'!A:A, 'Trial Balance (2)'!F1213, '[16]New PBC 31.03.2021'!G:G)</f>
        <v>#VALUE!</v>
      </c>
      <c r="K1213" s="27" t="e">
        <f>+SUMIF('[16]New PBC 31.03.2021'!A:A, 'Trial Balance (2)'!F1213, '[16]New PBC 31.03.2021'!J:J)</f>
        <v>#VALUE!</v>
      </c>
      <c r="L1213" s="27" t="e">
        <f t="shared" si="86"/>
        <v>#VALUE!</v>
      </c>
      <c r="M1213" s="27">
        <f t="shared" si="90"/>
        <v>0</v>
      </c>
      <c r="N1213" s="95" t="e">
        <f t="shared" si="87"/>
        <v>#VALUE!</v>
      </c>
      <c r="O1213" s="59">
        <v>62667</v>
      </c>
      <c r="P1213" s="59">
        <f t="shared" si="88"/>
        <v>0</v>
      </c>
      <c r="Q1213" s="60">
        <f t="shared" si="89"/>
        <v>62667</v>
      </c>
      <c r="R1213" s="61"/>
      <c r="S1213" s="61"/>
      <c r="T1213" s="61"/>
      <c r="U1213" s="61"/>
      <c r="V1213" s="61"/>
      <c r="W1213" s="61"/>
      <c r="X1213" s="61"/>
      <c r="Y1213" s="61"/>
      <c r="Z1213" s="61"/>
      <c r="AA1213" s="61"/>
      <c r="AB1213" s="61"/>
      <c r="AC1213" s="61"/>
      <c r="AD1213" s="61"/>
      <c r="AE1213" s="61"/>
      <c r="AF1213" s="61"/>
      <c r="AG1213" s="61"/>
      <c r="AH1213" s="61"/>
      <c r="AI1213" s="61"/>
      <c r="AJ1213" s="61"/>
      <c r="AK1213" s="61"/>
      <c r="AL1213" s="61"/>
      <c r="AM1213" s="61"/>
      <c r="AN1213" s="61"/>
    </row>
    <row r="1214" spans="1:40" s="23" customFormat="1" ht="12.75" x14ac:dyDescent="0.2">
      <c r="A1214" s="23" t="s">
        <v>3593</v>
      </c>
      <c r="B1214" s="138">
        <v>5004</v>
      </c>
      <c r="C1214" s="138">
        <v>5004</v>
      </c>
      <c r="D1214" s="138">
        <v>500403</v>
      </c>
      <c r="E1214" s="138">
        <v>500403</v>
      </c>
      <c r="F1214" s="108" t="s">
        <v>2488</v>
      </c>
      <c r="G1214" s="27" t="s">
        <v>2489</v>
      </c>
      <c r="H1214" s="27" t="s">
        <v>5</v>
      </c>
      <c r="I1214" s="27" t="e">
        <f>+SUMIF('[16]New PBC 31.03.2021'!A:A, 'Trial Balance (2)'!F1214, '[16]New PBC 31.03.2021'!D:D)</f>
        <v>#VALUE!</v>
      </c>
      <c r="J1214" s="27" t="e">
        <f>+SUMIF('[16]New PBC 31.03.2021'!A:A, 'Trial Balance (2)'!F1214, '[16]New PBC 31.03.2021'!G:G)</f>
        <v>#VALUE!</v>
      </c>
      <c r="K1214" s="27" t="e">
        <f>+SUMIF('[16]New PBC 31.03.2021'!A:A, 'Trial Balance (2)'!F1214, '[16]New PBC 31.03.2021'!J:J)</f>
        <v>#VALUE!</v>
      </c>
      <c r="L1214" s="27" t="e">
        <f t="shared" si="86"/>
        <v>#VALUE!</v>
      </c>
      <c r="M1214" s="27">
        <f t="shared" si="90"/>
        <v>0</v>
      </c>
      <c r="N1214" s="95" t="e">
        <f t="shared" si="87"/>
        <v>#VALUE!</v>
      </c>
      <c r="O1214" s="59">
        <v>282422.45</v>
      </c>
      <c r="P1214" s="59">
        <f t="shared" si="88"/>
        <v>0</v>
      </c>
      <c r="Q1214" s="60">
        <f t="shared" si="89"/>
        <v>282422</v>
      </c>
      <c r="R1214" s="61"/>
      <c r="S1214" s="61"/>
      <c r="T1214" s="61"/>
      <c r="U1214" s="61"/>
      <c r="V1214" s="61"/>
      <c r="W1214" s="61"/>
      <c r="X1214" s="61"/>
      <c r="Y1214" s="61"/>
      <c r="Z1214" s="61"/>
      <c r="AA1214" s="61"/>
      <c r="AB1214" s="61"/>
      <c r="AC1214" s="61"/>
      <c r="AD1214" s="61"/>
      <c r="AE1214" s="61"/>
      <c r="AF1214" s="61"/>
      <c r="AG1214" s="61"/>
      <c r="AH1214" s="61"/>
      <c r="AI1214" s="61"/>
      <c r="AJ1214" s="61"/>
      <c r="AK1214" s="61"/>
      <c r="AL1214" s="61"/>
      <c r="AM1214" s="61"/>
      <c r="AN1214" s="61"/>
    </row>
    <row r="1215" spans="1:40" s="23" customFormat="1" ht="12.75" x14ac:dyDescent="0.2">
      <c r="A1215" s="23" t="s">
        <v>3593</v>
      </c>
      <c r="B1215" s="138">
        <v>5004</v>
      </c>
      <c r="C1215" s="138">
        <v>5004</v>
      </c>
      <c r="D1215" s="138">
        <v>500403</v>
      </c>
      <c r="E1215" s="138">
        <v>500403</v>
      </c>
      <c r="F1215" s="108" t="s">
        <v>2490</v>
      </c>
      <c r="G1215" s="27" t="s">
        <v>2491</v>
      </c>
      <c r="H1215" s="27" t="s">
        <v>5</v>
      </c>
      <c r="I1215" s="27" t="e">
        <f>+SUMIF('[16]New PBC 31.03.2021'!A:A, 'Trial Balance (2)'!F1215, '[16]New PBC 31.03.2021'!D:D)</f>
        <v>#VALUE!</v>
      </c>
      <c r="J1215" s="27" t="e">
        <f>+SUMIF('[16]New PBC 31.03.2021'!A:A, 'Trial Balance (2)'!F1215, '[16]New PBC 31.03.2021'!G:G)</f>
        <v>#VALUE!</v>
      </c>
      <c r="K1215" s="27" t="e">
        <f>+SUMIF('[16]New PBC 31.03.2021'!A:A, 'Trial Balance (2)'!F1215, '[16]New PBC 31.03.2021'!J:J)</f>
        <v>#VALUE!</v>
      </c>
      <c r="L1215" s="27" t="e">
        <f t="shared" si="86"/>
        <v>#VALUE!</v>
      </c>
      <c r="M1215" s="27">
        <f t="shared" si="90"/>
        <v>0</v>
      </c>
      <c r="N1215" s="95" t="e">
        <f t="shared" si="87"/>
        <v>#VALUE!</v>
      </c>
      <c r="O1215" s="59">
        <v>1503889.5866661998</v>
      </c>
      <c r="P1215" s="59">
        <f t="shared" si="88"/>
        <v>0</v>
      </c>
      <c r="Q1215" s="60">
        <f t="shared" si="89"/>
        <v>1503890</v>
      </c>
      <c r="R1215" s="61"/>
      <c r="S1215" s="61"/>
      <c r="T1215" s="61"/>
      <c r="U1215" s="61"/>
      <c r="V1215" s="61"/>
      <c r="W1215" s="61"/>
      <c r="X1215" s="61"/>
      <c r="Y1215" s="61"/>
      <c r="Z1215" s="61"/>
      <c r="AA1215" s="61"/>
      <c r="AB1215" s="61"/>
      <c r="AC1215" s="61"/>
      <c r="AD1215" s="61"/>
      <c r="AE1215" s="61"/>
      <c r="AF1215" s="61"/>
      <c r="AG1215" s="61"/>
      <c r="AH1215" s="61"/>
      <c r="AI1215" s="61"/>
      <c r="AJ1215" s="61"/>
      <c r="AK1215" s="61"/>
      <c r="AL1215" s="61"/>
      <c r="AM1215" s="61"/>
      <c r="AN1215" s="61"/>
    </row>
    <row r="1216" spans="1:40" s="23" customFormat="1" ht="12.75" x14ac:dyDescent="0.2">
      <c r="A1216" s="23" t="s">
        <v>3593</v>
      </c>
      <c r="B1216" s="138">
        <v>5004</v>
      </c>
      <c r="C1216" s="138">
        <v>5004</v>
      </c>
      <c r="D1216" s="138">
        <v>500404</v>
      </c>
      <c r="E1216" s="138">
        <v>500404</v>
      </c>
      <c r="F1216" s="108" t="s">
        <v>2492</v>
      </c>
      <c r="G1216" s="27" t="s">
        <v>2493</v>
      </c>
      <c r="H1216" s="27" t="s">
        <v>5</v>
      </c>
      <c r="I1216" s="27" t="e">
        <f>+SUMIF('[16]New PBC 31.03.2021'!A:A, 'Trial Balance (2)'!F1216, '[16]New PBC 31.03.2021'!D:D)</f>
        <v>#VALUE!</v>
      </c>
      <c r="J1216" s="27" t="e">
        <f>+SUMIF('[16]New PBC 31.03.2021'!A:A, 'Trial Balance (2)'!F1216, '[16]New PBC 31.03.2021'!G:G)</f>
        <v>#VALUE!</v>
      </c>
      <c r="K1216" s="27" t="e">
        <f>+SUMIF('[16]New PBC 31.03.2021'!A:A, 'Trial Balance (2)'!F1216, '[16]New PBC 31.03.2021'!J:J)</f>
        <v>#VALUE!</v>
      </c>
      <c r="L1216" s="27" t="e">
        <f t="shared" si="86"/>
        <v>#VALUE!</v>
      </c>
      <c r="M1216" s="27">
        <f t="shared" si="90"/>
        <v>0</v>
      </c>
      <c r="N1216" s="95" t="e">
        <f t="shared" si="87"/>
        <v>#VALUE!</v>
      </c>
      <c r="O1216" s="59">
        <v>2030428.3</v>
      </c>
      <c r="P1216" s="59">
        <f t="shared" si="88"/>
        <v>0</v>
      </c>
      <c r="Q1216" s="60">
        <f t="shared" si="89"/>
        <v>2030428</v>
      </c>
      <c r="R1216" s="61"/>
      <c r="S1216" s="61"/>
      <c r="T1216" s="61"/>
      <c r="U1216" s="61"/>
      <c r="V1216" s="61"/>
      <c r="W1216" s="61"/>
      <c r="X1216" s="61"/>
      <c r="Y1216" s="61"/>
      <c r="Z1216" s="61"/>
      <c r="AA1216" s="61"/>
      <c r="AB1216" s="61"/>
      <c r="AC1216" s="61"/>
      <c r="AD1216" s="61"/>
      <c r="AE1216" s="61"/>
      <c r="AF1216" s="61"/>
      <c r="AG1216" s="61"/>
      <c r="AH1216" s="61"/>
      <c r="AI1216" s="61"/>
      <c r="AJ1216" s="61"/>
      <c r="AK1216" s="61"/>
      <c r="AL1216" s="61"/>
      <c r="AM1216" s="61"/>
      <c r="AN1216" s="61"/>
    </row>
    <row r="1217" spans="1:40" s="23" customFormat="1" ht="12.75" x14ac:dyDescent="0.2">
      <c r="A1217" s="23" t="s">
        <v>3593</v>
      </c>
      <c r="B1217" s="138">
        <v>5004</v>
      </c>
      <c r="C1217" s="138">
        <v>5004</v>
      </c>
      <c r="D1217" s="138">
        <v>500404</v>
      </c>
      <c r="E1217" s="138">
        <v>500404</v>
      </c>
      <c r="F1217" s="108" t="s">
        <v>2494</v>
      </c>
      <c r="G1217" s="27" t="s">
        <v>2495</v>
      </c>
      <c r="H1217" s="27" t="s">
        <v>5</v>
      </c>
      <c r="I1217" s="27" t="e">
        <f>+SUMIF('[16]New PBC 31.03.2021'!A:A, 'Trial Balance (2)'!F1217, '[16]New PBC 31.03.2021'!D:D)</f>
        <v>#VALUE!</v>
      </c>
      <c r="J1217" s="27" t="e">
        <f>+SUMIF('[16]New PBC 31.03.2021'!A:A, 'Trial Balance (2)'!F1217, '[16]New PBC 31.03.2021'!G:G)</f>
        <v>#VALUE!</v>
      </c>
      <c r="K1217" s="27" t="e">
        <f>+SUMIF('[16]New PBC 31.03.2021'!A:A, 'Trial Balance (2)'!F1217, '[16]New PBC 31.03.2021'!J:J)</f>
        <v>#VALUE!</v>
      </c>
      <c r="L1217" s="27" t="e">
        <f t="shared" si="86"/>
        <v>#VALUE!</v>
      </c>
      <c r="M1217" s="27">
        <f t="shared" si="90"/>
        <v>0</v>
      </c>
      <c r="N1217" s="95" t="e">
        <f t="shared" si="87"/>
        <v>#VALUE!</v>
      </c>
      <c r="O1217" s="59">
        <v>88398</v>
      </c>
      <c r="P1217" s="59">
        <f t="shared" si="88"/>
        <v>0</v>
      </c>
      <c r="Q1217" s="60">
        <f t="shared" si="89"/>
        <v>88398</v>
      </c>
      <c r="R1217" s="61"/>
      <c r="S1217" s="61"/>
      <c r="T1217" s="61"/>
      <c r="U1217" s="61"/>
      <c r="V1217" s="61"/>
      <c r="W1217" s="61"/>
      <c r="X1217" s="61"/>
      <c r="Y1217" s="61"/>
      <c r="Z1217" s="61"/>
      <c r="AA1217" s="61"/>
      <c r="AB1217" s="61"/>
      <c r="AC1217" s="61"/>
      <c r="AD1217" s="61"/>
      <c r="AE1217" s="61"/>
      <c r="AF1217" s="61"/>
      <c r="AG1217" s="61"/>
      <c r="AH1217" s="61"/>
      <c r="AI1217" s="61"/>
      <c r="AJ1217" s="61"/>
      <c r="AK1217" s="61"/>
      <c r="AL1217" s="61"/>
      <c r="AM1217" s="61"/>
      <c r="AN1217" s="61"/>
    </row>
    <row r="1218" spans="1:40" s="23" customFormat="1" ht="12.75" x14ac:dyDescent="0.2">
      <c r="A1218" s="23" t="s">
        <v>3593</v>
      </c>
      <c r="B1218" s="138">
        <v>5004</v>
      </c>
      <c r="C1218" s="138">
        <v>5004</v>
      </c>
      <c r="D1218" s="138">
        <v>500408</v>
      </c>
      <c r="E1218" s="138">
        <v>500408</v>
      </c>
      <c r="F1218" s="108" t="s">
        <v>2496</v>
      </c>
      <c r="G1218" s="27" t="s">
        <v>2497</v>
      </c>
      <c r="H1218" s="27" t="s">
        <v>5</v>
      </c>
      <c r="I1218" s="27" t="e">
        <f>+SUMIF('[16]New PBC 31.03.2021'!A:A, 'Trial Balance (2)'!F1218, '[16]New PBC 31.03.2021'!D:D)</f>
        <v>#VALUE!</v>
      </c>
      <c r="J1218" s="27" t="e">
        <f>+SUMIF('[16]New PBC 31.03.2021'!A:A, 'Trial Balance (2)'!F1218, '[16]New PBC 31.03.2021'!G:G)</f>
        <v>#VALUE!</v>
      </c>
      <c r="K1218" s="27" t="e">
        <f>+SUMIF('[16]New PBC 31.03.2021'!A:A, 'Trial Balance (2)'!F1218, '[16]New PBC 31.03.2021'!J:J)</f>
        <v>#VALUE!</v>
      </c>
      <c r="L1218" s="27" t="e">
        <f t="shared" si="86"/>
        <v>#VALUE!</v>
      </c>
      <c r="M1218" s="27">
        <f t="shared" si="90"/>
        <v>0</v>
      </c>
      <c r="N1218" s="95" t="e">
        <f t="shared" si="87"/>
        <v>#VALUE!</v>
      </c>
      <c r="O1218" s="59">
        <v>11600</v>
      </c>
      <c r="P1218" s="59">
        <f t="shared" si="88"/>
        <v>0</v>
      </c>
      <c r="Q1218" s="60">
        <f t="shared" si="89"/>
        <v>11600</v>
      </c>
      <c r="R1218" s="61"/>
      <c r="S1218" s="61"/>
      <c r="T1218" s="61"/>
      <c r="U1218" s="61"/>
      <c r="V1218" s="61"/>
      <c r="W1218" s="61"/>
      <c r="X1218" s="61"/>
      <c r="Y1218" s="61"/>
      <c r="Z1218" s="61"/>
      <c r="AA1218" s="61"/>
      <c r="AB1218" s="61"/>
      <c r="AC1218" s="61"/>
      <c r="AD1218" s="61"/>
      <c r="AE1218" s="61"/>
      <c r="AF1218" s="61"/>
      <c r="AG1218" s="61"/>
      <c r="AH1218" s="61"/>
      <c r="AI1218" s="61"/>
      <c r="AJ1218" s="61"/>
      <c r="AK1218" s="61"/>
      <c r="AL1218" s="61"/>
      <c r="AM1218" s="61"/>
      <c r="AN1218" s="61"/>
    </row>
    <row r="1219" spans="1:40" s="23" customFormat="1" ht="12.75" x14ac:dyDescent="0.2">
      <c r="A1219" s="23" t="s">
        <v>3593</v>
      </c>
      <c r="B1219" s="138">
        <v>5004</v>
      </c>
      <c r="C1219" s="138">
        <v>5004</v>
      </c>
      <c r="D1219" s="138">
        <v>500408</v>
      </c>
      <c r="E1219" s="138">
        <v>500408</v>
      </c>
      <c r="F1219" s="108" t="s">
        <v>2498</v>
      </c>
      <c r="G1219" s="112" t="s">
        <v>2499</v>
      </c>
      <c r="H1219" s="27" t="s">
        <v>5</v>
      </c>
      <c r="I1219" s="27" t="e">
        <f>+SUMIF('[16]New PBC 31.03.2021'!A:A, 'Trial Balance (2)'!F1219, '[16]New PBC 31.03.2021'!D:D)</f>
        <v>#VALUE!</v>
      </c>
      <c r="J1219" s="27" t="e">
        <f>+SUMIF('[16]New PBC 31.03.2021'!A:A, 'Trial Balance (2)'!F1219, '[16]New PBC 31.03.2021'!G:G)</f>
        <v>#VALUE!</v>
      </c>
      <c r="K1219" s="27" t="e">
        <f>+SUMIF('[16]New PBC 31.03.2021'!A:A, 'Trial Balance (2)'!F1219, '[16]New PBC 31.03.2021'!J:J)</f>
        <v>#VALUE!</v>
      </c>
      <c r="L1219" s="27" t="e">
        <f t="shared" si="86"/>
        <v>#VALUE!</v>
      </c>
      <c r="M1219" s="27">
        <f t="shared" si="90"/>
        <v>0</v>
      </c>
      <c r="N1219" s="95" t="e">
        <f t="shared" si="87"/>
        <v>#VALUE!</v>
      </c>
      <c r="O1219" s="59">
        <v>600000</v>
      </c>
      <c r="P1219" s="59">
        <f t="shared" si="88"/>
        <v>0</v>
      </c>
      <c r="Q1219" s="60">
        <f t="shared" si="89"/>
        <v>600000</v>
      </c>
      <c r="R1219" s="61"/>
      <c r="S1219" s="61"/>
      <c r="T1219" s="61"/>
      <c r="U1219" s="61"/>
      <c r="V1219" s="61"/>
      <c r="W1219" s="61"/>
      <c r="X1219" s="61"/>
      <c r="Y1219" s="61"/>
      <c r="Z1219" s="61"/>
      <c r="AA1219" s="61"/>
      <c r="AB1219" s="61"/>
      <c r="AC1219" s="61"/>
      <c r="AD1219" s="61"/>
      <c r="AE1219" s="61"/>
      <c r="AF1219" s="61"/>
      <c r="AG1219" s="61"/>
      <c r="AH1219" s="61"/>
      <c r="AI1219" s="61"/>
      <c r="AJ1219" s="61"/>
      <c r="AK1219" s="61"/>
      <c r="AL1219" s="61"/>
      <c r="AM1219" s="61"/>
      <c r="AN1219" s="61"/>
    </row>
    <row r="1220" spans="1:40" s="23" customFormat="1" ht="12.75" x14ac:dyDescent="0.2">
      <c r="A1220" s="23" t="s">
        <v>3593</v>
      </c>
      <c r="B1220" s="138">
        <v>5004</v>
      </c>
      <c r="C1220" s="138">
        <v>5004</v>
      </c>
      <c r="D1220" s="138">
        <v>500416</v>
      </c>
      <c r="E1220" s="138">
        <v>500416</v>
      </c>
      <c r="F1220" s="108" t="s">
        <v>2500</v>
      </c>
      <c r="G1220" s="27" t="s">
        <v>2501</v>
      </c>
      <c r="H1220" s="27" t="s">
        <v>5</v>
      </c>
      <c r="I1220" s="27" t="e">
        <f>+SUMIF('[16]New PBC 31.03.2021'!A:A, 'Trial Balance (2)'!F1220, '[16]New PBC 31.03.2021'!D:D)</f>
        <v>#VALUE!</v>
      </c>
      <c r="J1220" s="27" t="e">
        <f>+SUMIF('[16]New PBC 31.03.2021'!A:A, 'Trial Balance (2)'!F1220, '[16]New PBC 31.03.2021'!G:G)</f>
        <v>#VALUE!</v>
      </c>
      <c r="K1220" s="27" t="e">
        <f>+SUMIF('[16]New PBC 31.03.2021'!A:A, 'Trial Balance (2)'!F1220, '[16]New PBC 31.03.2021'!J:J)</f>
        <v>#VALUE!</v>
      </c>
      <c r="L1220" s="27" t="e">
        <f t="shared" si="86"/>
        <v>#VALUE!</v>
      </c>
      <c r="M1220" s="27">
        <f t="shared" si="90"/>
        <v>0</v>
      </c>
      <c r="N1220" s="95" t="e">
        <f t="shared" si="87"/>
        <v>#VALUE!</v>
      </c>
      <c r="O1220" s="59">
        <v>7829328.6200000001</v>
      </c>
      <c r="P1220" s="59">
        <f t="shared" si="88"/>
        <v>0</v>
      </c>
      <c r="Q1220" s="60">
        <f t="shared" si="89"/>
        <v>7829329</v>
      </c>
      <c r="R1220" s="61"/>
      <c r="S1220" s="61"/>
      <c r="T1220" s="61"/>
      <c r="U1220" s="61"/>
      <c r="V1220" s="61"/>
      <c r="W1220" s="61"/>
      <c r="X1220" s="61"/>
      <c r="Y1220" s="61"/>
      <c r="Z1220" s="61"/>
      <c r="AA1220" s="61"/>
      <c r="AB1220" s="61"/>
      <c r="AC1220" s="61"/>
      <c r="AD1220" s="61"/>
      <c r="AE1220" s="61"/>
      <c r="AF1220" s="61"/>
      <c r="AG1220" s="61"/>
      <c r="AH1220" s="61"/>
      <c r="AI1220" s="61"/>
      <c r="AJ1220" s="61"/>
      <c r="AK1220" s="61"/>
      <c r="AL1220" s="61"/>
      <c r="AM1220" s="61"/>
      <c r="AN1220" s="61"/>
    </row>
    <row r="1221" spans="1:40" s="23" customFormat="1" ht="12.75" x14ac:dyDescent="0.2">
      <c r="A1221" s="23" t="s">
        <v>3593</v>
      </c>
      <c r="B1221" s="138">
        <v>5004</v>
      </c>
      <c r="C1221" s="138">
        <v>5004</v>
      </c>
      <c r="D1221" s="138">
        <v>500404</v>
      </c>
      <c r="E1221" s="138">
        <v>500404</v>
      </c>
      <c r="F1221" s="108" t="s">
        <v>2502</v>
      </c>
      <c r="G1221" s="27" t="s">
        <v>2503</v>
      </c>
      <c r="H1221" s="27" t="s">
        <v>5</v>
      </c>
      <c r="I1221" s="27" t="e">
        <f>+SUMIF('[16]New PBC 31.03.2021'!A:A, 'Trial Balance (2)'!F1221, '[16]New PBC 31.03.2021'!D:D)</f>
        <v>#VALUE!</v>
      </c>
      <c r="J1221" s="27" t="e">
        <f>+SUMIF('[16]New PBC 31.03.2021'!A:A, 'Trial Balance (2)'!F1221, '[16]New PBC 31.03.2021'!G:G)</f>
        <v>#VALUE!</v>
      </c>
      <c r="K1221" s="27" t="e">
        <f>+SUMIF('[16]New PBC 31.03.2021'!A:A, 'Trial Balance (2)'!F1221, '[16]New PBC 31.03.2021'!J:J)</f>
        <v>#VALUE!</v>
      </c>
      <c r="L1221" s="27" t="e">
        <f t="shared" si="86"/>
        <v>#VALUE!</v>
      </c>
      <c r="M1221" s="27">
        <f t="shared" si="90"/>
        <v>0</v>
      </c>
      <c r="N1221" s="95" t="e">
        <f t="shared" si="87"/>
        <v>#VALUE!</v>
      </c>
      <c r="O1221" s="59">
        <v>10683439.33</v>
      </c>
      <c r="P1221" s="59">
        <f t="shared" si="88"/>
        <v>0</v>
      </c>
      <c r="Q1221" s="60">
        <f t="shared" si="89"/>
        <v>10683439</v>
      </c>
      <c r="R1221" s="61"/>
      <c r="S1221" s="61"/>
      <c r="T1221" s="61"/>
      <c r="U1221" s="61"/>
      <c r="V1221" s="61"/>
      <c r="W1221" s="61"/>
      <c r="X1221" s="61"/>
      <c r="Y1221" s="61"/>
      <c r="Z1221" s="61"/>
      <c r="AA1221" s="61"/>
      <c r="AB1221" s="61"/>
      <c r="AC1221" s="61"/>
      <c r="AD1221" s="61"/>
      <c r="AE1221" s="61"/>
      <c r="AF1221" s="61"/>
      <c r="AG1221" s="61"/>
      <c r="AH1221" s="61"/>
      <c r="AI1221" s="61"/>
      <c r="AJ1221" s="61"/>
      <c r="AK1221" s="61"/>
      <c r="AL1221" s="61"/>
      <c r="AM1221" s="61"/>
      <c r="AN1221" s="61"/>
    </row>
    <row r="1222" spans="1:40" s="23" customFormat="1" ht="12.75" x14ac:dyDescent="0.2">
      <c r="A1222" s="23" t="s">
        <v>3593</v>
      </c>
      <c r="B1222" s="138">
        <v>5004</v>
      </c>
      <c r="C1222" s="138">
        <v>5004</v>
      </c>
      <c r="D1222" s="138">
        <v>500416</v>
      </c>
      <c r="E1222" s="138">
        <v>500416</v>
      </c>
      <c r="F1222" s="108" t="s">
        <v>2504</v>
      </c>
      <c r="G1222" s="27" t="s">
        <v>2505</v>
      </c>
      <c r="H1222" s="27" t="s">
        <v>5</v>
      </c>
      <c r="I1222" s="27" t="e">
        <f>+SUMIF('[16]New PBC 31.03.2021'!A:A, 'Trial Balance (2)'!F1222, '[16]New PBC 31.03.2021'!D:D)</f>
        <v>#VALUE!</v>
      </c>
      <c r="J1222" s="27" t="e">
        <f>+SUMIF('[16]New PBC 31.03.2021'!A:A, 'Trial Balance (2)'!F1222, '[16]New PBC 31.03.2021'!G:G)</f>
        <v>#VALUE!</v>
      </c>
      <c r="K1222" s="27" t="e">
        <f>+SUMIF('[16]New PBC 31.03.2021'!A:A, 'Trial Balance (2)'!F1222, '[16]New PBC 31.03.2021'!J:J)</f>
        <v>#VALUE!</v>
      </c>
      <c r="L1222" s="27" t="e">
        <f t="shared" si="86"/>
        <v>#VALUE!</v>
      </c>
      <c r="M1222" s="27">
        <f t="shared" si="90"/>
        <v>0</v>
      </c>
      <c r="N1222" s="95" t="e">
        <f t="shared" si="87"/>
        <v>#VALUE!</v>
      </c>
      <c r="O1222" s="59">
        <v>273400</v>
      </c>
      <c r="P1222" s="59">
        <f t="shared" si="88"/>
        <v>0</v>
      </c>
      <c r="Q1222" s="60">
        <f t="shared" si="89"/>
        <v>273400</v>
      </c>
      <c r="R1222" s="61"/>
      <c r="S1222" s="61"/>
      <c r="T1222" s="61"/>
      <c r="U1222" s="61"/>
      <c r="V1222" s="61"/>
      <c r="W1222" s="61"/>
      <c r="X1222" s="61"/>
      <c r="Y1222" s="61"/>
      <c r="Z1222" s="61"/>
      <c r="AA1222" s="61"/>
      <c r="AB1222" s="61"/>
      <c r="AC1222" s="61"/>
      <c r="AD1222" s="61"/>
      <c r="AE1222" s="61"/>
      <c r="AF1222" s="61"/>
      <c r="AG1222" s="61"/>
      <c r="AH1222" s="61"/>
      <c r="AI1222" s="61"/>
      <c r="AJ1222" s="61"/>
      <c r="AK1222" s="61"/>
      <c r="AL1222" s="61"/>
      <c r="AM1222" s="61"/>
      <c r="AN1222" s="61"/>
    </row>
    <row r="1223" spans="1:40" s="23" customFormat="1" ht="12.75" x14ac:dyDescent="0.2">
      <c r="A1223" s="23" t="s">
        <v>3593</v>
      </c>
      <c r="B1223" s="138">
        <v>5004</v>
      </c>
      <c r="C1223" s="138">
        <v>5004</v>
      </c>
      <c r="D1223" s="138">
        <v>500416</v>
      </c>
      <c r="E1223" s="138">
        <v>500416</v>
      </c>
      <c r="F1223" s="108" t="s">
        <v>2506</v>
      </c>
      <c r="G1223" s="27" t="s">
        <v>2507</v>
      </c>
      <c r="H1223" s="27" t="s">
        <v>5</v>
      </c>
      <c r="I1223" s="27" t="e">
        <f>+SUMIF('[16]New PBC 31.03.2021'!A:A, 'Trial Balance (2)'!F1223, '[16]New PBC 31.03.2021'!D:D)</f>
        <v>#VALUE!</v>
      </c>
      <c r="J1223" s="27" t="e">
        <f>+SUMIF('[16]New PBC 31.03.2021'!A:A, 'Trial Balance (2)'!F1223, '[16]New PBC 31.03.2021'!G:G)</f>
        <v>#VALUE!</v>
      </c>
      <c r="K1223" s="27" t="e">
        <f>+SUMIF('[16]New PBC 31.03.2021'!A:A, 'Trial Balance (2)'!F1223, '[16]New PBC 31.03.2021'!J:J)</f>
        <v>#VALUE!</v>
      </c>
      <c r="L1223" s="27" t="e">
        <f t="shared" si="86"/>
        <v>#VALUE!</v>
      </c>
      <c r="M1223" s="27">
        <f t="shared" si="90"/>
        <v>0</v>
      </c>
      <c r="N1223" s="95" t="e">
        <f t="shared" si="87"/>
        <v>#VALUE!</v>
      </c>
      <c r="O1223" s="59">
        <v>920450.82</v>
      </c>
      <c r="P1223" s="59">
        <f t="shared" si="88"/>
        <v>0</v>
      </c>
      <c r="Q1223" s="60">
        <f t="shared" si="89"/>
        <v>920451</v>
      </c>
      <c r="R1223" s="61"/>
      <c r="S1223" s="61"/>
      <c r="T1223" s="61"/>
      <c r="U1223" s="61"/>
      <c r="V1223" s="61"/>
      <c r="W1223" s="61"/>
      <c r="X1223" s="61"/>
      <c r="Y1223" s="61"/>
      <c r="Z1223" s="61"/>
      <c r="AA1223" s="61"/>
      <c r="AB1223" s="61"/>
      <c r="AC1223" s="61"/>
      <c r="AD1223" s="61"/>
      <c r="AE1223" s="61"/>
      <c r="AF1223" s="61"/>
      <c r="AG1223" s="61"/>
      <c r="AH1223" s="61"/>
      <c r="AI1223" s="61"/>
      <c r="AJ1223" s="61"/>
      <c r="AK1223" s="61"/>
      <c r="AL1223" s="61"/>
      <c r="AM1223" s="61"/>
      <c r="AN1223" s="61"/>
    </row>
    <row r="1224" spans="1:40" s="23" customFormat="1" ht="12.75" x14ac:dyDescent="0.2">
      <c r="A1224" s="23" t="s">
        <v>3593</v>
      </c>
      <c r="B1224" s="138">
        <v>5004</v>
      </c>
      <c r="C1224" s="138">
        <v>5004</v>
      </c>
      <c r="D1224" s="138">
        <v>500411</v>
      </c>
      <c r="E1224" s="138">
        <v>500411</v>
      </c>
      <c r="F1224" s="108" t="s">
        <v>2628</v>
      </c>
      <c r="G1224" s="27" t="s">
        <v>2629</v>
      </c>
      <c r="H1224" s="27">
        <v>0</v>
      </c>
      <c r="I1224" s="27" t="e">
        <f>+SUMIF('[16]New PBC 31.03.2021'!A:A, 'Trial Balance (2)'!F1224, '[16]New PBC 31.03.2021'!D:D)</f>
        <v>#VALUE!</v>
      </c>
      <c r="J1224" s="27" t="e">
        <f>+SUMIF('[16]New PBC 31.03.2021'!A:A, 'Trial Balance (2)'!F1224, '[16]New PBC 31.03.2021'!G:G)</f>
        <v>#VALUE!</v>
      </c>
      <c r="K1224" s="27" t="e">
        <f>+SUMIF('[16]New PBC 31.03.2021'!A:A, 'Trial Balance (2)'!F1224, '[16]New PBC 31.03.2021'!J:J)</f>
        <v>#VALUE!</v>
      </c>
      <c r="L1224" s="27" t="e">
        <f t="shared" si="86"/>
        <v>#VALUE!</v>
      </c>
      <c r="M1224" s="27">
        <f t="shared" si="90"/>
        <v>0</v>
      </c>
      <c r="N1224" s="95" t="e">
        <f t="shared" si="87"/>
        <v>#VALUE!</v>
      </c>
      <c r="O1224" s="59">
        <v>0</v>
      </c>
      <c r="P1224" s="59">
        <f t="shared" si="88"/>
        <v>0</v>
      </c>
      <c r="Q1224" s="60">
        <f t="shared" si="89"/>
        <v>0</v>
      </c>
      <c r="R1224" s="61"/>
      <c r="S1224" s="61"/>
      <c r="T1224" s="61"/>
      <c r="U1224" s="61"/>
      <c r="V1224" s="61"/>
      <c r="W1224" s="61"/>
      <c r="X1224" s="61"/>
      <c r="Y1224" s="61"/>
      <c r="Z1224" s="61"/>
      <c r="AA1224" s="61"/>
      <c r="AB1224" s="61"/>
      <c r="AC1224" s="61"/>
      <c r="AD1224" s="61"/>
      <c r="AE1224" s="61"/>
      <c r="AF1224" s="61"/>
      <c r="AG1224" s="61"/>
      <c r="AH1224" s="61"/>
      <c r="AI1224" s="61"/>
      <c r="AJ1224" s="61"/>
      <c r="AK1224" s="61"/>
      <c r="AL1224" s="61"/>
      <c r="AM1224" s="61"/>
      <c r="AN1224" s="61"/>
    </row>
    <row r="1225" spans="1:40" s="23" customFormat="1" ht="12.75" x14ac:dyDescent="0.2">
      <c r="A1225" s="23" t="s">
        <v>3593</v>
      </c>
      <c r="B1225" s="138">
        <v>5004</v>
      </c>
      <c r="C1225" s="138">
        <v>5004</v>
      </c>
      <c r="D1225" s="138">
        <v>500405</v>
      </c>
      <c r="E1225" s="138">
        <v>500405</v>
      </c>
      <c r="F1225" s="108" t="s">
        <v>2510</v>
      </c>
      <c r="G1225" s="27" t="s">
        <v>2511</v>
      </c>
      <c r="H1225" s="27" t="s">
        <v>5</v>
      </c>
      <c r="I1225" s="27" t="e">
        <f>+SUMIF('[16]New PBC 31.03.2021'!A:A, 'Trial Balance (2)'!F1225, '[16]New PBC 31.03.2021'!D:D)</f>
        <v>#VALUE!</v>
      </c>
      <c r="J1225" s="27" t="e">
        <f>+SUMIF('[16]New PBC 31.03.2021'!A:A, 'Trial Balance (2)'!F1225, '[16]New PBC 31.03.2021'!G:G)</f>
        <v>#VALUE!</v>
      </c>
      <c r="K1225" s="27" t="e">
        <f>+SUMIF('[16]New PBC 31.03.2021'!A:A, 'Trial Balance (2)'!F1225, '[16]New PBC 31.03.2021'!J:J)</f>
        <v>#VALUE!</v>
      </c>
      <c r="L1225" s="27" t="e">
        <f t="shared" si="86"/>
        <v>#VALUE!</v>
      </c>
      <c r="M1225" s="27">
        <f t="shared" si="90"/>
        <v>0</v>
      </c>
      <c r="N1225" s="95" t="e">
        <f t="shared" si="87"/>
        <v>#VALUE!</v>
      </c>
      <c r="O1225" s="59">
        <v>96551</v>
      </c>
      <c r="P1225" s="59">
        <f t="shared" si="88"/>
        <v>0</v>
      </c>
      <c r="Q1225" s="60">
        <f t="shared" si="89"/>
        <v>96551</v>
      </c>
      <c r="R1225" s="61"/>
      <c r="S1225" s="61"/>
      <c r="T1225" s="61"/>
      <c r="U1225" s="61"/>
      <c r="V1225" s="61"/>
      <c r="W1225" s="61"/>
      <c r="X1225" s="61"/>
      <c r="Y1225" s="61"/>
      <c r="Z1225" s="61"/>
      <c r="AA1225" s="61"/>
      <c r="AB1225" s="61"/>
      <c r="AC1225" s="61"/>
      <c r="AD1225" s="61"/>
      <c r="AE1225" s="61"/>
      <c r="AF1225" s="61"/>
      <c r="AG1225" s="61"/>
      <c r="AH1225" s="61"/>
      <c r="AI1225" s="61"/>
      <c r="AJ1225" s="61"/>
      <c r="AK1225" s="61"/>
      <c r="AL1225" s="61"/>
      <c r="AM1225" s="61"/>
      <c r="AN1225" s="61"/>
    </row>
    <row r="1226" spans="1:40" s="23" customFormat="1" ht="12.75" x14ac:dyDescent="0.2">
      <c r="A1226" s="23" t="s">
        <v>3593</v>
      </c>
      <c r="B1226" s="138">
        <v>5004</v>
      </c>
      <c r="C1226" s="138">
        <v>5004</v>
      </c>
      <c r="D1226" s="138">
        <v>500410</v>
      </c>
      <c r="E1226" s="138">
        <v>500410</v>
      </c>
      <c r="F1226" s="108" t="s">
        <v>2512</v>
      </c>
      <c r="G1226" s="27" t="s">
        <v>2513</v>
      </c>
      <c r="H1226" s="27" t="s">
        <v>5</v>
      </c>
      <c r="I1226" s="27" t="e">
        <f>+SUMIF('[16]New PBC 31.03.2021'!A:A, 'Trial Balance (2)'!F1226, '[16]New PBC 31.03.2021'!D:D)</f>
        <v>#VALUE!</v>
      </c>
      <c r="J1226" s="27" t="e">
        <f>+SUMIF('[16]New PBC 31.03.2021'!A:A, 'Trial Balance (2)'!F1226, '[16]New PBC 31.03.2021'!G:G)</f>
        <v>#VALUE!</v>
      </c>
      <c r="K1226" s="27" t="e">
        <f>+SUMIF('[16]New PBC 31.03.2021'!A:A, 'Trial Balance (2)'!F1226, '[16]New PBC 31.03.2021'!J:J)</f>
        <v>#VALUE!</v>
      </c>
      <c r="L1226" s="27" t="e">
        <f t="shared" ref="L1226:L1288" si="91">+I1226+J1226-K1226</f>
        <v>#VALUE!</v>
      </c>
      <c r="M1226" s="27">
        <f t="shared" si="90"/>
        <v>0</v>
      </c>
      <c r="N1226" s="95" t="e">
        <f t="shared" si="87"/>
        <v>#VALUE!</v>
      </c>
      <c r="O1226" s="59">
        <v>3090</v>
      </c>
      <c r="P1226" s="59">
        <f t="shared" si="88"/>
        <v>0</v>
      </c>
      <c r="Q1226" s="60">
        <f t="shared" si="89"/>
        <v>3090</v>
      </c>
      <c r="R1226" s="61"/>
      <c r="S1226" s="61"/>
      <c r="T1226" s="61"/>
      <c r="U1226" s="61"/>
      <c r="V1226" s="61"/>
      <c r="W1226" s="61"/>
      <c r="X1226" s="61"/>
      <c r="Y1226" s="61"/>
      <c r="Z1226" s="61"/>
      <c r="AA1226" s="61"/>
      <c r="AB1226" s="61"/>
      <c r="AC1226" s="61"/>
      <c r="AD1226" s="61"/>
      <c r="AE1226" s="61"/>
      <c r="AF1226" s="61"/>
      <c r="AG1226" s="61"/>
      <c r="AH1226" s="61"/>
      <c r="AI1226" s="61"/>
      <c r="AJ1226" s="61"/>
      <c r="AK1226" s="61"/>
      <c r="AL1226" s="61"/>
      <c r="AM1226" s="61"/>
      <c r="AN1226" s="61"/>
    </row>
    <row r="1227" spans="1:40" s="23" customFormat="1" ht="12.75" x14ac:dyDescent="0.2">
      <c r="A1227" s="23" t="s">
        <v>3593</v>
      </c>
      <c r="B1227" s="138">
        <v>5004</v>
      </c>
      <c r="C1227" s="138">
        <v>5004</v>
      </c>
      <c r="D1227" s="138">
        <v>500410</v>
      </c>
      <c r="E1227" s="138">
        <v>500410</v>
      </c>
      <c r="F1227" s="108" t="s">
        <v>2514</v>
      </c>
      <c r="G1227" s="27" t="s">
        <v>2515</v>
      </c>
      <c r="H1227" s="27" t="s">
        <v>5</v>
      </c>
      <c r="I1227" s="27" t="e">
        <f>+SUMIF('[16]New PBC 31.03.2021'!A:A, 'Trial Balance (2)'!F1227, '[16]New PBC 31.03.2021'!D:D)</f>
        <v>#VALUE!</v>
      </c>
      <c r="J1227" s="27" t="e">
        <f>+SUMIF('[16]New PBC 31.03.2021'!A:A, 'Trial Balance (2)'!F1227, '[16]New PBC 31.03.2021'!G:G)</f>
        <v>#VALUE!</v>
      </c>
      <c r="K1227" s="27" t="e">
        <f>+SUMIF('[16]New PBC 31.03.2021'!A:A, 'Trial Balance (2)'!F1227, '[16]New PBC 31.03.2021'!J:J)</f>
        <v>#VALUE!</v>
      </c>
      <c r="L1227" s="27" t="e">
        <f t="shared" si="91"/>
        <v>#VALUE!</v>
      </c>
      <c r="M1227" s="27">
        <f t="shared" si="90"/>
        <v>0</v>
      </c>
      <c r="N1227" s="95" t="e">
        <f t="shared" si="87"/>
        <v>#VALUE!</v>
      </c>
      <c r="O1227" s="59">
        <v>511301.96</v>
      </c>
      <c r="P1227" s="59">
        <f t="shared" si="88"/>
        <v>0</v>
      </c>
      <c r="Q1227" s="60">
        <f t="shared" si="89"/>
        <v>511302</v>
      </c>
      <c r="R1227" s="61"/>
      <c r="S1227" s="61"/>
      <c r="T1227" s="61"/>
      <c r="U1227" s="61"/>
      <c r="V1227" s="61"/>
      <c r="W1227" s="61"/>
      <c r="X1227" s="61"/>
      <c r="Y1227" s="61"/>
      <c r="Z1227" s="61"/>
      <c r="AA1227" s="61"/>
      <c r="AB1227" s="61"/>
      <c r="AC1227" s="61"/>
      <c r="AD1227" s="61"/>
      <c r="AE1227" s="61"/>
      <c r="AF1227" s="61"/>
      <c r="AG1227" s="61"/>
      <c r="AH1227" s="61"/>
      <c r="AI1227" s="61"/>
      <c r="AJ1227" s="61"/>
      <c r="AK1227" s="61"/>
      <c r="AL1227" s="61"/>
      <c r="AM1227" s="61"/>
      <c r="AN1227" s="61"/>
    </row>
    <row r="1228" spans="1:40" s="23" customFormat="1" ht="12.75" x14ac:dyDescent="0.2">
      <c r="A1228" s="23" t="s">
        <v>3593</v>
      </c>
      <c r="B1228" s="138">
        <v>5004</v>
      </c>
      <c r="C1228" s="138">
        <v>5004</v>
      </c>
      <c r="D1228" s="138">
        <v>500410</v>
      </c>
      <c r="E1228" s="138">
        <v>500410</v>
      </c>
      <c r="F1228" s="108" t="s">
        <v>2516</v>
      </c>
      <c r="G1228" s="27" t="s">
        <v>2517</v>
      </c>
      <c r="H1228" s="27" t="s">
        <v>5</v>
      </c>
      <c r="I1228" s="27" t="e">
        <f>+SUMIF('[16]New PBC 31.03.2021'!A:A, 'Trial Balance (2)'!F1228, '[16]New PBC 31.03.2021'!D:D)</f>
        <v>#VALUE!</v>
      </c>
      <c r="J1228" s="27" t="e">
        <f>+SUMIF('[16]New PBC 31.03.2021'!A:A, 'Trial Balance (2)'!F1228, '[16]New PBC 31.03.2021'!G:G)</f>
        <v>#VALUE!</v>
      </c>
      <c r="K1228" s="27" t="e">
        <f>+SUMIF('[16]New PBC 31.03.2021'!A:A, 'Trial Balance (2)'!F1228, '[16]New PBC 31.03.2021'!J:J)</f>
        <v>#VALUE!</v>
      </c>
      <c r="L1228" s="27" t="e">
        <f t="shared" si="91"/>
        <v>#VALUE!</v>
      </c>
      <c r="M1228" s="27">
        <f t="shared" si="90"/>
        <v>0</v>
      </c>
      <c r="N1228" s="95" t="e">
        <f t="shared" si="87"/>
        <v>#VALUE!</v>
      </c>
      <c r="O1228" s="59">
        <v>482887.14</v>
      </c>
      <c r="P1228" s="59">
        <f t="shared" si="88"/>
        <v>0</v>
      </c>
      <c r="Q1228" s="60">
        <f t="shared" si="89"/>
        <v>482887</v>
      </c>
      <c r="R1228" s="61"/>
      <c r="S1228" s="61"/>
      <c r="T1228" s="61"/>
      <c r="U1228" s="61"/>
      <c r="V1228" s="61"/>
      <c r="W1228" s="61"/>
      <c r="X1228" s="61"/>
      <c r="Y1228" s="61"/>
      <c r="Z1228" s="61"/>
      <c r="AA1228" s="61"/>
      <c r="AB1228" s="61"/>
      <c r="AC1228" s="61"/>
      <c r="AD1228" s="61"/>
      <c r="AE1228" s="61"/>
      <c r="AF1228" s="61"/>
      <c r="AG1228" s="61"/>
      <c r="AH1228" s="61"/>
      <c r="AI1228" s="61"/>
      <c r="AJ1228" s="61"/>
      <c r="AK1228" s="61"/>
      <c r="AL1228" s="61"/>
      <c r="AM1228" s="61"/>
      <c r="AN1228" s="61"/>
    </row>
    <row r="1229" spans="1:40" s="23" customFormat="1" ht="12.75" x14ac:dyDescent="0.2">
      <c r="A1229" s="23" t="s">
        <v>3593</v>
      </c>
      <c r="B1229" s="138">
        <v>5004</v>
      </c>
      <c r="C1229" s="138">
        <v>5004</v>
      </c>
      <c r="D1229" s="138">
        <v>500402</v>
      </c>
      <c r="E1229" s="138">
        <v>500402</v>
      </c>
      <c r="F1229" s="108" t="s">
        <v>2518</v>
      </c>
      <c r="G1229" s="27" t="s">
        <v>2519</v>
      </c>
      <c r="H1229" s="27" t="s">
        <v>5</v>
      </c>
      <c r="I1229" s="27" t="e">
        <f>+SUMIF('[16]New PBC 31.03.2021'!A:A, 'Trial Balance (2)'!F1229, '[16]New PBC 31.03.2021'!D:D)</f>
        <v>#VALUE!</v>
      </c>
      <c r="J1229" s="27" t="e">
        <f>+SUMIF('[16]New PBC 31.03.2021'!A:A, 'Trial Balance (2)'!F1229, '[16]New PBC 31.03.2021'!G:G)</f>
        <v>#VALUE!</v>
      </c>
      <c r="K1229" s="27" t="e">
        <f>+SUMIF('[16]New PBC 31.03.2021'!A:A, 'Trial Balance (2)'!F1229, '[16]New PBC 31.03.2021'!J:J)</f>
        <v>#VALUE!</v>
      </c>
      <c r="L1229" s="27" t="e">
        <f t="shared" si="91"/>
        <v>#VALUE!</v>
      </c>
      <c r="M1229" s="27">
        <f t="shared" si="90"/>
        <v>0</v>
      </c>
      <c r="N1229" s="95" t="e">
        <f t="shared" si="87"/>
        <v>#VALUE!</v>
      </c>
      <c r="O1229" s="59">
        <v>15008763.550000001</v>
      </c>
      <c r="P1229" s="59">
        <f t="shared" si="88"/>
        <v>0</v>
      </c>
      <c r="Q1229" s="60">
        <f t="shared" si="89"/>
        <v>15008764</v>
      </c>
      <c r="R1229" s="61"/>
      <c r="S1229" s="61"/>
      <c r="T1229" s="61"/>
      <c r="U1229" s="61"/>
      <c r="V1229" s="61"/>
      <c r="W1229" s="61"/>
      <c r="X1229" s="61"/>
      <c r="Y1229" s="61"/>
      <c r="Z1229" s="61"/>
      <c r="AA1229" s="61"/>
      <c r="AB1229" s="61"/>
      <c r="AC1229" s="61"/>
      <c r="AD1229" s="61"/>
      <c r="AE1229" s="61"/>
      <c r="AF1229" s="61"/>
      <c r="AG1229" s="61"/>
      <c r="AH1229" s="61"/>
      <c r="AI1229" s="61"/>
      <c r="AJ1229" s="61"/>
      <c r="AK1229" s="61"/>
      <c r="AL1229" s="61"/>
      <c r="AM1229" s="61"/>
      <c r="AN1229" s="61"/>
    </row>
    <row r="1230" spans="1:40" s="23" customFormat="1" ht="12.75" x14ac:dyDescent="0.2">
      <c r="A1230" s="23" t="s">
        <v>3593</v>
      </c>
      <c r="B1230" s="138">
        <v>5004</v>
      </c>
      <c r="C1230" s="138">
        <v>5004</v>
      </c>
      <c r="D1230" s="138">
        <v>500402</v>
      </c>
      <c r="E1230" s="138">
        <v>500402</v>
      </c>
      <c r="F1230" s="108" t="s">
        <v>2520</v>
      </c>
      <c r="G1230" s="27" t="s">
        <v>2521</v>
      </c>
      <c r="H1230" s="27" t="s">
        <v>5</v>
      </c>
      <c r="I1230" s="27" t="e">
        <f>+SUMIF('[16]New PBC 31.03.2021'!A:A, 'Trial Balance (2)'!F1230, '[16]New PBC 31.03.2021'!D:D)</f>
        <v>#VALUE!</v>
      </c>
      <c r="J1230" s="27" t="e">
        <f>+SUMIF('[16]New PBC 31.03.2021'!A:A, 'Trial Balance (2)'!F1230, '[16]New PBC 31.03.2021'!G:G)</f>
        <v>#VALUE!</v>
      </c>
      <c r="K1230" s="27" t="e">
        <f>+SUMIF('[16]New PBC 31.03.2021'!A:A, 'Trial Balance (2)'!F1230, '[16]New PBC 31.03.2021'!J:J)</f>
        <v>#VALUE!</v>
      </c>
      <c r="L1230" s="27" t="e">
        <f t="shared" si="91"/>
        <v>#VALUE!</v>
      </c>
      <c r="M1230" s="27">
        <f t="shared" si="90"/>
        <v>0</v>
      </c>
      <c r="N1230" s="95" t="e">
        <f t="shared" ref="N1230:N1288" si="92">+ROUND(SUM(L1230:M1230),0)</f>
        <v>#VALUE!</v>
      </c>
      <c r="O1230" s="59">
        <v>1340000</v>
      </c>
      <c r="P1230" s="59">
        <f t="shared" si="88"/>
        <v>0</v>
      </c>
      <c r="Q1230" s="60">
        <f t="shared" si="89"/>
        <v>1340000</v>
      </c>
      <c r="R1230" s="61"/>
      <c r="S1230" s="61"/>
      <c r="T1230" s="61"/>
      <c r="U1230" s="61"/>
      <c r="V1230" s="61"/>
      <c r="W1230" s="61"/>
      <c r="X1230" s="61"/>
      <c r="Y1230" s="61"/>
      <c r="Z1230" s="61"/>
      <c r="AA1230" s="61"/>
      <c r="AB1230" s="61"/>
      <c r="AC1230" s="61"/>
      <c r="AD1230" s="61"/>
      <c r="AE1230" s="61"/>
      <c r="AF1230" s="61"/>
      <c r="AG1230" s="61"/>
      <c r="AH1230" s="61"/>
      <c r="AI1230" s="61"/>
      <c r="AJ1230" s="61"/>
      <c r="AK1230" s="61"/>
      <c r="AL1230" s="61"/>
      <c r="AM1230" s="61"/>
      <c r="AN1230" s="61"/>
    </row>
    <row r="1231" spans="1:40" s="23" customFormat="1" ht="12.75" x14ac:dyDescent="0.2">
      <c r="A1231" s="23" t="s">
        <v>3593</v>
      </c>
      <c r="B1231" s="138">
        <v>5004</v>
      </c>
      <c r="C1231" s="138">
        <v>5004</v>
      </c>
      <c r="D1231" s="138">
        <v>500402</v>
      </c>
      <c r="E1231" s="138">
        <v>500402</v>
      </c>
      <c r="F1231" s="108" t="s">
        <v>3503</v>
      </c>
      <c r="G1231" s="27" t="s">
        <v>3504</v>
      </c>
      <c r="H1231" s="27" t="s">
        <v>5</v>
      </c>
      <c r="I1231" s="27" t="e">
        <f>+SUMIF('[16]New PBC 31.03.2021'!A:A, 'Trial Balance (2)'!F1231, '[16]New PBC 31.03.2021'!D:D)</f>
        <v>#VALUE!</v>
      </c>
      <c r="J1231" s="27" t="e">
        <f>+SUMIF('[16]New PBC 31.03.2021'!A:A, 'Trial Balance (2)'!F1231, '[16]New PBC 31.03.2021'!G:G)</f>
        <v>#VALUE!</v>
      </c>
      <c r="K1231" s="27" t="e">
        <f>+SUMIF('[16]New PBC 31.03.2021'!A:A, 'Trial Balance (2)'!F1231, '[16]New PBC 31.03.2021'!J:J)</f>
        <v>#VALUE!</v>
      </c>
      <c r="L1231" s="27" t="e">
        <f t="shared" si="91"/>
        <v>#VALUE!</v>
      </c>
      <c r="M1231" s="27">
        <f t="shared" si="90"/>
        <v>0</v>
      </c>
      <c r="N1231" s="95" t="e">
        <f t="shared" si="92"/>
        <v>#VALUE!</v>
      </c>
      <c r="O1231" s="59"/>
      <c r="P1231" s="59"/>
      <c r="Q1231" s="60"/>
      <c r="R1231" s="61"/>
      <c r="S1231" s="61"/>
      <c r="T1231" s="61"/>
      <c r="U1231" s="61"/>
      <c r="V1231" s="61"/>
      <c r="W1231" s="61"/>
      <c r="X1231" s="61"/>
      <c r="Y1231" s="61"/>
      <c r="Z1231" s="61"/>
      <c r="AA1231" s="61"/>
      <c r="AB1231" s="61"/>
      <c r="AC1231" s="61"/>
      <c r="AD1231" s="61"/>
      <c r="AE1231" s="61"/>
      <c r="AF1231" s="61"/>
      <c r="AG1231" s="61"/>
      <c r="AH1231" s="61"/>
      <c r="AI1231" s="61"/>
      <c r="AJ1231" s="61"/>
      <c r="AK1231" s="61"/>
      <c r="AL1231" s="61"/>
      <c r="AM1231" s="61"/>
      <c r="AN1231" s="61"/>
    </row>
    <row r="1232" spans="1:40" s="23" customFormat="1" ht="12.75" x14ac:dyDescent="0.2">
      <c r="A1232" s="23" t="s">
        <v>3593</v>
      </c>
      <c r="B1232" s="138">
        <v>5004</v>
      </c>
      <c r="C1232" s="138">
        <v>5004</v>
      </c>
      <c r="D1232" s="138">
        <v>500412</v>
      </c>
      <c r="E1232" s="138">
        <v>500412</v>
      </c>
      <c r="F1232" s="108" t="s">
        <v>2522</v>
      </c>
      <c r="G1232" s="27" t="s">
        <v>2523</v>
      </c>
      <c r="H1232" s="27" t="s">
        <v>5</v>
      </c>
      <c r="I1232" s="27" t="e">
        <f>+SUMIF('[16]New PBC 31.03.2021'!A:A, 'Trial Balance (2)'!F1232, '[16]New PBC 31.03.2021'!D:D)</f>
        <v>#VALUE!</v>
      </c>
      <c r="J1232" s="27" t="e">
        <f>+SUMIF('[16]New PBC 31.03.2021'!A:A, 'Trial Balance (2)'!F1232, '[16]New PBC 31.03.2021'!G:G)</f>
        <v>#VALUE!</v>
      </c>
      <c r="K1232" s="27" t="e">
        <f>+SUMIF('[16]New PBC 31.03.2021'!A:A, 'Trial Balance (2)'!F1232, '[16]New PBC 31.03.2021'!J:J)</f>
        <v>#VALUE!</v>
      </c>
      <c r="L1232" s="27" t="e">
        <f t="shared" si="91"/>
        <v>#VALUE!</v>
      </c>
      <c r="M1232" s="27">
        <f t="shared" si="90"/>
        <v>0</v>
      </c>
      <c r="N1232" s="95" t="e">
        <f t="shared" si="92"/>
        <v>#VALUE!</v>
      </c>
      <c r="O1232" s="59">
        <v>141422.1887</v>
      </c>
      <c r="P1232" s="59">
        <f t="shared" si="88"/>
        <v>0</v>
      </c>
      <c r="Q1232" s="60">
        <f t="shared" si="89"/>
        <v>141422</v>
      </c>
      <c r="R1232" s="61"/>
      <c r="S1232" s="61"/>
      <c r="T1232" s="61"/>
      <c r="U1232" s="61"/>
      <c r="V1232" s="61"/>
      <c r="W1232" s="61"/>
      <c r="X1232" s="61"/>
      <c r="Y1232" s="61"/>
      <c r="Z1232" s="61"/>
      <c r="AA1232" s="61"/>
      <c r="AB1232" s="61"/>
      <c r="AC1232" s="61"/>
      <c r="AD1232" s="61"/>
      <c r="AE1232" s="61"/>
      <c r="AF1232" s="61"/>
      <c r="AG1232" s="61"/>
      <c r="AH1232" s="61"/>
      <c r="AI1232" s="61"/>
      <c r="AJ1232" s="61"/>
      <c r="AK1232" s="61"/>
      <c r="AL1232" s="61"/>
      <c r="AM1232" s="61"/>
      <c r="AN1232" s="61"/>
    </row>
    <row r="1233" spans="1:40" s="23" customFormat="1" ht="12.75" x14ac:dyDescent="0.2">
      <c r="A1233" s="23" t="s">
        <v>3593</v>
      </c>
      <c r="B1233" s="138">
        <v>5004</v>
      </c>
      <c r="C1233" s="138">
        <v>5004</v>
      </c>
      <c r="D1233" s="138">
        <v>500412</v>
      </c>
      <c r="E1233" s="138">
        <v>500412</v>
      </c>
      <c r="F1233" s="108" t="s">
        <v>2524</v>
      </c>
      <c r="G1233" s="27" t="s">
        <v>2525</v>
      </c>
      <c r="H1233" s="27" t="s">
        <v>5</v>
      </c>
      <c r="I1233" s="27" t="e">
        <f>+SUMIF('[16]New PBC 31.03.2021'!A:A, 'Trial Balance (2)'!F1233, '[16]New PBC 31.03.2021'!D:D)</f>
        <v>#VALUE!</v>
      </c>
      <c r="J1233" s="27" t="e">
        <f>+SUMIF('[16]New PBC 31.03.2021'!A:A, 'Trial Balance (2)'!F1233, '[16]New PBC 31.03.2021'!G:G)</f>
        <v>#VALUE!</v>
      </c>
      <c r="K1233" s="27" t="e">
        <f>+SUMIF('[16]New PBC 31.03.2021'!A:A, 'Trial Balance (2)'!F1233, '[16]New PBC 31.03.2021'!J:J)</f>
        <v>#VALUE!</v>
      </c>
      <c r="L1233" s="27" t="e">
        <f t="shared" si="91"/>
        <v>#VALUE!</v>
      </c>
      <c r="M1233" s="27">
        <f t="shared" si="90"/>
        <v>0</v>
      </c>
      <c r="N1233" s="95" t="e">
        <f t="shared" si="92"/>
        <v>#VALUE!</v>
      </c>
      <c r="O1233" s="59">
        <v>3954693.75</v>
      </c>
      <c r="P1233" s="59">
        <f t="shared" si="88"/>
        <v>0</v>
      </c>
      <c r="Q1233" s="60">
        <f t="shared" si="89"/>
        <v>3954694</v>
      </c>
      <c r="R1233" s="61"/>
      <c r="S1233" s="61"/>
      <c r="T1233" s="61"/>
      <c r="U1233" s="61"/>
      <c r="V1233" s="61"/>
      <c r="W1233" s="61"/>
      <c r="X1233" s="61"/>
      <c r="Y1233" s="61"/>
      <c r="Z1233" s="61"/>
      <c r="AA1233" s="61"/>
      <c r="AB1233" s="61"/>
      <c r="AC1233" s="61"/>
      <c r="AD1233" s="61"/>
      <c r="AE1233" s="61"/>
      <c r="AF1233" s="61"/>
      <c r="AG1233" s="61"/>
      <c r="AH1233" s="61"/>
      <c r="AI1233" s="61"/>
      <c r="AJ1233" s="61"/>
      <c r="AK1233" s="61"/>
      <c r="AL1233" s="61"/>
      <c r="AM1233" s="61"/>
      <c r="AN1233" s="61"/>
    </row>
    <row r="1234" spans="1:40" s="23" customFormat="1" ht="12.75" x14ac:dyDescent="0.2">
      <c r="A1234" s="23" t="s">
        <v>3593</v>
      </c>
      <c r="B1234" s="138">
        <v>5004</v>
      </c>
      <c r="C1234" s="138">
        <v>5004</v>
      </c>
      <c r="D1234" s="138">
        <v>500412</v>
      </c>
      <c r="E1234" s="138">
        <v>500412</v>
      </c>
      <c r="F1234" s="108" t="s">
        <v>2526</v>
      </c>
      <c r="G1234" s="27" t="s">
        <v>2527</v>
      </c>
      <c r="H1234" s="27" t="s">
        <v>5</v>
      </c>
      <c r="I1234" s="27" t="e">
        <f>+SUMIF('[16]New PBC 31.03.2021'!A:A, 'Trial Balance (2)'!F1234, '[16]New PBC 31.03.2021'!D:D)</f>
        <v>#VALUE!</v>
      </c>
      <c r="J1234" s="27" t="e">
        <f>+SUMIF('[16]New PBC 31.03.2021'!A:A, 'Trial Balance (2)'!F1234, '[16]New PBC 31.03.2021'!G:G)</f>
        <v>#VALUE!</v>
      </c>
      <c r="K1234" s="27" t="e">
        <f>+SUMIF('[16]New PBC 31.03.2021'!A:A, 'Trial Balance (2)'!F1234, '[16]New PBC 31.03.2021'!J:J)</f>
        <v>#VALUE!</v>
      </c>
      <c r="L1234" s="27" t="e">
        <f t="shared" si="91"/>
        <v>#VALUE!</v>
      </c>
      <c r="M1234" s="27">
        <f t="shared" si="90"/>
        <v>0</v>
      </c>
      <c r="N1234" s="95" t="e">
        <f t="shared" si="92"/>
        <v>#VALUE!</v>
      </c>
      <c r="O1234" s="59">
        <v>121740</v>
      </c>
      <c r="P1234" s="59">
        <f t="shared" si="88"/>
        <v>0</v>
      </c>
      <c r="Q1234" s="60">
        <f t="shared" si="89"/>
        <v>121740</v>
      </c>
      <c r="R1234" s="61"/>
      <c r="S1234" s="61"/>
      <c r="T1234" s="61"/>
      <c r="U1234" s="61"/>
      <c r="V1234" s="61"/>
      <c r="W1234" s="61"/>
      <c r="X1234" s="61"/>
      <c r="Y1234" s="61"/>
      <c r="Z1234" s="61"/>
      <c r="AA1234" s="61"/>
      <c r="AB1234" s="61"/>
      <c r="AC1234" s="61"/>
      <c r="AD1234" s="61"/>
      <c r="AE1234" s="61"/>
      <c r="AF1234" s="61"/>
      <c r="AG1234" s="61"/>
      <c r="AH1234" s="61"/>
      <c r="AI1234" s="61"/>
      <c r="AJ1234" s="61"/>
      <c r="AK1234" s="61"/>
      <c r="AL1234" s="61"/>
      <c r="AM1234" s="61"/>
      <c r="AN1234" s="61"/>
    </row>
    <row r="1235" spans="1:40" s="23" customFormat="1" ht="12.75" x14ac:dyDescent="0.2">
      <c r="A1235" s="23" t="s">
        <v>3593</v>
      </c>
      <c r="B1235" s="138">
        <v>5004</v>
      </c>
      <c r="C1235" s="138">
        <v>5004</v>
      </c>
      <c r="D1235" s="138">
        <v>500416</v>
      </c>
      <c r="E1235" s="138">
        <v>500416</v>
      </c>
      <c r="F1235" s="108" t="s">
        <v>2528</v>
      </c>
      <c r="G1235" s="27" t="s">
        <v>2529</v>
      </c>
      <c r="H1235" s="27" t="s">
        <v>5</v>
      </c>
      <c r="I1235" s="27" t="e">
        <f>+SUMIF('[16]New PBC 31.03.2021'!A:A, 'Trial Balance (2)'!F1235, '[16]New PBC 31.03.2021'!D:D)</f>
        <v>#VALUE!</v>
      </c>
      <c r="J1235" s="27" t="e">
        <f>+SUMIF('[16]New PBC 31.03.2021'!A:A, 'Trial Balance (2)'!F1235, '[16]New PBC 31.03.2021'!G:G)</f>
        <v>#VALUE!</v>
      </c>
      <c r="K1235" s="27" t="e">
        <f>+SUMIF('[16]New PBC 31.03.2021'!A:A, 'Trial Balance (2)'!F1235, '[16]New PBC 31.03.2021'!J:J)</f>
        <v>#VALUE!</v>
      </c>
      <c r="L1235" s="27" t="e">
        <f t="shared" si="91"/>
        <v>#VALUE!</v>
      </c>
      <c r="M1235" s="27">
        <f t="shared" si="90"/>
        <v>0</v>
      </c>
      <c r="N1235" s="95" t="e">
        <f t="shared" si="92"/>
        <v>#VALUE!</v>
      </c>
      <c r="O1235" s="59">
        <v>14160</v>
      </c>
      <c r="P1235" s="59">
        <f t="shared" si="88"/>
        <v>0</v>
      </c>
      <c r="Q1235" s="60">
        <f t="shared" si="89"/>
        <v>14160</v>
      </c>
      <c r="R1235" s="61"/>
      <c r="S1235" s="61"/>
      <c r="T1235" s="61"/>
      <c r="U1235" s="61"/>
      <c r="V1235" s="61"/>
      <c r="W1235" s="61"/>
      <c r="X1235" s="61"/>
      <c r="Y1235" s="61"/>
      <c r="Z1235" s="61"/>
      <c r="AA1235" s="61"/>
      <c r="AB1235" s="61"/>
      <c r="AC1235" s="61"/>
      <c r="AD1235" s="61"/>
      <c r="AE1235" s="61"/>
      <c r="AF1235" s="61"/>
      <c r="AG1235" s="61"/>
      <c r="AH1235" s="61"/>
      <c r="AI1235" s="61"/>
      <c r="AJ1235" s="61"/>
      <c r="AK1235" s="61"/>
      <c r="AL1235" s="61"/>
      <c r="AM1235" s="61"/>
      <c r="AN1235" s="61"/>
    </row>
    <row r="1236" spans="1:40" s="23" customFormat="1" ht="12.75" x14ac:dyDescent="0.2">
      <c r="A1236" s="23" t="s">
        <v>3593</v>
      </c>
      <c r="B1236" s="138">
        <v>5004</v>
      </c>
      <c r="C1236" s="138">
        <v>5004</v>
      </c>
      <c r="D1236" s="138">
        <v>500413</v>
      </c>
      <c r="E1236" s="138">
        <v>500413</v>
      </c>
      <c r="F1236" s="108" t="s">
        <v>2533</v>
      </c>
      <c r="G1236" s="27" t="s">
        <v>2534</v>
      </c>
      <c r="H1236" s="27" t="s">
        <v>5</v>
      </c>
      <c r="I1236" s="27" t="e">
        <f>+SUMIF('[16]New PBC 31.03.2021'!A:A, 'Trial Balance (2)'!F1236, '[16]New PBC 31.03.2021'!D:D)</f>
        <v>#VALUE!</v>
      </c>
      <c r="J1236" s="27" t="e">
        <f>+SUMIF('[16]New PBC 31.03.2021'!A:A, 'Trial Balance (2)'!F1236, '[16]New PBC 31.03.2021'!G:G)</f>
        <v>#VALUE!</v>
      </c>
      <c r="K1236" s="27" t="e">
        <f>+SUMIF('[16]New PBC 31.03.2021'!A:A, 'Trial Balance (2)'!F1236, '[16]New PBC 31.03.2021'!J:J)</f>
        <v>#VALUE!</v>
      </c>
      <c r="L1236" s="27" t="e">
        <f t="shared" si="91"/>
        <v>#VALUE!</v>
      </c>
      <c r="M1236" s="27">
        <f t="shared" si="90"/>
        <v>0</v>
      </c>
      <c r="N1236" s="95" t="e">
        <f t="shared" si="92"/>
        <v>#VALUE!</v>
      </c>
      <c r="O1236" s="59">
        <v>7526.2</v>
      </c>
      <c r="P1236" s="59">
        <f t="shared" si="88"/>
        <v>0</v>
      </c>
      <c r="Q1236" s="60">
        <f t="shared" si="89"/>
        <v>7526</v>
      </c>
      <c r="R1236" s="61"/>
      <c r="S1236" s="61"/>
      <c r="T1236" s="61"/>
      <c r="U1236" s="61"/>
      <c r="V1236" s="61"/>
      <c r="W1236" s="61"/>
      <c r="X1236" s="61"/>
      <c r="Y1236" s="61"/>
      <c r="Z1236" s="61"/>
      <c r="AA1236" s="61"/>
      <c r="AB1236" s="61"/>
      <c r="AC1236" s="61"/>
      <c r="AD1236" s="61"/>
      <c r="AE1236" s="61"/>
      <c r="AF1236" s="61"/>
      <c r="AG1236" s="61"/>
      <c r="AH1236" s="61"/>
      <c r="AI1236" s="61"/>
      <c r="AJ1236" s="61"/>
      <c r="AK1236" s="61"/>
      <c r="AL1236" s="61"/>
      <c r="AM1236" s="61"/>
      <c r="AN1236" s="61"/>
    </row>
    <row r="1237" spans="1:40" s="23" customFormat="1" ht="12.75" x14ac:dyDescent="0.2">
      <c r="A1237" s="23" t="s">
        <v>3593</v>
      </c>
      <c r="B1237" s="138">
        <v>5004</v>
      </c>
      <c r="C1237" s="138">
        <v>5004</v>
      </c>
      <c r="D1237" s="138">
        <v>500413</v>
      </c>
      <c r="E1237" s="138">
        <v>500413</v>
      </c>
      <c r="F1237" s="108" t="s">
        <v>2535</v>
      </c>
      <c r="G1237" s="27" t="s">
        <v>2536</v>
      </c>
      <c r="H1237" s="27" t="s">
        <v>5</v>
      </c>
      <c r="I1237" s="27" t="e">
        <f>+SUMIF('[16]New PBC 31.03.2021'!A:A, 'Trial Balance (2)'!F1237, '[16]New PBC 31.03.2021'!D:D)</f>
        <v>#VALUE!</v>
      </c>
      <c r="J1237" s="27" t="e">
        <f>+SUMIF('[16]New PBC 31.03.2021'!A:A, 'Trial Balance (2)'!F1237, '[16]New PBC 31.03.2021'!G:G)</f>
        <v>#VALUE!</v>
      </c>
      <c r="K1237" s="27" t="e">
        <f>+SUMIF('[16]New PBC 31.03.2021'!A:A, 'Trial Balance (2)'!F1237, '[16]New PBC 31.03.2021'!J:J)</f>
        <v>#VALUE!</v>
      </c>
      <c r="L1237" s="27" t="e">
        <f t="shared" si="91"/>
        <v>#VALUE!</v>
      </c>
      <c r="M1237" s="27">
        <f t="shared" si="90"/>
        <v>0</v>
      </c>
      <c r="N1237" s="95" t="e">
        <f t="shared" si="92"/>
        <v>#VALUE!</v>
      </c>
      <c r="O1237" s="59">
        <v>6930280</v>
      </c>
      <c r="P1237" s="59">
        <f t="shared" si="88"/>
        <v>0</v>
      </c>
      <c r="Q1237" s="60">
        <f t="shared" si="89"/>
        <v>6930280</v>
      </c>
      <c r="R1237" s="61"/>
      <c r="S1237" s="61"/>
      <c r="T1237" s="61"/>
      <c r="U1237" s="61"/>
      <c r="V1237" s="61"/>
      <c r="W1237" s="61"/>
      <c r="X1237" s="61"/>
      <c r="Y1237" s="61"/>
      <c r="Z1237" s="61"/>
      <c r="AA1237" s="61"/>
      <c r="AB1237" s="61"/>
      <c r="AC1237" s="61"/>
      <c r="AD1237" s="61"/>
      <c r="AE1237" s="61"/>
      <c r="AF1237" s="61"/>
      <c r="AG1237" s="61"/>
      <c r="AH1237" s="61"/>
      <c r="AI1237" s="61"/>
      <c r="AJ1237" s="61"/>
      <c r="AK1237" s="61"/>
      <c r="AL1237" s="61"/>
      <c r="AM1237" s="61"/>
      <c r="AN1237" s="61"/>
    </row>
    <row r="1238" spans="1:40" s="23" customFormat="1" ht="12.75" x14ac:dyDescent="0.2">
      <c r="A1238" s="23" t="s">
        <v>3593</v>
      </c>
      <c r="B1238" s="138">
        <v>5004</v>
      </c>
      <c r="C1238" s="138">
        <v>5004</v>
      </c>
      <c r="D1238" s="138">
        <v>500413</v>
      </c>
      <c r="E1238" s="138">
        <v>500413</v>
      </c>
      <c r="F1238" s="108" t="s">
        <v>2537</v>
      </c>
      <c r="G1238" s="27" t="s">
        <v>2538</v>
      </c>
      <c r="H1238" s="27" t="s">
        <v>5</v>
      </c>
      <c r="I1238" s="27" t="e">
        <f>+SUMIF('[16]New PBC 31.03.2021'!A:A, 'Trial Balance (2)'!F1238, '[16]New PBC 31.03.2021'!D:D)</f>
        <v>#VALUE!</v>
      </c>
      <c r="J1238" s="27" t="e">
        <f>+SUMIF('[16]New PBC 31.03.2021'!A:A, 'Trial Balance (2)'!F1238, '[16]New PBC 31.03.2021'!G:G)</f>
        <v>#VALUE!</v>
      </c>
      <c r="K1238" s="27" t="e">
        <f>+SUMIF('[16]New PBC 31.03.2021'!A:A, 'Trial Balance (2)'!F1238, '[16]New PBC 31.03.2021'!J:J)</f>
        <v>#VALUE!</v>
      </c>
      <c r="L1238" s="27" t="e">
        <f t="shared" si="91"/>
        <v>#VALUE!</v>
      </c>
      <c r="M1238" s="27">
        <f t="shared" si="90"/>
        <v>0</v>
      </c>
      <c r="N1238" s="95" t="e">
        <f t="shared" si="92"/>
        <v>#VALUE!</v>
      </c>
      <c r="O1238" s="59">
        <v>61200</v>
      </c>
      <c r="P1238" s="59">
        <f t="shared" si="88"/>
        <v>0</v>
      </c>
      <c r="Q1238" s="60">
        <f t="shared" si="89"/>
        <v>61200</v>
      </c>
      <c r="R1238" s="61"/>
      <c r="S1238" s="61"/>
      <c r="T1238" s="61"/>
      <c r="U1238" s="61"/>
      <c r="V1238" s="61"/>
      <c r="W1238" s="61"/>
      <c r="X1238" s="61"/>
      <c r="Y1238" s="61"/>
      <c r="Z1238" s="61"/>
      <c r="AA1238" s="61"/>
      <c r="AB1238" s="61"/>
      <c r="AC1238" s="61"/>
      <c r="AD1238" s="61"/>
      <c r="AE1238" s="61"/>
      <c r="AF1238" s="61"/>
      <c r="AG1238" s="61"/>
      <c r="AH1238" s="61"/>
      <c r="AI1238" s="61"/>
      <c r="AJ1238" s="61"/>
      <c r="AK1238" s="61"/>
      <c r="AL1238" s="61"/>
      <c r="AM1238" s="61"/>
      <c r="AN1238" s="61"/>
    </row>
    <row r="1239" spans="1:40" s="23" customFormat="1" ht="12.75" x14ac:dyDescent="0.2">
      <c r="A1239" s="23" t="s">
        <v>3593</v>
      </c>
      <c r="B1239" s="138">
        <v>5004</v>
      </c>
      <c r="C1239" s="138">
        <v>5004</v>
      </c>
      <c r="D1239" s="138">
        <v>500413</v>
      </c>
      <c r="E1239" s="138">
        <v>500413</v>
      </c>
      <c r="F1239" s="108" t="s">
        <v>2539</v>
      </c>
      <c r="G1239" s="27" t="s">
        <v>2540</v>
      </c>
      <c r="H1239" s="27" t="s">
        <v>5</v>
      </c>
      <c r="I1239" s="27" t="e">
        <f>+SUMIF('[16]New PBC 31.03.2021'!A:A, 'Trial Balance (2)'!F1239, '[16]New PBC 31.03.2021'!D:D)</f>
        <v>#VALUE!</v>
      </c>
      <c r="J1239" s="27" t="e">
        <f>+SUMIF('[16]New PBC 31.03.2021'!A:A, 'Trial Balance (2)'!F1239, '[16]New PBC 31.03.2021'!G:G)</f>
        <v>#VALUE!</v>
      </c>
      <c r="K1239" s="27" t="e">
        <f>+SUMIF('[16]New PBC 31.03.2021'!A:A, 'Trial Balance (2)'!F1239, '[16]New PBC 31.03.2021'!J:J)</f>
        <v>#VALUE!</v>
      </c>
      <c r="L1239" s="27" t="e">
        <f t="shared" si="91"/>
        <v>#VALUE!</v>
      </c>
      <c r="M1239" s="27">
        <f t="shared" si="90"/>
        <v>0</v>
      </c>
      <c r="N1239" s="95" t="e">
        <f t="shared" si="92"/>
        <v>#VALUE!</v>
      </c>
      <c r="O1239" s="59">
        <v>67436</v>
      </c>
      <c r="P1239" s="59">
        <f t="shared" si="88"/>
        <v>0</v>
      </c>
      <c r="Q1239" s="60">
        <f t="shared" si="89"/>
        <v>67436</v>
      </c>
      <c r="R1239" s="61"/>
      <c r="S1239" s="61"/>
      <c r="T1239" s="61"/>
      <c r="U1239" s="61"/>
      <c r="V1239" s="61"/>
      <c r="W1239" s="61"/>
      <c r="X1239" s="61"/>
      <c r="Y1239" s="61"/>
      <c r="Z1239" s="61"/>
      <c r="AA1239" s="61"/>
      <c r="AB1239" s="61"/>
      <c r="AC1239" s="61"/>
      <c r="AD1239" s="61"/>
      <c r="AE1239" s="61"/>
      <c r="AF1239" s="61"/>
      <c r="AG1239" s="61"/>
      <c r="AH1239" s="61"/>
      <c r="AI1239" s="61"/>
      <c r="AJ1239" s="61"/>
      <c r="AK1239" s="61"/>
      <c r="AL1239" s="61"/>
      <c r="AM1239" s="61"/>
      <c r="AN1239" s="61"/>
    </row>
    <row r="1240" spans="1:40" s="23" customFormat="1" ht="12.75" x14ac:dyDescent="0.2">
      <c r="A1240" s="23" t="s">
        <v>3596</v>
      </c>
      <c r="B1240" s="138">
        <v>5002</v>
      </c>
      <c r="C1240" s="138">
        <v>5002</v>
      </c>
      <c r="D1240" s="138">
        <v>500201</v>
      </c>
      <c r="E1240" s="138">
        <v>500201</v>
      </c>
      <c r="F1240" s="108" t="s">
        <v>2543</v>
      </c>
      <c r="G1240" s="27" t="s">
        <v>2544</v>
      </c>
      <c r="H1240" s="27" t="s">
        <v>5</v>
      </c>
      <c r="I1240" s="27" t="e">
        <f>+SUMIF('[16]New PBC 31.03.2021'!A:A, 'Trial Balance (2)'!F1240, '[16]New PBC 31.03.2021'!D:D)</f>
        <v>#VALUE!</v>
      </c>
      <c r="J1240" s="27" t="e">
        <f>+SUMIF('[16]New PBC 31.03.2021'!A:A, 'Trial Balance (2)'!F1240, '[16]New PBC 31.03.2021'!G:G)</f>
        <v>#VALUE!</v>
      </c>
      <c r="K1240" s="27" t="e">
        <f>+SUMIF('[16]New PBC 31.03.2021'!A:A, 'Trial Balance (2)'!F1240, '[16]New PBC 31.03.2021'!J:J)</f>
        <v>#VALUE!</v>
      </c>
      <c r="L1240" s="27" t="e">
        <f t="shared" si="91"/>
        <v>#VALUE!</v>
      </c>
      <c r="M1240" s="27">
        <f t="shared" si="90"/>
        <v>0</v>
      </c>
      <c r="N1240" s="95" t="e">
        <f t="shared" si="92"/>
        <v>#VALUE!</v>
      </c>
      <c r="O1240" s="59">
        <v>111299985</v>
      </c>
      <c r="P1240" s="59">
        <f t="shared" si="88"/>
        <v>0</v>
      </c>
      <c r="Q1240" s="60">
        <f t="shared" si="89"/>
        <v>111299985</v>
      </c>
      <c r="R1240" s="61"/>
      <c r="S1240" s="61"/>
      <c r="T1240" s="61"/>
      <c r="U1240" s="61"/>
      <c r="V1240" s="61"/>
      <c r="W1240" s="61"/>
      <c r="X1240" s="61"/>
      <c r="Y1240" s="61"/>
      <c r="Z1240" s="61"/>
      <c r="AA1240" s="61"/>
      <c r="AB1240" s="61"/>
      <c r="AC1240" s="61"/>
      <c r="AD1240" s="61"/>
      <c r="AE1240" s="61"/>
      <c r="AF1240" s="61"/>
      <c r="AG1240" s="61"/>
      <c r="AH1240" s="61"/>
      <c r="AI1240" s="61"/>
      <c r="AJ1240" s="61"/>
      <c r="AK1240" s="61"/>
      <c r="AL1240" s="61"/>
      <c r="AM1240" s="61"/>
      <c r="AN1240" s="61"/>
    </row>
    <row r="1241" spans="1:40" s="23" customFormat="1" ht="12.75" x14ac:dyDescent="0.2">
      <c r="A1241" s="23" t="s">
        <v>3596</v>
      </c>
      <c r="B1241" s="138">
        <v>5002</v>
      </c>
      <c r="C1241" s="138">
        <v>5002</v>
      </c>
      <c r="D1241" s="138">
        <v>500201</v>
      </c>
      <c r="E1241" s="138">
        <v>500201</v>
      </c>
      <c r="F1241" s="108" t="s">
        <v>2632</v>
      </c>
      <c r="G1241" s="27" t="s">
        <v>2633</v>
      </c>
      <c r="H1241" s="27">
        <v>0</v>
      </c>
      <c r="I1241" s="27" t="e">
        <f>+SUMIF('[16]New PBC 31.03.2021'!A:A, 'Trial Balance (2)'!F1241, '[16]New PBC 31.03.2021'!D:D)</f>
        <v>#VALUE!</v>
      </c>
      <c r="J1241" s="27" t="e">
        <f>+SUMIF('[16]New PBC 31.03.2021'!A:A, 'Trial Balance (2)'!F1241, '[16]New PBC 31.03.2021'!G:G)</f>
        <v>#VALUE!</v>
      </c>
      <c r="K1241" s="27" t="e">
        <f>+SUMIF('[16]New PBC 31.03.2021'!A:A, 'Trial Balance (2)'!F1241, '[16]New PBC 31.03.2021'!J:J)</f>
        <v>#VALUE!</v>
      </c>
      <c r="L1241" s="27" t="e">
        <f t="shared" si="91"/>
        <v>#VALUE!</v>
      </c>
      <c r="M1241" s="27">
        <f t="shared" si="90"/>
        <v>0</v>
      </c>
      <c r="N1241" s="95" t="e">
        <f t="shared" si="92"/>
        <v>#VALUE!</v>
      </c>
      <c r="O1241" s="59">
        <v>0</v>
      </c>
      <c r="P1241" s="59">
        <f t="shared" si="88"/>
        <v>0</v>
      </c>
      <c r="Q1241" s="60">
        <f t="shared" si="89"/>
        <v>0</v>
      </c>
      <c r="R1241" s="61"/>
      <c r="S1241" s="61"/>
      <c r="T1241" s="61"/>
      <c r="U1241" s="61"/>
      <c r="V1241" s="61"/>
      <c r="W1241" s="61"/>
      <c r="X1241" s="61"/>
      <c r="Y1241" s="61"/>
      <c r="Z1241" s="61"/>
      <c r="AA1241" s="61"/>
      <c r="AB1241" s="61"/>
      <c r="AC1241" s="61"/>
      <c r="AD1241" s="61"/>
      <c r="AE1241" s="61"/>
      <c r="AF1241" s="61"/>
      <c r="AG1241" s="61"/>
      <c r="AH1241" s="61"/>
      <c r="AI1241" s="61"/>
      <c r="AJ1241" s="61"/>
      <c r="AK1241" s="61"/>
      <c r="AL1241" s="61"/>
      <c r="AM1241" s="61"/>
      <c r="AN1241" s="61"/>
    </row>
    <row r="1242" spans="1:40" s="23" customFormat="1" ht="12.75" x14ac:dyDescent="0.2">
      <c r="A1242" s="23" t="s">
        <v>3596</v>
      </c>
      <c r="B1242" s="138">
        <v>5002</v>
      </c>
      <c r="C1242" s="138">
        <v>5002</v>
      </c>
      <c r="D1242" s="138">
        <v>500202</v>
      </c>
      <c r="E1242" s="138">
        <v>500202</v>
      </c>
      <c r="F1242" s="108" t="s">
        <v>2545</v>
      </c>
      <c r="G1242" s="27" t="s">
        <v>2546</v>
      </c>
      <c r="H1242" s="27" t="s">
        <v>5</v>
      </c>
      <c r="I1242" s="27" t="e">
        <f>+SUMIF('[16]New PBC 31.03.2021'!A:A, 'Trial Balance (2)'!F1242, '[16]New PBC 31.03.2021'!D:D)</f>
        <v>#VALUE!</v>
      </c>
      <c r="J1242" s="27" t="e">
        <f>+SUMIF('[16]New PBC 31.03.2021'!A:A, 'Trial Balance (2)'!F1242, '[16]New PBC 31.03.2021'!G:G)</f>
        <v>#VALUE!</v>
      </c>
      <c r="K1242" s="27" t="e">
        <f>+SUMIF('[16]New PBC 31.03.2021'!A:A, 'Trial Balance (2)'!F1242, '[16]New PBC 31.03.2021'!J:J)</f>
        <v>#VALUE!</v>
      </c>
      <c r="L1242" s="27" t="e">
        <f t="shared" si="91"/>
        <v>#VALUE!</v>
      </c>
      <c r="M1242" s="27">
        <f t="shared" si="90"/>
        <v>0</v>
      </c>
      <c r="N1242" s="95" t="e">
        <f t="shared" si="92"/>
        <v>#VALUE!</v>
      </c>
      <c r="O1242" s="59">
        <v>18229380</v>
      </c>
      <c r="P1242" s="59">
        <f t="shared" si="88"/>
        <v>0</v>
      </c>
      <c r="Q1242" s="60">
        <f t="shared" si="89"/>
        <v>18229380</v>
      </c>
      <c r="R1242" s="61"/>
      <c r="S1242" s="61"/>
      <c r="T1242" s="61"/>
      <c r="U1242" s="61"/>
      <c r="V1242" s="61"/>
      <c r="W1242" s="61"/>
      <c r="X1242" s="61"/>
      <c r="Y1242" s="61"/>
      <c r="Z1242" s="61"/>
      <c r="AA1242" s="61"/>
      <c r="AB1242" s="61"/>
      <c r="AC1242" s="61"/>
      <c r="AD1242" s="61"/>
      <c r="AE1242" s="61"/>
      <c r="AF1242" s="61"/>
      <c r="AG1242" s="61"/>
      <c r="AH1242" s="61"/>
      <c r="AI1242" s="61"/>
      <c r="AJ1242" s="61"/>
      <c r="AK1242" s="61"/>
      <c r="AL1242" s="61"/>
      <c r="AM1242" s="61"/>
      <c r="AN1242" s="61"/>
    </row>
    <row r="1243" spans="1:40" s="23" customFormat="1" ht="12.75" x14ac:dyDescent="0.2">
      <c r="A1243" s="23" t="s">
        <v>3596</v>
      </c>
      <c r="B1243" s="138">
        <v>5002</v>
      </c>
      <c r="C1243" s="138">
        <v>5002</v>
      </c>
      <c r="D1243" s="138">
        <v>500202</v>
      </c>
      <c r="E1243" s="138">
        <v>500202</v>
      </c>
      <c r="F1243" s="108" t="s">
        <v>2634</v>
      </c>
      <c r="G1243" s="27" t="s">
        <v>2635</v>
      </c>
      <c r="H1243" s="27">
        <v>0</v>
      </c>
      <c r="I1243" s="27" t="e">
        <f>+SUMIF('[16]New PBC 31.03.2021'!A:A, 'Trial Balance (2)'!F1243, '[16]New PBC 31.03.2021'!D:D)</f>
        <v>#VALUE!</v>
      </c>
      <c r="J1243" s="27" t="e">
        <f>+SUMIF('[16]New PBC 31.03.2021'!A:A, 'Trial Balance (2)'!F1243, '[16]New PBC 31.03.2021'!G:G)</f>
        <v>#VALUE!</v>
      </c>
      <c r="K1243" s="27" t="e">
        <f>+SUMIF('[16]New PBC 31.03.2021'!A:A, 'Trial Balance (2)'!F1243, '[16]New PBC 31.03.2021'!J:J)</f>
        <v>#VALUE!</v>
      </c>
      <c r="L1243" s="27" t="e">
        <f t="shared" si="91"/>
        <v>#VALUE!</v>
      </c>
      <c r="M1243" s="27">
        <f t="shared" si="90"/>
        <v>0</v>
      </c>
      <c r="N1243" s="95" t="e">
        <f t="shared" si="92"/>
        <v>#VALUE!</v>
      </c>
      <c r="O1243" s="59">
        <v>0</v>
      </c>
      <c r="P1243" s="59">
        <f t="shared" si="88"/>
        <v>0</v>
      </c>
      <c r="Q1243" s="60">
        <f t="shared" si="89"/>
        <v>0</v>
      </c>
      <c r="R1243" s="61"/>
      <c r="S1243" s="61"/>
      <c r="T1243" s="61"/>
      <c r="U1243" s="61"/>
      <c r="V1243" s="61"/>
      <c r="W1243" s="61"/>
      <c r="X1243" s="61"/>
      <c r="Y1243" s="61"/>
      <c r="Z1243" s="61"/>
      <c r="AA1243" s="61"/>
      <c r="AB1243" s="61"/>
      <c r="AC1243" s="61"/>
      <c r="AD1243" s="61"/>
      <c r="AE1243" s="61"/>
      <c r="AF1243" s="61"/>
      <c r="AG1243" s="61"/>
      <c r="AH1243" s="61"/>
      <c r="AI1243" s="61"/>
      <c r="AJ1243" s="61"/>
      <c r="AK1243" s="61"/>
      <c r="AL1243" s="61"/>
      <c r="AM1243" s="61"/>
      <c r="AN1243" s="61"/>
    </row>
    <row r="1244" spans="1:40" s="23" customFormat="1" ht="12.75" x14ac:dyDescent="0.2">
      <c r="A1244" s="23" t="s">
        <v>3593</v>
      </c>
      <c r="B1244" s="138">
        <v>5004</v>
      </c>
      <c r="C1244" s="138">
        <v>5004</v>
      </c>
      <c r="D1244" s="138">
        <v>500402</v>
      </c>
      <c r="E1244" s="138">
        <v>500402</v>
      </c>
      <c r="F1244" s="108" t="s">
        <v>2547</v>
      </c>
      <c r="G1244" s="27" t="s">
        <v>2548</v>
      </c>
      <c r="H1244" s="27" t="s">
        <v>5</v>
      </c>
      <c r="I1244" s="27" t="e">
        <f>+SUMIF('[16]New PBC 31.03.2021'!A:A, 'Trial Balance (2)'!F1244, '[16]New PBC 31.03.2021'!D:D)</f>
        <v>#VALUE!</v>
      </c>
      <c r="J1244" s="27" t="e">
        <f>+SUMIF('[16]New PBC 31.03.2021'!A:A, 'Trial Balance (2)'!F1244, '[16]New PBC 31.03.2021'!G:G)</f>
        <v>#VALUE!</v>
      </c>
      <c r="K1244" s="27" t="e">
        <f>+SUMIF('[16]New PBC 31.03.2021'!A:A, 'Trial Balance (2)'!F1244, '[16]New PBC 31.03.2021'!J:J)</f>
        <v>#VALUE!</v>
      </c>
      <c r="L1244" s="27" t="e">
        <f t="shared" si="91"/>
        <v>#VALUE!</v>
      </c>
      <c r="M1244" s="27">
        <f t="shared" si="90"/>
        <v>0</v>
      </c>
      <c r="N1244" s="95" t="e">
        <f t="shared" si="92"/>
        <v>#VALUE!</v>
      </c>
      <c r="O1244" s="59">
        <v>568000.35</v>
      </c>
      <c r="P1244" s="59">
        <f t="shared" si="88"/>
        <v>0</v>
      </c>
      <c r="Q1244" s="60">
        <f t="shared" si="89"/>
        <v>568000</v>
      </c>
      <c r="R1244" s="61"/>
      <c r="S1244" s="61"/>
      <c r="T1244" s="61"/>
      <c r="U1244" s="61"/>
      <c r="V1244" s="61"/>
      <c r="W1244" s="61"/>
      <c r="X1244" s="61"/>
      <c r="Y1244" s="61"/>
      <c r="Z1244" s="61"/>
      <c r="AA1244" s="61"/>
      <c r="AB1244" s="61"/>
      <c r="AC1244" s="61"/>
      <c r="AD1244" s="61"/>
      <c r="AE1244" s="61"/>
      <c r="AF1244" s="61"/>
      <c r="AG1244" s="61"/>
      <c r="AH1244" s="61"/>
      <c r="AI1244" s="61"/>
      <c r="AJ1244" s="61"/>
      <c r="AK1244" s="61"/>
      <c r="AL1244" s="61"/>
      <c r="AM1244" s="61"/>
      <c r="AN1244" s="61"/>
    </row>
    <row r="1245" spans="1:40" s="23" customFormat="1" ht="12.75" x14ac:dyDescent="0.2">
      <c r="A1245" s="23" t="s">
        <v>3593</v>
      </c>
      <c r="B1245" s="138">
        <v>5004</v>
      </c>
      <c r="C1245" s="138">
        <v>5004</v>
      </c>
      <c r="D1245" s="138">
        <v>500417</v>
      </c>
      <c r="E1245" s="138">
        <v>500417</v>
      </c>
      <c r="F1245" s="108" t="s">
        <v>2549</v>
      </c>
      <c r="G1245" s="27" t="s">
        <v>2550</v>
      </c>
      <c r="H1245" s="27" t="s">
        <v>5</v>
      </c>
      <c r="I1245" s="27" t="e">
        <f>+SUMIF('[16]New PBC 31.03.2021'!A:A, 'Trial Balance (2)'!F1245, '[16]New PBC 31.03.2021'!D:D)</f>
        <v>#VALUE!</v>
      </c>
      <c r="J1245" s="27" t="e">
        <f>+SUMIF('[16]New PBC 31.03.2021'!A:A, 'Trial Balance (2)'!F1245, '[16]New PBC 31.03.2021'!G:G)</f>
        <v>#VALUE!</v>
      </c>
      <c r="K1245" s="27" t="e">
        <f>+SUMIF('[16]New PBC 31.03.2021'!A:A, 'Trial Balance (2)'!F1245, '[16]New PBC 31.03.2021'!J:J)</f>
        <v>#VALUE!</v>
      </c>
      <c r="L1245" s="27" t="e">
        <f t="shared" si="91"/>
        <v>#VALUE!</v>
      </c>
      <c r="M1245" s="27">
        <f t="shared" si="90"/>
        <v>0</v>
      </c>
      <c r="N1245" s="95" t="e">
        <f t="shared" si="92"/>
        <v>#VALUE!</v>
      </c>
      <c r="O1245" s="59">
        <v>623749.67000000004</v>
      </c>
      <c r="P1245" s="59">
        <f t="shared" si="88"/>
        <v>0</v>
      </c>
      <c r="Q1245" s="60">
        <f t="shared" si="89"/>
        <v>623750</v>
      </c>
      <c r="R1245" s="61"/>
      <c r="S1245" s="61"/>
      <c r="T1245" s="61"/>
      <c r="U1245" s="61"/>
      <c r="V1245" s="61"/>
      <c r="W1245" s="61"/>
      <c r="X1245" s="61"/>
      <c r="Y1245" s="61"/>
      <c r="Z1245" s="61"/>
      <c r="AA1245" s="61"/>
      <c r="AB1245" s="61"/>
      <c r="AC1245" s="61"/>
      <c r="AD1245" s="61"/>
      <c r="AE1245" s="61"/>
      <c r="AF1245" s="61"/>
      <c r="AG1245" s="61"/>
      <c r="AH1245" s="61"/>
      <c r="AI1245" s="61"/>
      <c r="AJ1245" s="61"/>
      <c r="AK1245" s="61"/>
      <c r="AL1245" s="61"/>
      <c r="AM1245" s="61"/>
      <c r="AN1245" s="61"/>
    </row>
    <row r="1246" spans="1:40" s="23" customFormat="1" ht="12.75" x14ac:dyDescent="0.2">
      <c r="A1246" s="23" t="s">
        <v>3593</v>
      </c>
      <c r="B1246" s="138">
        <v>5004</v>
      </c>
      <c r="C1246" s="138">
        <v>5004</v>
      </c>
      <c r="D1246" s="138">
        <v>500416</v>
      </c>
      <c r="E1246" s="138">
        <v>500416</v>
      </c>
      <c r="F1246" s="108" t="s">
        <v>2551</v>
      </c>
      <c r="G1246" s="27" t="s">
        <v>2552</v>
      </c>
      <c r="H1246" s="27" t="s">
        <v>5</v>
      </c>
      <c r="I1246" s="27" t="e">
        <f>+SUMIF('[16]New PBC 31.03.2021'!A:A, 'Trial Balance (2)'!F1246, '[16]New PBC 31.03.2021'!D:D)</f>
        <v>#VALUE!</v>
      </c>
      <c r="J1246" s="27" t="e">
        <f>+SUMIF('[16]New PBC 31.03.2021'!A:A, 'Trial Balance (2)'!F1246, '[16]New PBC 31.03.2021'!G:G)</f>
        <v>#VALUE!</v>
      </c>
      <c r="K1246" s="27" t="e">
        <f>+SUMIF('[16]New PBC 31.03.2021'!A:A, 'Trial Balance (2)'!F1246, '[16]New PBC 31.03.2021'!J:J)</f>
        <v>#VALUE!</v>
      </c>
      <c r="L1246" s="27" t="e">
        <f t="shared" si="91"/>
        <v>#VALUE!</v>
      </c>
      <c r="M1246" s="27">
        <f t="shared" si="90"/>
        <v>0</v>
      </c>
      <c r="N1246" s="95" t="e">
        <f t="shared" si="92"/>
        <v>#VALUE!</v>
      </c>
      <c r="O1246" s="59">
        <v>541253</v>
      </c>
      <c r="P1246" s="59">
        <f t="shared" si="88"/>
        <v>0</v>
      </c>
      <c r="Q1246" s="60">
        <f t="shared" si="89"/>
        <v>541253</v>
      </c>
      <c r="R1246" s="61"/>
      <c r="S1246" s="61"/>
      <c r="T1246" s="61"/>
      <c r="U1246" s="61"/>
      <c r="V1246" s="61"/>
      <c r="W1246" s="61"/>
      <c r="X1246" s="61"/>
      <c r="Y1246" s="61"/>
      <c r="Z1246" s="61"/>
      <c r="AA1246" s="61"/>
      <c r="AB1246" s="61"/>
      <c r="AC1246" s="61"/>
      <c r="AD1246" s="61"/>
      <c r="AE1246" s="61"/>
      <c r="AF1246" s="61"/>
      <c r="AG1246" s="61"/>
      <c r="AH1246" s="61"/>
      <c r="AI1246" s="61"/>
      <c r="AJ1246" s="61"/>
      <c r="AK1246" s="61"/>
      <c r="AL1246" s="61"/>
      <c r="AM1246" s="61"/>
      <c r="AN1246" s="61"/>
    </row>
    <row r="1247" spans="1:40" s="23" customFormat="1" ht="12.75" x14ac:dyDescent="0.2">
      <c r="A1247" s="23" t="s">
        <v>3593</v>
      </c>
      <c r="B1247" s="138">
        <v>5004</v>
      </c>
      <c r="C1247" s="138">
        <v>5004</v>
      </c>
      <c r="D1247" s="138">
        <v>500416</v>
      </c>
      <c r="E1247" s="138">
        <v>500416</v>
      </c>
      <c r="F1247" s="108" t="s">
        <v>2553</v>
      </c>
      <c r="G1247" s="27" t="s">
        <v>2554</v>
      </c>
      <c r="H1247" s="27" t="s">
        <v>5</v>
      </c>
      <c r="I1247" s="27" t="e">
        <f>+SUMIF('[16]New PBC 31.03.2021'!A:A, 'Trial Balance (2)'!F1247, '[16]New PBC 31.03.2021'!D:D)</f>
        <v>#VALUE!</v>
      </c>
      <c r="J1247" s="27" t="e">
        <f>+SUMIF('[16]New PBC 31.03.2021'!A:A, 'Trial Balance (2)'!F1247, '[16]New PBC 31.03.2021'!G:G)</f>
        <v>#VALUE!</v>
      </c>
      <c r="K1247" s="27" t="e">
        <f>+SUMIF('[16]New PBC 31.03.2021'!A:A, 'Trial Balance (2)'!F1247, '[16]New PBC 31.03.2021'!J:J)</f>
        <v>#VALUE!</v>
      </c>
      <c r="L1247" s="27" t="e">
        <f t="shared" si="91"/>
        <v>#VALUE!</v>
      </c>
      <c r="M1247" s="27">
        <f t="shared" si="90"/>
        <v>0</v>
      </c>
      <c r="N1247" s="95" t="e">
        <f t="shared" si="92"/>
        <v>#VALUE!</v>
      </c>
      <c r="O1247" s="59">
        <v>513763.7</v>
      </c>
      <c r="P1247" s="59">
        <f t="shared" si="88"/>
        <v>0</v>
      </c>
      <c r="Q1247" s="60">
        <f t="shared" si="89"/>
        <v>513764</v>
      </c>
      <c r="R1247" s="61"/>
      <c r="S1247" s="61"/>
      <c r="T1247" s="61"/>
      <c r="U1247" s="61"/>
      <c r="V1247" s="61"/>
      <c r="W1247" s="61"/>
      <c r="X1247" s="61"/>
      <c r="Y1247" s="61"/>
      <c r="Z1247" s="61"/>
      <c r="AA1247" s="61"/>
      <c r="AB1247" s="61"/>
      <c r="AC1247" s="61"/>
      <c r="AD1247" s="61"/>
      <c r="AE1247" s="61"/>
      <c r="AF1247" s="61"/>
      <c r="AG1247" s="61"/>
      <c r="AH1247" s="61"/>
      <c r="AI1247" s="61"/>
      <c r="AJ1247" s="61"/>
      <c r="AK1247" s="61"/>
      <c r="AL1247" s="61"/>
      <c r="AM1247" s="61"/>
      <c r="AN1247" s="61"/>
    </row>
    <row r="1248" spans="1:40" s="23" customFormat="1" ht="12.75" x14ac:dyDescent="0.2">
      <c r="A1248" s="23" t="s">
        <v>3593</v>
      </c>
      <c r="B1248" s="138">
        <v>5004</v>
      </c>
      <c r="C1248" s="138">
        <v>5004</v>
      </c>
      <c r="D1248" s="138">
        <v>500416</v>
      </c>
      <c r="E1248" s="138">
        <v>500416</v>
      </c>
      <c r="F1248" s="108" t="s">
        <v>2555</v>
      </c>
      <c r="G1248" s="27" t="s">
        <v>2556</v>
      </c>
      <c r="H1248" s="27" t="s">
        <v>5</v>
      </c>
      <c r="I1248" s="27" t="e">
        <f>+SUMIF('[16]New PBC 31.03.2021'!A:A, 'Trial Balance (2)'!F1248, '[16]New PBC 31.03.2021'!D:D)</f>
        <v>#VALUE!</v>
      </c>
      <c r="J1248" s="27" t="e">
        <f>+SUMIF('[16]New PBC 31.03.2021'!A:A, 'Trial Balance (2)'!F1248, '[16]New PBC 31.03.2021'!G:G)</f>
        <v>#VALUE!</v>
      </c>
      <c r="K1248" s="27" t="e">
        <f>+SUMIF('[16]New PBC 31.03.2021'!A:A, 'Trial Balance (2)'!F1248, '[16]New PBC 31.03.2021'!J:J)</f>
        <v>#VALUE!</v>
      </c>
      <c r="L1248" s="27" t="e">
        <f t="shared" si="91"/>
        <v>#VALUE!</v>
      </c>
      <c r="M1248" s="27">
        <f t="shared" si="90"/>
        <v>0</v>
      </c>
      <c r="N1248" s="95" t="e">
        <f t="shared" si="92"/>
        <v>#VALUE!</v>
      </c>
      <c r="O1248" s="59">
        <v>474618.05</v>
      </c>
      <c r="P1248" s="59">
        <f t="shared" si="88"/>
        <v>0</v>
      </c>
      <c r="Q1248" s="60">
        <f t="shared" si="89"/>
        <v>474618</v>
      </c>
      <c r="R1248" s="61"/>
      <c r="S1248" s="61"/>
      <c r="T1248" s="61"/>
      <c r="U1248" s="61"/>
      <c r="V1248" s="61"/>
      <c r="W1248" s="61"/>
      <c r="X1248" s="61"/>
      <c r="Y1248" s="61"/>
      <c r="Z1248" s="61"/>
      <c r="AA1248" s="61"/>
      <c r="AB1248" s="61"/>
      <c r="AC1248" s="61"/>
      <c r="AD1248" s="61"/>
      <c r="AE1248" s="61"/>
      <c r="AF1248" s="61"/>
      <c r="AG1248" s="61"/>
      <c r="AH1248" s="61"/>
      <c r="AI1248" s="61"/>
      <c r="AJ1248" s="61"/>
      <c r="AK1248" s="61"/>
      <c r="AL1248" s="61"/>
      <c r="AM1248" s="61"/>
      <c r="AN1248" s="61"/>
    </row>
    <row r="1249" spans="1:40" s="23" customFormat="1" ht="12.75" x14ac:dyDescent="0.2">
      <c r="A1249" s="23" t="s">
        <v>3593</v>
      </c>
      <c r="B1249" s="138">
        <v>5004</v>
      </c>
      <c r="C1249" s="138">
        <v>5004</v>
      </c>
      <c r="D1249" s="138">
        <v>500415</v>
      </c>
      <c r="E1249" s="138">
        <v>500415</v>
      </c>
      <c r="F1249" s="108" t="s">
        <v>2557</v>
      </c>
      <c r="G1249" s="27" t="s">
        <v>2558</v>
      </c>
      <c r="H1249" s="27" t="s">
        <v>5</v>
      </c>
      <c r="I1249" s="27" t="e">
        <f>+SUMIF('[16]New PBC 31.03.2021'!A:A, 'Trial Balance (2)'!F1249, '[16]New PBC 31.03.2021'!D:D)</f>
        <v>#VALUE!</v>
      </c>
      <c r="J1249" s="27" t="e">
        <f>+SUMIF('[16]New PBC 31.03.2021'!A:A, 'Trial Balance (2)'!F1249, '[16]New PBC 31.03.2021'!G:G)</f>
        <v>#VALUE!</v>
      </c>
      <c r="K1249" s="27" t="e">
        <f>+SUMIF('[16]New PBC 31.03.2021'!A:A, 'Trial Balance (2)'!F1249, '[16]New PBC 31.03.2021'!J:J)</f>
        <v>#VALUE!</v>
      </c>
      <c r="L1249" s="27" t="e">
        <f t="shared" si="91"/>
        <v>#VALUE!</v>
      </c>
      <c r="M1249" s="27">
        <f t="shared" si="90"/>
        <v>0</v>
      </c>
      <c r="N1249" s="95" t="e">
        <f t="shared" si="92"/>
        <v>#VALUE!</v>
      </c>
      <c r="O1249" s="59">
        <v>1266859.51</v>
      </c>
      <c r="P1249" s="59">
        <f t="shared" si="88"/>
        <v>0</v>
      </c>
      <c r="Q1249" s="60">
        <f t="shared" si="89"/>
        <v>1266860</v>
      </c>
      <c r="R1249" s="61"/>
      <c r="S1249" s="61"/>
      <c r="T1249" s="61"/>
      <c r="U1249" s="61"/>
      <c r="V1249" s="61"/>
      <c r="W1249" s="61"/>
      <c r="X1249" s="61"/>
      <c r="Y1249" s="61"/>
      <c r="Z1249" s="61"/>
      <c r="AA1249" s="61"/>
      <c r="AB1249" s="61"/>
      <c r="AC1249" s="61"/>
      <c r="AD1249" s="61"/>
      <c r="AE1249" s="61"/>
      <c r="AF1249" s="61"/>
      <c r="AG1249" s="61"/>
      <c r="AH1249" s="61"/>
      <c r="AI1249" s="61"/>
      <c r="AJ1249" s="61"/>
      <c r="AK1249" s="61"/>
      <c r="AL1249" s="61"/>
      <c r="AM1249" s="61"/>
      <c r="AN1249" s="61"/>
    </row>
    <row r="1250" spans="1:40" s="23" customFormat="1" ht="12.75" x14ac:dyDescent="0.2">
      <c r="A1250" s="23" t="s">
        <v>3597</v>
      </c>
      <c r="B1250" s="138">
        <v>5005</v>
      </c>
      <c r="C1250" s="138">
        <v>5005</v>
      </c>
      <c r="D1250" s="138">
        <v>500203</v>
      </c>
      <c r="E1250" s="138">
        <v>500203</v>
      </c>
      <c r="F1250" s="108" t="s">
        <v>2559</v>
      </c>
      <c r="G1250" s="27" t="s">
        <v>2560</v>
      </c>
      <c r="H1250" s="27" t="s">
        <v>5</v>
      </c>
      <c r="I1250" s="27" t="e">
        <f>+SUMIF('[16]New PBC 31.03.2021'!A:A, 'Trial Balance (2)'!F1250, '[16]New PBC 31.03.2021'!D:D)</f>
        <v>#VALUE!</v>
      </c>
      <c r="J1250" s="27" t="e">
        <f>+SUMIF('[16]New PBC 31.03.2021'!A:A, 'Trial Balance (2)'!F1250, '[16]New PBC 31.03.2021'!G:G)</f>
        <v>#VALUE!</v>
      </c>
      <c r="K1250" s="27" t="e">
        <f>+SUMIF('[16]New PBC 31.03.2021'!A:A, 'Trial Balance (2)'!F1250, '[16]New PBC 31.03.2021'!J:J)</f>
        <v>#VALUE!</v>
      </c>
      <c r="L1250" s="27" t="e">
        <f t="shared" si="91"/>
        <v>#VALUE!</v>
      </c>
      <c r="M1250" s="27">
        <f t="shared" si="90"/>
        <v>0</v>
      </c>
      <c r="N1250" s="95" t="e">
        <f t="shared" si="92"/>
        <v>#VALUE!</v>
      </c>
      <c r="O1250" s="59">
        <v>18486420.061000001</v>
      </c>
      <c r="P1250" s="59">
        <f t="shared" si="88"/>
        <v>0</v>
      </c>
      <c r="Q1250" s="60">
        <f t="shared" si="89"/>
        <v>18486420</v>
      </c>
      <c r="R1250" s="61"/>
      <c r="S1250" s="61"/>
      <c r="T1250" s="61"/>
      <c r="U1250" s="61"/>
      <c r="V1250" s="61"/>
      <c r="W1250" s="61"/>
      <c r="X1250" s="61"/>
      <c r="Y1250" s="61"/>
      <c r="Z1250" s="61"/>
      <c r="AA1250" s="61"/>
      <c r="AB1250" s="61"/>
      <c r="AC1250" s="61"/>
      <c r="AD1250" s="61"/>
      <c r="AE1250" s="61"/>
      <c r="AF1250" s="61"/>
      <c r="AG1250" s="61"/>
      <c r="AH1250" s="61"/>
      <c r="AI1250" s="61"/>
      <c r="AJ1250" s="61"/>
      <c r="AK1250" s="61"/>
      <c r="AL1250" s="61"/>
      <c r="AM1250" s="61"/>
      <c r="AN1250" s="61"/>
    </row>
    <row r="1251" spans="1:40" s="23" customFormat="1" ht="12.75" x14ac:dyDescent="0.2">
      <c r="A1251" s="23" t="s">
        <v>3597</v>
      </c>
      <c r="B1251" s="138">
        <v>5005</v>
      </c>
      <c r="C1251" s="138">
        <v>5005</v>
      </c>
      <c r="D1251" s="138">
        <v>500501</v>
      </c>
      <c r="E1251" s="138">
        <v>500501</v>
      </c>
      <c r="F1251" s="108" t="s">
        <v>2636</v>
      </c>
      <c r="G1251" s="27" t="s">
        <v>2637</v>
      </c>
      <c r="H1251" s="27">
        <v>0</v>
      </c>
      <c r="I1251" s="27" t="e">
        <f>+SUMIF('[16]New PBC 31.03.2021'!A:A, 'Trial Balance (2)'!F1251, '[16]New PBC 31.03.2021'!D:D)</f>
        <v>#VALUE!</v>
      </c>
      <c r="J1251" s="27" t="e">
        <f>+SUMIF('[16]New PBC 31.03.2021'!A:A, 'Trial Balance (2)'!F1251, '[16]New PBC 31.03.2021'!G:G)</f>
        <v>#VALUE!</v>
      </c>
      <c r="K1251" s="27" t="e">
        <f>+SUMIF('[16]New PBC 31.03.2021'!A:A, 'Trial Balance (2)'!F1251, '[16]New PBC 31.03.2021'!J:J)</f>
        <v>#VALUE!</v>
      </c>
      <c r="L1251" s="27" t="e">
        <f t="shared" si="91"/>
        <v>#VALUE!</v>
      </c>
      <c r="M1251" s="27">
        <f t="shared" si="90"/>
        <v>0</v>
      </c>
      <c r="N1251" s="95" t="e">
        <f t="shared" si="92"/>
        <v>#VALUE!</v>
      </c>
      <c r="O1251" s="59">
        <v>0</v>
      </c>
      <c r="P1251" s="59">
        <f t="shared" si="88"/>
        <v>0</v>
      </c>
      <c r="Q1251" s="60">
        <f t="shared" si="89"/>
        <v>0</v>
      </c>
      <c r="R1251" s="61"/>
      <c r="S1251" s="61"/>
      <c r="T1251" s="61"/>
      <c r="U1251" s="61"/>
      <c r="V1251" s="61"/>
      <c r="W1251" s="61"/>
      <c r="X1251" s="61"/>
      <c r="Y1251" s="61"/>
      <c r="Z1251" s="61"/>
      <c r="AA1251" s="61"/>
      <c r="AB1251" s="61"/>
      <c r="AC1251" s="61"/>
      <c r="AD1251" s="61"/>
      <c r="AE1251" s="61"/>
      <c r="AF1251" s="61"/>
      <c r="AG1251" s="61"/>
      <c r="AH1251" s="61"/>
      <c r="AI1251" s="61"/>
      <c r="AJ1251" s="61"/>
      <c r="AK1251" s="61"/>
      <c r="AL1251" s="61"/>
      <c r="AM1251" s="61"/>
      <c r="AN1251" s="61"/>
    </row>
    <row r="1252" spans="1:40" s="23" customFormat="1" ht="12.75" x14ac:dyDescent="0.2">
      <c r="A1252" s="23" t="s">
        <v>3597</v>
      </c>
      <c r="B1252" s="138">
        <v>5005</v>
      </c>
      <c r="C1252" s="138">
        <v>5005</v>
      </c>
      <c r="D1252" s="138">
        <v>500501</v>
      </c>
      <c r="E1252" s="138">
        <v>500501</v>
      </c>
      <c r="F1252" s="108" t="s">
        <v>2561</v>
      </c>
      <c r="G1252" s="27" t="s">
        <v>2562</v>
      </c>
      <c r="H1252" s="27" t="s">
        <v>5</v>
      </c>
      <c r="I1252" s="27" t="e">
        <f>+SUMIF('[16]New PBC 31.03.2021'!A:A, 'Trial Balance (2)'!F1252, '[16]New PBC 31.03.2021'!D:D)</f>
        <v>#VALUE!</v>
      </c>
      <c r="J1252" s="27" t="e">
        <f>+SUMIF('[16]New PBC 31.03.2021'!A:A, 'Trial Balance (2)'!F1252, '[16]New PBC 31.03.2021'!G:G)</f>
        <v>#VALUE!</v>
      </c>
      <c r="K1252" s="27" t="e">
        <f>+SUMIF('[16]New PBC 31.03.2021'!A:A, 'Trial Balance (2)'!F1252, '[16]New PBC 31.03.2021'!J:J)</f>
        <v>#VALUE!</v>
      </c>
      <c r="L1252" s="27" t="e">
        <f t="shared" si="91"/>
        <v>#VALUE!</v>
      </c>
      <c r="M1252" s="27">
        <f t="shared" si="90"/>
        <v>0</v>
      </c>
      <c r="N1252" s="95" t="e">
        <f t="shared" si="92"/>
        <v>#VALUE!</v>
      </c>
      <c r="O1252" s="59">
        <v>15994.4126</v>
      </c>
      <c r="P1252" s="59">
        <f t="shared" si="88"/>
        <v>0</v>
      </c>
      <c r="Q1252" s="60">
        <f t="shared" si="89"/>
        <v>15994</v>
      </c>
      <c r="R1252" s="61"/>
      <c r="S1252" s="61"/>
      <c r="T1252" s="61"/>
      <c r="U1252" s="61"/>
      <c r="V1252" s="61"/>
      <c r="W1252" s="61"/>
      <c r="X1252" s="61"/>
      <c r="Y1252" s="61"/>
      <c r="Z1252" s="61"/>
      <c r="AA1252" s="61"/>
      <c r="AB1252" s="61"/>
      <c r="AC1252" s="61"/>
      <c r="AD1252" s="61"/>
      <c r="AE1252" s="61"/>
      <c r="AF1252" s="61"/>
      <c r="AG1252" s="61"/>
      <c r="AH1252" s="61"/>
      <c r="AI1252" s="61"/>
      <c r="AJ1252" s="61"/>
      <c r="AK1252" s="61"/>
      <c r="AL1252" s="61"/>
      <c r="AM1252" s="61"/>
      <c r="AN1252" s="61"/>
    </row>
    <row r="1253" spans="1:40" s="23" customFormat="1" ht="12.75" x14ac:dyDescent="0.2">
      <c r="A1253" s="23" t="s">
        <v>3597</v>
      </c>
      <c r="B1253" s="138">
        <v>5006</v>
      </c>
      <c r="C1253" s="138">
        <v>5006</v>
      </c>
      <c r="D1253" s="138">
        <v>500602</v>
      </c>
      <c r="E1253" s="138">
        <v>500602</v>
      </c>
      <c r="F1253" s="108" t="s">
        <v>2565</v>
      </c>
      <c r="G1253" s="27" t="s">
        <v>2566</v>
      </c>
      <c r="H1253" s="27" t="s">
        <v>5</v>
      </c>
      <c r="I1253" s="27" t="e">
        <f>+SUMIF('[16]New PBC 31.03.2021'!A:A, 'Trial Balance (2)'!F1253, '[16]New PBC 31.03.2021'!D:D)</f>
        <v>#VALUE!</v>
      </c>
      <c r="J1253" s="27" t="e">
        <f>+SUMIF('[16]New PBC 31.03.2021'!A:A, 'Trial Balance (2)'!F1253, '[16]New PBC 31.03.2021'!G:G)</f>
        <v>#VALUE!</v>
      </c>
      <c r="K1253" s="27" t="e">
        <f>+SUMIF('[16]New PBC 31.03.2021'!A:A, 'Trial Balance (2)'!F1253, '[16]New PBC 31.03.2021'!J:J)</f>
        <v>#VALUE!</v>
      </c>
      <c r="L1253" s="27" t="e">
        <f t="shared" si="91"/>
        <v>#VALUE!</v>
      </c>
      <c r="M1253" s="27">
        <f t="shared" si="90"/>
        <v>0</v>
      </c>
      <c r="N1253" s="95" t="e">
        <f t="shared" si="92"/>
        <v>#VALUE!</v>
      </c>
      <c r="O1253" s="59">
        <v>4479964.8533995999</v>
      </c>
      <c r="P1253" s="59">
        <f t="shared" si="88"/>
        <v>2</v>
      </c>
      <c r="Q1253" s="60">
        <f t="shared" si="89"/>
        <v>4479967</v>
      </c>
      <c r="R1253" s="61"/>
      <c r="S1253" s="61"/>
      <c r="T1253" s="61"/>
      <c r="U1253" s="61"/>
      <c r="V1253" s="61"/>
      <c r="W1253" s="61"/>
      <c r="X1253" s="61"/>
      <c r="Y1253" s="61"/>
      <c r="Z1253" s="61"/>
      <c r="AA1253" s="61"/>
      <c r="AB1253" s="61"/>
      <c r="AC1253" s="61"/>
      <c r="AD1253" s="61"/>
      <c r="AE1253" s="61"/>
      <c r="AF1253" s="61">
        <v>2</v>
      </c>
      <c r="AG1253" s="61"/>
      <c r="AH1253" s="61"/>
      <c r="AI1253" s="61"/>
      <c r="AJ1253" s="61"/>
      <c r="AK1253" s="61"/>
      <c r="AL1253" s="61"/>
      <c r="AM1253" s="61"/>
      <c r="AN1253" s="61"/>
    </row>
    <row r="1254" spans="1:40" s="23" customFormat="1" ht="12.75" x14ac:dyDescent="0.2">
      <c r="A1254" s="23" t="s">
        <v>3593</v>
      </c>
      <c r="B1254" s="138">
        <v>5004</v>
      </c>
      <c r="C1254" s="138">
        <v>5004</v>
      </c>
      <c r="D1254" s="138">
        <v>500418</v>
      </c>
      <c r="E1254" s="138">
        <v>500418</v>
      </c>
      <c r="F1254" s="115" t="s">
        <v>2567</v>
      </c>
      <c r="G1254" s="27" t="s">
        <v>2568</v>
      </c>
      <c r="H1254" s="27" t="s">
        <v>5</v>
      </c>
      <c r="I1254" s="27" t="e">
        <f>+SUMIF('[16]New PBC 31.03.2021'!A:A, 'Trial Balance (2)'!F1254, '[16]New PBC 31.03.2021'!D:D)</f>
        <v>#VALUE!</v>
      </c>
      <c r="J1254" s="27" t="e">
        <f>+SUMIF('[16]New PBC 31.03.2021'!A:A, 'Trial Balance (2)'!F1254, '[16]New PBC 31.03.2021'!G:G)</f>
        <v>#VALUE!</v>
      </c>
      <c r="K1254" s="27" t="e">
        <f>+SUMIF('[16]New PBC 31.03.2021'!A:A, 'Trial Balance (2)'!F1254, '[16]New PBC 31.03.2021'!J:J)</f>
        <v>#VALUE!</v>
      </c>
      <c r="L1254" s="27" t="e">
        <f t="shared" si="91"/>
        <v>#VALUE!</v>
      </c>
      <c r="M1254" s="27">
        <f t="shared" si="90"/>
        <v>0</v>
      </c>
      <c r="N1254" s="95" t="e">
        <f t="shared" si="92"/>
        <v>#VALUE!</v>
      </c>
      <c r="O1254" s="59">
        <v>17013150</v>
      </c>
      <c r="P1254" s="59">
        <f t="shared" si="88"/>
        <v>0</v>
      </c>
      <c r="Q1254" s="60">
        <f t="shared" si="89"/>
        <v>17013150</v>
      </c>
      <c r="R1254" s="61"/>
      <c r="S1254" s="61"/>
      <c r="T1254" s="61"/>
      <c r="U1254" s="61"/>
      <c r="V1254" s="61"/>
      <c r="W1254" s="61"/>
      <c r="X1254" s="61"/>
      <c r="Y1254" s="61"/>
      <c r="Z1254" s="61"/>
      <c r="AA1254" s="61"/>
      <c r="AB1254" s="61"/>
      <c r="AC1254" s="61"/>
      <c r="AD1254" s="61"/>
      <c r="AE1254" s="61"/>
      <c r="AF1254" s="61"/>
      <c r="AG1254" s="61"/>
      <c r="AH1254" s="61"/>
      <c r="AI1254" s="61"/>
      <c r="AJ1254" s="61"/>
      <c r="AK1254" s="61"/>
      <c r="AL1254" s="61"/>
      <c r="AM1254" s="61"/>
      <c r="AN1254" s="61"/>
    </row>
    <row r="1255" spans="1:40" s="23" customFormat="1" ht="12.75" x14ac:dyDescent="0.2">
      <c r="A1255" s="23" t="s">
        <v>3598</v>
      </c>
      <c r="B1255" s="138">
        <v>4003</v>
      </c>
      <c r="C1255" s="138">
        <v>4003</v>
      </c>
      <c r="D1255" s="138">
        <v>400301</v>
      </c>
      <c r="E1255" s="138">
        <v>400301</v>
      </c>
      <c r="F1255" s="108" t="s">
        <v>3507</v>
      </c>
      <c r="G1255" s="27" t="s">
        <v>3508</v>
      </c>
      <c r="H1255" s="27" t="s">
        <v>5</v>
      </c>
      <c r="I1255" s="27" t="e">
        <f>+SUMIF('[16]New PBC 31.03.2021'!A:A, 'Trial Balance (2)'!F1255, '[16]New PBC 31.03.2021'!D:D)</f>
        <v>#VALUE!</v>
      </c>
      <c r="J1255" s="27" t="e">
        <f>+SUMIF('[16]New PBC 31.03.2021'!A:A, 'Trial Balance (2)'!F1255, '[16]New PBC 31.03.2021'!G:G)</f>
        <v>#VALUE!</v>
      </c>
      <c r="K1255" s="27" t="e">
        <f>+SUMIF('[16]New PBC 31.03.2021'!A:A, 'Trial Balance (2)'!F1255, '[16]New PBC 31.03.2021'!J:J)</f>
        <v>#VALUE!</v>
      </c>
      <c r="L1255" s="27" t="e">
        <f t="shared" si="91"/>
        <v>#VALUE!</v>
      </c>
      <c r="M1255" s="27">
        <f t="shared" si="90"/>
        <v>0</v>
      </c>
      <c r="N1255" s="95" t="e">
        <f t="shared" si="92"/>
        <v>#VALUE!</v>
      </c>
      <c r="O1255" s="59"/>
      <c r="P1255" s="59"/>
      <c r="Q1255" s="60"/>
      <c r="R1255" s="61"/>
      <c r="S1255" s="61"/>
      <c r="T1255" s="61"/>
      <c r="U1255" s="61"/>
      <c r="V1255" s="61"/>
      <c r="W1255" s="61"/>
      <c r="X1255" s="61"/>
      <c r="Y1255" s="61"/>
      <c r="Z1255" s="61"/>
      <c r="AA1255" s="61"/>
      <c r="AB1255" s="61"/>
      <c r="AC1255" s="61"/>
      <c r="AD1255" s="61"/>
      <c r="AE1255" s="61"/>
      <c r="AF1255" s="61"/>
      <c r="AG1255" s="61"/>
      <c r="AH1255" s="61"/>
      <c r="AI1255" s="61"/>
      <c r="AJ1255" s="61"/>
      <c r="AK1255" s="61"/>
      <c r="AL1255" s="61"/>
      <c r="AM1255" s="61"/>
      <c r="AN1255" s="61"/>
    </row>
    <row r="1256" spans="1:40" s="23" customFormat="1" ht="12.75" x14ac:dyDescent="0.2">
      <c r="A1256" s="23" t="s">
        <v>3598</v>
      </c>
      <c r="B1256" s="138">
        <v>4003</v>
      </c>
      <c r="C1256" s="138">
        <v>4003</v>
      </c>
      <c r="D1256" s="138">
        <v>400301</v>
      </c>
      <c r="E1256" s="138">
        <v>400301</v>
      </c>
      <c r="F1256" s="108" t="s">
        <v>2563</v>
      </c>
      <c r="G1256" s="27" t="s">
        <v>2564</v>
      </c>
      <c r="H1256" s="27" t="s">
        <v>5</v>
      </c>
      <c r="I1256" s="27" t="e">
        <f>+SUMIF('[16]New PBC 31.03.2021'!A:A, 'Trial Balance (2)'!F1256, '[16]New PBC 31.03.2021'!D:D)</f>
        <v>#VALUE!</v>
      </c>
      <c r="J1256" s="27" t="e">
        <f>+SUMIF('[16]New PBC 31.03.2021'!A:A, 'Trial Balance (2)'!F1256, '[16]New PBC 31.03.2021'!G:G)</f>
        <v>#VALUE!</v>
      </c>
      <c r="K1256" s="27" t="e">
        <f>+SUMIF('[16]New PBC 31.03.2021'!A:A, 'Trial Balance (2)'!F1256, '[16]New PBC 31.03.2021'!J:J)</f>
        <v>#VALUE!</v>
      </c>
      <c r="L1256" s="27" t="e">
        <f t="shared" si="91"/>
        <v>#VALUE!</v>
      </c>
      <c r="M1256" s="27">
        <f t="shared" si="90"/>
        <v>0</v>
      </c>
      <c r="N1256" s="95" t="e">
        <f t="shared" si="92"/>
        <v>#VALUE!</v>
      </c>
      <c r="O1256" s="59">
        <v>0</v>
      </c>
      <c r="P1256" s="59">
        <f t="shared" si="88"/>
        <v>0</v>
      </c>
      <c r="Q1256" s="60">
        <f t="shared" si="89"/>
        <v>0</v>
      </c>
      <c r="R1256" s="61"/>
      <c r="S1256" s="61"/>
      <c r="T1256" s="61"/>
      <c r="U1256" s="61"/>
      <c r="V1256" s="61"/>
      <c r="W1256" s="61"/>
      <c r="X1256" s="61"/>
      <c r="Y1256" s="61"/>
      <c r="Z1256" s="61"/>
      <c r="AA1256" s="61"/>
      <c r="AB1256" s="61"/>
      <c r="AC1256" s="61"/>
      <c r="AD1256" s="61"/>
      <c r="AE1256" s="61"/>
      <c r="AF1256" s="61"/>
      <c r="AG1256" s="61"/>
      <c r="AH1256" s="61"/>
      <c r="AI1256" s="61"/>
      <c r="AJ1256" s="61"/>
      <c r="AK1256" s="61"/>
      <c r="AL1256" s="61"/>
      <c r="AM1256" s="61"/>
      <c r="AN1256" s="61"/>
    </row>
    <row r="1257" spans="1:40" s="23" customFormat="1" ht="12.75" x14ac:dyDescent="0.2">
      <c r="A1257" s="23" t="s">
        <v>3553</v>
      </c>
      <c r="B1257" s="138">
        <v>5003</v>
      </c>
      <c r="C1257" s="138">
        <v>5003</v>
      </c>
      <c r="D1257" s="138">
        <v>500301</v>
      </c>
      <c r="E1257" s="138">
        <v>500301</v>
      </c>
      <c r="F1257" s="108" t="s">
        <v>2569</v>
      </c>
      <c r="G1257" s="27" t="s">
        <v>2570</v>
      </c>
      <c r="H1257" s="27" t="s">
        <v>5</v>
      </c>
      <c r="I1257" s="27" t="e">
        <f>+SUMIF('[16]New PBC 31.03.2021'!A:A, 'Trial Balance (2)'!F1257, '[16]New PBC 31.03.2021'!D:D)</f>
        <v>#VALUE!</v>
      </c>
      <c r="J1257" s="27" t="e">
        <f>+SUMIF('[16]New PBC 31.03.2021'!A:A, 'Trial Balance (2)'!F1257, '[16]New PBC 31.03.2021'!G:G)</f>
        <v>#VALUE!</v>
      </c>
      <c r="K1257" s="27" t="e">
        <f>+SUMIF('[16]New PBC 31.03.2021'!A:A, 'Trial Balance (2)'!F1257, '[16]New PBC 31.03.2021'!J:J)</f>
        <v>#VALUE!</v>
      </c>
      <c r="L1257" s="27" t="e">
        <f t="shared" si="91"/>
        <v>#VALUE!</v>
      </c>
      <c r="M1257" s="27">
        <f t="shared" si="90"/>
        <v>0</v>
      </c>
      <c r="N1257" s="95" t="e">
        <f t="shared" si="92"/>
        <v>#VALUE!</v>
      </c>
      <c r="O1257" s="59">
        <v>12340850</v>
      </c>
      <c r="P1257" s="59">
        <f t="shared" si="88"/>
        <v>0</v>
      </c>
      <c r="Q1257" s="60">
        <f t="shared" si="89"/>
        <v>12340850</v>
      </c>
      <c r="R1257" s="61"/>
      <c r="S1257" s="61"/>
      <c r="T1257" s="61"/>
      <c r="U1257" s="61"/>
      <c r="V1257" s="61"/>
      <c r="W1257" s="61"/>
      <c r="X1257" s="61"/>
      <c r="Y1257" s="61"/>
      <c r="Z1257" s="61"/>
      <c r="AA1257" s="61"/>
      <c r="AB1257" s="61"/>
      <c r="AC1257" s="61"/>
      <c r="AD1257" s="61"/>
      <c r="AE1257" s="61"/>
      <c r="AF1257" s="61"/>
      <c r="AG1257" s="61"/>
      <c r="AH1257" s="61"/>
      <c r="AI1257" s="61"/>
      <c r="AJ1257" s="61"/>
      <c r="AK1257" s="61"/>
      <c r="AL1257" s="61"/>
      <c r="AM1257" s="61"/>
      <c r="AN1257" s="61"/>
    </row>
    <row r="1258" spans="1:40" s="23" customFormat="1" ht="12.75" x14ac:dyDescent="0.2">
      <c r="A1258" s="23" t="s">
        <v>3553</v>
      </c>
      <c r="B1258" s="138">
        <v>5003</v>
      </c>
      <c r="C1258" s="138">
        <v>5003</v>
      </c>
      <c r="D1258" s="138">
        <v>500301</v>
      </c>
      <c r="E1258" s="138">
        <v>500301</v>
      </c>
      <c r="F1258" s="108" t="s">
        <v>2571</v>
      </c>
      <c r="G1258" s="27" t="s">
        <v>2572</v>
      </c>
      <c r="H1258" s="27" t="s">
        <v>5</v>
      </c>
      <c r="I1258" s="27" t="e">
        <f>+SUMIF('[16]New PBC 31.03.2021'!A:A, 'Trial Balance (2)'!F1258, '[16]New PBC 31.03.2021'!D:D)</f>
        <v>#VALUE!</v>
      </c>
      <c r="J1258" s="27" t="e">
        <f>+SUMIF('[16]New PBC 31.03.2021'!A:A, 'Trial Balance (2)'!F1258, '[16]New PBC 31.03.2021'!G:G)</f>
        <v>#VALUE!</v>
      </c>
      <c r="K1258" s="27" t="e">
        <f>+SUMIF('[16]New PBC 31.03.2021'!A:A, 'Trial Balance (2)'!F1258, '[16]New PBC 31.03.2021'!J:J)</f>
        <v>#VALUE!</v>
      </c>
      <c r="L1258" s="27" t="e">
        <f t="shared" si="91"/>
        <v>#VALUE!</v>
      </c>
      <c r="M1258" s="27">
        <f t="shared" si="90"/>
        <v>-20550879</v>
      </c>
      <c r="N1258" s="95" t="e">
        <f t="shared" si="92"/>
        <v>#VALUE!</v>
      </c>
      <c r="O1258" s="59">
        <v>62943392</v>
      </c>
      <c r="P1258" s="59">
        <f t="shared" si="88"/>
        <v>-25155416</v>
      </c>
      <c r="Q1258" s="60">
        <f t="shared" si="89"/>
        <v>37787976</v>
      </c>
      <c r="R1258" s="61"/>
      <c r="S1258" s="61"/>
      <c r="T1258" s="61"/>
      <c r="U1258" s="61"/>
      <c r="V1258" s="61">
        <f>-V5</f>
        <v>-19160551</v>
      </c>
      <c r="W1258" s="61">
        <f>-W1259</f>
        <v>-1390328</v>
      </c>
      <c r="X1258" s="61"/>
      <c r="Y1258" s="61"/>
      <c r="Z1258" s="61"/>
      <c r="AA1258" s="61"/>
      <c r="AB1258" s="61"/>
      <c r="AC1258" s="61"/>
      <c r="AD1258" s="61"/>
      <c r="AE1258" s="61"/>
      <c r="AF1258" s="61"/>
      <c r="AG1258" s="61"/>
      <c r="AH1258" s="61"/>
      <c r="AI1258" s="61"/>
      <c r="AJ1258" s="61">
        <f>-AJ5-AJ1259</f>
        <v>-25155416</v>
      </c>
      <c r="AK1258" s="61"/>
      <c r="AL1258" s="61"/>
      <c r="AM1258" s="61"/>
      <c r="AN1258" s="61"/>
    </row>
    <row r="1259" spans="1:40" s="23" customFormat="1" ht="12.75" x14ac:dyDescent="0.2">
      <c r="A1259" s="23" t="s">
        <v>3553</v>
      </c>
      <c r="B1259" s="138">
        <v>5003</v>
      </c>
      <c r="C1259" s="138">
        <v>5003</v>
      </c>
      <c r="D1259" s="138">
        <v>500302</v>
      </c>
      <c r="E1259" s="138">
        <v>500302</v>
      </c>
      <c r="F1259" s="108" t="s">
        <v>2639</v>
      </c>
      <c r="G1259" s="27" t="s">
        <v>2640</v>
      </c>
      <c r="H1259" s="27">
        <v>0</v>
      </c>
      <c r="I1259" s="27" t="e">
        <f>+SUMIF('[16]New PBC 31.03.2021'!A:A, 'Trial Balance (2)'!F1259, '[16]New PBC 31.03.2021'!D:D)</f>
        <v>#VALUE!</v>
      </c>
      <c r="J1259" s="27" t="e">
        <f>+SUMIF('[16]New PBC 31.03.2021'!A:A, 'Trial Balance (2)'!F1259, '[16]New PBC 31.03.2021'!G:G)</f>
        <v>#VALUE!</v>
      </c>
      <c r="K1259" s="27" t="e">
        <f>+SUMIF('[16]New PBC 31.03.2021'!A:A, 'Trial Balance (2)'!F1259, '[16]New PBC 31.03.2021'!J:J)</f>
        <v>#VALUE!</v>
      </c>
      <c r="L1259" s="27" t="e">
        <f t="shared" si="91"/>
        <v>#VALUE!</v>
      </c>
      <c r="M1259" s="27">
        <f t="shared" si="90"/>
        <v>1390328</v>
      </c>
      <c r="N1259" s="95" t="e">
        <f t="shared" si="92"/>
        <v>#VALUE!</v>
      </c>
      <c r="O1259" s="59">
        <v>0</v>
      </c>
      <c r="P1259" s="59">
        <f t="shared" si="88"/>
        <v>5093942</v>
      </c>
      <c r="Q1259" s="60">
        <f t="shared" si="89"/>
        <v>5093942</v>
      </c>
      <c r="R1259" s="61"/>
      <c r="S1259" s="61"/>
      <c r="T1259" s="61"/>
      <c r="U1259" s="61"/>
      <c r="V1259" s="61"/>
      <c r="W1259" s="61">
        <v>1390328</v>
      </c>
      <c r="X1259" s="61"/>
      <c r="Y1259" s="61"/>
      <c r="Z1259" s="61"/>
      <c r="AA1259" s="61"/>
      <c r="AB1259" s="61"/>
      <c r="AC1259" s="61"/>
      <c r="AD1259" s="61"/>
      <c r="AE1259" s="61"/>
      <c r="AF1259" s="61"/>
      <c r="AG1259" s="61"/>
      <c r="AH1259" s="61"/>
      <c r="AI1259" s="61"/>
      <c r="AJ1259" s="61">
        <v>5093942</v>
      </c>
      <c r="AK1259" s="61"/>
      <c r="AL1259" s="61"/>
      <c r="AM1259" s="61"/>
      <c r="AN1259" s="61"/>
    </row>
    <row r="1260" spans="1:40" s="23" customFormat="1" ht="12.75" x14ac:dyDescent="0.2">
      <c r="A1260" s="23" t="s">
        <v>3593</v>
      </c>
      <c r="B1260" s="138">
        <v>5004</v>
      </c>
      <c r="C1260" s="138">
        <v>5004</v>
      </c>
      <c r="D1260" s="138">
        <v>500416</v>
      </c>
      <c r="E1260" s="138">
        <v>500416</v>
      </c>
      <c r="F1260" s="108" t="s">
        <v>2440</v>
      </c>
      <c r="G1260" s="27" t="s">
        <v>2441</v>
      </c>
      <c r="H1260" s="27" t="s">
        <v>5</v>
      </c>
      <c r="I1260" s="27" t="e">
        <f>+SUMIF('[16]New PBC 31.03.2021'!A:A, 'Trial Balance (2)'!F1260, '[16]New PBC 31.03.2021'!D:D)</f>
        <v>#VALUE!</v>
      </c>
      <c r="J1260" s="27" t="e">
        <f>+SUMIF('[16]New PBC 31.03.2021'!A:A, 'Trial Balance (2)'!F1260, '[16]New PBC 31.03.2021'!G:G)</f>
        <v>#VALUE!</v>
      </c>
      <c r="K1260" s="27" t="e">
        <f>+SUMIF('[16]New PBC 31.03.2021'!A:A, 'Trial Balance (2)'!F1260, '[16]New PBC 31.03.2021'!J:J)</f>
        <v>#VALUE!</v>
      </c>
      <c r="L1260" s="27" t="e">
        <f t="shared" si="91"/>
        <v>#VALUE!</v>
      </c>
      <c r="M1260" s="27">
        <f t="shared" si="90"/>
        <v>0</v>
      </c>
      <c r="N1260" s="95" t="e">
        <f t="shared" si="92"/>
        <v>#VALUE!</v>
      </c>
      <c r="O1260" s="59">
        <v>91458.33</v>
      </c>
      <c r="P1260" s="59">
        <f t="shared" si="88"/>
        <v>0</v>
      </c>
      <c r="Q1260" s="60">
        <f t="shared" si="89"/>
        <v>91458</v>
      </c>
      <c r="R1260" s="61"/>
      <c r="S1260" s="61"/>
      <c r="T1260" s="61"/>
      <c r="U1260" s="61"/>
      <c r="V1260" s="61"/>
      <c r="W1260" s="61"/>
      <c r="X1260" s="61"/>
      <c r="Y1260" s="61"/>
      <c r="Z1260" s="61"/>
      <c r="AA1260" s="61"/>
      <c r="AB1260" s="61"/>
      <c r="AC1260" s="61"/>
      <c r="AD1260" s="61"/>
      <c r="AE1260" s="61"/>
      <c r="AF1260" s="61"/>
      <c r="AG1260" s="61"/>
      <c r="AH1260" s="61"/>
      <c r="AI1260" s="61"/>
      <c r="AJ1260" s="61"/>
      <c r="AK1260" s="61"/>
      <c r="AL1260" s="61"/>
      <c r="AM1260" s="61"/>
      <c r="AN1260" s="61"/>
    </row>
    <row r="1261" spans="1:40" s="23" customFormat="1" ht="12.75" x14ac:dyDescent="0.2">
      <c r="A1261" s="23" t="s">
        <v>3593</v>
      </c>
      <c r="B1261" s="138">
        <v>5004</v>
      </c>
      <c r="C1261" s="138">
        <v>5004</v>
      </c>
      <c r="D1261" s="138">
        <v>500408</v>
      </c>
      <c r="E1261" s="138">
        <v>500408</v>
      </c>
      <c r="F1261" s="108" t="s">
        <v>2508</v>
      </c>
      <c r="G1261" s="27" t="s">
        <v>2509</v>
      </c>
      <c r="H1261" s="27" t="s">
        <v>5</v>
      </c>
      <c r="I1261" s="27" t="e">
        <f>+SUMIF('[16]New PBC 31.03.2021'!A:A, 'Trial Balance (2)'!F1261, '[16]New PBC 31.03.2021'!D:D)</f>
        <v>#VALUE!</v>
      </c>
      <c r="J1261" s="27" t="e">
        <f>+SUMIF('[16]New PBC 31.03.2021'!A:A, 'Trial Balance (2)'!F1261, '[16]New PBC 31.03.2021'!G:G)</f>
        <v>#VALUE!</v>
      </c>
      <c r="K1261" s="27" t="e">
        <f>+SUMIF('[16]New PBC 31.03.2021'!A:A, 'Trial Balance (2)'!F1261, '[16]New PBC 31.03.2021'!J:J)</f>
        <v>#VALUE!</v>
      </c>
      <c r="L1261" s="27" t="e">
        <f t="shared" si="91"/>
        <v>#VALUE!</v>
      </c>
      <c r="M1261" s="27">
        <f t="shared" si="90"/>
        <v>0</v>
      </c>
      <c r="N1261" s="95" t="e">
        <f t="shared" si="92"/>
        <v>#VALUE!</v>
      </c>
      <c r="O1261" s="59">
        <v>907462</v>
      </c>
      <c r="P1261" s="59">
        <f t="shared" si="88"/>
        <v>0</v>
      </c>
      <c r="Q1261" s="60">
        <f t="shared" si="89"/>
        <v>907462</v>
      </c>
      <c r="R1261" s="61"/>
      <c r="S1261" s="61"/>
      <c r="T1261" s="61"/>
      <c r="U1261" s="61"/>
      <c r="V1261" s="61"/>
      <c r="W1261" s="61"/>
      <c r="X1261" s="61"/>
      <c r="Y1261" s="61"/>
      <c r="Z1261" s="61"/>
      <c r="AA1261" s="61"/>
      <c r="AB1261" s="61"/>
      <c r="AC1261" s="61"/>
      <c r="AD1261" s="61"/>
      <c r="AE1261" s="61"/>
      <c r="AF1261" s="61"/>
      <c r="AG1261" s="61"/>
      <c r="AH1261" s="61"/>
      <c r="AI1261" s="61"/>
      <c r="AJ1261" s="61"/>
      <c r="AK1261" s="61"/>
      <c r="AL1261" s="61"/>
      <c r="AM1261" s="61"/>
      <c r="AN1261" s="61"/>
    </row>
    <row r="1262" spans="1:40" s="23" customFormat="1" ht="12.75" x14ac:dyDescent="0.2">
      <c r="A1262" s="23" t="s">
        <v>3593</v>
      </c>
      <c r="B1262" s="138">
        <v>5004</v>
      </c>
      <c r="C1262" s="138">
        <v>5004</v>
      </c>
      <c r="D1262" s="138">
        <v>500407</v>
      </c>
      <c r="E1262" s="138">
        <v>500407</v>
      </c>
      <c r="F1262" s="108" t="s">
        <v>3499</v>
      </c>
      <c r="G1262" s="27" t="s">
        <v>3500</v>
      </c>
      <c r="H1262" s="27" t="s">
        <v>5</v>
      </c>
      <c r="I1262" s="27" t="e">
        <f>+SUMIF('[16]New PBC 31.03.2021'!A:A, 'Trial Balance (2)'!F1262, '[16]New PBC 31.03.2021'!D:D)</f>
        <v>#VALUE!</v>
      </c>
      <c r="J1262" s="27" t="e">
        <f>+SUMIF('[16]New PBC 31.03.2021'!A:A, 'Trial Balance (2)'!F1262, '[16]New PBC 31.03.2021'!G:G)</f>
        <v>#VALUE!</v>
      </c>
      <c r="K1262" s="27" t="e">
        <f>+SUMIF('[16]New PBC 31.03.2021'!A:A, 'Trial Balance (2)'!F1262, '[16]New PBC 31.03.2021'!J:J)</f>
        <v>#VALUE!</v>
      </c>
      <c r="L1262" s="27" t="e">
        <f t="shared" si="91"/>
        <v>#VALUE!</v>
      </c>
      <c r="M1262" s="27">
        <f t="shared" si="90"/>
        <v>0</v>
      </c>
      <c r="N1262" s="95" t="e">
        <f t="shared" si="92"/>
        <v>#VALUE!</v>
      </c>
      <c r="O1262" s="59"/>
      <c r="P1262" s="59"/>
      <c r="Q1262" s="60"/>
      <c r="R1262" s="61"/>
      <c r="S1262" s="61"/>
      <c r="T1262" s="61"/>
      <c r="U1262" s="61"/>
      <c r="V1262" s="61"/>
      <c r="W1262" s="61"/>
      <c r="X1262" s="61"/>
      <c r="Y1262" s="61"/>
      <c r="Z1262" s="61"/>
      <c r="AA1262" s="61"/>
      <c r="AB1262" s="61"/>
      <c r="AC1262" s="61"/>
      <c r="AD1262" s="61"/>
      <c r="AE1262" s="61"/>
      <c r="AF1262" s="61"/>
      <c r="AG1262" s="61"/>
      <c r="AH1262" s="61"/>
      <c r="AI1262" s="61"/>
      <c r="AJ1262" s="61"/>
      <c r="AK1262" s="61"/>
      <c r="AL1262" s="61"/>
      <c r="AM1262" s="61"/>
      <c r="AN1262" s="61"/>
    </row>
    <row r="1263" spans="1:40" s="23" customFormat="1" ht="12.75" x14ac:dyDescent="0.2">
      <c r="A1263" s="23" t="s">
        <v>3593</v>
      </c>
      <c r="B1263" s="138">
        <v>5004</v>
      </c>
      <c r="C1263" s="138">
        <v>5004</v>
      </c>
      <c r="D1263" s="138">
        <v>500406</v>
      </c>
      <c r="E1263" s="138">
        <v>500406</v>
      </c>
      <c r="F1263" s="108" t="s">
        <v>2454</v>
      </c>
      <c r="G1263" s="27" t="s">
        <v>2455</v>
      </c>
      <c r="H1263" s="27" t="s">
        <v>5</v>
      </c>
      <c r="I1263" s="27" t="e">
        <f>+SUMIF('[16]New PBC 31.03.2021'!A:A, 'Trial Balance (2)'!F1263, '[16]New PBC 31.03.2021'!D:D)</f>
        <v>#VALUE!</v>
      </c>
      <c r="J1263" s="27" t="e">
        <f>+SUMIF('[16]New PBC 31.03.2021'!A:A, 'Trial Balance (2)'!F1263, '[16]New PBC 31.03.2021'!G:G)</f>
        <v>#VALUE!</v>
      </c>
      <c r="K1263" s="27" t="e">
        <f>+SUMIF('[16]New PBC 31.03.2021'!A:A, 'Trial Balance (2)'!F1263, '[16]New PBC 31.03.2021'!J:J)</f>
        <v>#VALUE!</v>
      </c>
      <c r="L1263" s="27" t="e">
        <f t="shared" si="91"/>
        <v>#VALUE!</v>
      </c>
      <c r="M1263" s="27">
        <f t="shared" si="90"/>
        <v>0</v>
      </c>
      <c r="N1263" s="95" t="e">
        <f t="shared" si="92"/>
        <v>#VALUE!</v>
      </c>
      <c r="O1263" s="59">
        <v>61675</v>
      </c>
      <c r="P1263" s="59">
        <f t="shared" ref="P1263:P1287" si="93">+ROUND(SUM(AD1263:AM1263),0)</f>
        <v>0</v>
      </c>
      <c r="Q1263" s="60">
        <f t="shared" ref="Q1263:Q1287" si="94">ROUND(+O1263+P1263,0)</f>
        <v>61675</v>
      </c>
      <c r="R1263" s="61"/>
      <c r="S1263" s="61"/>
      <c r="T1263" s="61"/>
      <c r="U1263" s="61"/>
      <c r="V1263" s="61"/>
      <c r="W1263" s="61"/>
      <c r="X1263" s="61"/>
      <c r="Y1263" s="61"/>
      <c r="Z1263" s="61"/>
      <c r="AA1263" s="61"/>
      <c r="AB1263" s="61"/>
      <c r="AC1263" s="61"/>
      <c r="AD1263" s="61"/>
      <c r="AE1263" s="61"/>
      <c r="AF1263" s="61"/>
      <c r="AG1263" s="61"/>
      <c r="AH1263" s="61"/>
      <c r="AI1263" s="61"/>
      <c r="AJ1263" s="61"/>
      <c r="AK1263" s="61"/>
      <c r="AL1263" s="61"/>
      <c r="AM1263" s="61"/>
      <c r="AN1263" s="61"/>
    </row>
    <row r="1264" spans="1:40" s="23" customFormat="1" ht="12.75" x14ac:dyDescent="0.2">
      <c r="A1264" s="23" t="s">
        <v>3553</v>
      </c>
      <c r="B1264" s="138">
        <v>5003</v>
      </c>
      <c r="C1264" s="138">
        <v>5003</v>
      </c>
      <c r="D1264" s="138">
        <v>500304</v>
      </c>
      <c r="E1264" s="138">
        <v>500304</v>
      </c>
      <c r="F1264" s="108" t="s">
        <v>2573</v>
      </c>
      <c r="G1264" s="27" t="s">
        <v>2574</v>
      </c>
      <c r="H1264" s="27" t="s">
        <v>5</v>
      </c>
      <c r="I1264" s="27" t="e">
        <f>+SUMIF('[16]New PBC 31.03.2021'!A:A, 'Trial Balance (2)'!F1264, '[16]New PBC 31.03.2021'!D:D)</f>
        <v>#VALUE!</v>
      </c>
      <c r="J1264" s="27" t="e">
        <f>+SUMIF('[16]New PBC 31.03.2021'!A:A, 'Trial Balance (2)'!F1264, '[16]New PBC 31.03.2021'!G:G)</f>
        <v>#VALUE!</v>
      </c>
      <c r="K1264" s="27" t="e">
        <f>+SUMIF('[16]New PBC 31.03.2021'!A:A, 'Trial Balance (2)'!F1264, '[16]New PBC 31.03.2021'!J:J)</f>
        <v>#VALUE!</v>
      </c>
      <c r="L1264" s="27" t="e">
        <f t="shared" si="91"/>
        <v>#VALUE!</v>
      </c>
      <c r="M1264" s="27">
        <f t="shared" si="90"/>
        <v>0</v>
      </c>
      <c r="N1264" s="95" t="e">
        <f t="shared" si="92"/>
        <v>#VALUE!</v>
      </c>
      <c r="O1264" s="59">
        <v>99166342</v>
      </c>
      <c r="P1264" s="59">
        <f t="shared" si="93"/>
        <v>0</v>
      </c>
      <c r="Q1264" s="60">
        <f t="shared" si="94"/>
        <v>99166342</v>
      </c>
      <c r="R1264" s="61"/>
      <c r="S1264" s="61"/>
      <c r="T1264" s="61"/>
      <c r="U1264" s="61"/>
      <c r="V1264" s="61"/>
      <c r="W1264" s="61"/>
      <c r="X1264" s="61"/>
      <c r="Y1264" s="61"/>
      <c r="Z1264" s="61"/>
      <c r="AA1264" s="61"/>
      <c r="AB1264" s="61"/>
      <c r="AC1264" s="61"/>
      <c r="AD1264" s="61"/>
      <c r="AE1264" s="61"/>
      <c r="AF1264" s="61"/>
      <c r="AG1264" s="61"/>
      <c r="AH1264" s="61"/>
      <c r="AI1264" s="61"/>
      <c r="AJ1264" s="61"/>
      <c r="AK1264" s="61"/>
      <c r="AL1264" s="61"/>
      <c r="AM1264" s="61"/>
      <c r="AN1264" s="61"/>
    </row>
    <row r="1265" spans="1:40" s="23" customFormat="1" ht="12.75" x14ac:dyDescent="0.2">
      <c r="A1265" s="23" t="s">
        <v>3599</v>
      </c>
      <c r="B1265" s="138">
        <v>5007</v>
      </c>
      <c r="C1265" s="138">
        <v>5007</v>
      </c>
      <c r="D1265" s="138">
        <v>0</v>
      </c>
      <c r="E1265" s="138">
        <v>0</v>
      </c>
      <c r="F1265" s="108" t="s">
        <v>2644</v>
      </c>
      <c r="G1265" s="27" t="s">
        <v>2645</v>
      </c>
      <c r="H1265" s="27">
        <v>0</v>
      </c>
      <c r="I1265" s="27" t="e">
        <f>+SUMIF('[16]New PBC 31.03.2021'!A:A, 'Trial Balance (2)'!F1265, '[16]New PBC 31.03.2021'!D:D)</f>
        <v>#VALUE!</v>
      </c>
      <c r="J1265" s="27" t="e">
        <f>+SUMIF('[16]New PBC 31.03.2021'!A:A, 'Trial Balance (2)'!F1265, '[16]New PBC 31.03.2021'!G:G)</f>
        <v>#VALUE!</v>
      </c>
      <c r="K1265" s="27" t="e">
        <f>+SUMIF('[16]New PBC 31.03.2021'!A:A, 'Trial Balance (2)'!F1265, '[16]New PBC 31.03.2021'!J:J)</f>
        <v>#VALUE!</v>
      </c>
      <c r="L1265" s="27" t="e">
        <f t="shared" si="91"/>
        <v>#VALUE!</v>
      </c>
      <c r="M1265" s="27">
        <f t="shared" si="90"/>
        <v>33535918</v>
      </c>
      <c r="N1265" s="95" t="e">
        <f t="shared" si="92"/>
        <v>#VALUE!</v>
      </c>
      <c r="O1265" s="59">
        <v>0</v>
      </c>
      <c r="P1265" s="59">
        <f t="shared" si="93"/>
        <v>22390092</v>
      </c>
      <c r="Q1265" s="60">
        <f t="shared" si="94"/>
        <v>22390092</v>
      </c>
      <c r="R1265" s="61"/>
      <c r="S1265" s="61"/>
      <c r="T1265" s="61"/>
      <c r="U1265" s="61">
        <f>+[16]Notes!D285</f>
        <v>33535918</v>
      </c>
      <c r="V1265" s="61"/>
      <c r="W1265" s="61"/>
      <c r="X1265" s="61"/>
      <c r="Y1265" s="61"/>
      <c r="Z1265" s="61"/>
      <c r="AA1265" s="61"/>
      <c r="AB1265" s="61"/>
      <c r="AC1265" s="61"/>
      <c r="AD1265" s="61"/>
      <c r="AE1265" s="61"/>
      <c r="AF1265" s="61"/>
      <c r="AG1265" s="61"/>
      <c r="AH1265" s="61"/>
      <c r="AI1265" s="61">
        <f>-AI576</f>
        <v>22390092</v>
      </c>
      <c r="AJ1265" s="61"/>
      <c r="AK1265" s="61"/>
      <c r="AL1265" s="61"/>
      <c r="AM1265" s="61"/>
      <c r="AN1265" s="61"/>
    </row>
    <row r="1266" spans="1:40" s="23" customFormat="1" ht="12.75" x14ac:dyDescent="0.2">
      <c r="A1266" s="23" t="s">
        <v>3593</v>
      </c>
      <c r="B1266" s="138">
        <v>5004</v>
      </c>
      <c r="C1266" s="138">
        <v>5004</v>
      </c>
      <c r="D1266" s="138">
        <v>500404</v>
      </c>
      <c r="E1266" s="138">
        <v>500404</v>
      </c>
      <c r="F1266" s="108" t="s">
        <v>2530</v>
      </c>
      <c r="G1266" s="27" t="s">
        <v>2531</v>
      </c>
      <c r="H1266" s="27" t="s">
        <v>5</v>
      </c>
      <c r="I1266" s="27" t="e">
        <f>+SUMIF('[16]New PBC 31.03.2021'!A:A, 'Trial Balance (2)'!F1266, '[16]New PBC 31.03.2021'!D:D)</f>
        <v>#VALUE!</v>
      </c>
      <c r="J1266" s="27" t="e">
        <f>+SUMIF('[16]New PBC 31.03.2021'!A:A, 'Trial Balance (2)'!F1266, '[16]New PBC 31.03.2021'!G:G)</f>
        <v>#VALUE!</v>
      </c>
      <c r="K1266" s="27" t="e">
        <f>+SUMIF('[16]New PBC 31.03.2021'!A:A, 'Trial Balance (2)'!F1266, '[16]New PBC 31.03.2021'!J:J)</f>
        <v>#VALUE!</v>
      </c>
      <c r="L1266" s="27" t="e">
        <f t="shared" si="91"/>
        <v>#VALUE!</v>
      </c>
      <c r="M1266" s="27">
        <f t="shared" si="90"/>
        <v>0</v>
      </c>
      <c r="N1266" s="95" t="e">
        <f t="shared" si="92"/>
        <v>#VALUE!</v>
      </c>
      <c r="O1266" s="59">
        <v>10200</v>
      </c>
      <c r="P1266" s="59">
        <f t="shared" si="93"/>
        <v>0</v>
      </c>
      <c r="Q1266" s="60">
        <f t="shared" si="94"/>
        <v>10200</v>
      </c>
      <c r="R1266" s="61"/>
      <c r="S1266" s="61"/>
      <c r="T1266" s="61"/>
      <c r="U1266" s="61"/>
      <c r="V1266" s="61"/>
      <c r="W1266" s="61"/>
      <c r="X1266" s="61"/>
      <c r="Y1266" s="61"/>
      <c r="Z1266" s="61"/>
      <c r="AA1266" s="61"/>
      <c r="AB1266" s="61"/>
      <c r="AC1266" s="61"/>
      <c r="AD1266" s="61"/>
      <c r="AE1266" s="61"/>
      <c r="AF1266" s="61"/>
      <c r="AG1266" s="61"/>
      <c r="AH1266" s="61"/>
      <c r="AI1266" s="61"/>
      <c r="AJ1266" s="61"/>
      <c r="AK1266" s="61"/>
      <c r="AL1266" s="61"/>
      <c r="AM1266" s="61"/>
      <c r="AN1266" s="61"/>
    </row>
    <row r="1267" spans="1:40" s="23" customFormat="1" ht="12.75" x14ac:dyDescent="0.2">
      <c r="A1267" s="23" t="s">
        <v>3596</v>
      </c>
      <c r="B1267" s="138">
        <v>5002</v>
      </c>
      <c r="C1267" s="138">
        <v>5002</v>
      </c>
      <c r="D1267" s="138">
        <v>500201</v>
      </c>
      <c r="E1267" s="138">
        <v>500201</v>
      </c>
      <c r="F1267" s="108" t="s">
        <v>2541</v>
      </c>
      <c r="G1267" s="27" t="s">
        <v>2542</v>
      </c>
      <c r="H1267" s="27" t="s">
        <v>5</v>
      </c>
      <c r="I1267" s="27" t="e">
        <f>+SUMIF('[16]New PBC 31.03.2021'!A:A, 'Trial Balance (2)'!F1267, '[16]New PBC 31.03.2021'!D:D)</f>
        <v>#VALUE!</v>
      </c>
      <c r="J1267" s="27" t="e">
        <f>+SUMIF('[16]New PBC 31.03.2021'!A:A, 'Trial Balance (2)'!F1267, '[16]New PBC 31.03.2021'!G:G)</f>
        <v>#VALUE!</v>
      </c>
      <c r="K1267" s="27" t="e">
        <f>+SUMIF('[16]New PBC 31.03.2021'!A:A, 'Trial Balance (2)'!F1267, '[16]New PBC 31.03.2021'!J:J)</f>
        <v>#VALUE!</v>
      </c>
      <c r="L1267" s="27" t="e">
        <f t="shared" si="91"/>
        <v>#VALUE!</v>
      </c>
      <c r="M1267" s="27">
        <f t="shared" si="90"/>
        <v>0</v>
      </c>
      <c r="N1267" s="95" t="e">
        <f t="shared" si="92"/>
        <v>#VALUE!</v>
      </c>
      <c r="O1267" s="59">
        <v>11539830</v>
      </c>
      <c r="P1267" s="59">
        <f t="shared" si="93"/>
        <v>0</v>
      </c>
      <c r="Q1267" s="60">
        <f t="shared" si="94"/>
        <v>11539830</v>
      </c>
      <c r="R1267" s="61"/>
      <c r="S1267" s="61"/>
      <c r="T1267" s="61"/>
      <c r="U1267" s="61"/>
      <c r="V1267" s="61"/>
      <c r="W1267" s="61"/>
      <c r="X1267" s="61"/>
      <c r="Y1267" s="61"/>
      <c r="Z1267" s="61"/>
      <c r="AA1267" s="61"/>
      <c r="AB1267" s="61"/>
      <c r="AC1267" s="61"/>
      <c r="AD1267" s="61"/>
      <c r="AE1267" s="61"/>
      <c r="AF1267" s="61"/>
      <c r="AG1267" s="61"/>
      <c r="AH1267" s="61"/>
      <c r="AI1267" s="61"/>
      <c r="AJ1267" s="61"/>
      <c r="AK1267" s="61"/>
      <c r="AL1267" s="61"/>
      <c r="AM1267" s="61"/>
      <c r="AN1267" s="61"/>
    </row>
    <row r="1268" spans="1:40" s="23" customFormat="1" ht="12.75" x14ac:dyDescent="0.2">
      <c r="A1268" s="123" t="s">
        <v>3597</v>
      </c>
      <c r="B1268" s="139">
        <v>5005</v>
      </c>
      <c r="C1268" s="138"/>
      <c r="D1268" s="138">
        <v>500501</v>
      </c>
      <c r="E1268" s="138"/>
      <c r="F1268" s="108" t="s">
        <v>3505</v>
      </c>
      <c r="G1268" s="27" t="s">
        <v>3506</v>
      </c>
      <c r="H1268" s="27"/>
      <c r="I1268" s="27" t="e">
        <f>+SUMIF('[16]New PBC 31.03.2021'!A:A, 'Trial Balance (2)'!F1268, '[16]New PBC 31.03.2021'!D:D)</f>
        <v>#VALUE!</v>
      </c>
      <c r="J1268" s="27" t="e">
        <f>+SUMIF('[16]New PBC 31.03.2021'!A:A, 'Trial Balance (2)'!F1268, '[16]New PBC 31.03.2021'!G:G)</f>
        <v>#VALUE!</v>
      </c>
      <c r="K1268" s="27" t="e">
        <f>+SUMIF('[16]New PBC 31.03.2021'!A:A, 'Trial Balance (2)'!F1268, '[16]New PBC 31.03.2021'!J:J)</f>
        <v>#VALUE!</v>
      </c>
      <c r="L1268" s="27" t="e">
        <f t="shared" si="91"/>
        <v>#VALUE!</v>
      </c>
      <c r="M1268" s="27"/>
      <c r="N1268" s="95" t="e">
        <f t="shared" si="92"/>
        <v>#VALUE!</v>
      </c>
      <c r="O1268" s="59"/>
      <c r="P1268" s="59"/>
      <c r="Q1268" s="60"/>
      <c r="R1268" s="61"/>
      <c r="S1268" s="61"/>
      <c r="T1268" s="61"/>
      <c r="U1268" s="61"/>
      <c r="V1268" s="61"/>
      <c r="W1268" s="61"/>
      <c r="X1268" s="61"/>
      <c r="Y1268" s="61"/>
      <c r="Z1268" s="61"/>
      <c r="AA1268" s="61"/>
      <c r="AB1268" s="61"/>
      <c r="AC1268" s="61"/>
      <c r="AD1268" s="61"/>
      <c r="AE1268" s="61"/>
      <c r="AF1268" s="61"/>
      <c r="AG1268" s="61"/>
      <c r="AH1268" s="61"/>
      <c r="AI1268" s="61"/>
      <c r="AJ1268" s="61"/>
      <c r="AK1268" s="61"/>
      <c r="AL1268" s="61"/>
      <c r="AM1268" s="61"/>
      <c r="AN1268" s="61"/>
    </row>
    <row r="1269" spans="1:40" s="23" customFormat="1" ht="12.75" x14ac:dyDescent="0.2">
      <c r="A1269" s="23" t="s">
        <v>3600</v>
      </c>
      <c r="B1269" s="138">
        <v>4001</v>
      </c>
      <c r="C1269" s="138">
        <v>4001</v>
      </c>
      <c r="D1269" s="138">
        <v>400101</v>
      </c>
      <c r="E1269" s="138">
        <v>400101</v>
      </c>
      <c r="F1269" s="108" t="s">
        <v>2575</v>
      </c>
      <c r="G1269" s="27" t="s">
        <v>2576</v>
      </c>
      <c r="H1269" s="27" t="s">
        <v>5</v>
      </c>
      <c r="I1269" s="27" t="e">
        <f>+SUMIF('[16]New PBC 31.03.2021'!A:A, 'Trial Balance (2)'!F1269, '[16]New PBC 31.03.2021'!D:D)</f>
        <v>#VALUE!</v>
      </c>
      <c r="J1269" s="27" t="e">
        <f>+SUMIF('[16]New PBC 31.03.2021'!A:A, 'Trial Balance (2)'!F1269, '[16]New PBC 31.03.2021'!G:G)</f>
        <v>#VALUE!</v>
      </c>
      <c r="K1269" s="27" t="e">
        <f>+SUMIF('[16]New PBC 31.03.2021'!A:A, 'Trial Balance (2)'!F1269, '[16]New PBC 31.03.2021'!J:J)</f>
        <v>#VALUE!</v>
      </c>
      <c r="L1269" s="27" t="e">
        <f t="shared" si="91"/>
        <v>#VALUE!</v>
      </c>
      <c r="M1269" s="27">
        <f t="shared" ref="M1269:M1288" si="95">+ROUND(SUM(S1269:X1269),0)</f>
        <v>0</v>
      </c>
      <c r="N1269" s="95" t="e">
        <f t="shared" si="92"/>
        <v>#VALUE!</v>
      </c>
      <c r="O1269" s="59">
        <v>-2397772162</v>
      </c>
      <c r="P1269" s="59">
        <f t="shared" si="93"/>
        <v>0</v>
      </c>
      <c r="Q1269" s="60">
        <f t="shared" si="94"/>
        <v>-2397772162</v>
      </c>
      <c r="R1269" s="61"/>
      <c r="S1269" s="61"/>
      <c r="T1269" s="61"/>
      <c r="U1269" s="61"/>
      <c r="V1269" s="61"/>
      <c r="W1269" s="61"/>
      <c r="X1269" s="61"/>
      <c r="Y1269" s="61"/>
      <c r="Z1269" s="61"/>
      <c r="AA1269" s="61"/>
      <c r="AB1269" s="61"/>
      <c r="AC1269" s="61"/>
      <c r="AD1269" s="61"/>
      <c r="AE1269" s="61"/>
      <c r="AF1269" s="61"/>
      <c r="AG1269" s="61"/>
      <c r="AH1269" s="61"/>
      <c r="AI1269" s="61"/>
      <c r="AJ1269" s="61"/>
      <c r="AK1269" s="61"/>
      <c r="AL1269" s="61"/>
      <c r="AM1269" s="61"/>
      <c r="AN1269" s="61"/>
    </row>
    <row r="1270" spans="1:40" s="23" customFormat="1" ht="12.75" x14ac:dyDescent="0.2">
      <c r="A1270" s="23" t="s">
        <v>3600</v>
      </c>
      <c r="B1270" s="138">
        <v>4001</v>
      </c>
      <c r="C1270" s="138">
        <v>4001</v>
      </c>
      <c r="D1270" s="138">
        <v>400101</v>
      </c>
      <c r="E1270" s="138">
        <v>400101</v>
      </c>
      <c r="F1270" s="108" t="s">
        <v>2577</v>
      </c>
      <c r="G1270" s="27" t="s">
        <v>2578</v>
      </c>
      <c r="H1270" s="27" t="s">
        <v>5</v>
      </c>
      <c r="I1270" s="27" t="e">
        <f>+SUMIF('[16]New PBC 31.03.2021'!A:A, 'Trial Balance (2)'!F1270, '[16]New PBC 31.03.2021'!D:D)</f>
        <v>#VALUE!</v>
      </c>
      <c r="J1270" s="27" t="e">
        <f>+SUMIF('[16]New PBC 31.03.2021'!A:A, 'Trial Balance (2)'!F1270, '[16]New PBC 31.03.2021'!G:G)</f>
        <v>#VALUE!</v>
      </c>
      <c r="K1270" s="27" t="e">
        <f>+SUMIF('[16]New PBC 31.03.2021'!A:A, 'Trial Balance (2)'!F1270, '[16]New PBC 31.03.2021'!J:J)</f>
        <v>#VALUE!</v>
      </c>
      <c r="L1270" s="27" t="e">
        <f t="shared" si="91"/>
        <v>#VALUE!</v>
      </c>
      <c r="M1270" s="27">
        <f t="shared" si="95"/>
        <v>0</v>
      </c>
      <c r="N1270" s="95" t="e">
        <f t="shared" si="92"/>
        <v>#VALUE!</v>
      </c>
      <c r="O1270" s="59">
        <v>-51919358.18</v>
      </c>
      <c r="P1270" s="59">
        <f t="shared" si="93"/>
        <v>0</v>
      </c>
      <c r="Q1270" s="60">
        <f t="shared" si="94"/>
        <v>-51919358</v>
      </c>
      <c r="R1270" s="61"/>
      <c r="S1270" s="61"/>
      <c r="T1270" s="61"/>
      <c r="U1270" s="61"/>
      <c r="V1270" s="61"/>
      <c r="W1270" s="61"/>
      <c r="X1270" s="61"/>
      <c r="Y1270" s="61"/>
      <c r="Z1270" s="61"/>
      <c r="AA1270" s="61"/>
      <c r="AB1270" s="61"/>
      <c r="AC1270" s="61"/>
      <c r="AD1270" s="61"/>
      <c r="AE1270" s="61"/>
      <c r="AF1270" s="61"/>
      <c r="AG1270" s="61"/>
      <c r="AH1270" s="61"/>
      <c r="AI1270" s="61"/>
      <c r="AJ1270" s="61"/>
      <c r="AK1270" s="61"/>
      <c r="AL1270" s="61"/>
      <c r="AM1270" s="61"/>
      <c r="AN1270" s="61"/>
    </row>
    <row r="1271" spans="1:40" s="23" customFormat="1" ht="12.75" x14ac:dyDescent="0.2">
      <c r="A1271" s="23" t="s">
        <v>3600</v>
      </c>
      <c r="B1271" s="138">
        <v>4001</v>
      </c>
      <c r="C1271" s="138">
        <v>4001</v>
      </c>
      <c r="D1271" s="138">
        <v>400101</v>
      </c>
      <c r="E1271" s="138">
        <v>400101</v>
      </c>
      <c r="F1271" s="108" t="s">
        <v>2579</v>
      </c>
      <c r="G1271" s="27" t="s">
        <v>2580</v>
      </c>
      <c r="H1271" s="27" t="s">
        <v>5</v>
      </c>
      <c r="I1271" s="27" t="e">
        <f>+SUMIF('[16]New PBC 31.03.2021'!A:A, 'Trial Balance (2)'!F1271, '[16]New PBC 31.03.2021'!D:D)</f>
        <v>#VALUE!</v>
      </c>
      <c r="J1271" s="27" t="e">
        <f>+SUMIF('[16]New PBC 31.03.2021'!A:A, 'Trial Balance (2)'!F1271, '[16]New PBC 31.03.2021'!G:G)</f>
        <v>#VALUE!</v>
      </c>
      <c r="K1271" s="27" t="e">
        <f>+SUMIF('[16]New PBC 31.03.2021'!A:A, 'Trial Balance (2)'!F1271, '[16]New PBC 31.03.2021'!J:J)</f>
        <v>#VALUE!</v>
      </c>
      <c r="L1271" s="27" t="e">
        <f t="shared" si="91"/>
        <v>#VALUE!</v>
      </c>
      <c r="M1271" s="27">
        <f t="shared" si="95"/>
        <v>0</v>
      </c>
      <c r="N1271" s="95" t="e">
        <f t="shared" si="92"/>
        <v>#VALUE!</v>
      </c>
      <c r="O1271" s="59">
        <v>-28100</v>
      </c>
      <c r="P1271" s="59">
        <f t="shared" si="93"/>
        <v>0</v>
      </c>
      <c r="Q1271" s="60">
        <f t="shared" si="94"/>
        <v>-28100</v>
      </c>
      <c r="R1271" s="61"/>
      <c r="S1271" s="61"/>
      <c r="T1271" s="61"/>
      <c r="U1271" s="61"/>
      <c r="V1271" s="61"/>
      <c r="W1271" s="61"/>
      <c r="X1271" s="61"/>
      <c r="Y1271" s="61"/>
      <c r="Z1271" s="61"/>
      <c r="AA1271" s="61"/>
      <c r="AB1271" s="61"/>
      <c r="AC1271" s="61"/>
      <c r="AD1271" s="61"/>
      <c r="AE1271" s="61"/>
      <c r="AF1271" s="61"/>
      <c r="AG1271" s="61"/>
      <c r="AH1271" s="61"/>
      <c r="AI1271" s="61"/>
      <c r="AJ1271" s="61"/>
      <c r="AK1271" s="61"/>
      <c r="AL1271" s="61"/>
      <c r="AM1271" s="61"/>
      <c r="AN1271" s="61"/>
    </row>
    <row r="1272" spans="1:40" s="23" customFormat="1" ht="12.75" x14ac:dyDescent="0.2">
      <c r="A1272" s="23" t="s">
        <v>3600</v>
      </c>
      <c r="B1272" s="138">
        <v>4001</v>
      </c>
      <c r="C1272" s="138">
        <v>4001</v>
      </c>
      <c r="D1272" s="138">
        <v>400101</v>
      </c>
      <c r="E1272" s="138">
        <v>400101</v>
      </c>
      <c r="F1272" s="108" t="s">
        <v>2583</v>
      </c>
      <c r="G1272" s="27" t="s">
        <v>2584</v>
      </c>
      <c r="H1272" s="27" t="s">
        <v>5</v>
      </c>
      <c r="I1272" s="27" t="e">
        <f>+SUMIF('[16]New PBC 31.03.2021'!A:A, 'Trial Balance (2)'!F1272, '[16]New PBC 31.03.2021'!D:D)</f>
        <v>#VALUE!</v>
      </c>
      <c r="J1272" s="27" t="e">
        <f>+SUMIF('[16]New PBC 31.03.2021'!A:A, 'Trial Balance (2)'!F1272, '[16]New PBC 31.03.2021'!G:G)</f>
        <v>#VALUE!</v>
      </c>
      <c r="K1272" s="27" t="e">
        <f>+SUMIF('[16]New PBC 31.03.2021'!A:A, 'Trial Balance (2)'!F1272, '[16]New PBC 31.03.2021'!J:J)</f>
        <v>#VALUE!</v>
      </c>
      <c r="L1272" s="27" t="e">
        <f t="shared" si="91"/>
        <v>#VALUE!</v>
      </c>
      <c r="M1272" s="27">
        <f t="shared" si="95"/>
        <v>0</v>
      </c>
      <c r="N1272" s="95" t="e">
        <f t="shared" si="92"/>
        <v>#VALUE!</v>
      </c>
      <c r="O1272" s="59">
        <v>-76273280</v>
      </c>
      <c r="P1272" s="59">
        <f t="shared" si="93"/>
        <v>0</v>
      </c>
      <c r="Q1272" s="60">
        <f t="shared" si="94"/>
        <v>-76273280</v>
      </c>
      <c r="R1272" s="61"/>
      <c r="S1272" s="61"/>
      <c r="T1272" s="61"/>
      <c r="U1272" s="61"/>
      <c r="V1272" s="61"/>
      <c r="W1272" s="61"/>
      <c r="X1272" s="61"/>
      <c r="Y1272" s="61"/>
      <c r="Z1272" s="61"/>
      <c r="AA1272" s="61"/>
      <c r="AB1272" s="61"/>
      <c r="AC1272" s="61"/>
      <c r="AD1272" s="61"/>
      <c r="AE1272" s="61"/>
      <c r="AF1272" s="61"/>
      <c r="AG1272" s="61"/>
      <c r="AH1272" s="61"/>
      <c r="AI1272" s="61"/>
      <c r="AJ1272" s="61"/>
      <c r="AK1272" s="61"/>
      <c r="AL1272" s="61"/>
      <c r="AM1272" s="61"/>
      <c r="AN1272" s="61"/>
    </row>
    <row r="1273" spans="1:40" s="23" customFormat="1" ht="12.75" x14ac:dyDescent="0.2">
      <c r="A1273" s="23" t="s">
        <v>3600</v>
      </c>
      <c r="B1273" s="138">
        <v>4001</v>
      </c>
      <c r="C1273" s="138">
        <v>4001</v>
      </c>
      <c r="D1273" s="138">
        <v>400101</v>
      </c>
      <c r="E1273" s="138">
        <v>400101</v>
      </c>
      <c r="F1273" s="108" t="s">
        <v>2585</v>
      </c>
      <c r="G1273" s="27" t="s">
        <v>2586</v>
      </c>
      <c r="H1273" s="27" t="s">
        <v>5</v>
      </c>
      <c r="I1273" s="27" t="e">
        <f>+SUMIF('[16]New PBC 31.03.2021'!A:A, 'Trial Balance (2)'!F1273, '[16]New PBC 31.03.2021'!D:D)</f>
        <v>#VALUE!</v>
      </c>
      <c r="J1273" s="27" t="e">
        <f>+SUMIF('[16]New PBC 31.03.2021'!A:A, 'Trial Balance (2)'!F1273, '[16]New PBC 31.03.2021'!G:G)</f>
        <v>#VALUE!</v>
      </c>
      <c r="K1273" s="27" t="e">
        <f>+SUMIF('[16]New PBC 31.03.2021'!A:A, 'Trial Balance (2)'!F1273, '[16]New PBC 31.03.2021'!J:J)</f>
        <v>#VALUE!</v>
      </c>
      <c r="L1273" s="27" t="e">
        <f t="shared" si="91"/>
        <v>#VALUE!</v>
      </c>
      <c r="M1273" s="27">
        <f t="shared" si="95"/>
        <v>0</v>
      </c>
      <c r="N1273" s="95" t="e">
        <f t="shared" si="92"/>
        <v>#VALUE!</v>
      </c>
      <c r="O1273" s="59">
        <v>-8938805</v>
      </c>
      <c r="P1273" s="59">
        <f t="shared" si="93"/>
        <v>0</v>
      </c>
      <c r="Q1273" s="60">
        <f t="shared" si="94"/>
        <v>-8938805</v>
      </c>
      <c r="R1273" s="61"/>
      <c r="S1273" s="61"/>
      <c r="T1273" s="61"/>
      <c r="U1273" s="61"/>
      <c r="V1273" s="61"/>
      <c r="W1273" s="61"/>
      <c r="X1273" s="61"/>
      <c r="Y1273" s="61"/>
      <c r="Z1273" s="61"/>
      <c r="AA1273" s="61"/>
      <c r="AB1273" s="61"/>
      <c r="AC1273" s="61"/>
      <c r="AD1273" s="61"/>
      <c r="AE1273" s="61"/>
      <c r="AF1273" s="61"/>
      <c r="AG1273" s="61"/>
      <c r="AH1273" s="61"/>
      <c r="AI1273" s="61"/>
      <c r="AJ1273" s="61"/>
      <c r="AK1273" s="61"/>
      <c r="AL1273" s="61"/>
      <c r="AM1273" s="61"/>
      <c r="AN1273" s="61"/>
    </row>
    <row r="1274" spans="1:40" s="23" customFormat="1" ht="12.75" x14ac:dyDescent="0.2">
      <c r="A1274" s="23" t="s">
        <v>3600</v>
      </c>
      <c r="B1274" s="138">
        <v>4001</v>
      </c>
      <c r="C1274" s="138">
        <v>4001</v>
      </c>
      <c r="D1274" s="138">
        <v>400302</v>
      </c>
      <c r="E1274" s="138">
        <v>400302</v>
      </c>
      <c r="F1274" s="108" t="s">
        <v>2593</v>
      </c>
      <c r="G1274" s="27" t="s">
        <v>2594</v>
      </c>
      <c r="H1274" s="27" t="s">
        <v>5</v>
      </c>
      <c r="I1274" s="27" t="e">
        <f>+SUMIF('[16]New PBC 31.03.2021'!A:A, 'Trial Balance (2)'!F1274, '[16]New PBC 31.03.2021'!D:D)</f>
        <v>#VALUE!</v>
      </c>
      <c r="J1274" s="27" t="e">
        <f>+SUMIF('[16]New PBC 31.03.2021'!A:A, 'Trial Balance (2)'!F1274, '[16]New PBC 31.03.2021'!G:G)</f>
        <v>#VALUE!</v>
      </c>
      <c r="K1274" s="27" t="e">
        <f>+SUMIF('[16]New PBC 31.03.2021'!A:A, 'Trial Balance (2)'!F1274, '[16]New PBC 31.03.2021'!J:J)</f>
        <v>#VALUE!</v>
      </c>
      <c r="L1274" s="27" t="e">
        <f t="shared" si="91"/>
        <v>#VALUE!</v>
      </c>
      <c r="M1274" s="27">
        <f t="shared" si="95"/>
        <v>0</v>
      </c>
      <c r="N1274" s="95" t="e">
        <f t="shared" si="92"/>
        <v>#VALUE!</v>
      </c>
      <c r="O1274" s="59">
        <v>-35484217.25</v>
      </c>
      <c r="P1274" s="59">
        <f t="shared" si="93"/>
        <v>0</v>
      </c>
      <c r="Q1274" s="60">
        <f t="shared" si="94"/>
        <v>-35484217</v>
      </c>
      <c r="R1274" s="61"/>
      <c r="S1274" s="61"/>
      <c r="T1274" s="61"/>
      <c r="U1274" s="61"/>
      <c r="V1274" s="61"/>
      <c r="W1274" s="61"/>
      <c r="X1274" s="61"/>
      <c r="Y1274" s="61"/>
      <c r="Z1274" s="61"/>
      <c r="AA1274" s="61"/>
      <c r="AB1274" s="61"/>
      <c r="AC1274" s="61"/>
      <c r="AD1274" s="61"/>
      <c r="AE1274" s="61"/>
      <c r="AF1274" s="61"/>
      <c r="AG1274" s="61"/>
      <c r="AH1274" s="61"/>
      <c r="AI1274" s="61"/>
      <c r="AJ1274" s="61"/>
      <c r="AK1274" s="61"/>
      <c r="AL1274" s="61"/>
      <c r="AM1274" s="61"/>
      <c r="AN1274" s="61"/>
    </row>
    <row r="1275" spans="1:40" s="23" customFormat="1" ht="12.75" x14ac:dyDescent="0.2">
      <c r="A1275" s="23" t="s">
        <v>3600</v>
      </c>
      <c r="B1275" s="138">
        <v>4001</v>
      </c>
      <c r="C1275" s="138">
        <v>4001</v>
      </c>
      <c r="D1275" s="138">
        <v>400101</v>
      </c>
      <c r="E1275" s="138">
        <v>400101</v>
      </c>
      <c r="F1275" s="108" t="s">
        <v>2595</v>
      </c>
      <c r="G1275" s="27" t="s">
        <v>2596</v>
      </c>
      <c r="H1275" s="27" t="s">
        <v>5</v>
      </c>
      <c r="I1275" s="27" t="e">
        <f>+SUMIF('[16]New PBC 31.03.2021'!A:A, 'Trial Balance (2)'!F1275, '[16]New PBC 31.03.2021'!D:D)</f>
        <v>#VALUE!</v>
      </c>
      <c r="J1275" s="27" t="e">
        <f>+SUMIF('[16]New PBC 31.03.2021'!A:A, 'Trial Balance (2)'!F1275, '[16]New PBC 31.03.2021'!G:G)</f>
        <v>#VALUE!</v>
      </c>
      <c r="K1275" s="27" t="e">
        <f>+SUMIF('[16]New PBC 31.03.2021'!A:A, 'Trial Balance (2)'!F1275, '[16]New PBC 31.03.2021'!J:J)</f>
        <v>#VALUE!</v>
      </c>
      <c r="L1275" s="27" t="e">
        <f t="shared" si="91"/>
        <v>#VALUE!</v>
      </c>
      <c r="M1275" s="27">
        <f t="shared" si="95"/>
        <v>0</v>
      </c>
      <c r="N1275" s="95" t="e">
        <f t="shared" si="92"/>
        <v>#VALUE!</v>
      </c>
      <c r="O1275" s="59">
        <v>-1748148.01</v>
      </c>
      <c r="P1275" s="59">
        <f t="shared" si="93"/>
        <v>0</v>
      </c>
      <c r="Q1275" s="60">
        <f t="shared" si="94"/>
        <v>-1748148</v>
      </c>
      <c r="R1275" s="61"/>
      <c r="S1275" s="61"/>
      <c r="T1275" s="61"/>
      <c r="U1275" s="61"/>
      <c r="V1275" s="61"/>
      <c r="W1275" s="61"/>
      <c r="X1275" s="61"/>
      <c r="Y1275" s="61"/>
      <c r="Z1275" s="61"/>
      <c r="AA1275" s="61"/>
      <c r="AB1275" s="61"/>
      <c r="AC1275" s="61"/>
      <c r="AD1275" s="61"/>
      <c r="AE1275" s="61"/>
      <c r="AF1275" s="61"/>
      <c r="AG1275" s="61"/>
      <c r="AH1275" s="61"/>
      <c r="AI1275" s="61"/>
      <c r="AJ1275" s="61"/>
      <c r="AK1275" s="61"/>
      <c r="AL1275" s="61"/>
      <c r="AM1275" s="61"/>
      <c r="AN1275" s="61"/>
    </row>
    <row r="1276" spans="1:40" s="23" customFormat="1" ht="12.75" x14ac:dyDescent="0.2">
      <c r="A1276" s="23" t="s">
        <v>3598</v>
      </c>
      <c r="B1276" s="138">
        <v>4003</v>
      </c>
      <c r="C1276" s="138">
        <v>4003</v>
      </c>
      <c r="D1276" s="138">
        <v>400301</v>
      </c>
      <c r="E1276" s="138">
        <v>400301</v>
      </c>
      <c r="F1276" s="108" t="s">
        <v>2599</v>
      </c>
      <c r="G1276" s="27" t="s">
        <v>2600</v>
      </c>
      <c r="H1276" s="27" t="s">
        <v>5</v>
      </c>
      <c r="I1276" s="27" t="e">
        <f>+SUMIF('[16]New PBC 31.03.2021'!A:A, 'Trial Balance (2)'!F1276, '[16]New PBC 31.03.2021'!D:D)</f>
        <v>#VALUE!</v>
      </c>
      <c r="J1276" s="27" t="e">
        <f>+SUMIF('[16]New PBC 31.03.2021'!A:A, 'Trial Balance (2)'!F1276, '[16]New PBC 31.03.2021'!G:G)</f>
        <v>#VALUE!</v>
      </c>
      <c r="K1276" s="27" t="e">
        <f>+SUMIF('[16]New PBC 31.03.2021'!A:A, 'Trial Balance (2)'!F1276, '[16]New PBC 31.03.2021'!J:J)</f>
        <v>#VALUE!</v>
      </c>
      <c r="L1276" s="27" t="e">
        <f t="shared" si="91"/>
        <v>#VALUE!</v>
      </c>
      <c r="M1276" s="27">
        <f t="shared" si="95"/>
        <v>0</v>
      </c>
      <c r="N1276" s="95" t="e">
        <f t="shared" si="92"/>
        <v>#VALUE!</v>
      </c>
      <c r="O1276" s="59">
        <v>-2123702.73</v>
      </c>
      <c r="P1276" s="59">
        <f t="shared" si="93"/>
        <v>0</v>
      </c>
      <c r="Q1276" s="60">
        <f t="shared" si="94"/>
        <v>-2123703</v>
      </c>
      <c r="R1276" s="61"/>
      <c r="S1276" s="61"/>
      <c r="T1276" s="61"/>
      <c r="U1276" s="61"/>
      <c r="V1276" s="61"/>
      <c r="W1276" s="61"/>
      <c r="X1276" s="61"/>
      <c r="Y1276" s="61"/>
      <c r="Z1276" s="61"/>
      <c r="AA1276" s="61"/>
      <c r="AB1276" s="61"/>
      <c r="AC1276" s="61"/>
      <c r="AD1276" s="61"/>
      <c r="AE1276" s="61"/>
      <c r="AF1276" s="61"/>
      <c r="AG1276" s="61"/>
      <c r="AH1276" s="61"/>
      <c r="AI1276" s="61"/>
      <c r="AJ1276" s="61"/>
      <c r="AK1276" s="61"/>
      <c r="AL1276" s="61"/>
      <c r="AM1276" s="61"/>
      <c r="AN1276" s="61"/>
    </row>
    <row r="1277" spans="1:40" s="23" customFormat="1" ht="12.75" x14ac:dyDescent="0.2">
      <c r="A1277" s="23" t="s">
        <v>3597</v>
      </c>
      <c r="B1277" s="138">
        <v>5005</v>
      </c>
      <c r="C1277" s="138">
        <v>5005</v>
      </c>
      <c r="D1277" s="138">
        <v>500502</v>
      </c>
      <c r="E1277" s="138">
        <v>500502</v>
      </c>
      <c r="F1277" s="108" t="s">
        <v>2601</v>
      </c>
      <c r="G1277" s="27" t="s">
        <v>2602</v>
      </c>
      <c r="H1277" s="27" t="s">
        <v>5</v>
      </c>
      <c r="I1277" s="27" t="e">
        <f>+SUMIF('[16]New PBC 31.03.2021'!A:A, 'Trial Balance (2)'!F1277, '[16]New PBC 31.03.2021'!D:D)</f>
        <v>#VALUE!</v>
      </c>
      <c r="J1277" s="27" t="e">
        <f>+SUMIF('[16]New PBC 31.03.2021'!A:A, 'Trial Balance (2)'!F1277, '[16]New PBC 31.03.2021'!G:G)</f>
        <v>#VALUE!</v>
      </c>
      <c r="K1277" s="27" t="e">
        <f>+SUMIF('[16]New PBC 31.03.2021'!A:A, 'Trial Balance (2)'!F1277, '[16]New PBC 31.03.2021'!J:J)</f>
        <v>#VALUE!</v>
      </c>
      <c r="L1277" s="27" t="e">
        <f t="shared" si="91"/>
        <v>#VALUE!</v>
      </c>
      <c r="M1277" s="27">
        <f t="shared" si="95"/>
        <v>0</v>
      </c>
      <c r="N1277" s="95" t="e">
        <f t="shared" si="92"/>
        <v>#VALUE!</v>
      </c>
      <c r="O1277" s="59">
        <v>-12850.867</v>
      </c>
      <c r="P1277" s="59">
        <f t="shared" si="93"/>
        <v>0</v>
      </c>
      <c r="Q1277" s="60">
        <f t="shared" si="94"/>
        <v>-12851</v>
      </c>
      <c r="R1277" s="61"/>
      <c r="S1277" s="61"/>
      <c r="T1277" s="61"/>
      <c r="U1277" s="61"/>
      <c r="V1277" s="61"/>
      <c r="W1277" s="61"/>
      <c r="X1277" s="61"/>
      <c r="Y1277" s="61"/>
      <c r="Z1277" s="61"/>
      <c r="AA1277" s="61"/>
      <c r="AB1277" s="61"/>
      <c r="AC1277" s="61"/>
      <c r="AD1277" s="61"/>
      <c r="AE1277" s="61"/>
      <c r="AF1277" s="61"/>
      <c r="AG1277" s="61"/>
      <c r="AH1277" s="61"/>
      <c r="AI1277" s="61"/>
      <c r="AJ1277" s="61"/>
      <c r="AK1277" s="61"/>
      <c r="AL1277" s="61"/>
      <c r="AM1277" s="61"/>
      <c r="AN1277" s="61"/>
    </row>
    <row r="1278" spans="1:40" s="23" customFormat="1" ht="12.75" x14ac:dyDescent="0.2">
      <c r="A1278" s="23" t="s">
        <v>3598</v>
      </c>
      <c r="B1278" s="138">
        <v>4003</v>
      </c>
      <c r="C1278" s="138">
        <v>4003</v>
      </c>
      <c r="D1278" s="138">
        <v>400301</v>
      </c>
      <c r="E1278" s="138">
        <v>400301</v>
      </c>
      <c r="F1278" s="108" t="s">
        <v>2605</v>
      </c>
      <c r="G1278" s="27" t="s">
        <v>2606</v>
      </c>
      <c r="H1278" s="27" t="s">
        <v>5</v>
      </c>
      <c r="I1278" s="27" t="e">
        <f>+SUMIF('[16]New PBC 31.03.2021'!A:A, 'Trial Balance (2)'!F1278, '[16]New PBC 31.03.2021'!D:D)</f>
        <v>#VALUE!</v>
      </c>
      <c r="J1278" s="27" t="e">
        <f>+SUMIF('[16]New PBC 31.03.2021'!A:A, 'Trial Balance (2)'!F1278, '[16]New PBC 31.03.2021'!G:G)</f>
        <v>#VALUE!</v>
      </c>
      <c r="K1278" s="27" t="e">
        <f>+SUMIF('[16]New PBC 31.03.2021'!A:A, 'Trial Balance (2)'!F1278, '[16]New PBC 31.03.2021'!J:J)</f>
        <v>#VALUE!</v>
      </c>
      <c r="L1278" s="27" t="e">
        <f t="shared" si="91"/>
        <v>#VALUE!</v>
      </c>
      <c r="M1278" s="27">
        <f t="shared" si="95"/>
        <v>0</v>
      </c>
      <c r="N1278" s="95" t="e">
        <f t="shared" si="92"/>
        <v>#VALUE!</v>
      </c>
      <c r="O1278" s="59">
        <v>-1791205.8509</v>
      </c>
      <c r="P1278" s="59">
        <f t="shared" si="93"/>
        <v>0</v>
      </c>
      <c r="Q1278" s="60">
        <f t="shared" si="94"/>
        <v>-1791206</v>
      </c>
      <c r="R1278" s="61"/>
      <c r="S1278" s="61"/>
      <c r="T1278" s="61"/>
      <c r="U1278" s="61"/>
      <c r="V1278" s="61"/>
      <c r="W1278" s="61"/>
      <c r="X1278" s="61"/>
      <c r="Y1278" s="61"/>
      <c r="Z1278" s="61"/>
      <c r="AA1278" s="61"/>
      <c r="AB1278" s="61"/>
      <c r="AC1278" s="61"/>
      <c r="AD1278" s="61"/>
      <c r="AE1278" s="61"/>
      <c r="AF1278" s="61"/>
      <c r="AG1278" s="61"/>
      <c r="AH1278" s="61"/>
      <c r="AI1278" s="61"/>
      <c r="AJ1278" s="61"/>
      <c r="AK1278" s="61"/>
      <c r="AL1278" s="61"/>
      <c r="AM1278" s="61"/>
      <c r="AN1278" s="61"/>
    </row>
    <row r="1279" spans="1:40" s="23" customFormat="1" ht="12.75" x14ac:dyDescent="0.2">
      <c r="A1279" s="23" t="s">
        <v>3597</v>
      </c>
      <c r="B1279" s="138">
        <v>5006</v>
      </c>
      <c r="C1279" s="138">
        <v>5006</v>
      </c>
      <c r="D1279" s="138">
        <v>500603</v>
      </c>
      <c r="E1279" s="138">
        <v>500603</v>
      </c>
      <c r="F1279" s="108" t="s">
        <v>2607</v>
      </c>
      <c r="G1279" s="27" t="s">
        <v>2608</v>
      </c>
      <c r="H1279" s="27" t="s">
        <v>5</v>
      </c>
      <c r="I1279" s="27" t="e">
        <f>+SUMIF('[16]New PBC 31.03.2021'!A:A, 'Trial Balance (2)'!F1279, '[16]New PBC 31.03.2021'!D:D)</f>
        <v>#VALUE!</v>
      </c>
      <c r="J1279" s="27" t="e">
        <f>+SUMIF('[16]New PBC 31.03.2021'!A:A, 'Trial Balance (2)'!F1279, '[16]New PBC 31.03.2021'!G:G)</f>
        <v>#VALUE!</v>
      </c>
      <c r="K1279" s="27" t="e">
        <f>+SUMIF('[16]New PBC 31.03.2021'!A:A, 'Trial Balance (2)'!F1279, '[16]New PBC 31.03.2021'!J:J)</f>
        <v>#VALUE!</v>
      </c>
      <c r="L1279" s="27" t="e">
        <f t="shared" si="91"/>
        <v>#VALUE!</v>
      </c>
      <c r="M1279" s="27">
        <f t="shared" si="95"/>
        <v>9</v>
      </c>
      <c r="N1279" s="95" t="e">
        <f t="shared" si="92"/>
        <v>#VALUE!</v>
      </c>
      <c r="O1279" s="59">
        <v>-6426044.6476995992</v>
      </c>
      <c r="P1279" s="59">
        <f t="shared" si="93"/>
        <v>0</v>
      </c>
      <c r="Q1279" s="60">
        <f t="shared" si="94"/>
        <v>-6426045</v>
      </c>
      <c r="R1279" s="61"/>
      <c r="S1279" s="61"/>
      <c r="T1279" s="61">
        <v>11</v>
      </c>
      <c r="U1279" s="61"/>
      <c r="V1279" s="61"/>
      <c r="W1279" s="61">
        <v>-2</v>
      </c>
      <c r="X1279" s="61"/>
      <c r="Y1279" s="61"/>
      <c r="Z1279" s="61"/>
      <c r="AA1279" s="61"/>
      <c r="AB1279" s="61"/>
      <c r="AC1279" s="61"/>
      <c r="AD1279" s="61"/>
      <c r="AE1279" s="61"/>
      <c r="AF1279" s="61"/>
      <c r="AG1279" s="61"/>
      <c r="AH1279" s="61"/>
      <c r="AI1279" s="61"/>
      <c r="AJ1279" s="61"/>
      <c r="AK1279" s="61"/>
      <c r="AL1279" s="61"/>
      <c r="AM1279" s="61"/>
      <c r="AN1279" s="61"/>
    </row>
    <row r="1280" spans="1:40" s="23" customFormat="1" ht="12.75" x14ac:dyDescent="0.2">
      <c r="A1280" s="23" t="s">
        <v>3593</v>
      </c>
      <c r="B1280" s="138">
        <v>5004</v>
      </c>
      <c r="C1280" s="138">
        <v>5004</v>
      </c>
      <c r="D1280" s="138">
        <v>500418</v>
      </c>
      <c r="E1280" s="138">
        <v>500418</v>
      </c>
      <c r="F1280" s="115" t="s">
        <v>2609</v>
      </c>
      <c r="G1280" s="27" t="s">
        <v>2610</v>
      </c>
      <c r="H1280" s="27" t="s">
        <v>5</v>
      </c>
      <c r="I1280" s="27" t="e">
        <f>+SUMIF('[16]New PBC 31.03.2021'!A:A, 'Trial Balance (2)'!F1280, '[16]New PBC 31.03.2021'!D:D)</f>
        <v>#VALUE!</v>
      </c>
      <c r="J1280" s="27" t="e">
        <f>+SUMIF('[16]New PBC 31.03.2021'!A:A, 'Trial Balance (2)'!F1280, '[16]New PBC 31.03.2021'!G:G)</f>
        <v>#VALUE!</v>
      </c>
      <c r="K1280" s="27" t="e">
        <f>+SUMIF('[16]New PBC 31.03.2021'!A:A, 'Trial Balance (2)'!F1280, '[16]New PBC 31.03.2021'!J:J)</f>
        <v>#VALUE!</v>
      </c>
      <c r="L1280" s="27" t="e">
        <f t="shared" si="91"/>
        <v>#VALUE!</v>
      </c>
      <c r="M1280" s="27">
        <f t="shared" si="95"/>
        <v>0</v>
      </c>
      <c r="N1280" s="95" t="e">
        <f t="shared" si="92"/>
        <v>#VALUE!</v>
      </c>
      <c r="O1280" s="59">
        <v>-15952008</v>
      </c>
      <c r="P1280" s="59">
        <f t="shared" si="93"/>
        <v>0</v>
      </c>
      <c r="Q1280" s="60">
        <f t="shared" si="94"/>
        <v>-15952008</v>
      </c>
      <c r="R1280" s="61"/>
      <c r="S1280" s="61"/>
      <c r="T1280" s="61"/>
      <c r="U1280" s="61"/>
      <c r="V1280" s="61"/>
      <c r="W1280" s="61"/>
      <c r="X1280" s="61"/>
      <c r="Y1280" s="61"/>
      <c r="Z1280" s="61"/>
      <c r="AA1280" s="61"/>
      <c r="AB1280" s="61"/>
      <c r="AC1280" s="61"/>
      <c r="AD1280" s="61"/>
      <c r="AE1280" s="61"/>
      <c r="AF1280" s="61"/>
      <c r="AG1280" s="61"/>
      <c r="AH1280" s="61"/>
      <c r="AI1280" s="61"/>
      <c r="AJ1280" s="61"/>
      <c r="AK1280" s="61"/>
      <c r="AL1280" s="61"/>
      <c r="AM1280" s="61"/>
      <c r="AN1280" s="61"/>
    </row>
    <row r="1281" spans="1:40" s="23" customFormat="1" ht="12.75" x14ac:dyDescent="0.2">
      <c r="A1281" s="23" t="s">
        <v>3600</v>
      </c>
      <c r="B1281" s="138">
        <v>4001</v>
      </c>
      <c r="C1281" s="138">
        <v>4001</v>
      </c>
      <c r="D1281" s="138">
        <v>400101</v>
      </c>
      <c r="E1281" s="138">
        <v>400101</v>
      </c>
      <c r="F1281" s="108" t="s">
        <v>2587</v>
      </c>
      <c r="G1281" s="27" t="s">
        <v>2588</v>
      </c>
      <c r="H1281" s="27" t="s">
        <v>5</v>
      </c>
      <c r="I1281" s="27" t="e">
        <f>+SUMIF('[16]New PBC 31.03.2021'!A:A, 'Trial Balance (2)'!F1281, '[16]New PBC 31.03.2021'!D:D)</f>
        <v>#VALUE!</v>
      </c>
      <c r="J1281" s="27" t="e">
        <f>+SUMIF('[16]New PBC 31.03.2021'!A:A, 'Trial Balance (2)'!F1281, '[16]New PBC 31.03.2021'!G:G)</f>
        <v>#VALUE!</v>
      </c>
      <c r="K1281" s="27" t="e">
        <f>+SUMIF('[16]New PBC 31.03.2021'!A:A, 'Trial Balance (2)'!F1281, '[16]New PBC 31.03.2021'!J:J)</f>
        <v>#VALUE!</v>
      </c>
      <c r="L1281" s="27" t="e">
        <f t="shared" si="91"/>
        <v>#VALUE!</v>
      </c>
      <c r="M1281" s="27">
        <f t="shared" si="95"/>
        <v>0</v>
      </c>
      <c r="N1281" s="95" t="e">
        <f t="shared" si="92"/>
        <v>#VALUE!</v>
      </c>
      <c r="O1281" s="59">
        <v>393886</v>
      </c>
      <c r="P1281" s="59">
        <f t="shared" si="93"/>
        <v>0</v>
      </c>
      <c r="Q1281" s="60">
        <f t="shared" si="94"/>
        <v>393886</v>
      </c>
      <c r="R1281" s="61"/>
      <c r="S1281" s="61"/>
      <c r="T1281" s="61"/>
      <c r="U1281" s="61"/>
      <c r="V1281" s="61"/>
      <c r="W1281" s="61"/>
      <c r="X1281" s="61"/>
      <c r="Y1281" s="61"/>
      <c r="Z1281" s="61"/>
      <c r="AA1281" s="61"/>
      <c r="AB1281" s="61"/>
      <c r="AC1281" s="61"/>
      <c r="AD1281" s="61"/>
      <c r="AE1281" s="61"/>
      <c r="AF1281" s="61"/>
      <c r="AG1281" s="61"/>
      <c r="AH1281" s="61"/>
      <c r="AI1281" s="61"/>
      <c r="AJ1281" s="61"/>
      <c r="AK1281" s="61"/>
      <c r="AL1281" s="61"/>
      <c r="AM1281" s="61"/>
      <c r="AN1281" s="61"/>
    </row>
    <row r="1282" spans="1:40" s="23" customFormat="1" ht="12.75" x14ac:dyDescent="0.2">
      <c r="A1282" s="23" t="s">
        <v>3598</v>
      </c>
      <c r="B1282" s="138">
        <v>4003</v>
      </c>
      <c r="C1282" s="138">
        <v>4003</v>
      </c>
      <c r="D1282" s="138">
        <v>400301</v>
      </c>
      <c r="E1282" s="138">
        <v>400301</v>
      </c>
      <c r="F1282" s="108" t="s">
        <v>2589</v>
      </c>
      <c r="G1282" s="27" t="s">
        <v>2590</v>
      </c>
      <c r="H1282" s="27" t="s">
        <v>5</v>
      </c>
      <c r="I1282" s="27" t="e">
        <f>+SUMIF('[16]New PBC 31.03.2021'!A:A, 'Trial Balance (2)'!F1282, '[16]New PBC 31.03.2021'!D:D)</f>
        <v>#VALUE!</v>
      </c>
      <c r="J1282" s="27" t="e">
        <f>+SUMIF('[16]New PBC 31.03.2021'!A:A, 'Trial Balance (2)'!F1282, '[16]New PBC 31.03.2021'!G:G)</f>
        <v>#VALUE!</v>
      </c>
      <c r="K1282" s="27" t="e">
        <f>+SUMIF('[16]New PBC 31.03.2021'!A:A, 'Trial Balance (2)'!F1282, '[16]New PBC 31.03.2021'!J:J)</f>
        <v>#VALUE!</v>
      </c>
      <c r="L1282" s="27" t="e">
        <f t="shared" si="91"/>
        <v>#VALUE!</v>
      </c>
      <c r="M1282" s="27">
        <f t="shared" si="95"/>
        <v>0</v>
      </c>
      <c r="N1282" s="95" t="e">
        <f t="shared" si="92"/>
        <v>#VALUE!</v>
      </c>
      <c r="O1282" s="59">
        <v>-20400</v>
      </c>
      <c r="P1282" s="59">
        <f t="shared" si="93"/>
        <v>0</v>
      </c>
      <c r="Q1282" s="60">
        <f t="shared" si="94"/>
        <v>-20400</v>
      </c>
      <c r="R1282" s="61"/>
      <c r="S1282" s="61"/>
      <c r="T1282" s="61"/>
      <c r="U1282" s="61"/>
      <c r="V1282" s="61"/>
      <c r="W1282" s="61"/>
      <c r="X1282" s="61"/>
      <c r="Y1282" s="61"/>
      <c r="Z1282" s="61"/>
      <c r="AA1282" s="61"/>
      <c r="AB1282" s="61"/>
      <c r="AC1282" s="61"/>
      <c r="AD1282" s="61"/>
      <c r="AE1282" s="61"/>
      <c r="AF1282" s="61"/>
      <c r="AG1282" s="61"/>
      <c r="AH1282" s="61"/>
      <c r="AI1282" s="61"/>
      <c r="AJ1282" s="61"/>
      <c r="AK1282" s="61"/>
      <c r="AL1282" s="61"/>
      <c r="AM1282" s="61"/>
      <c r="AN1282" s="61"/>
    </row>
    <row r="1283" spans="1:40" s="23" customFormat="1" ht="12.75" x14ac:dyDescent="0.2">
      <c r="A1283" s="23" t="s">
        <v>3598</v>
      </c>
      <c r="B1283" s="138">
        <v>4003</v>
      </c>
      <c r="C1283" s="138">
        <v>4003</v>
      </c>
      <c r="D1283" s="138">
        <v>400301</v>
      </c>
      <c r="E1283" s="138">
        <v>400301</v>
      </c>
      <c r="F1283" s="108" t="s">
        <v>2591</v>
      </c>
      <c r="G1283" s="27" t="s">
        <v>2592</v>
      </c>
      <c r="H1283" s="27" t="s">
        <v>5</v>
      </c>
      <c r="I1283" s="27" t="e">
        <f>+SUMIF('[16]New PBC 31.03.2021'!A:A, 'Trial Balance (2)'!F1283, '[16]New PBC 31.03.2021'!D:D)</f>
        <v>#VALUE!</v>
      </c>
      <c r="J1283" s="27" t="e">
        <f>+SUMIF('[16]New PBC 31.03.2021'!A:A, 'Trial Balance (2)'!F1283, '[16]New PBC 31.03.2021'!G:G)</f>
        <v>#VALUE!</v>
      </c>
      <c r="K1283" s="27" t="e">
        <f>+SUMIF('[16]New PBC 31.03.2021'!A:A, 'Trial Balance (2)'!F1283, '[16]New PBC 31.03.2021'!J:J)</f>
        <v>#VALUE!</v>
      </c>
      <c r="L1283" s="27" t="e">
        <f t="shared" si="91"/>
        <v>#VALUE!</v>
      </c>
      <c r="M1283" s="27">
        <f t="shared" si="95"/>
        <v>0</v>
      </c>
      <c r="N1283" s="95" t="e">
        <f t="shared" si="92"/>
        <v>#VALUE!</v>
      </c>
      <c r="O1283" s="59">
        <v>-90208</v>
      </c>
      <c r="P1283" s="59">
        <f t="shared" si="93"/>
        <v>0</v>
      </c>
      <c r="Q1283" s="60">
        <f t="shared" si="94"/>
        <v>-90208</v>
      </c>
      <c r="R1283" s="61"/>
      <c r="S1283" s="61"/>
      <c r="T1283" s="61"/>
      <c r="U1283" s="61"/>
      <c r="V1283" s="61"/>
      <c r="W1283" s="61"/>
      <c r="X1283" s="61"/>
      <c r="Y1283" s="61"/>
      <c r="Z1283" s="61"/>
      <c r="AA1283" s="61"/>
      <c r="AB1283" s="61"/>
      <c r="AC1283" s="61"/>
      <c r="AD1283" s="61"/>
      <c r="AE1283" s="61"/>
      <c r="AF1283" s="61"/>
      <c r="AG1283" s="61"/>
      <c r="AH1283" s="61"/>
      <c r="AI1283" s="61"/>
      <c r="AJ1283" s="61"/>
      <c r="AK1283" s="61"/>
      <c r="AL1283" s="61"/>
      <c r="AM1283" s="61"/>
      <c r="AN1283" s="61"/>
    </row>
    <row r="1284" spans="1:40" s="23" customFormat="1" ht="12.75" x14ac:dyDescent="0.2">
      <c r="A1284" s="123" t="s">
        <v>3598</v>
      </c>
      <c r="B1284" s="139">
        <v>4003</v>
      </c>
      <c r="C1284" s="138"/>
      <c r="D1284" s="139">
        <v>400301</v>
      </c>
      <c r="E1284" s="138"/>
      <c r="F1284" s="108" t="s">
        <v>3509</v>
      </c>
      <c r="G1284" s="27" t="s">
        <v>3510</v>
      </c>
      <c r="H1284" s="27"/>
      <c r="I1284" s="27" t="e">
        <f>+SUMIF('[16]New PBC 31.03.2021'!A:A, 'Trial Balance (2)'!F1284, '[16]New PBC 31.03.2021'!D:D)</f>
        <v>#VALUE!</v>
      </c>
      <c r="J1284" s="27" t="e">
        <f>+SUMIF('[16]New PBC 31.03.2021'!A:A, 'Trial Balance (2)'!F1284, '[16]New PBC 31.03.2021'!G:G)</f>
        <v>#VALUE!</v>
      </c>
      <c r="K1284" s="27" t="e">
        <f>+SUMIF('[16]New PBC 31.03.2021'!A:A, 'Trial Balance (2)'!F1284, '[16]New PBC 31.03.2021'!J:J)</f>
        <v>#VALUE!</v>
      </c>
      <c r="L1284" s="27" t="e">
        <f t="shared" si="91"/>
        <v>#VALUE!</v>
      </c>
      <c r="M1284" s="27"/>
      <c r="N1284" s="95" t="e">
        <f t="shared" si="92"/>
        <v>#VALUE!</v>
      </c>
      <c r="O1284" s="59"/>
      <c r="P1284" s="59"/>
      <c r="Q1284" s="60"/>
      <c r="R1284" s="61"/>
      <c r="S1284" s="61"/>
      <c r="T1284" s="61"/>
      <c r="U1284" s="61"/>
      <c r="V1284" s="61"/>
      <c r="W1284" s="61"/>
      <c r="X1284" s="61"/>
      <c r="Y1284" s="61"/>
      <c r="Z1284" s="61"/>
      <c r="AA1284" s="61"/>
      <c r="AB1284" s="61"/>
      <c r="AC1284" s="61"/>
      <c r="AD1284" s="61"/>
      <c r="AE1284" s="61"/>
      <c r="AF1284" s="61"/>
      <c r="AG1284" s="61"/>
      <c r="AH1284" s="61"/>
      <c r="AI1284" s="61"/>
      <c r="AJ1284" s="61"/>
      <c r="AK1284" s="61"/>
      <c r="AL1284" s="61"/>
      <c r="AM1284" s="61"/>
      <c r="AN1284" s="61"/>
    </row>
    <row r="1285" spans="1:40" s="23" customFormat="1" ht="12.75" x14ac:dyDescent="0.2">
      <c r="A1285" s="23" t="s">
        <v>3597</v>
      </c>
      <c r="B1285" s="138">
        <v>5006</v>
      </c>
      <c r="C1285" s="138">
        <v>5006</v>
      </c>
      <c r="D1285" s="138">
        <v>500603</v>
      </c>
      <c r="E1285" s="138">
        <v>500603</v>
      </c>
      <c r="F1285" s="108" t="s">
        <v>2603</v>
      </c>
      <c r="G1285" s="27" t="s">
        <v>2604</v>
      </c>
      <c r="H1285" s="27" t="s">
        <v>5</v>
      </c>
      <c r="I1285" s="27" t="e">
        <f>+SUMIF('[16]New PBC 31.03.2021'!A:A, 'Trial Balance (2)'!F1285, '[16]New PBC 31.03.2021'!D:D)</f>
        <v>#VALUE!</v>
      </c>
      <c r="J1285" s="27" t="e">
        <f>+SUMIF('[16]New PBC 31.03.2021'!A:A, 'Trial Balance (2)'!F1285, '[16]New PBC 31.03.2021'!G:G)</f>
        <v>#VALUE!</v>
      </c>
      <c r="K1285" s="27" t="e">
        <f>+SUMIF('[16]New PBC 31.03.2021'!A:A, 'Trial Balance (2)'!F1285, '[16]New PBC 31.03.2021'!J:J)</f>
        <v>#VALUE!</v>
      </c>
      <c r="L1285" s="27" t="e">
        <f t="shared" si="91"/>
        <v>#VALUE!</v>
      </c>
      <c r="M1285" s="27">
        <f t="shared" si="95"/>
        <v>0</v>
      </c>
      <c r="N1285" s="95" t="e">
        <f t="shared" si="92"/>
        <v>#VALUE!</v>
      </c>
      <c r="O1285" s="59">
        <v>-76254.399999999994</v>
      </c>
      <c r="P1285" s="59">
        <f t="shared" si="93"/>
        <v>0</v>
      </c>
      <c r="Q1285" s="60">
        <f t="shared" si="94"/>
        <v>-76254</v>
      </c>
      <c r="R1285" s="61"/>
      <c r="S1285" s="61"/>
      <c r="T1285" s="61"/>
      <c r="U1285" s="61"/>
      <c r="V1285" s="61"/>
      <c r="W1285" s="61"/>
      <c r="X1285" s="61"/>
      <c r="Y1285" s="61"/>
      <c r="Z1285" s="61"/>
      <c r="AA1285" s="61"/>
      <c r="AB1285" s="61"/>
      <c r="AC1285" s="61"/>
      <c r="AD1285" s="61"/>
      <c r="AE1285" s="61"/>
      <c r="AF1285" s="61"/>
      <c r="AG1285" s="61"/>
      <c r="AH1285" s="61"/>
      <c r="AI1285" s="61"/>
      <c r="AJ1285" s="61"/>
      <c r="AK1285" s="61"/>
      <c r="AL1285" s="61"/>
      <c r="AM1285" s="61"/>
      <c r="AN1285" s="61"/>
    </row>
    <row r="1286" spans="1:40" s="23" customFormat="1" ht="12.75" x14ac:dyDescent="0.2">
      <c r="A1286" s="23" t="s">
        <v>3600</v>
      </c>
      <c r="B1286" s="138">
        <v>4001</v>
      </c>
      <c r="C1286" s="138">
        <v>4001</v>
      </c>
      <c r="D1286" s="138">
        <v>400101</v>
      </c>
      <c r="E1286" s="138">
        <v>400101</v>
      </c>
      <c r="F1286" s="108" t="s">
        <v>2581</v>
      </c>
      <c r="G1286" s="27" t="s">
        <v>2582</v>
      </c>
      <c r="H1286" s="27" t="s">
        <v>5</v>
      </c>
      <c r="I1286" s="27" t="e">
        <f>+SUMIF('[16]New PBC 31.03.2021'!A:A, 'Trial Balance (2)'!F1286, '[16]New PBC 31.03.2021'!D:D)</f>
        <v>#VALUE!</v>
      </c>
      <c r="J1286" s="27" t="e">
        <f>+SUMIF('[16]New PBC 31.03.2021'!A:A, 'Trial Balance (2)'!F1286, '[16]New PBC 31.03.2021'!G:G)</f>
        <v>#VALUE!</v>
      </c>
      <c r="K1286" s="27" t="e">
        <f>+SUMIF('[16]New PBC 31.03.2021'!A:A, 'Trial Balance (2)'!F1286, '[16]New PBC 31.03.2021'!J:J)</f>
        <v>#VALUE!</v>
      </c>
      <c r="L1286" s="27" t="e">
        <f t="shared" si="91"/>
        <v>#VALUE!</v>
      </c>
      <c r="M1286" s="27">
        <f t="shared" si="95"/>
        <v>0</v>
      </c>
      <c r="N1286" s="95" t="e">
        <f t="shared" si="92"/>
        <v>#VALUE!</v>
      </c>
      <c r="O1286" s="59">
        <v>-1387007</v>
      </c>
      <c r="P1286" s="59">
        <f t="shared" si="93"/>
        <v>0</v>
      </c>
      <c r="Q1286" s="60">
        <f t="shared" si="94"/>
        <v>-1387007</v>
      </c>
      <c r="R1286" s="61"/>
      <c r="S1286" s="61"/>
      <c r="T1286" s="61"/>
      <c r="U1286" s="61"/>
      <c r="V1286" s="61"/>
      <c r="W1286" s="61"/>
      <c r="X1286" s="61"/>
      <c r="Y1286" s="61"/>
      <c r="Z1286" s="61"/>
      <c r="AA1286" s="61"/>
      <c r="AB1286" s="61"/>
      <c r="AC1286" s="61"/>
      <c r="AD1286" s="61"/>
      <c r="AE1286" s="61"/>
      <c r="AF1286" s="61"/>
      <c r="AG1286" s="61"/>
      <c r="AH1286" s="61"/>
      <c r="AI1286" s="61"/>
      <c r="AJ1286" s="61"/>
      <c r="AK1286" s="61"/>
      <c r="AL1286" s="61"/>
      <c r="AM1286" s="61"/>
      <c r="AN1286" s="61"/>
    </row>
    <row r="1287" spans="1:40" s="23" customFormat="1" ht="12.75" x14ac:dyDescent="0.2">
      <c r="A1287" s="23" t="s">
        <v>3598</v>
      </c>
      <c r="B1287" s="138">
        <v>4003</v>
      </c>
      <c r="C1287" s="138">
        <v>4003</v>
      </c>
      <c r="D1287" s="138">
        <v>400301</v>
      </c>
      <c r="E1287" s="138">
        <v>400301</v>
      </c>
      <c r="F1287" s="108" t="s">
        <v>2597</v>
      </c>
      <c r="G1287" s="27" t="s">
        <v>2598</v>
      </c>
      <c r="H1287" s="27" t="s">
        <v>5</v>
      </c>
      <c r="I1287" s="27" t="e">
        <f>+SUMIF('[16]New PBC 31.03.2021'!A:A, 'Trial Balance (2)'!F1287, '[16]New PBC 31.03.2021'!D:D)</f>
        <v>#VALUE!</v>
      </c>
      <c r="J1287" s="27" t="e">
        <f>+SUMIF('[16]New PBC 31.03.2021'!A:A, 'Trial Balance (2)'!F1287, '[16]New PBC 31.03.2021'!G:G)</f>
        <v>#VALUE!</v>
      </c>
      <c r="K1287" s="27" t="e">
        <f>+SUMIF('[16]New PBC 31.03.2021'!A:A, 'Trial Balance (2)'!F1287, '[16]New PBC 31.03.2021'!J:J)</f>
        <v>#VALUE!</v>
      </c>
      <c r="L1287" s="27" t="e">
        <f t="shared" si="91"/>
        <v>#VALUE!</v>
      </c>
      <c r="M1287" s="27">
        <f t="shared" si="95"/>
        <v>0</v>
      </c>
      <c r="N1287" s="95" t="e">
        <f t="shared" si="92"/>
        <v>#VALUE!</v>
      </c>
      <c r="O1287" s="59">
        <v>-1803670</v>
      </c>
      <c r="P1287" s="59">
        <f t="shared" si="93"/>
        <v>0</v>
      </c>
      <c r="Q1287" s="60">
        <f t="shared" si="94"/>
        <v>-1803670</v>
      </c>
      <c r="R1287" s="61"/>
      <c r="S1287" s="61"/>
      <c r="T1287" s="61"/>
      <c r="U1287" s="61"/>
      <c r="V1287" s="61"/>
      <c r="W1287" s="61"/>
      <c r="X1287" s="61"/>
      <c r="Y1287" s="61"/>
      <c r="Z1287" s="61"/>
      <c r="AA1287" s="61"/>
      <c r="AB1287" s="61"/>
      <c r="AC1287" s="61"/>
      <c r="AD1287" s="61"/>
      <c r="AE1287" s="61"/>
      <c r="AF1287" s="61"/>
      <c r="AG1287" s="61"/>
      <c r="AH1287" s="61"/>
      <c r="AI1287" s="61"/>
      <c r="AJ1287" s="61"/>
      <c r="AK1287" s="61"/>
      <c r="AL1287" s="61"/>
      <c r="AM1287" s="61"/>
      <c r="AN1287" s="61"/>
    </row>
    <row r="1288" spans="1:40" s="23" customFormat="1" ht="12.75" x14ac:dyDescent="0.2">
      <c r="B1288" s="138"/>
      <c r="C1288" s="138"/>
      <c r="D1288" s="138"/>
      <c r="E1288" s="138"/>
      <c r="F1288" s="108" t="s">
        <v>2611</v>
      </c>
      <c r="G1288" s="27" t="s">
        <v>2612</v>
      </c>
      <c r="H1288" s="27" t="s">
        <v>5</v>
      </c>
      <c r="I1288" s="27" t="e">
        <f>+SUMIF('[16]New PBC 31.03.2021'!A:A, 'Trial Balance (2)'!F1288, '[16]New PBC 31.03.2021'!D:D)</f>
        <v>#VALUE!</v>
      </c>
      <c r="J1288" s="27" t="e">
        <f>+SUMIF('[16]New PBC 31.03.2021'!A:A, 'Trial Balance (2)'!F1288, '[16]New PBC 31.03.2021'!G:G)</f>
        <v>#VALUE!</v>
      </c>
      <c r="K1288" s="27" t="e">
        <f>+SUMIF('[16]New PBC 31.03.2021'!A:A, 'Trial Balance (2)'!F1288, '[16]New PBC 31.03.2021'!J:J)</f>
        <v>#VALUE!</v>
      </c>
      <c r="L1288" s="27" t="e">
        <f t="shared" si="91"/>
        <v>#VALUE!</v>
      </c>
      <c r="M1288" s="27">
        <f t="shared" si="95"/>
        <v>0</v>
      </c>
      <c r="N1288" s="95" t="e">
        <f t="shared" si="92"/>
        <v>#VALUE!</v>
      </c>
      <c r="O1288" s="59"/>
      <c r="P1288" s="59"/>
      <c r="Q1288" s="60"/>
      <c r="R1288" s="61"/>
      <c r="S1288" s="61"/>
      <c r="T1288" s="61"/>
      <c r="U1288" s="61"/>
      <c r="V1288" s="61"/>
      <c r="W1288" s="61"/>
      <c r="X1288" s="61"/>
      <c r="Y1288" s="61"/>
      <c r="Z1288" s="61"/>
      <c r="AA1288" s="61"/>
      <c r="AB1288" s="61"/>
      <c r="AC1288" s="61"/>
      <c r="AD1288" s="61"/>
      <c r="AE1288" s="61"/>
      <c r="AF1288" s="61"/>
      <c r="AG1288" s="61"/>
      <c r="AH1288" s="61"/>
      <c r="AI1288" s="61"/>
      <c r="AJ1288" s="61"/>
      <c r="AK1288" s="61"/>
      <c r="AL1288" s="61"/>
      <c r="AM1288" s="61"/>
      <c r="AN1288" s="61"/>
    </row>
    <row r="1289" spans="1:40" s="116" customFormat="1" ht="12.75" x14ac:dyDescent="0.2">
      <c r="B1289" s="117"/>
      <c r="C1289" s="117"/>
      <c r="D1289" s="117"/>
      <c r="E1289" s="117"/>
      <c r="F1289" s="117"/>
      <c r="G1289" s="118"/>
      <c r="H1289" s="28"/>
      <c r="I1289" s="28" t="e">
        <f>SUM(I6:I1288)</f>
        <v>#VALUE!</v>
      </c>
      <c r="J1289" s="28" t="e">
        <f t="shared" ref="J1289:Q1289" si="96">+SUM(J5:J1288)</f>
        <v>#VALUE!</v>
      </c>
      <c r="K1289" s="28" t="e">
        <f t="shared" si="96"/>
        <v>#VALUE!</v>
      </c>
      <c r="L1289" s="28" t="e">
        <f t="shared" si="96"/>
        <v>#VALUE!</v>
      </c>
      <c r="M1289" s="28">
        <f t="shared" si="96"/>
        <v>-19160542</v>
      </c>
      <c r="N1289" s="28" t="e">
        <f t="shared" si="96"/>
        <v>#VALUE!</v>
      </c>
      <c r="O1289" s="28">
        <f t="shared" si="96"/>
        <v>0.64741344982758164</v>
      </c>
      <c r="P1289" s="28">
        <f t="shared" si="96"/>
        <v>2</v>
      </c>
      <c r="Q1289" s="28">
        <f t="shared" si="96"/>
        <v>0</v>
      </c>
      <c r="R1289" s="64"/>
      <c r="S1289" s="28">
        <f t="shared" ref="S1289:X1289" si="97">+SUM(S5:S1288)</f>
        <v>-1</v>
      </c>
      <c r="T1289" s="28">
        <f t="shared" si="97"/>
        <v>11</v>
      </c>
      <c r="U1289" s="28">
        <f t="shared" si="97"/>
        <v>0</v>
      </c>
      <c r="V1289" s="28">
        <f t="shared" si="97"/>
        <v>0</v>
      </c>
      <c r="W1289" s="28">
        <f t="shared" si="97"/>
        <v>-2</v>
      </c>
      <c r="X1289" s="28">
        <f t="shared" si="97"/>
        <v>0</v>
      </c>
      <c r="Y1289" s="64"/>
      <c r="Z1289" s="64"/>
      <c r="AA1289" s="64"/>
      <c r="AB1289" s="64"/>
      <c r="AC1289" s="64"/>
      <c r="AD1289" s="119">
        <f t="shared" ref="AD1289:AI1289" si="98">+SUM(AD5:AD1288)</f>
        <v>0</v>
      </c>
      <c r="AE1289" s="119">
        <f t="shared" si="98"/>
        <v>0</v>
      </c>
      <c r="AF1289" s="119">
        <f t="shared" si="98"/>
        <v>2</v>
      </c>
      <c r="AG1289" s="119">
        <f t="shared" si="98"/>
        <v>0</v>
      </c>
      <c r="AH1289" s="119">
        <f t="shared" si="98"/>
        <v>0</v>
      </c>
      <c r="AI1289" s="119">
        <f t="shared" si="98"/>
        <v>0</v>
      </c>
      <c r="AJ1289" s="119"/>
      <c r="AK1289" s="119"/>
      <c r="AL1289" s="119"/>
      <c r="AM1289" s="119">
        <f>+SUM(AM5:AM1288)</f>
        <v>0</v>
      </c>
      <c r="AN1289" s="64"/>
    </row>
    <row r="1290" spans="1:40" s="23" customFormat="1" ht="12.75" x14ac:dyDescent="0.2">
      <c r="B1290" s="61"/>
      <c r="C1290" s="61"/>
      <c r="D1290" s="61"/>
      <c r="E1290" s="61"/>
      <c r="F1290" s="120"/>
      <c r="G1290" s="121"/>
      <c r="H1290" s="61"/>
      <c r="I1290" s="61"/>
      <c r="J1290" s="61"/>
      <c r="K1290" s="61"/>
      <c r="L1290" s="61"/>
      <c r="M1290" s="61"/>
      <c r="N1290" s="67"/>
      <c r="O1290" s="98"/>
      <c r="P1290" s="98"/>
      <c r="Q1290" s="98"/>
      <c r="R1290" s="61"/>
      <c r="S1290" s="61"/>
      <c r="T1290" s="61"/>
      <c r="U1290" s="61"/>
      <c r="V1290" s="61"/>
      <c r="W1290" s="61"/>
      <c r="X1290" s="61"/>
      <c r="Y1290" s="61"/>
      <c r="Z1290" s="61"/>
      <c r="AA1290" s="61"/>
      <c r="AB1290" s="61"/>
      <c r="AC1290" s="61"/>
      <c r="AD1290" s="61"/>
      <c r="AE1290" s="61"/>
      <c r="AF1290" s="61"/>
      <c r="AG1290" s="61"/>
      <c r="AH1290" s="61"/>
      <c r="AI1290" s="61"/>
      <c r="AJ1290" s="61"/>
      <c r="AK1290" s="61"/>
      <c r="AL1290" s="61"/>
      <c r="AM1290" s="61"/>
      <c r="AN1290" s="61"/>
    </row>
    <row r="1291" spans="1:40" s="23" customFormat="1" ht="12.75" x14ac:dyDescent="0.2">
      <c r="B1291" s="61"/>
      <c r="C1291" s="61"/>
      <c r="D1291" s="61"/>
      <c r="E1291" s="61"/>
      <c r="F1291" s="120"/>
      <c r="G1291" s="121"/>
      <c r="H1291" s="61"/>
      <c r="I1291" s="61"/>
      <c r="J1291" s="61"/>
      <c r="K1291" s="61"/>
      <c r="L1291" s="61"/>
      <c r="M1291" s="61"/>
      <c r="N1291" s="67"/>
      <c r="O1291" s="98"/>
      <c r="P1291" s="98"/>
      <c r="Q1291" s="98"/>
      <c r="R1291" s="61"/>
      <c r="S1291" s="61"/>
      <c r="T1291" s="61"/>
      <c r="U1291" s="61"/>
      <c r="V1291" s="61"/>
      <c r="W1291" s="61"/>
      <c r="X1291" s="61"/>
      <c r="Y1291" s="61"/>
      <c r="Z1291" s="61"/>
      <c r="AA1291" s="61"/>
      <c r="AB1291" s="61"/>
      <c r="AC1291" s="61"/>
      <c r="AD1291" s="61"/>
      <c r="AE1291" s="61"/>
      <c r="AF1291" s="61"/>
      <c r="AG1291" s="61"/>
      <c r="AH1291" s="61"/>
      <c r="AI1291" s="61"/>
      <c r="AJ1291" s="61"/>
      <c r="AK1291" s="61"/>
      <c r="AL1291" s="61"/>
      <c r="AM1291" s="61"/>
      <c r="AN1291" s="61"/>
    </row>
    <row r="1292" spans="1:40" s="23" customFormat="1" ht="12.75" x14ac:dyDescent="0.2">
      <c r="F1292" s="120"/>
      <c r="G1292" s="121"/>
      <c r="J1292" s="23" t="e">
        <f>J1289-K1289</f>
        <v>#VALUE!</v>
      </c>
      <c r="N1292" s="71"/>
      <c r="O1292" s="122"/>
      <c r="P1292" s="122"/>
      <c r="Q1292" s="122"/>
    </row>
    <row r="1293" spans="1:40" s="23" customFormat="1" ht="12.75" x14ac:dyDescent="0.2">
      <c r="F1293" s="120"/>
      <c r="G1293" s="121"/>
      <c r="N1293" s="71"/>
      <c r="O1293" s="122"/>
      <c r="P1293" s="122"/>
      <c r="Q1293" s="122"/>
    </row>
    <row r="1294" spans="1:40" s="23" customFormat="1" ht="12.75" x14ac:dyDescent="0.2">
      <c r="F1294" s="120"/>
      <c r="G1294" s="121"/>
      <c r="N1294" s="71"/>
      <c r="O1294" s="122"/>
      <c r="P1294" s="122"/>
      <c r="Q1294" s="122"/>
    </row>
    <row r="1295" spans="1:40" s="23" customFormat="1" ht="12.75" x14ac:dyDescent="0.2">
      <c r="F1295" s="120"/>
      <c r="G1295" s="121"/>
      <c r="N1295" s="71"/>
      <c r="O1295" s="122"/>
      <c r="P1295" s="122"/>
      <c r="Q1295" s="122"/>
    </row>
    <row r="1296" spans="1:40" s="23" customFormat="1" ht="12.75" x14ac:dyDescent="0.2">
      <c r="F1296" s="120"/>
      <c r="G1296" s="121"/>
      <c r="N1296" s="71"/>
      <c r="O1296" s="122"/>
      <c r="P1296" s="122"/>
      <c r="Q1296" s="122"/>
    </row>
    <row r="1297" spans="6:17" s="23" customFormat="1" ht="12.75" x14ac:dyDescent="0.2">
      <c r="F1297" s="120"/>
      <c r="G1297" s="121"/>
      <c r="N1297" s="71"/>
      <c r="O1297" s="122"/>
      <c r="P1297" s="122"/>
      <c r="Q1297" s="122"/>
    </row>
    <row r="1298" spans="6:17" s="23" customFormat="1" ht="12.75" x14ac:dyDescent="0.2">
      <c r="F1298" s="120"/>
      <c r="G1298" s="121"/>
      <c r="N1298" s="71"/>
      <c r="O1298" s="122"/>
      <c r="P1298" s="122"/>
      <c r="Q1298" s="122"/>
    </row>
    <row r="1299" spans="6:17" s="23" customFormat="1" ht="12.75" x14ac:dyDescent="0.2">
      <c r="F1299" s="120"/>
      <c r="G1299" s="121"/>
      <c r="N1299" s="71"/>
      <c r="O1299" s="122"/>
      <c r="P1299" s="122"/>
      <c r="Q1299" s="122"/>
    </row>
    <row r="1300" spans="6:17" s="23" customFormat="1" ht="12.75" x14ac:dyDescent="0.2">
      <c r="F1300" s="120"/>
      <c r="G1300" s="121"/>
      <c r="N1300" s="71"/>
      <c r="O1300" s="122"/>
      <c r="P1300" s="122"/>
      <c r="Q1300" s="122"/>
    </row>
    <row r="1301" spans="6:17" s="23" customFormat="1" ht="12.75" x14ac:dyDescent="0.2">
      <c r="F1301" s="120"/>
      <c r="G1301" s="121"/>
      <c r="N1301" s="71"/>
      <c r="O1301" s="122"/>
      <c r="P1301" s="122"/>
      <c r="Q1301" s="122"/>
    </row>
    <row r="1302" spans="6:17" s="23" customFormat="1" ht="12.75" x14ac:dyDescent="0.2">
      <c r="F1302" s="120"/>
      <c r="G1302" s="121"/>
      <c r="N1302" s="71"/>
      <c r="O1302" s="122"/>
      <c r="P1302" s="122"/>
      <c r="Q1302" s="122"/>
    </row>
    <row r="1303" spans="6:17" s="23" customFormat="1" ht="12.75" x14ac:dyDescent="0.2">
      <c r="F1303" s="120"/>
      <c r="G1303" s="121"/>
      <c r="N1303" s="71"/>
      <c r="O1303" s="122"/>
      <c r="P1303" s="122"/>
      <c r="Q1303" s="122"/>
    </row>
    <row r="1304" spans="6:17" s="23" customFormat="1" ht="12.75" x14ac:dyDescent="0.2">
      <c r="F1304" s="120"/>
      <c r="G1304" s="121"/>
      <c r="N1304" s="71"/>
      <c r="O1304" s="122"/>
      <c r="P1304" s="122"/>
      <c r="Q1304" s="122"/>
    </row>
    <row r="1305" spans="6:17" s="23" customFormat="1" ht="12.75" x14ac:dyDescent="0.2">
      <c r="F1305" s="120"/>
      <c r="G1305" s="121"/>
      <c r="N1305" s="71"/>
      <c r="O1305" s="122"/>
      <c r="P1305" s="122"/>
      <c r="Q1305" s="122"/>
    </row>
    <row r="1306" spans="6:17" s="23" customFormat="1" ht="12.75" x14ac:dyDescent="0.2">
      <c r="F1306" s="120"/>
      <c r="G1306" s="121"/>
      <c r="N1306" s="71"/>
      <c r="O1306" s="122"/>
      <c r="P1306" s="122"/>
      <c r="Q1306" s="122"/>
    </row>
    <row r="1307" spans="6:17" s="23" customFormat="1" ht="12.75" x14ac:dyDescent="0.2">
      <c r="F1307" s="120"/>
      <c r="G1307" s="121"/>
      <c r="N1307" s="71"/>
      <c r="O1307" s="122"/>
      <c r="P1307" s="122"/>
      <c r="Q1307" s="122"/>
    </row>
    <row r="1308" spans="6:17" s="23" customFormat="1" ht="12.75" x14ac:dyDescent="0.2">
      <c r="F1308" s="120"/>
      <c r="G1308" s="121"/>
      <c r="N1308" s="71"/>
      <c r="O1308" s="122"/>
      <c r="P1308" s="122"/>
      <c r="Q1308" s="122"/>
    </row>
    <row r="1309" spans="6:17" s="23" customFormat="1" ht="12.75" x14ac:dyDescent="0.2">
      <c r="F1309" s="120"/>
      <c r="G1309" s="121"/>
      <c r="N1309" s="71"/>
      <c r="O1309" s="122"/>
      <c r="P1309" s="122"/>
      <c r="Q1309" s="122"/>
    </row>
    <row r="1310" spans="6:17" s="23" customFormat="1" ht="12.75" x14ac:dyDescent="0.2">
      <c r="F1310" s="120"/>
      <c r="G1310" s="121"/>
      <c r="N1310" s="71"/>
      <c r="O1310" s="122"/>
      <c r="P1310" s="122"/>
      <c r="Q1310" s="122"/>
    </row>
    <row r="1311" spans="6:17" s="23" customFormat="1" ht="12.75" x14ac:dyDescent="0.2">
      <c r="F1311" s="120"/>
      <c r="G1311" s="121"/>
      <c r="N1311" s="71"/>
      <c r="O1311" s="122"/>
      <c r="P1311" s="122"/>
      <c r="Q1311" s="122"/>
    </row>
    <row r="1312" spans="6:17" s="23" customFormat="1" ht="12.75" x14ac:dyDescent="0.2">
      <c r="F1312" s="120"/>
      <c r="G1312" s="121"/>
      <c r="N1312" s="71"/>
      <c r="O1312" s="122"/>
      <c r="P1312" s="122"/>
      <c r="Q1312" s="122"/>
    </row>
    <row r="1313" spans="6:17" s="23" customFormat="1" ht="12.75" x14ac:dyDescent="0.2">
      <c r="F1313" s="120"/>
      <c r="G1313" s="121"/>
      <c r="N1313" s="71"/>
      <c r="O1313" s="122"/>
      <c r="P1313" s="122"/>
      <c r="Q1313" s="122"/>
    </row>
    <row r="1314" spans="6:17" s="23" customFormat="1" ht="12.75" x14ac:dyDescent="0.2">
      <c r="F1314" s="120"/>
      <c r="G1314" s="121"/>
      <c r="N1314" s="71"/>
      <c r="O1314" s="122"/>
      <c r="P1314" s="122"/>
      <c r="Q1314" s="122"/>
    </row>
    <row r="1315" spans="6:17" s="23" customFormat="1" ht="12.75" x14ac:dyDescent="0.2">
      <c r="F1315" s="120"/>
      <c r="G1315" s="121"/>
      <c r="N1315" s="71"/>
      <c r="O1315" s="122"/>
      <c r="P1315" s="122"/>
      <c r="Q1315" s="122"/>
    </row>
    <row r="1316" spans="6:17" s="23" customFormat="1" ht="12.75" x14ac:dyDescent="0.2">
      <c r="F1316" s="120"/>
      <c r="G1316" s="121"/>
      <c r="N1316" s="71"/>
      <c r="O1316" s="122"/>
      <c r="P1316" s="122"/>
      <c r="Q1316" s="122"/>
    </row>
    <row r="1317" spans="6:17" s="23" customFormat="1" ht="12.75" x14ac:dyDescent="0.2">
      <c r="F1317" s="120"/>
      <c r="G1317" s="121"/>
      <c r="N1317" s="71"/>
      <c r="O1317" s="122"/>
      <c r="P1317" s="122"/>
      <c r="Q1317" s="122"/>
    </row>
    <row r="1318" spans="6:17" s="23" customFormat="1" ht="12.75" x14ac:dyDescent="0.2">
      <c r="F1318" s="120"/>
      <c r="G1318" s="121"/>
      <c r="N1318" s="71"/>
      <c r="O1318" s="122"/>
      <c r="P1318" s="122"/>
      <c r="Q1318" s="122"/>
    </row>
    <row r="1319" spans="6:17" s="23" customFormat="1" ht="12.75" x14ac:dyDescent="0.2">
      <c r="F1319" s="120"/>
      <c r="G1319" s="121"/>
      <c r="N1319" s="71"/>
      <c r="O1319" s="122"/>
      <c r="P1319" s="122"/>
      <c r="Q1319" s="122"/>
    </row>
    <row r="1320" spans="6:17" s="23" customFormat="1" ht="12.75" x14ac:dyDescent="0.2">
      <c r="F1320" s="120"/>
      <c r="G1320" s="121"/>
      <c r="N1320" s="71"/>
      <c r="O1320" s="122"/>
      <c r="P1320" s="122"/>
      <c r="Q1320" s="122"/>
    </row>
    <row r="1321" spans="6:17" s="23" customFormat="1" ht="12.75" x14ac:dyDescent="0.2">
      <c r="F1321" s="120"/>
      <c r="G1321" s="121"/>
      <c r="N1321" s="71"/>
      <c r="O1321" s="122"/>
      <c r="P1321" s="122"/>
      <c r="Q1321" s="122"/>
    </row>
    <row r="1322" spans="6:17" s="23" customFormat="1" ht="12.75" x14ac:dyDescent="0.2">
      <c r="F1322" s="120"/>
      <c r="G1322" s="121"/>
      <c r="N1322" s="71"/>
      <c r="O1322" s="122"/>
      <c r="P1322" s="122"/>
      <c r="Q1322" s="122"/>
    </row>
    <row r="1323" spans="6:17" s="23" customFormat="1" ht="12.75" x14ac:dyDescent="0.2">
      <c r="F1323" s="120"/>
      <c r="G1323" s="121"/>
      <c r="N1323" s="71"/>
      <c r="O1323" s="122"/>
      <c r="P1323" s="122"/>
      <c r="Q1323" s="122"/>
    </row>
    <row r="1324" spans="6:17" s="23" customFormat="1" ht="12.75" x14ac:dyDescent="0.2">
      <c r="F1324" s="120"/>
      <c r="G1324" s="121"/>
      <c r="N1324" s="71"/>
      <c r="O1324" s="122"/>
      <c r="P1324" s="122"/>
      <c r="Q1324" s="122"/>
    </row>
    <row r="1325" spans="6:17" s="23" customFormat="1" ht="12.75" x14ac:dyDescent="0.2">
      <c r="F1325" s="120"/>
      <c r="G1325" s="121"/>
      <c r="N1325" s="71"/>
      <c r="O1325" s="122"/>
      <c r="P1325" s="122"/>
      <c r="Q1325" s="122"/>
    </row>
    <row r="1326" spans="6:17" s="23" customFormat="1" ht="12.75" x14ac:dyDescent="0.2">
      <c r="F1326" s="120"/>
      <c r="G1326" s="121"/>
      <c r="N1326" s="71"/>
      <c r="O1326" s="122"/>
      <c r="P1326" s="122"/>
      <c r="Q1326" s="122"/>
    </row>
    <row r="1327" spans="6:17" s="23" customFormat="1" ht="12.75" x14ac:dyDescent="0.2">
      <c r="F1327" s="120"/>
      <c r="G1327" s="121"/>
      <c r="N1327" s="71"/>
      <c r="O1327" s="122"/>
      <c r="P1327" s="122"/>
      <c r="Q1327" s="122"/>
    </row>
    <row r="1328" spans="6:17" s="23" customFormat="1" ht="12.75" x14ac:dyDescent="0.2">
      <c r="F1328" s="120"/>
      <c r="G1328" s="121"/>
      <c r="N1328" s="71"/>
      <c r="O1328" s="122"/>
      <c r="P1328" s="122"/>
      <c r="Q1328" s="122"/>
    </row>
    <row r="1329" spans="6:17" s="23" customFormat="1" ht="12.75" x14ac:dyDescent="0.2">
      <c r="F1329" s="120"/>
      <c r="G1329" s="121"/>
      <c r="N1329" s="71"/>
      <c r="O1329" s="122"/>
      <c r="P1329" s="122"/>
      <c r="Q1329" s="122"/>
    </row>
    <row r="1330" spans="6:17" s="23" customFormat="1" ht="12.75" x14ac:dyDescent="0.2">
      <c r="F1330" s="120"/>
      <c r="G1330" s="121"/>
      <c r="N1330" s="71"/>
      <c r="O1330" s="122"/>
      <c r="P1330" s="122"/>
      <c r="Q1330" s="122"/>
    </row>
    <row r="1331" spans="6:17" s="23" customFormat="1" ht="12.75" x14ac:dyDescent="0.2">
      <c r="F1331" s="120"/>
      <c r="G1331" s="121"/>
      <c r="N1331" s="71"/>
      <c r="O1331" s="122"/>
      <c r="P1331" s="122"/>
      <c r="Q1331" s="122"/>
    </row>
    <row r="1332" spans="6:17" s="23" customFormat="1" ht="12.75" x14ac:dyDescent="0.2">
      <c r="F1332" s="120"/>
      <c r="G1332" s="121"/>
      <c r="N1332" s="71"/>
      <c r="O1332" s="122"/>
      <c r="P1332" s="122"/>
      <c r="Q1332" s="122"/>
    </row>
    <row r="1333" spans="6:17" s="23" customFormat="1" ht="12.75" x14ac:dyDescent="0.2">
      <c r="F1333" s="120"/>
      <c r="G1333" s="121"/>
      <c r="N1333" s="71"/>
      <c r="O1333" s="122"/>
      <c r="P1333" s="122"/>
      <c r="Q1333" s="122"/>
    </row>
    <row r="1334" spans="6:17" s="23" customFormat="1" ht="12.75" x14ac:dyDescent="0.2">
      <c r="F1334" s="120"/>
      <c r="G1334" s="121"/>
      <c r="N1334" s="71"/>
      <c r="O1334" s="122"/>
      <c r="P1334" s="122"/>
      <c r="Q1334" s="122"/>
    </row>
    <row r="1335" spans="6:17" s="23" customFormat="1" ht="12.75" x14ac:dyDescent="0.2">
      <c r="F1335" s="120"/>
      <c r="G1335" s="121"/>
      <c r="N1335" s="71"/>
      <c r="O1335" s="122"/>
      <c r="P1335" s="122"/>
      <c r="Q1335" s="122"/>
    </row>
    <row r="1336" spans="6:17" s="23" customFormat="1" ht="12.75" x14ac:dyDescent="0.2">
      <c r="F1336" s="120"/>
      <c r="G1336" s="121"/>
      <c r="N1336" s="71"/>
      <c r="O1336" s="122"/>
      <c r="P1336" s="122"/>
      <c r="Q1336" s="122"/>
    </row>
    <row r="1337" spans="6:17" s="23" customFormat="1" ht="12.75" x14ac:dyDescent="0.2">
      <c r="F1337" s="120"/>
      <c r="G1337" s="121"/>
      <c r="N1337" s="71"/>
      <c r="O1337" s="122"/>
      <c r="P1337" s="122"/>
      <c r="Q1337" s="122"/>
    </row>
    <row r="1338" spans="6:17" s="23" customFormat="1" ht="12.75" x14ac:dyDescent="0.2">
      <c r="F1338" s="120"/>
      <c r="G1338" s="121"/>
      <c r="N1338" s="71"/>
      <c r="O1338" s="122"/>
      <c r="P1338" s="122"/>
      <c r="Q1338" s="122"/>
    </row>
    <row r="1339" spans="6:17" s="23" customFormat="1" ht="12.75" x14ac:dyDescent="0.2">
      <c r="F1339" s="120"/>
      <c r="G1339" s="121"/>
      <c r="N1339" s="71"/>
      <c r="O1339" s="122"/>
      <c r="P1339" s="122"/>
      <c r="Q1339" s="122"/>
    </row>
    <row r="1340" spans="6:17" s="23" customFormat="1" ht="12.75" x14ac:dyDescent="0.2">
      <c r="F1340" s="120"/>
      <c r="G1340" s="121"/>
      <c r="N1340" s="71"/>
      <c r="O1340" s="122"/>
      <c r="P1340" s="122"/>
      <c r="Q1340" s="122"/>
    </row>
    <row r="1341" spans="6:17" s="23" customFormat="1" ht="12.75" x14ac:dyDescent="0.2">
      <c r="F1341" s="120"/>
      <c r="G1341" s="121"/>
      <c r="N1341" s="71"/>
      <c r="O1341" s="122"/>
      <c r="P1341" s="122"/>
      <c r="Q1341" s="122"/>
    </row>
    <row r="1342" spans="6:17" s="23" customFormat="1" ht="12.75" x14ac:dyDescent="0.2">
      <c r="F1342" s="120"/>
      <c r="G1342" s="121"/>
      <c r="N1342" s="71"/>
      <c r="O1342" s="122"/>
      <c r="P1342" s="122"/>
      <c r="Q1342" s="122"/>
    </row>
    <row r="1343" spans="6:17" s="23" customFormat="1" ht="12.75" x14ac:dyDescent="0.2">
      <c r="F1343" s="120"/>
      <c r="G1343" s="121"/>
      <c r="N1343" s="71"/>
      <c r="O1343" s="122"/>
      <c r="P1343" s="122"/>
      <c r="Q1343" s="122"/>
    </row>
    <row r="1344" spans="6:17" s="23" customFormat="1" ht="12.75" x14ac:dyDescent="0.2">
      <c r="F1344" s="120"/>
      <c r="G1344" s="121"/>
      <c r="N1344" s="71"/>
      <c r="O1344" s="122"/>
      <c r="P1344" s="122"/>
      <c r="Q1344" s="122"/>
    </row>
    <row r="1345" spans="6:17" s="23" customFormat="1" ht="12.75" x14ac:dyDescent="0.2">
      <c r="F1345" s="120"/>
      <c r="G1345" s="121"/>
      <c r="N1345" s="71"/>
      <c r="O1345" s="122"/>
      <c r="P1345" s="122"/>
      <c r="Q1345" s="122"/>
    </row>
    <row r="1346" spans="6:17" s="23" customFormat="1" ht="12.75" x14ac:dyDescent="0.2">
      <c r="F1346" s="120"/>
      <c r="G1346" s="121"/>
      <c r="N1346" s="71"/>
      <c r="O1346" s="122"/>
      <c r="P1346" s="122"/>
      <c r="Q1346" s="122"/>
    </row>
    <row r="1349" spans="6:17" x14ac:dyDescent="0.25">
      <c r="I1349" t="e">
        <f>+I584/121.77</f>
        <v>#VALUE!</v>
      </c>
      <c r="L1349" t="e">
        <f>+I1349*123.7</f>
        <v>#VALUE!</v>
      </c>
    </row>
    <row r="1350" spans="6:17" x14ac:dyDescent="0.25">
      <c r="I1350" t="e">
        <f>+I589/121.77</f>
        <v>#VALUE!</v>
      </c>
      <c r="L1350" t="e">
        <f>+I1350*123.7</f>
        <v>#VALUE!</v>
      </c>
    </row>
  </sheetData>
  <sheetProtection autoFilter="0"/>
  <autoFilter ref="A4:AN1345" xr:uid="{00000000-0009-0000-0000-00000F000000}"/>
  <mergeCells count="1">
    <mergeCell ref="AD2:AM2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4" name="Button 1">
              <controlPr defaultSize="0" print="0" autoFill="0" autoPict="0" macro="[0]!RefreshPivot">
                <anchor moveWithCells="1" sizeWithCells="1">
                  <from>
                    <xdr:col>3</xdr:col>
                    <xdr:colOff>228600</xdr:colOff>
                    <xdr:row>0</xdr:row>
                    <xdr:rowOff>76200</xdr:rowOff>
                  </from>
                  <to>
                    <xdr:col>6</xdr:col>
                    <xdr:colOff>266700</xdr:colOff>
                    <xdr:row>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5" name="Button 2">
              <controlPr defaultSize="0" print="0" autoFill="0" autoPict="0" macro="[0]!Generatelead">
                <anchor moveWithCells="1" sizeWithCells="1">
                  <from>
                    <xdr:col>6</xdr:col>
                    <xdr:colOff>904875</xdr:colOff>
                    <xdr:row>0</xdr:row>
                    <xdr:rowOff>85725</xdr:rowOff>
                  </from>
                  <to>
                    <xdr:col>6</xdr:col>
                    <xdr:colOff>3086100</xdr:colOff>
                    <xdr:row>1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AF22A-7F28-4C23-AAD8-8CEF7691E702}">
  <dimension ref="B2:D9"/>
  <sheetViews>
    <sheetView workbookViewId="0">
      <selection activeCell="D3" sqref="D3"/>
    </sheetView>
  </sheetViews>
  <sheetFormatPr defaultRowHeight="15" x14ac:dyDescent="0.25"/>
  <cols>
    <col min="3" max="3" width="27.85546875" customWidth="1"/>
    <col min="4" max="4" width="14.7109375" style="2" bestFit="1" customWidth="1"/>
  </cols>
  <sheetData>
    <row r="2" spans="2:4" x14ac:dyDescent="0.25">
      <c r="B2" s="147" t="s">
        <v>3789</v>
      </c>
    </row>
    <row r="3" spans="2:4" x14ac:dyDescent="0.25">
      <c r="C3" t="s">
        <v>3788</v>
      </c>
      <c r="D3" s="2">
        <v>566727.56000000006</v>
      </c>
    </row>
    <row r="4" spans="2:4" x14ac:dyDescent="0.25">
      <c r="C4" t="s">
        <v>585</v>
      </c>
      <c r="D4" s="2">
        <v>152917464.53999999</v>
      </c>
    </row>
    <row r="5" spans="2:4" x14ac:dyDescent="0.25">
      <c r="D5" s="2">
        <f>SUM(D3:D4)</f>
        <v>153484192.09999999</v>
      </c>
    </row>
    <row r="7" spans="2:4" x14ac:dyDescent="0.25">
      <c r="B7" s="147" t="s">
        <v>3790</v>
      </c>
    </row>
    <row r="8" spans="2:4" x14ac:dyDescent="0.25">
      <c r="C8" t="s">
        <v>3788</v>
      </c>
      <c r="D8" s="2">
        <v>-8014120.2000000002</v>
      </c>
    </row>
    <row r="9" spans="2:4" x14ac:dyDescent="0.25">
      <c r="C9" t="s">
        <v>585</v>
      </c>
      <c r="D9" s="2">
        <v>-486050238.29000002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75A29-6477-4F02-9EF4-B286992C125F}">
  <sheetPr>
    <tabColor theme="8" tint="-0.499984740745262"/>
  </sheetPr>
  <dimension ref="A1:K19"/>
  <sheetViews>
    <sheetView showGridLines="0" zoomScale="80" zoomScaleNormal="80" workbookViewId="0"/>
  </sheetViews>
  <sheetFormatPr defaultColWidth="8.85546875" defaultRowHeight="15" x14ac:dyDescent="0.25"/>
  <cols>
    <col min="1" max="1" width="9.42578125" style="2" bestFit="1" customWidth="1"/>
    <col min="2" max="2" width="11.42578125" style="2" bestFit="1" customWidth="1"/>
    <col min="3" max="3" width="40.28515625" style="2" bestFit="1" customWidth="1"/>
    <col min="4" max="4" width="33" style="2" bestFit="1" customWidth="1"/>
    <col min="5" max="5" width="15.140625" style="2" bestFit="1" customWidth="1"/>
    <col min="6" max="6" width="16.7109375" style="2" bestFit="1" customWidth="1"/>
    <col min="7" max="7" width="22.28515625" style="2" bestFit="1" customWidth="1"/>
    <col min="8" max="8" width="20.7109375" style="2" bestFit="1" customWidth="1"/>
    <col min="9" max="9" width="30.28515625" style="2" bestFit="1" customWidth="1"/>
    <col min="10" max="10" width="24.140625" style="2" bestFit="1" customWidth="1"/>
    <col min="11" max="11" width="19" style="2" bestFit="1" customWidth="1"/>
    <col min="12" max="16384" width="8.85546875" style="2"/>
  </cols>
  <sheetData>
    <row r="1" spans="1:11" x14ac:dyDescent="0.25">
      <c r="A1" s="174" t="s">
        <v>3525</v>
      </c>
      <c r="B1" s="2" t="s">
        <v>3600</v>
      </c>
    </row>
    <row r="3" spans="1:11" x14ac:dyDescent="0.25">
      <c r="A3" s="174" t="s">
        <v>3526</v>
      </c>
      <c r="B3" s="174" t="s">
        <v>3530</v>
      </c>
      <c r="C3" s="174" t="s">
        <v>3531</v>
      </c>
      <c r="D3" s="2" t="s">
        <v>3810</v>
      </c>
      <c r="E3" s="2" t="s">
        <v>3726</v>
      </c>
      <c r="F3" s="2" t="s">
        <v>3727</v>
      </c>
      <c r="G3" s="2" t="s">
        <v>3728</v>
      </c>
      <c r="H3" s="2" t="s">
        <v>3729</v>
      </c>
      <c r="I3" s="2" t="s">
        <v>3730</v>
      </c>
      <c r="J3" s="2" t="s">
        <v>3733</v>
      </c>
      <c r="K3" s="2" t="s">
        <v>3734</v>
      </c>
    </row>
    <row r="4" spans="1:11" x14ac:dyDescent="0.25">
      <c r="A4" s="2">
        <v>4001</v>
      </c>
      <c r="B4" s="2">
        <v>70501</v>
      </c>
      <c r="C4" s="2" t="s">
        <v>2576</v>
      </c>
      <c r="D4" s="2">
        <v>-2862524136</v>
      </c>
      <c r="E4" s="2">
        <v>159876576.65000001</v>
      </c>
      <c r="F4" s="2">
        <v>3107907006.4000001</v>
      </c>
      <c r="G4" s="2">
        <v>-2948030429.75</v>
      </c>
      <c r="H4" s="2">
        <v>0</v>
      </c>
      <c r="I4" s="2">
        <v>-2948030430</v>
      </c>
      <c r="J4" s="2">
        <v>-85506294</v>
      </c>
      <c r="K4" s="2">
        <v>2.9870942544953968E-2</v>
      </c>
    </row>
    <row r="5" spans="1:11" x14ac:dyDescent="0.25">
      <c r="B5" s="2">
        <v>70502</v>
      </c>
      <c r="C5" s="2" t="s">
        <v>2578</v>
      </c>
      <c r="D5" s="2">
        <v>-42472033</v>
      </c>
      <c r="E5" s="2">
        <v>1694018.53</v>
      </c>
      <c r="F5" s="2">
        <v>46624881.119999997</v>
      </c>
      <c r="G5" s="2">
        <v>-44930862.589999996</v>
      </c>
      <c r="H5" s="2">
        <v>0</v>
      </c>
      <c r="I5" s="2">
        <v>-44930863</v>
      </c>
      <c r="J5" s="2">
        <v>-2458830</v>
      </c>
      <c r="K5" s="2">
        <v>5.789291979500958E-2</v>
      </c>
    </row>
    <row r="6" spans="1:11" x14ac:dyDescent="0.25">
      <c r="B6" s="2">
        <v>70504</v>
      </c>
      <c r="C6" s="2" t="s">
        <v>2584</v>
      </c>
      <c r="D6" s="2">
        <v>-86600184</v>
      </c>
      <c r="E6" s="2">
        <v>6864568</v>
      </c>
      <c r="F6" s="2">
        <v>120101575.05</v>
      </c>
      <c r="G6" s="2">
        <v>-113237007.05</v>
      </c>
      <c r="H6" s="2">
        <v>0</v>
      </c>
      <c r="I6" s="2">
        <v>-113237007</v>
      </c>
      <c r="J6" s="2">
        <v>-26636823</v>
      </c>
      <c r="K6" s="2">
        <v>0.30758390767391441</v>
      </c>
    </row>
    <row r="7" spans="1:11" x14ac:dyDescent="0.25">
      <c r="B7" s="2">
        <v>70507</v>
      </c>
      <c r="C7" s="2" t="s">
        <v>2586</v>
      </c>
      <c r="D7" s="2">
        <v>-16165238</v>
      </c>
      <c r="E7" s="2">
        <v>3262015.51</v>
      </c>
      <c r="F7" s="2">
        <v>11374202.33</v>
      </c>
      <c r="G7" s="2">
        <v>-8112186.8200000003</v>
      </c>
      <c r="H7" s="2">
        <v>0</v>
      </c>
      <c r="I7" s="2">
        <v>-8112187</v>
      </c>
      <c r="J7" s="2">
        <v>8053051</v>
      </c>
      <c r="K7" s="2">
        <v>-0.4981708899058585</v>
      </c>
    </row>
    <row r="8" spans="1:11" x14ac:dyDescent="0.25">
      <c r="B8" s="2">
        <v>7081</v>
      </c>
      <c r="C8" s="2" t="s">
        <v>2594</v>
      </c>
      <c r="D8" s="2">
        <v>-41166535</v>
      </c>
      <c r="E8" s="2">
        <v>5168328</v>
      </c>
      <c r="F8" s="2">
        <v>46138340</v>
      </c>
      <c r="G8" s="2">
        <v>-40970012</v>
      </c>
      <c r="H8" s="2">
        <v>0</v>
      </c>
      <c r="I8" s="2">
        <v>-40970012</v>
      </c>
      <c r="J8" s="2">
        <v>196522.5</v>
      </c>
      <c r="K8" s="2">
        <v>-4.7738412374740942E-3</v>
      </c>
    </row>
    <row r="9" spans="1:11" x14ac:dyDescent="0.25">
      <c r="B9" s="2">
        <v>7056</v>
      </c>
      <c r="C9" s="2" t="s">
        <v>2588</v>
      </c>
      <c r="D9" s="2">
        <v>304553</v>
      </c>
      <c r="E9" s="2">
        <v>158644.82999999999</v>
      </c>
      <c r="F9" s="2">
        <v>0</v>
      </c>
      <c r="G9" s="2">
        <v>158644.82999999999</v>
      </c>
      <c r="H9" s="2">
        <v>0</v>
      </c>
      <c r="I9" s="2">
        <v>158645</v>
      </c>
      <c r="J9" s="2">
        <v>-145907.51</v>
      </c>
      <c r="K9" s="2">
        <v>-0.47908818745246923</v>
      </c>
    </row>
    <row r="10" spans="1:11" x14ac:dyDescent="0.25">
      <c r="B10" s="2">
        <v>705031</v>
      </c>
      <c r="C10" s="2" t="s">
        <v>2582</v>
      </c>
      <c r="D10" s="2">
        <v>-1552823</v>
      </c>
      <c r="E10" s="2">
        <v>1161200.3999999999</v>
      </c>
      <c r="F10" s="2">
        <v>2648441.2400000002</v>
      </c>
      <c r="G10" s="2">
        <v>-1487240.8400000003</v>
      </c>
      <c r="H10" s="2">
        <v>0</v>
      </c>
      <c r="I10" s="2">
        <v>-1487241</v>
      </c>
      <c r="J10" s="2">
        <v>65582</v>
      </c>
      <c r="K10" s="2">
        <v>-4.2234047280340387E-2</v>
      </c>
    </row>
    <row r="11" spans="1:11" x14ac:dyDescent="0.25">
      <c r="A11" s="2" t="s">
        <v>3725</v>
      </c>
      <c r="D11" s="2">
        <v>-3050176396</v>
      </c>
      <c r="E11" s="2">
        <v>178185351.92000002</v>
      </c>
      <c r="F11" s="2">
        <v>3334794446.1399999</v>
      </c>
      <c r="G11" s="2">
        <v>-3156609094.2200007</v>
      </c>
      <c r="H11" s="2">
        <v>0</v>
      </c>
      <c r="I11" s="2">
        <v>-3156609095</v>
      </c>
      <c r="J11" s="2">
        <v>-106432699.01000023</v>
      </c>
      <c r="K11" s="2">
        <v>3.4893948805690377E-2</v>
      </c>
    </row>
    <row r="15" spans="1:11" x14ac:dyDescent="0.25">
      <c r="D15" s="176" t="s">
        <v>3811</v>
      </c>
      <c r="I15" s="2" t="s">
        <v>3674</v>
      </c>
    </row>
    <row r="16" spans="1:11" x14ac:dyDescent="0.25">
      <c r="C16" s="2" t="s">
        <v>3615</v>
      </c>
      <c r="D16" s="175">
        <f>'P&amp;L'!F9</f>
        <v>3050176396</v>
      </c>
      <c r="I16" s="175">
        <f>'P&amp;L'!D9</f>
        <v>3156609095</v>
      </c>
    </row>
    <row r="17" spans="3:9" x14ac:dyDescent="0.25">
      <c r="C17" s="2" t="s">
        <v>3672</v>
      </c>
      <c r="D17" s="175">
        <f>SUM(D16)</f>
        <v>3050176396</v>
      </c>
      <c r="I17" s="175">
        <f>SUM(I16)</f>
        <v>3156609095</v>
      </c>
    </row>
    <row r="19" spans="3:9" x14ac:dyDescent="0.25">
      <c r="C19" s="177" t="s">
        <v>3673</v>
      </c>
      <c r="D19" s="177">
        <f>GETPIVOTDATA("Sum of Adjusted Closing balance PY",$A$3)+D17</f>
        <v>0</v>
      </c>
      <c r="E19" s="177"/>
      <c r="F19" s="177"/>
      <c r="G19" s="177"/>
      <c r="H19" s="177"/>
      <c r="I19" s="177">
        <f>GETPIVOTDATA("Sum of Closing balance adjusted",$A$3)+I17</f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6BE8A-62E3-4157-A5CF-257415545BAD}">
  <sheetPr>
    <tabColor theme="8" tint="-0.499984740745262"/>
  </sheetPr>
  <dimension ref="A1:K61"/>
  <sheetViews>
    <sheetView showGridLines="0" topLeftCell="E1" zoomScale="80" zoomScaleNormal="80" workbookViewId="0"/>
  </sheetViews>
  <sheetFormatPr defaultColWidth="8.85546875" defaultRowHeight="15" x14ac:dyDescent="0.25"/>
  <cols>
    <col min="1" max="1" width="9.42578125" style="2" bestFit="1" customWidth="1"/>
    <col min="2" max="2" width="13.140625" style="2" bestFit="1" customWidth="1"/>
    <col min="3" max="3" width="42.85546875" style="2" bestFit="1" customWidth="1"/>
    <col min="4" max="4" width="33" style="2" bestFit="1" customWidth="1"/>
    <col min="5" max="6" width="16.7109375" style="2" bestFit="1" customWidth="1"/>
    <col min="7" max="7" width="22.28515625" style="2" bestFit="1" customWidth="1"/>
    <col min="8" max="8" width="20.7109375" style="2" bestFit="1" customWidth="1"/>
    <col min="9" max="9" width="30.28515625" style="2" bestFit="1" customWidth="1"/>
    <col min="10" max="10" width="24.140625" style="2" bestFit="1" customWidth="1"/>
    <col min="11" max="11" width="19" style="2" bestFit="1" customWidth="1"/>
    <col min="12" max="16384" width="8.85546875" style="2"/>
  </cols>
  <sheetData>
    <row r="1" spans="1:11" x14ac:dyDescent="0.25">
      <c r="A1" s="174" t="s">
        <v>3525</v>
      </c>
      <c r="B1" s="2" t="s">
        <v>3568</v>
      </c>
    </row>
    <row r="3" spans="1:11" x14ac:dyDescent="0.25">
      <c r="A3" s="174" t="s">
        <v>3526</v>
      </c>
      <c r="B3" s="174" t="s">
        <v>3530</v>
      </c>
      <c r="C3" s="174" t="s">
        <v>3531</v>
      </c>
      <c r="D3" s="2" t="s">
        <v>3810</v>
      </c>
      <c r="E3" s="2" t="s">
        <v>3726</v>
      </c>
      <c r="F3" s="2" t="s">
        <v>3727</v>
      </c>
      <c r="G3" s="2" t="s">
        <v>3728</v>
      </c>
      <c r="H3" s="2" t="s">
        <v>3729</v>
      </c>
      <c r="I3" s="2" t="s">
        <v>3730</v>
      </c>
      <c r="J3" s="2" t="s">
        <v>3733</v>
      </c>
      <c r="K3" s="2" t="s">
        <v>3734</v>
      </c>
    </row>
    <row r="4" spans="1:11" x14ac:dyDescent="0.25">
      <c r="A4" s="2">
        <v>1004</v>
      </c>
      <c r="B4" s="2" t="s">
        <v>3577</v>
      </c>
      <c r="C4" s="2" t="s">
        <v>3578</v>
      </c>
      <c r="D4" s="2">
        <v>-572596</v>
      </c>
      <c r="E4" s="2">
        <v>0</v>
      </c>
      <c r="F4" s="2">
        <v>0</v>
      </c>
      <c r="G4" s="2">
        <v>0</v>
      </c>
      <c r="H4" s="2">
        <v>-572596</v>
      </c>
      <c r="I4" s="2">
        <v>-572596</v>
      </c>
      <c r="J4" s="2">
        <v>-572596</v>
      </c>
      <c r="K4" s="2" t="e">
        <v>#DIV/0!</v>
      </c>
    </row>
    <row r="5" spans="1:11" x14ac:dyDescent="0.25">
      <c r="B5" s="2">
        <v>411</v>
      </c>
      <c r="C5" s="2" t="s">
        <v>2886</v>
      </c>
      <c r="D5" s="2">
        <v>-284779</v>
      </c>
      <c r="E5" s="2">
        <v>4045099372.7399998</v>
      </c>
      <c r="F5" s="2">
        <v>4014028488.5900002</v>
      </c>
      <c r="G5" s="2">
        <v>65409262.339999676</v>
      </c>
      <c r="H5" s="2">
        <v>-7227</v>
      </c>
      <c r="I5" s="2">
        <v>65402035</v>
      </c>
      <c r="J5" s="2">
        <v>65686814</v>
      </c>
      <c r="K5" s="2">
        <v>-230.65891094497837</v>
      </c>
    </row>
    <row r="6" spans="1:11" x14ac:dyDescent="0.25">
      <c r="B6" s="2">
        <v>4110</v>
      </c>
      <c r="C6" s="2" t="s">
        <v>3757</v>
      </c>
      <c r="D6" s="2">
        <v>0</v>
      </c>
      <c r="E6" s="2">
        <v>43743849.600000001</v>
      </c>
      <c r="F6" s="2">
        <v>26255997.100000001</v>
      </c>
      <c r="G6" s="2">
        <v>104872143.5</v>
      </c>
      <c r="H6" s="2">
        <v>-153484192</v>
      </c>
      <c r="I6" s="2">
        <v>-48612049</v>
      </c>
      <c r="J6" s="2">
        <v>-48612049</v>
      </c>
      <c r="K6" s="2" t="e">
        <v>#DIV/0!</v>
      </c>
    </row>
    <row r="7" spans="1:11" x14ac:dyDescent="0.25">
      <c r="B7" s="2">
        <v>411882</v>
      </c>
      <c r="C7" s="2" t="s">
        <v>3364</v>
      </c>
      <c r="D7" s="2">
        <v>5882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-5882</v>
      </c>
      <c r="K7" s="2">
        <v>-1</v>
      </c>
    </row>
    <row r="8" spans="1:11" x14ac:dyDescent="0.25">
      <c r="B8" s="2">
        <v>411883</v>
      </c>
      <c r="C8" s="2" t="s">
        <v>3366</v>
      </c>
      <c r="D8" s="2">
        <v>79276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-79276</v>
      </c>
      <c r="K8" s="2">
        <v>-1</v>
      </c>
    </row>
    <row r="9" spans="1:11" x14ac:dyDescent="0.25">
      <c r="B9" s="2">
        <v>411885</v>
      </c>
      <c r="C9" s="2" t="s">
        <v>936</v>
      </c>
      <c r="D9" s="2">
        <v>199620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-199620</v>
      </c>
      <c r="K9" s="2">
        <v>-1</v>
      </c>
    </row>
    <row r="10" spans="1:11" x14ac:dyDescent="0.25">
      <c r="B10" s="2">
        <v>411732</v>
      </c>
      <c r="C10" s="2" t="s">
        <v>2065</v>
      </c>
      <c r="D10" s="2">
        <v>730000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-730000</v>
      </c>
      <c r="K10" s="2">
        <v>-1</v>
      </c>
    </row>
    <row r="11" spans="1:11" x14ac:dyDescent="0.25">
      <c r="B11" s="2">
        <v>4110001</v>
      </c>
      <c r="C11" s="2" t="s">
        <v>967</v>
      </c>
      <c r="D11" s="2">
        <v>-7224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7223.9999990463257</v>
      </c>
      <c r="K11" s="2">
        <v>-1</v>
      </c>
    </row>
    <row r="12" spans="1:11" x14ac:dyDescent="0.25">
      <c r="B12" s="2">
        <v>4110008</v>
      </c>
      <c r="C12" s="2" t="s">
        <v>849</v>
      </c>
      <c r="D12" s="2">
        <v>23710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-23710.249999899999</v>
      </c>
      <c r="K12" s="2">
        <v>-1</v>
      </c>
    </row>
    <row r="13" spans="1:11" x14ac:dyDescent="0.25">
      <c r="B13" s="2">
        <v>4110022</v>
      </c>
      <c r="C13" s="2" t="s">
        <v>984</v>
      </c>
      <c r="D13" s="2">
        <v>20231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-20231</v>
      </c>
      <c r="K13" s="2">
        <v>-1</v>
      </c>
    </row>
    <row r="14" spans="1:11" x14ac:dyDescent="0.25">
      <c r="B14" s="2">
        <v>4110029</v>
      </c>
      <c r="C14" s="2" t="s">
        <v>992</v>
      </c>
      <c r="D14" s="2">
        <v>495360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-495360.00320000015</v>
      </c>
      <c r="K14" s="2">
        <v>-1</v>
      </c>
    </row>
    <row r="15" spans="1:11" x14ac:dyDescent="0.25">
      <c r="B15" s="2">
        <v>4110034</v>
      </c>
      <c r="C15" s="2" t="s">
        <v>402</v>
      </c>
      <c r="D15" s="2">
        <v>378288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-378288</v>
      </c>
      <c r="K15" s="2">
        <v>-1</v>
      </c>
    </row>
    <row r="16" spans="1:11" x14ac:dyDescent="0.25">
      <c r="B16" s="2">
        <v>4110083</v>
      </c>
      <c r="C16" s="2" t="s">
        <v>1010</v>
      </c>
      <c r="D16" s="2">
        <v>4118400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-4118400</v>
      </c>
      <c r="K16" s="2">
        <v>-1</v>
      </c>
    </row>
    <row r="17" spans="2:11" x14ac:dyDescent="0.25">
      <c r="B17" s="2">
        <v>4110103</v>
      </c>
      <c r="C17" s="2" t="s">
        <v>1017</v>
      </c>
      <c r="D17" s="2">
        <v>77529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-77529</v>
      </c>
      <c r="K17" s="2">
        <v>-1</v>
      </c>
    </row>
    <row r="18" spans="2:11" x14ac:dyDescent="0.25">
      <c r="B18" s="2">
        <v>4110112</v>
      </c>
      <c r="C18" s="2" t="s">
        <v>1021</v>
      </c>
      <c r="D18" s="2">
        <v>104237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-104237</v>
      </c>
      <c r="K18" s="2">
        <v>-1</v>
      </c>
    </row>
    <row r="19" spans="2:11" x14ac:dyDescent="0.25">
      <c r="B19" s="2">
        <v>4110114</v>
      </c>
      <c r="C19" s="2" t="s">
        <v>1023</v>
      </c>
      <c r="D19" s="2">
        <v>9884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-9884</v>
      </c>
      <c r="K19" s="2">
        <v>-1</v>
      </c>
    </row>
    <row r="20" spans="2:11" x14ac:dyDescent="0.25">
      <c r="B20" s="2">
        <v>4110160</v>
      </c>
      <c r="C20" s="2" t="s">
        <v>567</v>
      </c>
      <c r="D20" s="2">
        <v>1350115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-1350115</v>
      </c>
      <c r="K20" s="2">
        <v>-1</v>
      </c>
    </row>
    <row r="21" spans="2:11" x14ac:dyDescent="0.25">
      <c r="B21" s="2">
        <v>4110180</v>
      </c>
      <c r="C21" s="2" t="s">
        <v>483</v>
      </c>
      <c r="D21" s="2">
        <v>373916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-373916</v>
      </c>
      <c r="K21" s="2">
        <v>-1</v>
      </c>
    </row>
    <row r="22" spans="2:11" x14ac:dyDescent="0.25">
      <c r="B22" s="2">
        <v>4110187</v>
      </c>
      <c r="C22" s="2" t="s">
        <v>1050</v>
      </c>
      <c r="D22" s="2">
        <v>9204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-9204</v>
      </c>
      <c r="K22" s="2">
        <v>-1</v>
      </c>
    </row>
    <row r="23" spans="2:11" x14ac:dyDescent="0.25">
      <c r="B23" s="2">
        <v>4110188</v>
      </c>
      <c r="C23" s="2" t="s">
        <v>1052</v>
      </c>
      <c r="D23" s="2">
        <v>83265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-83265</v>
      </c>
      <c r="K23" s="2">
        <v>-1</v>
      </c>
    </row>
    <row r="24" spans="2:11" x14ac:dyDescent="0.25">
      <c r="B24" s="2">
        <v>4110195</v>
      </c>
      <c r="C24" s="2" t="s">
        <v>1054</v>
      </c>
      <c r="D24" s="2">
        <v>404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-403.79999979999991</v>
      </c>
      <c r="K24" s="2">
        <v>-1</v>
      </c>
    </row>
    <row r="25" spans="2:11" x14ac:dyDescent="0.25">
      <c r="B25" s="2">
        <v>4110202</v>
      </c>
      <c r="C25" s="2" t="s">
        <v>1056</v>
      </c>
      <c r="D25" s="2">
        <v>39808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-39808</v>
      </c>
      <c r="K25" s="2">
        <v>-1</v>
      </c>
    </row>
    <row r="26" spans="2:11" x14ac:dyDescent="0.25">
      <c r="B26" s="2">
        <v>4110254</v>
      </c>
      <c r="C26" s="2" t="s">
        <v>1077</v>
      </c>
      <c r="D26" s="2">
        <v>97822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-97822</v>
      </c>
      <c r="K26" s="2">
        <v>-1</v>
      </c>
    </row>
    <row r="27" spans="2:11" x14ac:dyDescent="0.25">
      <c r="B27" s="2">
        <v>4110358</v>
      </c>
      <c r="C27" s="2" t="s">
        <v>509</v>
      </c>
      <c r="D27" s="2">
        <v>50854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-50854</v>
      </c>
      <c r="K27" s="2">
        <v>-1</v>
      </c>
    </row>
    <row r="28" spans="2:11" x14ac:dyDescent="0.25">
      <c r="B28" s="2">
        <v>4110730</v>
      </c>
      <c r="C28" s="2" t="s">
        <v>1186</v>
      </c>
      <c r="D28" s="2">
        <v>7672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-7672</v>
      </c>
      <c r="K28" s="2">
        <v>-1</v>
      </c>
    </row>
    <row r="29" spans="2:11" x14ac:dyDescent="0.25">
      <c r="B29" s="2">
        <v>4110938</v>
      </c>
      <c r="C29" s="2" t="s">
        <v>1226</v>
      </c>
      <c r="D29" s="2">
        <v>55532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-55532</v>
      </c>
      <c r="K29" s="2">
        <v>-1</v>
      </c>
    </row>
    <row r="30" spans="2:11" x14ac:dyDescent="0.25">
      <c r="B30" s="2">
        <v>4111472</v>
      </c>
      <c r="C30" s="2" t="s">
        <v>1374</v>
      </c>
      <c r="D30" s="2">
        <v>30033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-30033.455000000002</v>
      </c>
      <c r="K30" s="2">
        <v>-1</v>
      </c>
    </row>
    <row r="31" spans="2:11" x14ac:dyDescent="0.25">
      <c r="B31" s="2">
        <v>4111478</v>
      </c>
      <c r="C31" s="2" t="s">
        <v>1377</v>
      </c>
      <c r="D31" s="2">
        <v>31916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-31916</v>
      </c>
      <c r="K31" s="2">
        <v>-1</v>
      </c>
    </row>
    <row r="32" spans="2:11" x14ac:dyDescent="0.25">
      <c r="B32" s="2">
        <v>4111560</v>
      </c>
      <c r="C32" s="2" t="s">
        <v>1398</v>
      </c>
      <c r="D32" s="2">
        <v>397014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-397014</v>
      </c>
      <c r="K32" s="2">
        <v>-1</v>
      </c>
    </row>
    <row r="33" spans="1:11" x14ac:dyDescent="0.25">
      <c r="B33" s="2">
        <v>4111659</v>
      </c>
      <c r="C33" s="2" t="s">
        <v>1424</v>
      </c>
      <c r="D33" s="2">
        <v>105963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-105963.08000000002</v>
      </c>
      <c r="K33" s="2">
        <v>-1</v>
      </c>
    </row>
    <row r="34" spans="1:11" x14ac:dyDescent="0.25">
      <c r="B34" s="2">
        <v>4111873</v>
      </c>
      <c r="C34" s="2" t="s">
        <v>1488</v>
      </c>
      <c r="D34" s="2">
        <v>12067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-12067</v>
      </c>
      <c r="K34" s="2">
        <v>-1</v>
      </c>
    </row>
    <row r="35" spans="1:11" x14ac:dyDescent="0.25">
      <c r="B35" s="2">
        <v>4111879</v>
      </c>
      <c r="C35" s="2" t="s">
        <v>698</v>
      </c>
      <c r="D35" s="2">
        <v>828709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-828709</v>
      </c>
      <c r="K35" s="2">
        <v>-1</v>
      </c>
    </row>
    <row r="36" spans="1:11" x14ac:dyDescent="0.25">
      <c r="B36" s="2">
        <v>4111902</v>
      </c>
      <c r="C36" s="2" t="s">
        <v>707</v>
      </c>
      <c r="D36" s="2">
        <v>10035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-10035</v>
      </c>
      <c r="K36" s="2">
        <v>-1</v>
      </c>
    </row>
    <row r="37" spans="1:11" x14ac:dyDescent="0.25">
      <c r="B37" s="2">
        <v>4111946</v>
      </c>
      <c r="C37" s="2" t="s">
        <v>1512</v>
      </c>
      <c r="D37" s="2">
        <v>6222846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-6222846</v>
      </c>
      <c r="K37" s="2">
        <v>-1</v>
      </c>
    </row>
    <row r="38" spans="1:11" x14ac:dyDescent="0.25">
      <c r="B38" s="2">
        <v>4111983</v>
      </c>
      <c r="C38" s="2" t="s">
        <v>1521</v>
      </c>
      <c r="D38" s="2">
        <v>28952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-28952</v>
      </c>
      <c r="K38" s="2">
        <v>-1</v>
      </c>
    </row>
    <row r="39" spans="1:11" x14ac:dyDescent="0.25">
      <c r="B39" s="2">
        <v>4112081</v>
      </c>
      <c r="C39" s="2" t="s">
        <v>1568</v>
      </c>
      <c r="D39" s="2">
        <v>13300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-13300</v>
      </c>
      <c r="K39" s="2">
        <v>-1</v>
      </c>
    </row>
    <row r="40" spans="1:11" x14ac:dyDescent="0.25">
      <c r="B40" s="2">
        <v>411363</v>
      </c>
      <c r="C40" s="2" t="s">
        <v>1684</v>
      </c>
      <c r="D40" s="2">
        <v>51000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-51000</v>
      </c>
      <c r="K40" s="2">
        <v>-1</v>
      </c>
    </row>
    <row r="41" spans="1:11" x14ac:dyDescent="0.25">
      <c r="B41" s="2">
        <v>4110236</v>
      </c>
      <c r="C41" s="2" t="s">
        <v>1068</v>
      </c>
      <c r="D41" s="2">
        <v>39438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-39438</v>
      </c>
      <c r="K41" s="2">
        <v>-1</v>
      </c>
    </row>
    <row r="42" spans="1:11" x14ac:dyDescent="0.25">
      <c r="B42" s="2">
        <v>4113158</v>
      </c>
      <c r="C42" s="2" t="s">
        <v>942</v>
      </c>
      <c r="D42" s="2">
        <v>286508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-286508</v>
      </c>
      <c r="K42" s="2">
        <v>-1</v>
      </c>
    </row>
    <row r="43" spans="1:11" x14ac:dyDescent="0.25">
      <c r="B43" s="2">
        <v>4110186</v>
      </c>
      <c r="C43" s="2" t="s">
        <v>1048</v>
      </c>
      <c r="D43" s="2">
        <v>22063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-22063</v>
      </c>
      <c r="K43" s="2">
        <v>-1</v>
      </c>
    </row>
    <row r="44" spans="1:11" x14ac:dyDescent="0.25">
      <c r="B44" s="2">
        <v>4110453</v>
      </c>
      <c r="C44" s="2" t="s">
        <v>3582</v>
      </c>
      <c r="D44" s="2">
        <v>91974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-91974</v>
      </c>
      <c r="K44" s="2">
        <v>-1</v>
      </c>
    </row>
    <row r="45" spans="1:11" x14ac:dyDescent="0.25">
      <c r="B45" s="2">
        <v>411636</v>
      </c>
      <c r="C45" s="2" t="s">
        <v>1938</v>
      </c>
      <c r="D45" s="2">
        <v>5360832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-5360832</v>
      </c>
      <c r="K45" s="2">
        <v>-1</v>
      </c>
    </row>
    <row r="46" spans="1:11" x14ac:dyDescent="0.25">
      <c r="A46" s="2" t="s">
        <v>3725</v>
      </c>
      <c r="D46" s="2">
        <v>20979060</v>
      </c>
      <c r="E46" s="2">
        <v>4088843222.3399997</v>
      </c>
      <c r="F46" s="2">
        <v>4040284485.6900001</v>
      </c>
      <c r="G46" s="2">
        <v>170281405.83999968</v>
      </c>
      <c r="H46" s="2">
        <v>-154064015</v>
      </c>
      <c r="I46" s="2">
        <v>16217390</v>
      </c>
      <c r="J46" s="2">
        <v>-5334266.5882006511</v>
      </c>
      <c r="K46" s="2">
        <v>-0.24751074546729354</v>
      </c>
    </row>
    <row r="49" spans="3:9" x14ac:dyDescent="0.25">
      <c r="D49" s="178" t="s">
        <v>3811</v>
      </c>
      <c r="I49" s="178" t="s">
        <v>3674</v>
      </c>
    </row>
    <row r="50" spans="3:9" x14ac:dyDescent="0.25">
      <c r="C50" s="23" t="s">
        <v>3607</v>
      </c>
      <c r="D50" s="178" t="e">
        <f>#REF!</f>
        <v>#REF!</v>
      </c>
      <c r="I50" s="178" t="e">
        <f>#REF!</f>
        <v>#REF!</v>
      </c>
    </row>
    <row r="51" spans="3:9" x14ac:dyDescent="0.25">
      <c r="C51" s="2" t="s">
        <v>3672</v>
      </c>
      <c r="D51" s="180" t="e">
        <f>SUM(D50)</f>
        <v>#REF!</v>
      </c>
      <c r="I51" s="2" t="e">
        <f>I50</f>
        <v>#REF!</v>
      </c>
    </row>
    <row r="53" spans="3:9" x14ac:dyDescent="0.25">
      <c r="C53" s="177" t="s">
        <v>3673</v>
      </c>
      <c r="D53" s="177" t="e">
        <f>GETPIVOTDATA("Sum of Adjusted Closing balance PY",$A$3)-D51</f>
        <v>#REF!</v>
      </c>
      <c r="I53" s="177" t="e">
        <f>GETPIVOTDATA("Sum of Closing balance adjusted",$A$3)-I51</f>
        <v>#REF!</v>
      </c>
    </row>
    <row r="61" spans="3:9" x14ac:dyDescent="0.25">
      <c r="F61" s="18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F7C9E-DAD1-47B4-8BC2-0AB404830748}">
  <sheetPr>
    <tabColor theme="8" tint="-0.499984740745262"/>
  </sheetPr>
  <dimension ref="A1:K16"/>
  <sheetViews>
    <sheetView showGridLines="0" zoomScale="80" zoomScaleNormal="80" workbookViewId="0"/>
  </sheetViews>
  <sheetFormatPr defaultColWidth="8.85546875" defaultRowHeight="15" x14ac:dyDescent="0.25"/>
  <cols>
    <col min="1" max="1" width="9.42578125" style="2" bestFit="1" customWidth="1"/>
    <col min="2" max="2" width="11.42578125" style="2" bestFit="1" customWidth="1"/>
    <col min="3" max="3" width="34.7109375" style="2" bestFit="1" customWidth="1"/>
    <col min="4" max="4" width="33" style="2" bestFit="1" customWidth="1"/>
    <col min="5" max="6" width="15.140625" style="2" bestFit="1" customWidth="1"/>
    <col min="7" max="7" width="22.28515625" style="2" bestFit="1" customWidth="1"/>
    <col min="8" max="8" width="20.7109375" style="2" bestFit="1" customWidth="1"/>
    <col min="9" max="9" width="30.28515625" style="2" bestFit="1" customWidth="1"/>
    <col min="10" max="10" width="24.140625" style="2" bestFit="1" customWidth="1"/>
    <col min="11" max="11" width="19" style="2" bestFit="1" customWidth="1"/>
    <col min="12" max="16384" width="8.85546875" style="2"/>
  </cols>
  <sheetData>
    <row r="1" spans="1:11" x14ac:dyDescent="0.25">
      <c r="A1" s="174" t="s">
        <v>3525</v>
      </c>
      <c r="B1" s="2" t="s">
        <v>3560</v>
      </c>
    </row>
    <row r="3" spans="1:11" x14ac:dyDescent="0.25">
      <c r="A3" s="174" t="s">
        <v>3526</v>
      </c>
      <c r="B3" s="174" t="s">
        <v>3530</v>
      </c>
      <c r="C3" s="174" t="s">
        <v>3531</v>
      </c>
      <c r="D3" s="2" t="s">
        <v>3810</v>
      </c>
      <c r="E3" s="2" t="s">
        <v>3726</v>
      </c>
      <c r="F3" s="2" t="s">
        <v>3727</v>
      </c>
      <c r="G3" s="2" t="s">
        <v>3728</v>
      </c>
      <c r="H3" s="2" t="s">
        <v>3729</v>
      </c>
      <c r="I3" s="2" t="s">
        <v>3730</v>
      </c>
      <c r="J3" s="2" t="s">
        <v>3733</v>
      </c>
      <c r="K3" s="2" t="s">
        <v>3734</v>
      </c>
    </row>
    <row r="4" spans="1:11" x14ac:dyDescent="0.25">
      <c r="A4" s="2">
        <v>1005</v>
      </c>
      <c r="B4" s="2">
        <v>281806</v>
      </c>
      <c r="C4" s="2" t="s">
        <v>294</v>
      </c>
      <c r="D4" s="2">
        <v>-10187884</v>
      </c>
      <c r="E4" s="2">
        <v>0</v>
      </c>
      <c r="F4" s="2">
        <v>0</v>
      </c>
      <c r="G4" s="2">
        <v>0</v>
      </c>
      <c r="H4" s="2">
        <v>-10187884</v>
      </c>
      <c r="I4" s="2">
        <v>-10187884</v>
      </c>
      <c r="J4" s="2">
        <v>0</v>
      </c>
      <c r="K4" s="2">
        <v>0</v>
      </c>
    </row>
    <row r="5" spans="1:11" x14ac:dyDescent="0.25">
      <c r="B5" s="2">
        <v>327</v>
      </c>
      <c r="C5" s="2" t="s">
        <v>362</v>
      </c>
      <c r="D5" s="2">
        <v>10187884</v>
      </c>
      <c r="E5" s="2">
        <v>28326.9</v>
      </c>
      <c r="F5" s="2">
        <v>0</v>
      </c>
      <c r="G5" s="2">
        <v>10216210.9</v>
      </c>
      <c r="H5" s="2">
        <v>0</v>
      </c>
      <c r="I5" s="2">
        <v>10216211</v>
      </c>
      <c r="J5" s="2">
        <v>28327.484000001103</v>
      </c>
      <c r="K5" s="2">
        <v>2.7805072521209129E-3</v>
      </c>
    </row>
    <row r="6" spans="1:11" x14ac:dyDescent="0.25">
      <c r="B6" s="2">
        <v>35113</v>
      </c>
      <c r="C6" s="2" t="s">
        <v>364</v>
      </c>
      <c r="D6" s="2">
        <v>258383947</v>
      </c>
      <c r="E6" s="2">
        <v>294746841</v>
      </c>
      <c r="F6" s="2">
        <v>258383947</v>
      </c>
      <c r="G6" s="2">
        <v>294746841</v>
      </c>
      <c r="H6" s="2">
        <v>0</v>
      </c>
      <c r="I6" s="2">
        <v>294746841</v>
      </c>
      <c r="J6" s="2">
        <v>36362894</v>
      </c>
      <c r="K6" s="2">
        <v>0.1407320169158961</v>
      </c>
    </row>
    <row r="7" spans="1:11" x14ac:dyDescent="0.25">
      <c r="B7" s="2">
        <v>35114</v>
      </c>
      <c r="C7" s="2" t="s">
        <v>366</v>
      </c>
      <c r="D7" s="2">
        <v>3274175</v>
      </c>
      <c r="E7" s="2">
        <v>2817606</v>
      </c>
      <c r="F7" s="2">
        <v>3274175</v>
      </c>
      <c r="G7" s="2">
        <v>2817606</v>
      </c>
      <c r="H7" s="2">
        <v>0</v>
      </c>
      <c r="I7" s="2">
        <v>2817606</v>
      </c>
      <c r="J7" s="2">
        <v>-456569</v>
      </c>
      <c r="K7" s="2">
        <v>-0.13944550917406676</v>
      </c>
    </row>
    <row r="8" spans="1:11" x14ac:dyDescent="0.25">
      <c r="A8" s="2" t="s">
        <v>3725</v>
      </c>
      <c r="D8" s="2">
        <v>261658122</v>
      </c>
      <c r="E8" s="2">
        <v>297592773.89999998</v>
      </c>
      <c r="F8" s="2">
        <v>261658122</v>
      </c>
      <c r="G8" s="2">
        <v>307780657.89999998</v>
      </c>
      <c r="H8" s="2">
        <v>-10187884</v>
      </c>
      <c r="I8" s="2">
        <v>297592774</v>
      </c>
      <c r="J8" s="2">
        <v>35934652.483999997</v>
      </c>
      <c r="K8" s="2">
        <v>0.13733436698162127</v>
      </c>
    </row>
    <row r="11" spans="1:11" x14ac:dyDescent="0.25">
      <c r="D11" s="178" t="s">
        <v>3812</v>
      </c>
      <c r="I11" s="178" t="s">
        <v>3674</v>
      </c>
    </row>
    <row r="12" spans="1:11" x14ac:dyDescent="0.25">
      <c r="D12" s="179" t="e">
        <f>#REF!</f>
        <v>#REF!</v>
      </c>
      <c r="I12" s="179" t="e">
        <f>#REF!</f>
        <v>#REF!</v>
      </c>
    </row>
    <row r="13" spans="1:11" x14ac:dyDescent="0.25">
      <c r="C13" s="2" t="e">
        <f>#REF!</f>
        <v>#REF!</v>
      </c>
      <c r="D13" s="2" t="e">
        <f>D12</f>
        <v>#REF!</v>
      </c>
      <c r="I13" s="2" t="e">
        <f>I12</f>
        <v>#REF!</v>
      </c>
    </row>
    <row r="14" spans="1:11" x14ac:dyDescent="0.25">
      <c r="C14" s="2" t="s">
        <v>3672</v>
      </c>
    </row>
    <row r="15" spans="1:11" x14ac:dyDescent="0.25">
      <c r="I15" s="177" t="e">
        <f>GETPIVOTDATA("Sum of Closing balance adjusted",$A$3)-I13</f>
        <v>#REF!</v>
      </c>
    </row>
    <row r="16" spans="1:11" x14ac:dyDescent="0.25">
      <c r="C16" s="177" t="s">
        <v>3673</v>
      </c>
      <c r="D16" s="177" t="e">
        <f>GETPIVOTDATA("Sum of Adjusted Closing balance PY",$A$3)-D13</f>
        <v>#REF!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erson xmlns="b592fc31-94fa-4358-8094-0dc081721d9b">
      <UserInfo>
        <DisplayName/>
        <AccountId xsi:nil="true"/>
        <AccountType/>
      </UserInfo>
    </Person>
    <TaxCatchAll xmlns="65ff1b46-c6e9-4161-b31f-9910ccfb52db" xsi:nil="true"/>
    <lcf76f155ced4ddcb4097134ff3c332f xmlns="b592fc31-94fa-4358-8094-0dc081721d9b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6B95FA4182644B85D87068B461A2E9" ma:contentTypeVersion="17" ma:contentTypeDescription="Create a new document." ma:contentTypeScope="" ma:versionID="7173036d37222b6e6e8000a62886070f">
  <xsd:schema xmlns:xsd="http://www.w3.org/2001/XMLSchema" xmlns:xs="http://www.w3.org/2001/XMLSchema" xmlns:p="http://schemas.microsoft.com/office/2006/metadata/properties" xmlns:ns2="b592fc31-94fa-4358-8094-0dc081721d9b" xmlns:ns3="65ff1b46-c6e9-4161-b31f-9910ccfb52db" targetNamespace="http://schemas.microsoft.com/office/2006/metadata/properties" ma:root="true" ma:fieldsID="1535a9f47043f955fa068d9359fda2ba" ns2:_="" ns3:_="">
    <xsd:import namespace="b592fc31-94fa-4358-8094-0dc081721d9b"/>
    <xsd:import namespace="65ff1b46-c6e9-4161-b31f-9910ccfb52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Pers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92fc31-94fa-4358-8094-0dc081721d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Person" ma:index="20" nillable="true" ma:displayName="Person" ma:format="Dropdown" ma:list="UserInfo" ma:SharePointGroup="0" ma:internalName="Person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c236f2f7-bb03-4974-910b-b93df2ba0cd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f1b46-c6e9-4161-b31f-9910ccfb52d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334336fb-a516-4113-9396-7387b83905b3}" ma:internalName="TaxCatchAll" ma:showField="CatchAllData" ma:web="65ff1b46-c6e9-4161-b31f-9910ccfb52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1BB5854-22F1-4999-80B0-ABC212715D4E}">
  <ds:schemaRefs>
    <ds:schemaRef ds:uri="http://schemas.microsoft.com/office/2006/metadata/properties"/>
    <ds:schemaRef ds:uri="http://schemas.microsoft.com/office/infopath/2007/PartnerControls"/>
    <ds:schemaRef ds:uri="b592fc31-94fa-4358-8094-0dc081721d9b"/>
    <ds:schemaRef ds:uri="65ff1b46-c6e9-4161-b31f-9910ccfb52db"/>
  </ds:schemaRefs>
</ds:datastoreItem>
</file>

<file path=customXml/itemProps2.xml><?xml version="1.0" encoding="utf-8"?>
<ds:datastoreItem xmlns:ds="http://schemas.openxmlformats.org/officeDocument/2006/customXml" ds:itemID="{63E0BB27-F07F-475B-B521-EE8E72F7EBF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592fc31-94fa-4358-8094-0dc081721d9b"/>
    <ds:schemaRef ds:uri="65ff1b46-c6e9-4161-b31f-9910ccfb5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57CC9F5-92F6-4261-8067-21E3F8A5389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33</vt:i4>
      </vt:variant>
    </vt:vector>
  </HeadingPairs>
  <TitlesOfParts>
    <vt:vector size="33" baseType="lpstr">
      <vt:lpstr>tb adj31.12.2019</vt:lpstr>
      <vt:lpstr>PBC 28.03.2021</vt:lpstr>
      <vt:lpstr>trial i vjeter</vt:lpstr>
      <vt:lpstr>trial  i vjeter</vt:lpstr>
      <vt:lpstr>Trial Balance (2)</vt:lpstr>
      <vt:lpstr>Sistemime</vt:lpstr>
      <vt:lpstr>BA</vt:lpstr>
      <vt:lpstr>BZ</vt:lpstr>
      <vt:lpstr>C</vt:lpstr>
      <vt:lpstr>DA</vt:lpstr>
      <vt:lpstr>DZ</vt:lpstr>
      <vt:lpstr>E</vt:lpstr>
      <vt:lpstr>FZ</vt:lpstr>
      <vt:lpstr>GA</vt:lpstr>
      <vt:lpstr>GZ</vt:lpstr>
      <vt:lpstr>H</vt:lpstr>
      <vt:lpstr>IA</vt:lpstr>
      <vt:lpstr>J</vt:lpstr>
      <vt:lpstr>LA</vt:lpstr>
      <vt:lpstr>LZ</vt:lpstr>
      <vt:lpstr>M</vt:lpstr>
      <vt:lpstr>N</vt:lpstr>
      <vt:lpstr>OA</vt:lpstr>
      <vt:lpstr>OZ</vt:lpstr>
      <vt:lpstr>P</vt:lpstr>
      <vt:lpstr>(blank)</vt:lpstr>
      <vt:lpstr>0</vt:lpstr>
      <vt:lpstr>Tb for leadsheets</vt:lpstr>
      <vt:lpstr>Sheet1</vt:lpstr>
      <vt:lpstr>Lead Relationship</vt:lpstr>
      <vt:lpstr>P&amp;L</vt:lpstr>
      <vt:lpstr>Risk notes</vt:lpstr>
      <vt:lpstr>Related parties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Arlinda Martinaj</dc:creator>
  <cp:keywords/>
  <dc:description/>
  <cp:lastModifiedBy>Artenida Dule</cp:lastModifiedBy>
  <cp:revision/>
  <dcterms:created xsi:type="dcterms:W3CDTF">2018-05-09T13:03:09Z</dcterms:created>
  <dcterms:modified xsi:type="dcterms:W3CDTF">2022-07-28T15:22:42Z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0x0101008F6B95FA4182644B85D87068B461A2E9</vt:lpwstr>
  </property>
  <property fmtid="{D5CDD505-2E9C-101B-9397-08002B2CF9AE}" pid="3" name="MediaServiceImageTags">
    <vt:lpwstr/>
  </property>
</Properties>
</file>