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Kopertina " sheetId="1" r:id="rId1"/>
    <sheet name="Aktiv pasiv shkurter" sheetId="2" r:id="rId2"/>
    <sheet name="Pash sipas natyres" sheetId="3" r:id="rId3"/>
    <sheet name="Fluksi i parase" sheetId="4" r:id="rId4"/>
    <sheet name="Ndryshimi i kap." sheetId="5" r:id="rId5"/>
    <sheet name="Amort" sheetId="6" r:id="rId6"/>
  </sheets>
  <definedNames/>
  <calcPr fullCalcOnLoad="1"/>
</workbook>
</file>

<file path=xl/sharedStrings.xml><?xml version="1.0" encoding="utf-8"?>
<sst xmlns="http://schemas.openxmlformats.org/spreadsheetml/2006/main" count="264" uniqueCount="197">
  <si>
    <t>Nr.</t>
  </si>
  <si>
    <t>Shenime</t>
  </si>
  <si>
    <t>Viti</t>
  </si>
  <si>
    <t>DETYRIMET DHE KAPITALI</t>
  </si>
  <si>
    <t>I</t>
  </si>
  <si>
    <t>AKTIVET AFATSHKURTRA</t>
  </si>
  <si>
    <t>Aktive monetare</t>
  </si>
  <si>
    <t>DETYRIMET AFATSHKURTERA</t>
  </si>
  <si>
    <t>Derivative dhe aktive te mbajtura per tregetim</t>
  </si>
  <si>
    <t>Derivativet</t>
  </si>
  <si>
    <t>Totali 2</t>
  </si>
  <si>
    <t>Huamarrjet</t>
  </si>
  <si>
    <t>Aktive te tjera financiare afatshkurta</t>
  </si>
  <si>
    <t>Totali 3</t>
  </si>
  <si>
    <t>Huate dhe parapagimet</t>
  </si>
  <si>
    <t>Inventari</t>
  </si>
  <si>
    <t>Totali 4</t>
  </si>
  <si>
    <t>Grantet dhe te ardhurat e shtyra</t>
  </si>
  <si>
    <t>Aktive biologjike afatshkurta</t>
  </si>
  <si>
    <t>Provizionet afatshkurta</t>
  </si>
  <si>
    <t>Aktivet afatshkurta te mbajtura per shitje</t>
  </si>
  <si>
    <t>TOTALI I DETYR.AFATSHKURTA (I)</t>
  </si>
  <si>
    <t>Parapagimet dhe shpenzimet e shtyra</t>
  </si>
  <si>
    <t>TOTALI I AKTIVEVE AFATSHKURTA (I)</t>
  </si>
  <si>
    <t>II</t>
  </si>
  <si>
    <t>DETYRIME AFATGJATA</t>
  </si>
  <si>
    <t>Huat afatgjata</t>
  </si>
  <si>
    <t>AKTIVE AFATGJATA</t>
  </si>
  <si>
    <t>Totali 1</t>
  </si>
  <si>
    <t>Investimet financiare afatgjata</t>
  </si>
  <si>
    <t>Huamarrje te tjera afatgjata</t>
  </si>
  <si>
    <t xml:space="preserve">Provizionet afatgjata </t>
  </si>
  <si>
    <t>Aktive afatgjata materiale</t>
  </si>
  <si>
    <t>TOTALI I DETYR.AFATGJATA (II)</t>
  </si>
  <si>
    <t>Aktivet biologjike afatgjata</t>
  </si>
  <si>
    <t>TOTALI I DETYRIMEVE</t>
  </si>
  <si>
    <t>Aktivet afatgjata jomateriale</t>
  </si>
  <si>
    <t>III</t>
  </si>
  <si>
    <t>KAPITALI</t>
  </si>
  <si>
    <t xml:space="preserve">Kapital aksionar I papaguar </t>
  </si>
  <si>
    <t xml:space="preserve">Aksionet e pakices (perdoret vetem ne pasqyrat </t>
  </si>
  <si>
    <t xml:space="preserve">Aktive te tjera afatgjata </t>
  </si>
  <si>
    <t>financiare te kosoliduara)</t>
  </si>
  <si>
    <t>TOTALI I AKTIVEVE AFATGJATA (II)</t>
  </si>
  <si>
    <t>Kapitali qe I perket aksionareve te shoqerise meme</t>
  </si>
  <si>
    <t>TOTALI I AKTIVEVE (I +II)</t>
  </si>
  <si>
    <t>(perdoret vetem ne PF te konoliduara)</t>
  </si>
  <si>
    <t>Kapitali aksionar</t>
  </si>
  <si>
    <t>Primi I aksionit</t>
  </si>
  <si>
    <t>Njesite ose aksionet e thesarit (negative)</t>
  </si>
  <si>
    <t>Rezervat statutore</t>
  </si>
  <si>
    <t>Rezervat ligjore</t>
  </si>
  <si>
    <t>Rezerva te tjera</t>
  </si>
  <si>
    <t>Fitimet e pashperdara</t>
  </si>
  <si>
    <t xml:space="preserve">Fitimi (humbja ) e vitit financiare </t>
  </si>
  <si>
    <t>TOTALI I KAPITALIT (III)</t>
  </si>
  <si>
    <t>TOTALI I DETYRIMEVE KAPITALIT (I,II,III)</t>
  </si>
  <si>
    <t xml:space="preserve">  ( Bazuar ne klasifikimin e Shpenzimeve sipas Natyres)</t>
  </si>
  <si>
    <t>Referencat</t>
  </si>
  <si>
    <t>Nr.llog.</t>
  </si>
  <si>
    <t>Shitjet neto</t>
  </si>
  <si>
    <t>Te ardhurat e tjera nga veprimtaria e shfrytezimit</t>
  </si>
  <si>
    <t>Ndrysh.ne invent.prod.gatshem e prodhime ne proces</t>
  </si>
  <si>
    <t>Materialet e konsumuara</t>
  </si>
  <si>
    <t>Kosto e punes</t>
  </si>
  <si>
    <t>Amortizimet dhe zhvleresimet</t>
  </si>
  <si>
    <t>Shpenzime te tjera</t>
  </si>
  <si>
    <t>Fitimi ( humbja)nga veprimtarite kryesore           ( 1+2+/-3-8)</t>
  </si>
  <si>
    <t>Te ardhurat dhe shpenzimet financiare nga njesite e kontrolluara</t>
  </si>
  <si>
    <t xml:space="preserve">Te ardhurat dhe shpenzimet financiare nga pjesmarrjet </t>
  </si>
  <si>
    <t>Te ardhurat dhe shpenzimet financiare</t>
  </si>
  <si>
    <t>Te ardh.e shpenz.financ. Nga invest.te tjera financ.afatgjata</t>
  </si>
  <si>
    <t>Te ardhurat dhe shpenzimet nga interesat</t>
  </si>
  <si>
    <t>Fitimi (humbja)para tatimit (9+/-13)</t>
  </si>
  <si>
    <t>Shpenzimet e Tatimit mbi Fitimin</t>
  </si>
  <si>
    <t>Periudha</t>
  </si>
  <si>
    <t>Pasqyra e Fluksit Monetar -Metoda Indirekte</t>
  </si>
  <si>
    <t>Fluksi monetar nga veprimtarite e shfrytezimit</t>
  </si>
  <si>
    <t xml:space="preserve">    Fitimi para tatimit</t>
  </si>
  <si>
    <t xml:space="preserve">    Rregullime per :</t>
  </si>
  <si>
    <t xml:space="preserve">            Amortizimin</t>
  </si>
  <si>
    <t xml:space="preserve">            Humbje nga këmbimet valutore</t>
  </si>
  <si>
    <t xml:space="preserve">           Te ardhura nga investimet</t>
  </si>
  <si>
    <t xml:space="preserve">           Shpenzime per interesa</t>
  </si>
  <si>
    <t xml:space="preserve"> Rritje/renie ne tepricen e kerkesave te arketueshme</t>
  </si>
  <si>
    <t>nga aktiviteti , si dhe kerkesave te arketueshme te tjera</t>
  </si>
  <si>
    <t xml:space="preserve"> Rritje/Renie ne Tepricen e inventarit</t>
  </si>
  <si>
    <t xml:space="preserve"> Rritje/renie ne tepricen e detyrimeve , per t'u  paguar nga aktiviteti</t>
  </si>
  <si>
    <t>MM te perfituara nga aktivitetet</t>
  </si>
  <si>
    <t>Tatimi mbi fitimin I paguar</t>
  </si>
  <si>
    <t xml:space="preserve">MM neto nga aktivitetet e shfrytezimit </t>
  </si>
  <si>
    <t>Fluksi monetar nga veprimtarite investuese</t>
  </si>
  <si>
    <t>Blerja e njesise se kontrolluar X minus parate e Arketuara</t>
  </si>
  <si>
    <t xml:space="preserve">Blerja e aktiveve afatgjata materiale </t>
  </si>
  <si>
    <t>Te ardhura nga shitja e pajisjeve</t>
  </si>
  <si>
    <t xml:space="preserve">Interesi I arketuar </t>
  </si>
  <si>
    <t>Dividentet e arketuar</t>
  </si>
  <si>
    <t>MM neto e perdorur ne aktivitetet  investuese</t>
  </si>
  <si>
    <t>Fluksi monetare nga aktivitete financiare</t>
  </si>
  <si>
    <t>Te ardhura nga emetimi I kapitalit aksioner</t>
  </si>
  <si>
    <t>Te ardhura nga huamarrje afatgjata</t>
  </si>
  <si>
    <t>Pagesat e detyrimeve te qerase financiare</t>
  </si>
  <si>
    <t>Dividente te paguar</t>
  </si>
  <si>
    <t xml:space="preserve">MM neto e perdorur ne aktivitetet  financiare </t>
  </si>
  <si>
    <t>Rritja /renia neto e mjeteve monetare</t>
  </si>
  <si>
    <t xml:space="preserve">Mjetet monetare ne fillim te periudhes kontabel </t>
  </si>
  <si>
    <t xml:space="preserve">Mjetet monetare ne fund te periudhes kontabel </t>
  </si>
  <si>
    <t>Primi aksionit</t>
  </si>
  <si>
    <t>Aksione thesari</t>
  </si>
  <si>
    <t>Rezerva stat.ligjore</t>
  </si>
  <si>
    <t>TOTALI</t>
  </si>
  <si>
    <t>Pozicioni rregullt</t>
  </si>
  <si>
    <t xml:space="preserve">Fitimi neto për periudhën kontabël </t>
  </si>
  <si>
    <t>Dividentët e paguar</t>
  </si>
  <si>
    <t>Rritja e rezervës të kapitalit</t>
  </si>
  <si>
    <t>Aksione të thesarit të riblerë</t>
  </si>
  <si>
    <t>Pozicioni më 31 dhjetor 2008</t>
  </si>
  <si>
    <t>Pozicioni më 31 dhjetor 2009</t>
  </si>
  <si>
    <t xml:space="preserve"> </t>
  </si>
  <si>
    <t>NIPT-i</t>
  </si>
  <si>
    <t xml:space="preserve">Data e krijimit                                   </t>
  </si>
  <si>
    <t xml:space="preserve">Veprimtaria Kryesore                   </t>
  </si>
  <si>
    <t xml:space="preserve">PASQYRAT FINANCIARE </t>
  </si>
  <si>
    <t>JO</t>
  </si>
  <si>
    <t>Fitimi (humbja) neto e vitit financier        (14-15)</t>
  </si>
  <si>
    <t>Elementet e pasqyrave te konsoliduara</t>
  </si>
  <si>
    <t>Pozicioni më 31 dhjetor 2010</t>
  </si>
  <si>
    <t>DENISA SH.P.K.</t>
  </si>
  <si>
    <t>Pasqyrat e Ndryshimeve në Kapital</t>
  </si>
  <si>
    <t xml:space="preserve">Një Pasqyrë e pa konsoliduar </t>
  </si>
  <si>
    <t>Përshkrimi i Elementeve</t>
  </si>
  <si>
    <t>Fitimi i pashpërndarë</t>
  </si>
  <si>
    <t>Efekti i ndryshimeve në politikat kontabël</t>
  </si>
  <si>
    <t>Emetimi i aksioneve</t>
  </si>
  <si>
    <t>AKTIVET</t>
  </si>
  <si>
    <t>Pershkrimi i elementeve</t>
  </si>
  <si>
    <t>Totali i te Ardhurave dh Shpenzimeve Financiare (12.1+/-12.2+/-12.3+/-12.4)</t>
  </si>
  <si>
    <t xml:space="preserve">Emërtimi dhe Format ligjore    </t>
  </si>
  <si>
    <t>"DENISA" SH.P.K.</t>
  </si>
  <si>
    <t>K 52304003 D</t>
  </si>
  <si>
    <t xml:space="preserve">Adresa e Selisë                                </t>
  </si>
  <si>
    <t>Rr. Prushit, Vaqarr, Tiranë</t>
  </si>
  <si>
    <t>29.09.2005</t>
  </si>
  <si>
    <t>Nr.i Regjistrit Tregtar                 ___________________</t>
  </si>
  <si>
    <t>TREGËTI ME SHUMICË</t>
  </si>
  <si>
    <t>(Në zbatim të Standardit Kombëtar të Kontabilitetit Nr.2</t>
  </si>
  <si>
    <t>dhe Ligjit Nr.9228, Datë 29.04.2004 "Për Kontabilitetin dhe Pasqyrat Financiare")</t>
  </si>
  <si>
    <t xml:space="preserve">Pasqyrat Financiare janë individuale          </t>
  </si>
  <si>
    <t>PO</t>
  </si>
  <si>
    <t xml:space="preserve">Pasqyrat Financiare janë të Konsoliduara </t>
  </si>
  <si>
    <t xml:space="preserve">Pasqyrat Financiare janë të shprehura në </t>
  </si>
  <si>
    <t xml:space="preserve">Pasqyrat Financiare janë të rrumbullakosura në </t>
  </si>
  <si>
    <t xml:space="preserve">Periudha Kontabël e Pasqyrave Financiare                     </t>
  </si>
  <si>
    <t xml:space="preserve">                      </t>
  </si>
  <si>
    <t>Data e mbylljes së Pasqyrave Financiare</t>
  </si>
  <si>
    <t>LEKË</t>
  </si>
  <si>
    <t>Totali i shpenzimeve (shuma 4-7)</t>
  </si>
  <si>
    <t xml:space="preserve">Pagat e personelit </t>
  </si>
  <si>
    <t>Shpenzime per sigurime shoqerore e shendetesore</t>
  </si>
  <si>
    <t>Fitimet (Humbje) nga kursi I kembimit</t>
  </si>
  <si>
    <t xml:space="preserve">Te ardhura dhe shpenzime te tjera financiare </t>
  </si>
  <si>
    <t>DENISA SHPK</t>
  </si>
  <si>
    <t>Pozicioni më 31 dhjetor 2011</t>
  </si>
  <si>
    <t>Nr</t>
  </si>
  <si>
    <t>Emertimi</t>
  </si>
  <si>
    <t>Sasia</t>
  </si>
  <si>
    <t>Gjendje</t>
  </si>
  <si>
    <t>Shtesa</t>
  </si>
  <si>
    <t>Pakesime</t>
  </si>
  <si>
    <t xml:space="preserve">Ndertesa </t>
  </si>
  <si>
    <t xml:space="preserve">Makineri e paisje </t>
  </si>
  <si>
    <t>Mjete transporti</t>
  </si>
  <si>
    <t xml:space="preserve">Te tjera AAMateriale </t>
  </si>
  <si>
    <t>TOKA</t>
  </si>
  <si>
    <t xml:space="preserve">             TOTALI</t>
  </si>
  <si>
    <t>Administratori</t>
  </si>
  <si>
    <t>Pozicioni më 31 dhjetor 2012</t>
  </si>
  <si>
    <t>Ushtrimor 2012</t>
  </si>
  <si>
    <t>Shpenzime te panjohura</t>
  </si>
  <si>
    <t>Fitimi (humbja) tatimore (14+/-7.1)</t>
  </si>
  <si>
    <t>Raportuese 2012</t>
  </si>
  <si>
    <t>Tatim Fitimi I parapaguar</t>
  </si>
  <si>
    <t>Tatim Fitimi I per tu paguar</t>
  </si>
  <si>
    <t>Viti 2013</t>
  </si>
  <si>
    <t>Nga  01.01.2013</t>
  </si>
  <si>
    <t>Deri  31.12.2013</t>
  </si>
  <si>
    <t>Pozicioni më 31 dhjetor 2013</t>
  </si>
  <si>
    <t>Aktivet Afatgjata Materiale  2013</t>
  </si>
  <si>
    <t>Amortizimi A.A.Materiale    2013</t>
  </si>
  <si>
    <t>Vlera Kontabel Neto e A.A.Materiale  2013</t>
  </si>
  <si>
    <t>Pasqyrat Financiare te Vitit 2013</t>
  </si>
  <si>
    <t>Raportuese 2013</t>
  </si>
  <si>
    <t>Ushtrimor 2013</t>
  </si>
  <si>
    <t>Pasqyra e Fluksit Monetar -Metoda Indirekte 2013</t>
  </si>
  <si>
    <t>Periudha 01.01.2012 - 31.12.2013</t>
  </si>
  <si>
    <t>PASQYRA E TE ARDHURAVE DHE SHPENZIMEVE 2013</t>
  </si>
  <si>
    <t>Prova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</si>
</sst>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"/>
    <numFmt numFmtId="172" formatCode="_-* #,##0.00_L_e_k_-;\-* #,##0.00_L_e_k_-;_-* &quot;-&quot;??_L_e_k_-;_-@_-"/>
    <numFmt numFmtId="173" formatCode="#,##0.00_);\-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 Black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 Black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3" fillId="0" borderId="15" xfId="0" applyFont="1" applyBorder="1" applyAlignment="1">
      <alignment/>
    </xf>
    <xf numFmtId="164" fontId="53" fillId="0" borderId="10" xfId="42" applyNumberFormat="1" applyFont="1" applyBorder="1" applyAlignment="1">
      <alignment/>
    </xf>
    <xf numFmtId="164" fontId="53" fillId="0" borderId="16" xfId="42" applyNumberFormat="1" applyFont="1" applyBorder="1" applyAlignment="1">
      <alignment/>
    </xf>
    <xf numFmtId="164" fontId="53" fillId="0" borderId="17" xfId="42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0" borderId="14" xfId="0" applyFont="1" applyBorder="1" applyAlignment="1">
      <alignment horizontal="center" wrapText="1"/>
    </xf>
    <xf numFmtId="0" fontId="51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15" xfId="0" applyFont="1" applyBorder="1" applyAlignment="1">
      <alignment horizontal="left"/>
    </xf>
    <xf numFmtId="0" fontId="53" fillId="0" borderId="18" xfId="0" applyFont="1" applyBorder="1" applyAlignment="1">
      <alignment wrapText="1"/>
    </xf>
    <xf numFmtId="0" fontId="53" fillId="0" borderId="18" xfId="0" applyFont="1" applyBorder="1" applyAlignment="1">
      <alignment/>
    </xf>
    <xf numFmtId="0" fontId="51" fillId="0" borderId="19" xfId="0" applyFont="1" applyBorder="1" applyAlignment="1">
      <alignment horizontal="left"/>
    </xf>
    <xf numFmtId="0" fontId="53" fillId="0" borderId="20" xfId="0" applyFont="1" applyBorder="1" applyAlignment="1">
      <alignment/>
    </xf>
    <xf numFmtId="0" fontId="51" fillId="0" borderId="18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1" fillId="33" borderId="23" xfId="0" applyFont="1" applyFill="1" applyBorder="1" applyAlignment="1">
      <alignment/>
    </xf>
    <xf numFmtId="0" fontId="51" fillId="33" borderId="24" xfId="0" applyFont="1" applyFill="1" applyBorder="1" applyAlignment="1">
      <alignment/>
    </xf>
    <xf numFmtId="164" fontId="51" fillId="33" borderId="24" xfId="0" applyNumberFormat="1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1" fillId="33" borderId="23" xfId="0" applyFont="1" applyFill="1" applyBorder="1" applyAlignment="1">
      <alignment horizontal="left"/>
    </xf>
    <xf numFmtId="164" fontId="51" fillId="33" borderId="25" xfId="42" applyNumberFormat="1" applyFont="1" applyFill="1" applyBorder="1" applyAlignment="1">
      <alignment/>
    </xf>
    <xf numFmtId="0" fontId="51" fillId="0" borderId="26" xfId="0" applyFont="1" applyBorder="1" applyAlignment="1">
      <alignment horizontal="left"/>
    </xf>
    <xf numFmtId="0" fontId="51" fillId="0" borderId="27" xfId="0" applyFont="1" applyFill="1" applyBorder="1" applyAlignment="1">
      <alignment/>
    </xf>
    <xf numFmtId="0" fontId="53" fillId="0" borderId="27" xfId="0" applyFont="1" applyBorder="1" applyAlignment="1">
      <alignment/>
    </xf>
    <xf numFmtId="0" fontId="51" fillId="0" borderId="18" xfId="0" applyFont="1" applyFill="1" applyBorder="1" applyAlignment="1">
      <alignment/>
    </xf>
    <xf numFmtId="164" fontId="53" fillId="0" borderId="18" xfId="42" applyNumberFormat="1" applyFont="1" applyBorder="1" applyAlignment="1">
      <alignment/>
    </xf>
    <xf numFmtId="164" fontId="53" fillId="0" borderId="28" xfId="42" applyNumberFormat="1" applyFont="1" applyBorder="1" applyAlignment="1">
      <alignment/>
    </xf>
    <xf numFmtId="0" fontId="51" fillId="0" borderId="20" xfId="0" applyFont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26" xfId="0" applyFont="1" applyBorder="1" applyAlignment="1">
      <alignment/>
    </xf>
    <xf numFmtId="0" fontId="52" fillId="33" borderId="23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164" fontId="52" fillId="33" borderId="24" xfId="0" applyNumberFormat="1" applyFont="1" applyFill="1" applyBorder="1" applyAlignment="1">
      <alignment/>
    </xf>
    <xf numFmtId="0" fontId="52" fillId="33" borderId="23" xfId="0" applyFont="1" applyFill="1" applyBorder="1" applyAlignment="1">
      <alignment horizontal="left"/>
    </xf>
    <xf numFmtId="0" fontId="49" fillId="0" borderId="14" xfId="0" applyFont="1" applyBorder="1" applyAlignment="1">
      <alignment wrapText="1"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29" xfId="0" applyBorder="1" applyAlignment="1">
      <alignment/>
    </xf>
    <xf numFmtId="164" fontId="0" fillId="0" borderId="0" xfId="0" applyNumberFormat="1" applyAlignment="1">
      <alignment/>
    </xf>
    <xf numFmtId="0" fontId="51" fillId="33" borderId="23" xfId="0" applyFont="1" applyFill="1" applyBorder="1" applyAlignment="1">
      <alignment wrapText="1"/>
    </xf>
    <xf numFmtId="164" fontId="51" fillId="33" borderId="24" xfId="42" applyNumberFormat="1" applyFont="1" applyFill="1" applyBorder="1" applyAlignment="1">
      <alignment/>
    </xf>
    <xf numFmtId="0" fontId="53" fillId="0" borderId="30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33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9" xfId="0" applyFont="1" applyBorder="1" applyAlignment="1">
      <alignment/>
    </xf>
    <xf numFmtId="0" fontId="51" fillId="0" borderId="33" xfId="0" applyFont="1" applyBorder="1" applyAlignment="1">
      <alignment/>
    </xf>
    <xf numFmtId="0" fontId="0" fillId="0" borderId="33" xfId="0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33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3" xfId="0" applyFont="1" applyBorder="1" applyAlignment="1">
      <alignment/>
    </xf>
    <xf numFmtId="0" fontId="53" fillId="0" borderId="27" xfId="0" applyFont="1" applyFill="1" applyBorder="1" applyAlignment="1">
      <alignment/>
    </xf>
    <xf numFmtId="164" fontId="53" fillId="0" borderId="20" xfId="42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164" fontId="0" fillId="0" borderId="0" xfId="42" applyNumberFormat="1" applyFont="1" applyAlignment="1">
      <alignment/>
    </xf>
    <xf numFmtId="0" fontId="51" fillId="33" borderId="26" xfId="0" applyFont="1" applyFill="1" applyBorder="1" applyAlignment="1">
      <alignment/>
    </xf>
    <xf numFmtId="0" fontId="51" fillId="33" borderId="27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 wrapText="1"/>
    </xf>
    <xf numFmtId="0" fontId="49" fillId="0" borderId="36" xfId="0" applyFont="1" applyBorder="1" applyAlignment="1">
      <alignment/>
    </xf>
    <xf numFmtId="164" fontId="51" fillId="33" borderId="27" xfId="0" applyNumberFormat="1" applyFont="1" applyFill="1" applyBorder="1" applyAlignment="1">
      <alignment/>
    </xf>
    <xf numFmtId="0" fontId="51" fillId="34" borderId="36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164" fontId="51" fillId="34" borderId="12" xfId="0" applyNumberFormat="1" applyFont="1" applyFill="1" applyBorder="1" applyAlignment="1">
      <alignment/>
    </xf>
    <xf numFmtId="0" fontId="51" fillId="33" borderId="27" xfId="0" applyFont="1" applyFill="1" applyBorder="1" applyAlignment="1">
      <alignment wrapText="1"/>
    </xf>
    <xf numFmtId="0" fontId="49" fillId="0" borderId="12" xfId="0" applyFont="1" applyBorder="1" applyAlignment="1">
      <alignment wrapText="1"/>
    </xf>
    <xf numFmtId="0" fontId="52" fillId="33" borderId="26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164" fontId="52" fillId="33" borderId="27" xfId="0" applyNumberFormat="1" applyFont="1" applyFill="1" applyBorder="1" applyAlignment="1">
      <alignment/>
    </xf>
    <xf numFmtId="0" fontId="49" fillId="0" borderId="23" xfId="0" applyFont="1" applyBorder="1" applyAlignment="1">
      <alignment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/>
    </xf>
    <xf numFmtId="0" fontId="52" fillId="33" borderId="27" xfId="0" applyFont="1" applyFill="1" applyBorder="1" applyAlignment="1">
      <alignment wrapText="1"/>
    </xf>
    <xf numFmtId="0" fontId="49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58" fillId="0" borderId="0" xfId="0" applyFont="1" applyAlignment="1">
      <alignment/>
    </xf>
    <xf numFmtId="0" fontId="51" fillId="33" borderId="11" xfId="0" applyFont="1" applyFill="1" applyBorder="1" applyAlignment="1">
      <alignment wrapText="1"/>
    </xf>
    <xf numFmtId="164" fontId="53" fillId="33" borderId="10" xfId="42" applyNumberFormat="1" applyFont="1" applyFill="1" applyBorder="1" applyAlignment="1">
      <alignment/>
    </xf>
    <xf numFmtId="164" fontId="53" fillId="33" borderId="16" xfId="42" applyNumberFormat="1" applyFont="1" applyFill="1" applyBorder="1" applyAlignment="1">
      <alignment/>
    </xf>
    <xf numFmtId="0" fontId="53" fillId="0" borderId="15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1" fillId="0" borderId="20" xfId="0" applyFont="1" applyBorder="1" applyAlignment="1">
      <alignment horizontal="left"/>
    </xf>
    <xf numFmtId="0" fontId="51" fillId="0" borderId="20" xfId="0" applyFont="1" applyBorder="1" applyAlignment="1">
      <alignment horizontal="center"/>
    </xf>
    <xf numFmtId="0" fontId="51" fillId="0" borderId="12" xfId="0" applyFont="1" applyBorder="1" applyAlignment="1">
      <alignment horizontal="center" wrapText="1"/>
    </xf>
    <xf numFmtId="0" fontId="53" fillId="0" borderId="37" xfId="0" applyFont="1" applyBorder="1" applyAlignment="1">
      <alignment/>
    </xf>
    <xf numFmtId="0" fontId="53" fillId="0" borderId="38" xfId="0" applyFont="1" applyBorder="1" applyAlignment="1">
      <alignment/>
    </xf>
    <xf numFmtId="0" fontId="53" fillId="0" borderId="39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43" xfId="0" applyFont="1" applyBorder="1" applyAlignment="1">
      <alignment/>
    </xf>
    <xf numFmtId="0" fontId="51" fillId="33" borderId="44" xfId="0" applyFont="1" applyFill="1" applyBorder="1" applyAlignment="1">
      <alignment/>
    </xf>
    <xf numFmtId="0" fontId="52" fillId="33" borderId="44" xfId="0" applyFont="1" applyFill="1" applyBorder="1" applyAlignment="1">
      <alignment/>
    </xf>
    <xf numFmtId="0" fontId="53" fillId="0" borderId="44" xfId="0" applyFont="1" applyBorder="1" applyAlignment="1">
      <alignment/>
    </xf>
    <xf numFmtId="0" fontId="53" fillId="0" borderId="39" xfId="0" applyFont="1" applyBorder="1" applyAlignment="1">
      <alignment wrapText="1"/>
    </xf>
    <xf numFmtId="0" fontId="59" fillId="33" borderId="45" xfId="0" applyFont="1" applyFill="1" applyBorder="1" applyAlignment="1">
      <alignment/>
    </xf>
    <xf numFmtId="0" fontId="60" fillId="0" borderId="46" xfId="0" applyFont="1" applyBorder="1" applyAlignment="1">
      <alignment/>
    </xf>
    <xf numFmtId="0" fontId="52" fillId="0" borderId="47" xfId="0" applyFont="1" applyBorder="1" applyAlignment="1">
      <alignment/>
    </xf>
    <xf numFmtId="0" fontId="60" fillId="0" borderId="47" xfId="0" applyFont="1" applyBorder="1" applyAlignment="1">
      <alignment/>
    </xf>
    <xf numFmtId="0" fontId="52" fillId="0" borderId="39" xfId="0" applyFont="1" applyBorder="1" applyAlignment="1">
      <alignment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/>
    </xf>
    <xf numFmtId="0" fontId="52" fillId="33" borderId="45" xfId="0" applyFont="1" applyFill="1" applyBorder="1" applyAlignment="1">
      <alignment/>
    </xf>
    <xf numFmtId="0" fontId="51" fillId="0" borderId="46" xfId="0" applyFont="1" applyBorder="1" applyAlignment="1">
      <alignment/>
    </xf>
    <xf numFmtId="0" fontId="51" fillId="0" borderId="45" xfId="0" applyFont="1" applyBorder="1" applyAlignment="1">
      <alignment/>
    </xf>
    <xf numFmtId="0" fontId="53" fillId="0" borderId="48" xfId="0" applyFont="1" applyBorder="1" applyAlignment="1">
      <alignment/>
    </xf>
    <xf numFmtId="0" fontId="51" fillId="0" borderId="49" xfId="0" applyFont="1" applyBorder="1" applyAlignment="1">
      <alignment/>
    </xf>
    <xf numFmtId="0" fontId="51" fillId="0" borderId="0" xfId="0" applyFont="1" applyBorder="1" applyAlignment="1">
      <alignment horizontal="left" vertical="top"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50" xfId="0" applyFont="1" applyBorder="1" applyAlignment="1">
      <alignment/>
    </xf>
    <xf numFmtId="0" fontId="53" fillId="0" borderId="19" xfId="0" applyFont="1" applyFill="1" applyBorder="1" applyAlignment="1">
      <alignment wrapText="1"/>
    </xf>
    <xf numFmtId="164" fontId="53" fillId="0" borderId="20" xfId="42" applyNumberFormat="1" applyFont="1" applyFill="1" applyBorder="1" applyAlignment="1">
      <alignment/>
    </xf>
    <xf numFmtId="164" fontId="53" fillId="0" borderId="17" xfId="42" applyNumberFormat="1" applyFont="1" applyFill="1" applyBorder="1" applyAlignment="1">
      <alignment/>
    </xf>
    <xf numFmtId="0" fontId="53" fillId="0" borderId="11" xfId="0" applyFont="1" applyFill="1" applyBorder="1" applyAlignment="1">
      <alignment/>
    </xf>
    <xf numFmtId="164" fontId="53" fillId="0" borderId="10" xfId="42" applyNumberFormat="1" applyFont="1" applyFill="1" applyBorder="1" applyAlignment="1">
      <alignment/>
    </xf>
    <xf numFmtId="164" fontId="53" fillId="0" borderId="16" xfId="42" applyNumberFormat="1" applyFont="1" applyFill="1" applyBorder="1" applyAlignment="1">
      <alignment/>
    </xf>
    <xf numFmtId="0" fontId="53" fillId="0" borderId="15" xfId="0" applyFont="1" applyFill="1" applyBorder="1" applyAlignment="1">
      <alignment wrapText="1"/>
    </xf>
    <xf numFmtId="164" fontId="53" fillId="0" borderId="18" xfId="42" applyNumberFormat="1" applyFont="1" applyFill="1" applyBorder="1" applyAlignment="1">
      <alignment/>
    </xf>
    <xf numFmtId="164" fontId="53" fillId="0" borderId="28" xfId="42" applyNumberFormat="1" applyFont="1" applyFill="1" applyBorder="1" applyAlignment="1">
      <alignment/>
    </xf>
    <xf numFmtId="0" fontId="51" fillId="0" borderId="30" xfId="0" applyFont="1" applyBorder="1" applyAlignment="1">
      <alignment/>
    </xf>
    <xf numFmtId="0" fontId="51" fillId="0" borderId="51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52" xfId="0" applyFont="1" applyBorder="1" applyAlignment="1">
      <alignment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3" fontId="51" fillId="0" borderId="14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center" wrapText="1"/>
    </xf>
    <xf numFmtId="3" fontId="53" fillId="0" borderId="10" xfId="0" applyNumberFormat="1" applyFont="1" applyBorder="1" applyAlignment="1">
      <alignment/>
    </xf>
    <xf numFmtId="3" fontId="53" fillId="0" borderId="18" xfId="0" applyNumberFormat="1" applyFont="1" applyBorder="1" applyAlignment="1">
      <alignment/>
    </xf>
    <xf numFmtId="3" fontId="51" fillId="33" borderId="24" xfId="0" applyNumberFormat="1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3" fontId="53" fillId="0" borderId="27" xfId="0" applyNumberFormat="1" applyFont="1" applyBorder="1" applyAlignment="1">
      <alignment/>
    </xf>
    <xf numFmtId="3" fontId="53" fillId="0" borderId="20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3" fontId="51" fillId="0" borderId="2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/>
      <protection/>
    </xf>
    <xf numFmtId="0" fontId="49" fillId="0" borderId="19" xfId="0" applyFont="1" applyBorder="1" applyAlignment="1">
      <alignment/>
    </xf>
    <xf numFmtId="0" fontId="0" fillId="0" borderId="20" xfId="0" applyBorder="1" applyAlignment="1">
      <alignment/>
    </xf>
    <xf numFmtId="0" fontId="51" fillId="33" borderId="53" xfId="0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 horizontal="right" vertical="center"/>
    </xf>
    <xf numFmtId="3" fontId="53" fillId="0" borderId="47" xfId="0" applyNumberFormat="1" applyFont="1" applyBorder="1" applyAlignment="1">
      <alignment/>
    </xf>
    <xf numFmtId="3" fontId="53" fillId="0" borderId="39" xfId="0" applyNumberFormat="1" applyFont="1" applyBorder="1" applyAlignment="1">
      <alignment/>
    </xf>
    <xf numFmtId="3" fontId="53" fillId="0" borderId="46" xfId="0" applyNumberFormat="1" applyFont="1" applyBorder="1" applyAlignment="1">
      <alignment/>
    </xf>
    <xf numFmtId="3" fontId="51" fillId="0" borderId="45" xfId="0" applyNumberFormat="1" applyFont="1" applyBorder="1" applyAlignment="1">
      <alignment/>
    </xf>
    <xf numFmtId="3" fontId="60" fillId="0" borderId="46" xfId="0" applyNumberFormat="1" applyFont="1" applyBorder="1" applyAlignment="1">
      <alignment/>
    </xf>
    <xf numFmtId="3" fontId="52" fillId="0" borderId="0" xfId="0" applyNumberFormat="1" applyFont="1" applyAlignment="1">
      <alignment horizontal="center"/>
    </xf>
    <xf numFmtId="3" fontId="51" fillId="0" borderId="51" xfId="0" applyNumberFormat="1" applyFont="1" applyBorder="1" applyAlignment="1">
      <alignment/>
    </xf>
    <xf numFmtId="3" fontId="51" fillId="0" borderId="52" xfId="0" applyNumberFormat="1" applyFont="1" applyBorder="1" applyAlignment="1">
      <alignment/>
    </xf>
    <xf numFmtId="3" fontId="51" fillId="0" borderId="49" xfId="0" applyNumberFormat="1" applyFont="1" applyBorder="1" applyAlignment="1">
      <alignment/>
    </xf>
    <xf numFmtId="3" fontId="51" fillId="33" borderId="45" xfId="0" applyNumberFormat="1" applyFont="1" applyFill="1" applyBorder="1" applyAlignment="1">
      <alignment/>
    </xf>
    <xf numFmtId="3" fontId="52" fillId="0" borderId="47" xfId="0" applyNumberFormat="1" applyFont="1" applyBorder="1" applyAlignment="1">
      <alignment/>
    </xf>
    <xf numFmtId="3" fontId="53" fillId="0" borderId="40" xfId="0" applyNumberFormat="1" applyFont="1" applyBorder="1" applyAlignment="1">
      <alignment/>
    </xf>
    <xf numFmtId="3" fontId="59" fillId="33" borderId="45" xfId="0" applyNumberFormat="1" applyFont="1" applyFill="1" applyBorder="1" applyAlignment="1">
      <alignment/>
    </xf>
    <xf numFmtId="3" fontId="60" fillId="0" borderId="47" xfId="0" applyNumberFormat="1" applyFont="1" applyBorder="1" applyAlignment="1">
      <alignment/>
    </xf>
    <xf numFmtId="3" fontId="52" fillId="0" borderId="39" xfId="0" applyNumberFormat="1" applyFont="1" applyBorder="1" applyAlignment="1">
      <alignment/>
    </xf>
    <xf numFmtId="3" fontId="60" fillId="0" borderId="39" xfId="0" applyNumberFormat="1" applyFont="1" applyBorder="1" applyAlignment="1">
      <alignment/>
    </xf>
    <xf numFmtId="3" fontId="52" fillId="33" borderId="45" xfId="0" applyNumberFormat="1" applyFont="1" applyFill="1" applyBorder="1" applyAlignment="1">
      <alignment/>
    </xf>
    <xf numFmtId="164" fontId="0" fillId="0" borderId="12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0" xfId="44" applyNumberFormat="1" applyBorder="1" applyAlignment="1">
      <alignment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0" xfId="44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44" applyNumberFormat="1" applyBorder="1" applyAlignment="1">
      <alignment/>
    </xf>
    <xf numFmtId="0" fontId="0" fillId="0" borderId="18" xfId="0" applyBorder="1" applyAlignment="1">
      <alignment/>
    </xf>
    <xf numFmtId="0" fontId="49" fillId="0" borderId="15" xfId="0" applyFont="1" applyBorder="1" applyAlignment="1">
      <alignment/>
    </xf>
    <xf numFmtId="3" fontId="0" fillId="0" borderId="18" xfId="0" applyNumberFormat="1" applyBorder="1" applyAlignment="1">
      <alignment/>
    </xf>
    <xf numFmtId="0" fontId="57" fillId="33" borderId="24" xfId="0" applyFont="1" applyFill="1" applyBorder="1" applyAlignment="1">
      <alignment/>
    </xf>
    <xf numFmtId="3" fontId="2" fillId="0" borderId="5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52" fillId="0" borderId="34" xfId="0" applyFont="1" applyBorder="1" applyAlignment="1">
      <alignment horizontal="left"/>
    </xf>
    <xf numFmtId="0" fontId="61" fillId="0" borderId="33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52" fillId="0" borderId="35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5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3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5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56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51" fillId="0" borderId="5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43"/>
    </sheetView>
  </sheetViews>
  <sheetFormatPr defaultColWidth="9.140625" defaultRowHeight="15"/>
  <cols>
    <col min="1" max="2" width="9.140625" style="16" customWidth="1"/>
    <col min="3" max="3" width="14.57421875" style="16" customWidth="1"/>
    <col min="4" max="5" width="9.140625" style="16" customWidth="1"/>
    <col min="6" max="6" width="18.8515625" style="16" customWidth="1"/>
    <col min="7" max="8" width="9.140625" style="16" customWidth="1"/>
    <col min="9" max="9" width="2.8515625" style="16" customWidth="1"/>
    <col min="10" max="16384" width="9.140625" style="16" customWidth="1"/>
  </cols>
  <sheetData>
    <row r="1" spans="1:9" ht="15">
      <c r="A1" s="59" t="s">
        <v>118</v>
      </c>
      <c r="B1" s="60"/>
      <c r="C1" s="60"/>
      <c r="D1" s="60"/>
      <c r="E1" s="60"/>
      <c r="F1" s="60"/>
      <c r="G1" s="60"/>
      <c r="H1" s="60"/>
      <c r="I1" s="61"/>
    </row>
    <row r="2" spans="1:9" ht="15">
      <c r="A2" s="62"/>
      <c r="B2" s="63"/>
      <c r="C2" s="63"/>
      <c r="D2" s="63"/>
      <c r="E2" s="63"/>
      <c r="F2" s="63"/>
      <c r="G2" s="63"/>
      <c r="H2" s="63"/>
      <c r="I2" s="64"/>
    </row>
    <row r="3" spans="1:9" ht="15.75">
      <c r="A3" s="70" t="s">
        <v>137</v>
      </c>
      <c r="B3" s="71"/>
      <c r="C3" s="63"/>
      <c r="D3" s="207" t="s">
        <v>138</v>
      </c>
      <c r="E3" s="207"/>
      <c r="F3" s="207"/>
      <c r="G3" s="63"/>
      <c r="H3" s="63"/>
      <c r="I3" s="64"/>
    </row>
    <row r="4" spans="1:9" ht="15.75">
      <c r="A4" s="70" t="s">
        <v>119</v>
      </c>
      <c r="B4" s="71"/>
      <c r="C4" s="63"/>
      <c r="D4" s="214" t="s">
        <v>139</v>
      </c>
      <c r="E4" s="214"/>
      <c r="F4" s="214"/>
      <c r="G4" s="63"/>
      <c r="H4" s="63"/>
      <c r="I4" s="64"/>
    </row>
    <row r="5" spans="1:9" ht="15.75">
      <c r="A5" s="70" t="s">
        <v>140</v>
      </c>
      <c r="B5" s="71"/>
      <c r="C5" s="63"/>
      <c r="D5" s="214" t="s">
        <v>141</v>
      </c>
      <c r="E5" s="214"/>
      <c r="F5" s="214"/>
      <c r="G5" s="63"/>
      <c r="H5" s="63"/>
      <c r="I5" s="64"/>
    </row>
    <row r="6" spans="1:9" ht="15.75">
      <c r="A6" s="72"/>
      <c r="B6" s="71"/>
      <c r="C6" s="63"/>
      <c r="D6" s="135"/>
      <c r="E6" s="135"/>
      <c r="F6" s="135"/>
      <c r="G6" s="63"/>
      <c r="H6" s="63"/>
      <c r="I6" s="64"/>
    </row>
    <row r="7" spans="1:9" ht="15.75">
      <c r="A7" s="70" t="s">
        <v>120</v>
      </c>
      <c r="B7" s="71"/>
      <c r="C7" s="63"/>
      <c r="D7" s="207" t="s">
        <v>142</v>
      </c>
      <c r="E7" s="207"/>
      <c r="F7" s="207"/>
      <c r="G7" s="63"/>
      <c r="H7" s="63"/>
      <c r="I7" s="64"/>
    </row>
    <row r="8" spans="1:9" ht="15.75">
      <c r="A8" s="70" t="s">
        <v>143</v>
      </c>
      <c r="B8" s="71"/>
      <c r="C8" s="63"/>
      <c r="D8" s="214">
        <v>34084</v>
      </c>
      <c r="E8" s="214"/>
      <c r="F8" s="214"/>
      <c r="G8" s="63"/>
      <c r="H8" s="63"/>
      <c r="I8" s="64"/>
    </row>
    <row r="9" spans="1:9" ht="15.75">
      <c r="A9" s="72"/>
      <c r="B9" s="71"/>
      <c r="C9" s="63"/>
      <c r="D9" s="135"/>
      <c r="E9" s="135"/>
      <c r="F9" s="135"/>
      <c r="G9" s="63"/>
      <c r="H9" s="63"/>
      <c r="I9" s="64"/>
    </row>
    <row r="10" spans="1:9" ht="15.75">
      <c r="A10" s="70" t="s">
        <v>121</v>
      </c>
      <c r="B10" s="71"/>
      <c r="C10" s="63"/>
      <c r="D10" s="207" t="s">
        <v>144</v>
      </c>
      <c r="E10" s="207"/>
      <c r="F10" s="207"/>
      <c r="G10" s="76"/>
      <c r="H10" s="63"/>
      <c r="I10" s="64"/>
    </row>
    <row r="11" spans="1:9" ht="15">
      <c r="A11" s="62"/>
      <c r="B11" s="63"/>
      <c r="C11" s="63"/>
      <c r="D11" s="17"/>
      <c r="E11" s="63"/>
      <c r="F11" s="63"/>
      <c r="G11" s="63"/>
      <c r="H11" s="63"/>
      <c r="I11" s="64"/>
    </row>
    <row r="12" spans="1:9" ht="15">
      <c r="A12" s="62"/>
      <c r="B12" s="63"/>
      <c r="C12" s="63"/>
      <c r="D12" s="76"/>
      <c r="E12" s="75"/>
      <c r="F12" s="75"/>
      <c r="G12" s="63"/>
      <c r="H12" s="63"/>
      <c r="I12" s="64"/>
    </row>
    <row r="13" spans="1:9" ht="15">
      <c r="A13" s="62"/>
      <c r="B13" s="63"/>
      <c r="C13" s="63"/>
      <c r="D13" s="63"/>
      <c r="E13" s="63"/>
      <c r="F13" s="63"/>
      <c r="G13" s="63"/>
      <c r="H13" s="63"/>
      <c r="I13" s="64"/>
    </row>
    <row r="14" spans="1:9" ht="15">
      <c r="A14" s="62"/>
      <c r="B14" s="63"/>
      <c r="C14" s="63"/>
      <c r="D14" s="63"/>
      <c r="E14" s="63"/>
      <c r="F14" s="63"/>
      <c r="G14" s="63"/>
      <c r="H14" s="63"/>
      <c r="I14" s="64"/>
    </row>
    <row r="15" spans="1:9" ht="26.25">
      <c r="A15" s="208" t="s">
        <v>122</v>
      </c>
      <c r="B15" s="209"/>
      <c r="C15" s="209"/>
      <c r="D15" s="209"/>
      <c r="E15" s="209"/>
      <c r="F15" s="209"/>
      <c r="G15" s="209"/>
      <c r="H15" s="209"/>
      <c r="I15" s="210"/>
    </row>
    <row r="16" spans="1:9" ht="15">
      <c r="A16" s="62"/>
      <c r="B16" s="215" t="s">
        <v>145</v>
      </c>
      <c r="C16" s="215"/>
      <c r="D16" s="215"/>
      <c r="E16" s="215"/>
      <c r="F16" s="215"/>
      <c r="G16" s="215"/>
      <c r="H16" s="63"/>
      <c r="I16" s="64"/>
    </row>
    <row r="17" spans="1:9" ht="15">
      <c r="A17" s="216" t="s">
        <v>146</v>
      </c>
      <c r="B17" s="215"/>
      <c r="C17" s="215"/>
      <c r="D17" s="215"/>
      <c r="E17" s="215"/>
      <c r="F17" s="215"/>
      <c r="G17" s="215"/>
      <c r="H17" s="215"/>
      <c r="I17" s="64"/>
    </row>
    <row r="18" spans="1:9" ht="15.75" thickBot="1">
      <c r="A18" s="108"/>
      <c r="B18" s="136"/>
      <c r="C18" s="136"/>
      <c r="D18" s="136"/>
      <c r="E18" s="136"/>
      <c r="F18" s="136"/>
      <c r="G18" s="136"/>
      <c r="H18" s="136"/>
      <c r="I18" s="109"/>
    </row>
    <row r="19" spans="1:9" ht="28.5" customHeight="1" thickBot="1">
      <c r="A19" s="211" t="s">
        <v>183</v>
      </c>
      <c r="B19" s="212"/>
      <c r="C19" s="212"/>
      <c r="D19" s="212"/>
      <c r="E19" s="212"/>
      <c r="F19" s="212"/>
      <c r="G19" s="212"/>
      <c r="H19" s="212"/>
      <c r="I19" s="213"/>
    </row>
    <row r="20" spans="1:9" ht="15">
      <c r="A20" s="59"/>
      <c r="B20" s="60"/>
      <c r="C20" s="60"/>
      <c r="D20" s="60"/>
      <c r="E20" s="60"/>
      <c r="F20" s="60"/>
      <c r="G20" s="60"/>
      <c r="H20" s="60"/>
      <c r="I20" s="61"/>
    </row>
    <row r="21" spans="1:9" ht="15">
      <c r="A21" s="66"/>
      <c r="B21" s="17"/>
      <c r="C21" s="17"/>
      <c r="D21" s="17"/>
      <c r="E21" s="17"/>
      <c r="F21" s="17"/>
      <c r="G21" s="17"/>
      <c r="H21" s="17"/>
      <c r="I21" s="55"/>
    </row>
    <row r="22" spans="1:9" ht="15">
      <c r="A22" s="66"/>
      <c r="B22" s="17"/>
      <c r="C22" s="17"/>
      <c r="D22" s="17"/>
      <c r="E22" s="17"/>
      <c r="F22" s="17"/>
      <c r="G22" s="17"/>
      <c r="H22" s="17"/>
      <c r="I22" s="55"/>
    </row>
    <row r="23" spans="1:9" ht="15">
      <c r="A23" s="66"/>
      <c r="B23" s="17"/>
      <c r="C23" s="17"/>
      <c r="D23" s="17"/>
      <c r="E23" s="17"/>
      <c r="F23" s="17"/>
      <c r="G23" s="17"/>
      <c r="H23" s="17"/>
      <c r="I23" s="55"/>
    </row>
    <row r="24" spans="1:9" ht="15">
      <c r="A24" s="66"/>
      <c r="B24" s="17"/>
      <c r="C24" s="17"/>
      <c r="D24" s="17"/>
      <c r="E24" s="17"/>
      <c r="F24" s="17"/>
      <c r="G24" s="17"/>
      <c r="H24" s="17"/>
      <c r="I24" s="55"/>
    </row>
    <row r="25" spans="1:9" ht="15">
      <c r="A25" s="66"/>
      <c r="B25" s="17"/>
      <c r="C25" s="17"/>
      <c r="D25" s="17"/>
      <c r="E25" s="17"/>
      <c r="F25" s="17"/>
      <c r="G25" s="17"/>
      <c r="H25" s="17"/>
      <c r="I25" s="55"/>
    </row>
    <row r="26" spans="1:9" ht="15">
      <c r="A26" s="62" t="s">
        <v>147</v>
      </c>
      <c r="B26" s="63"/>
      <c r="C26" s="63"/>
      <c r="D26" s="63"/>
      <c r="E26" s="63"/>
      <c r="F26" s="67" t="s">
        <v>148</v>
      </c>
      <c r="G26" s="63"/>
      <c r="H26" s="63"/>
      <c r="I26" s="64"/>
    </row>
    <row r="27" spans="1:9" ht="15">
      <c r="A27" s="62" t="s">
        <v>149</v>
      </c>
      <c r="B27" s="63"/>
      <c r="C27" s="63"/>
      <c r="D27" s="63"/>
      <c r="E27" s="63"/>
      <c r="F27" s="68" t="s">
        <v>123</v>
      </c>
      <c r="G27" s="63"/>
      <c r="H27" s="63"/>
      <c r="I27" s="64"/>
    </row>
    <row r="28" spans="1:9" ht="15">
      <c r="A28" s="62" t="s">
        <v>150</v>
      </c>
      <c r="B28" s="63"/>
      <c r="C28" s="63"/>
      <c r="D28" s="63"/>
      <c r="E28" s="63"/>
      <c r="F28" s="68" t="s">
        <v>155</v>
      </c>
      <c r="G28" s="63"/>
      <c r="H28" s="63"/>
      <c r="I28" s="64"/>
    </row>
    <row r="29" spans="1:9" ht="15">
      <c r="A29" s="62" t="s">
        <v>151</v>
      </c>
      <c r="B29" s="63"/>
      <c r="C29" s="63"/>
      <c r="D29" s="63"/>
      <c r="E29" s="63"/>
      <c r="F29" s="68" t="s">
        <v>155</v>
      </c>
      <c r="G29" s="63"/>
      <c r="H29" s="63"/>
      <c r="I29" s="64"/>
    </row>
    <row r="30" spans="1:9" ht="15">
      <c r="A30" s="66"/>
      <c r="B30" s="17"/>
      <c r="C30" s="17"/>
      <c r="D30" s="17"/>
      <c r="E30" s="17"/>
      <c r="F30" s="69"/>
      <c r="G30" s="17"/>
      <c r="H30" s="17"/>
      <c r="I30" s="55"/>
    </row>
    <row r="31" spans="1:9" ht="15">
      <c r="A31" s="66"/>
      <c r="B31" s="17"/>
      <c r="C31" s="17"/>
      <c r="D31" s="17"/>
      <c r="E31" s="17"/>
      <c r="F31" s="17"/>
      <c r="G31" s="17"/>
      <c r="H31" s="17"/>
      <c r="I31" s="55"/>
    </row>
    <row r="32" spans="1:9" ht="15">
      <c r="A32" s="66"/>
      <c r="B32" s="17"/>
      <c r="C32" s="17"/>
      <c r="D32" s="17"/>
      <c r="E32" s="17"/>
      <c r="F32" s="17"/>
      <c r="G32" s="17"/>
      <c r="H32" s="17"/>
      <c r="I32" s="55"/>
    </row>
    <row r="33" spans="1:9" ht="15">
      <c r="A33" s="65" t="s">
        <v>152</v>
      </c>
      <c r="B33" s="69"/>
      <c r="C33" s="69"/>
      <c r="D33" s="69"/>
      <c r="E33" s="69"/>
      <c r="F33" s="131" t="s">
        <v>184</v>
      </c>
      <c r="G33" s="69"/>
      <c r="H33" s="17"/>
      <c r="I33" s="55"/>
    </row>
    <row r="34" spans="1:9" ht="15">
      <c r="A34" s="65"/>
      <c r="B34" s="69"/>
      <c r="C34" s="69"/>
      <c r="D34" s="69"/>
      <c r="E34" s="69" t="s">
        <v>153</v>
      </c>
      <c r="F34" s="69" t="s">
        <v>185</v>
      </c>
      <c r="G34" s="69"/>
      <c r="H34" s="17"/>
      <c r="I34" s="55"/>
    </row>
    <row r="35" spans="1:9" ht="15">
      <c r="A35" s="65"/>
      <c r="B35" s="69"/>
      <c r="C35" s="69"/>
      <c r="D35" s="69"/>
      <c r="E35" s="69"/>
      <c r="F35" s="69"/>
      <c r="G35" s="69"/>
      <c r="H35" s="17"/>
      <c r="I35" s="55"/>
    </row>
    <row r="36" spans="1:9" ht="15">
      <c r="A36" s="65"/>
      <c r="B36" s="69"/>
      <c r="C36" s="69"/>
      <c r="D36" s="69"/>
      <c r="E36" s="69"/>
      <c r="F36" s="69"/>
      <c r="G36" s="69"/>
      <c r="H36" s="17"/>
      <c r="I36" s="55"/>
    </row>
    <row r="37" spans="1:9" ht="15">
      <c r="A37" s="65" t="s">
        <v>154</v>
      </c>
      <c r="B37" s="69"/>
      <c r="C37" s="69"/>
      <c r="D37" s="69"/>
      <c r="E37" s="69"/>
      <c r="F37" s="69"/>
      <c r="G37" s="69"/>
      <c r="H37" s="17"/>
      <c r="I37" s="55"/>
    </row>
    <row r="38" spans="1:9" ht="15">
      <c r="A38" s="66"/>
      <c r="B38" s="17"/>
      <c r="C38" s="17"/>
      <c r="D38" s="17"/>
      <c r="E38" s="17"/>
      <c r="F38" s="17"/>
      <c r="G38" s="17"/>
      <c r="H38" s="17"/>
      <c r="I38" s="55"/>
    </row>
    <row r="39" spans="1:9" ht="15">
      <c r="A39" s="66"/>
      <c r="B39" s="17"/>
      <c r="C39" s="17"/>
      <c r="D39" s="17"/>
      <c r="E39" s="17"/>
      <c r="F39" s="17"/>
      <c r="G39" s="17"/>
      <c r="H39" s="17"/>
      <c r="I39" s="55"/>
    </row>
    <row r="40" spans="1:9" ht="15">
      <c r="A40" s="66"/>
      <c r="B40" s="17"/>
      <c r="C40" s="17"/>
      <c r="D40" s="17"/>
      <c r="E40" s="17"/>
      <c r="F40" s="17"/>
      <c r="G40" s="17"/>
      <c r="H40" s="17"/>
      <c r="I40" s="55"/>
    </row>
    <row r="41" spans="1:9" ht="15">
      <c r="A41" s="66"/>
      <c r="B41" s="17"/>
      <c r="C41" s="17"/>
      <c r="D41" s="17"/>
      <c r="E41" s="17"/>
      <c r="F41" s="17"/>
      <c r="G41" s="17"/>
      <c r="H41" s="17"/>
      <c r="I41" s="55"/>
    </row>
    <row r="42" spans="1:9" ht="15">
      <c r="A42" s="66"/>
      <c r="B42" s="17"/>
      <c r="C42" s="17"/>
      <c r="D42" s="17"/>
      <c r="E42" s="17"/>
      <c r="F42" s="17"/>
      <c r="G42" s="17"/>
      <c r="H42" s="17"/>
      <c r="I42" s="55"/>
    </row>
    <row r="43" spans="1:9" ht="43.5" customHeight="1" thickBot="1">
      <c r="A43" s="132"/>
      <c r="B43" s="133"/>
      <c r="C43" s="133"/>
      <c r="D43" s="133"/>
      <c r="E43" s="133"/>
      <c r="F43" s="133"/>
      <c r="G43" s="133"/>
      <c r="H43" s="133"/>
      <c r="I43" s="134"/>
    </row>
  </sheetData>
  <sheetProtection/>
  <mergeCells count="10">
    <mergeCell ref="D3:F3"/>
    <mergeCell ref="A15:I15"/>
    <mergeCell ref="A19:I19"/>
    <mergeCell ref="D10:F10"/>
    <mergeCell ref="D4:F4"/>
    <mergeCell ref="D5:F5"/>
    <mergeCell ref="D7:F7"/>
    <mergeCell ref="D8:F8"/>
    <mergeCell ref="B16:G16"/>
    <mergeCell ref="A17:H17"/>
  </mergeCells>
  <printOptions/>
  <pageMargins left="0.5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3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3.00390625" style="0" customWidth="1"/>
    <col min="2" max="2" width="47.28125" style="0" customWidth="1"/>
    <col min="4" max="5" width="15.28125" style="16" customWidth="1"/>
  </cols>
  <sheetData>
    <row r="1" s="16" customFormat="1" ht="15"/>
    <row r="2" s="16" customFormat="1" ht="15"/>
    <row r="3" ht="15">
      <c r="B3" s="150" t="s">
        <v>161</v>
      </c>
    </row>
    <row r="4" spans="1:3" ht="15.75" thickBot="1">
      <c r="A4" s="1"/>
      <c r="B4" s="1"/>
      <c r="C4" s="1"/>
    </row>
    <row r="5" spans="1:5" ht="16.5" thickBot="1">
      <c r="A5" s="217" t="s">
        <v>190</v>
      </c>
      <c r="B5" s="218"/>
      <c r="C5" s="218"/>
      <c r="D5" s="218"/>
      <c r="E5" s="218"/>
    </row>
    <row r="6" spans="1:5" ht="15">
      <c r="A6" s="219" t="s">
        <v>0</v>
      </c>
      <c r="B6" s="221" t="s">
        <v>134</v>
      </c>
      <c r="C6" s="221" t="s">
        <v>1</v>
      </c>
      <c r="D6" s="152" t="s">
        <v>2</v>
      </c>
      <c r="E6" s="152" t="s">
        <v>2</v>
      </c>
    </row>
    <row r="7" spans="1:5" ht="15">
      <c r="A7" s="220"/>
      <c r="B7" s="222"/>
      <c r="C7" s="222"/>
      <c r="D7" s="153">
        <v>20123</v>
      </c>
      <c r="E7" s="153">
        <v>2012</v>
      </c>
    </row>
    <row r="8" spans="1:5" ht="15">
      <c r="A8" s="19" t="s">
        <v>4</v>
      </c>
      <c r="B8" s="2" t="s">
        <v>5</v>
      </c>
      <c r="C8" s="20"/>
      <c r="D8" s="20"/>
      <c r="E8" s="20"/>
    </row>
    <row r="9" spans="1:5" ht="15">
      <c r="A9" s="21">
        <v>1</v>
      </c>
      <c r="B9" s="9" t="s">
        <v>6</v>
      </c>
      <c r="C9" s="11"/>
      <c r="D9" s="154">
        <v>426680</v>
      </c>
      <c r="E9" s="154">
        <v>20577503</v>
      </c>
    </row>
    <row r="10" spans="1:5" ht="15.75" thickBot="1">
      <c r="A10" s="24">
        <v>2</v>
      </c>
      <c r="B10" s="29" t="s">
        <v>8</v>
      </c>
      <c r="C10" s="26"/>
      <c r="D10" s="162"/>
      <c r="E10" s="162"/>
    </row>
    <row r="11" spans="1:5" ht="15.75" thickBot="1">
      <c r="A11" s="36"/>
      <c r="B11" s="33" t="s">
        <v>10</v>
      </c>
      <c r="C11" s="33"/>
      <c r="D11" s="34">
        <f>D9+D10</f>
        <v>426680</v>
      </c>
      <c r="E11" s="34">
        <f>E9+E10</f>
        <v>20577503</v>
      </c>
    </row>
    <row r="12" spans="1:5" ht="15.75" thickBot="1">
      <c r="A12" s="38">
        <v>3</v>
      </c>
      <c r="B12" s="39" t="s">
        <v>12</v>
      </c>
      <c r="C12" s="40"/>
      <c r="D12" s="157">
        <f>576026377+14607+237427+67422204+60000+2839725</f>
        <v>646600340</v>
      </c>
      <c r="E12" s="157">
        <f>(500300499+72453214+5911098+14607)-920774</f>
        <v>577758644</v>
      </c>
    </row>
    <row r="13" spans="1:5" ht="15.75" thickBot="1">
      <c r="A13" s="36"/>
      <c r="B13" s="33" t="s">
        <v>13</v>
      </c>
      <c r="C13" s="33"/>
      <c r="D13" s="58">
        <f>D12</f>
        <v>646600340</v>
      </c>
      <c r="E13" s="58">
        <f>E12</f>
        <v>577758644</v>
      </c>
    </row>
    <row r="14" spans="1:5" ht="15.75" thickBot="1">
      <c r="A14" s="38">
        <v>4</v>
      </c>
      <c r="B14" s="39" t="s">
        <v>15</v>
      </c>
      <c r="C14" s="40"/>
      <c r="D14" s="157">
        <f>21554872+178265158</f>
        <v>199820030</v>
      </c>
      <c r="E14" s="162">
        <v>178597492</v>
      </c>
    </row>
    <row r="15" spans="1:5" ht="15.75" thickBot="1">
      <c r="A15" s="36"/>
      <c r="B15" s="33" t="s">
        <v>16</v>
      </c>
      <c r="C15" s="33"/>
      <c r="D15" s="34">
        <f>D14</f>
        <v>199820030</v>
      </c>
      <c r="E15" s="34">
        <f>E14</f>
        <v>178597492</v>
      </c>
    </row>
    <row r="16" spans="1:5" ht="15">
      <c r="A16" s="27">
        <v>5</v>
      </c>
      <c r="B16" s="35" t="s">
        <v>18</v>
      </c>
      <c r="C16" s="28"/>
      <c r="D16" s="159"/>
      <c r="E16" s="159"/>
    </row>
    <row r="17" spans="1:5" ht="15">
      <c r="A17" s="21">
        <v>6</v>
      </c>
      <c r="B17" s="22" t="s">
        <v>20</v>
      </c>
      <c r="C17" s="11"/>
      <c r="D17" s="154"/>
      <c r="E17" s="154"/>
    </row>
    <row r="18" spans="1:5" ht="15.75" thickBot="1">
      <c r="A18" s="24">
        <v>7</v>
      </c>
      <c r="B18" s="41" t="s">
        <v>22</v>
      </c>
      <c r="C18" s="26"/>
      <c r="D18" s="155"/>
      <c r="E18" s="155"/>
    </row>
    <row r="19" spans="1:5" ht="15.75" thickBot="1">
      <c r="A19" s="36"/>
      <c r="B19" s="33" t="s">
        <v>23</v>
      </c>
      <c r="C19" s="33"/>
      <c r="D19" s="34">
        <f>D11+D13+D15</f>
        <v>846847050</v>
      </c>
      <c r="E19" s="34">
        <f>E11+E13+E15</f>
        <v>776933639</v>
      </c>
    </row>
    <row r="20" spans="1:5" ht="15">
      <c r="A20" s="27"/>
      <c r="B20" s="44"/>
      <c r="C20" s="28"/>
      <c r="D20" s="159"/>
      <c r="E20" s="159"/>
    </row>
    <row r="21" spans="1:5" ht="15">
      <c r="A21" s="21" t="s">
        <v>24</v>
      </c>
      <c r="B21" s="9" t="s">
        <v>27</v>
      </c>
      <c r="C21" s="11"/>
      <c r="D21" s="154"/>
      <c r="E21" s="154"/>
    </row>
    <row r="22" spans="1:5" ht="15">
      <c r="A22" s="21">
        <v>1</v>
      </c>
      <c r="B22" s="9" t="s">
        <v>29</v>
      </c>
      <c r="C22" s="11"/>
      <c r="D22" s="154"/>
      <c r="E22" s="154"/>
    </row>
    <row r="23" spans="1:5" ht="15">
      <c r="A23" s="21"/>
      <c r="B23" s="9" t="s">
        <v>28</v>
      </c>
      <c r="C23" s="11"/>
      <c r="D23" s="154"/>
      <c r="E23" s="154"/>
    </row>
    <row r="24" spans="1:5" ht="15">
      <c r="A24" s="21">
        <v>2</v>
      </c>
      <c r="B24" s="9" t="s">
        <v>32</v>
      </c>
      <c r="C24" s="11"/>
      <c r="D24" s="154">
        <f>(10000000+6783680+101692+27375)-(1293885+59957)</f>
        <v>15558905</v>
      </c>
      <c r="E24" s="154">
        <f>17783684-949798</f>
        <v>16833886</v>
      </c>
    </row>
    <row r="25" spans="1:5" ht="15">
      <c r="A25" s="21"/>
      <c r="B25" s="9" t="s">
        <v>10</v>
      </c>
      <c r="C25" s="11"/>
      <c r="D25" s="154"/>
      <c r="E25" s="154"/>
    </row>
    <row r="26" spans="1:5" ht="15">
      <c r="A26" s="21">
        <v>3</v>
      </c>
      <c r="B26" s="9" t="s">
        <v>34</v>
      </c>
      <c r="C26" s="11"/>
      <c r="D26" s="154"/>
      <c r="E26" s="154"/>
    </row>
    <row r="27" spans="1:5" ht="15.75" thickBot="1">
      <c r="A27" s="24">
        <v>4</v>
      </c>
      <c r="B27" s="29" t="s">
        <v>36</v>
      </c>
      <c r="C27" s="26"/>
      <c r="D27" s="155"/>
      <c r="E27" s="155"/>
    </row>
    <row r="28" spans="1:5" ht="15.75" thickBot="1">
      <c r="A28" s="36"/>
      <c r="B28" s="33" t="s">
        <v>16</v>
      </c>
      <c r="C28" s="33"/>
      <c r="D28" s="58">
        <f>D24</f>
        <v>15558905</v>
      </c>
      <c r="E28" s="58">
        <f>E24</f>
        <v>16833886</v>
      </c>
    </row>
    <row r="29" spans="1:5" ht="42.75" customHeight="1">
      <c r="A29" s="27">
        <v>5</v>
      </c>
      <c r="B29" s="44" t="s">
        <v>39</v>
      </c>
      <c r="C29" s="28"/>
      <c r="D29" s="159"/>
      <c r="E29" s="159"/>
    </row>
    <row r="30" spans="1:5" ht="15">
      <c r="A30" s="21">
        <v>6</v>
      </c>
      <c r="B30" s="9" t="s">
        <v>41</v>
      </c>
      <c r="C30" s="11"/>
      <c r="D30" s="154"/>
      <c r="E30" s="154"/>
    </row>
    <row r="31" spans="1:5" ht="22.5" customHeight="1" thickBot="1">
      <c r="A31" s="12"/>
      <c r="B31" s="29" t="s">
        <v>43</v>
      </c>
      <c r="C31" s="26"/>
      <c r="D31" s="155"/>
      <c r="E31" s="155"/>
    </row>
    <row r="32" spans="1:5" ht="15.75" thickBot="1">
      <c r="A32" s="32"/>
      <c r="B32" s="33" t="s">
        <v>45</v>
      </c>
      <c r="C32" s="33"/>
      <c r="D32" s="34">
        <f>D19+D28</f>
        <v>862405955</v>
      </c>
      <c r="E32" s="34">
        <f>E19+E28</f>
        <v>793767525</v>
      </c>
    </row>
    <row r="33" spans="1:5" ht="15.75" thickBot="1">
      <c r="A33" s="30"/>
      <c r="B33" s="31"/>
      <c r="C33" s="31"/>
      <c r="D33" s="160"/>
      <c r="E33" s="160"/>
    </row>
    <row r="34" spans="1:5" ht="15">
      <c r="A34" s="23"/>
      <c r="B34" s="23"/>
      <c r="C34" s="23"/>
      <c r="D34" s="23"/>
      <c r="E34" s="23"/>
    </row>
    <row r="35" spans="1:5" ht="15">
      <c r="A35" s="23"/>
      <c r="B35" s="23"/>
      <c r="C35" s="23"/>
      <c r="D35" s="23"/>
      <c r="E35" s="23"/>
    </row>
    <row r="36" spans="1:5" ht="15">
      <c r="A36" s="23"/>
      <c r="B36" s="23"/>
      <c r="C36" s="23"/>
      <c r="D36" s="23"/>
      <c r="E36" s="23"/>
    </row>
    <row r="37" spans="1:5" ht="15">
      <c r="A37" s="23"/>
      <c r="B37" s="23"/>
      <c r="C37" s="23"/>
      <c r="D37" s="23"/>
      <c r="E37" s="23"/>
    </row>
    <row r="38" spans="1:5" ht="15">
      <c r="A38" s="23"/>
      <c r="B38" s="23"/>
      <c r="C38" s="23"/>
      <c r="D38" s="23"/>
      <c r="E38" s="23"/>
    </row>
    <row r="39" spans="1:5" ht="15">
      <c r="A39" s="23"/>
      <c r="B39" s="23"/>
      <c r="C39" s="23"/>
      <c r="D39" s="23"/>
      <c r="E39" s="23"/>
    </row>
    <row r="40" spans="1:5" ht="15">
      <c r="A40" s="23"/>
      <c r="B40" s="23"/>
      <c r="C40" s="23"/>
      <c r="D40" s="23"/>
      <c r="E40" s="23"/>
    </row>
    <row r="41" spans="1:5" s="16" customFormat="1" ht="15">
      <c r="A41" s="23"/>
      <c r="B41" s="23"/>
      <c r="C41" s="23"/>
      <c r="D41" s="23"/>
      <c r="E41" s="23"/>
    </row>
    <row r="42" spans="1:5" s="16" customFormat="1" ht="15">
      <c r="A42" s="23"/>
      <c r="B42" s="150" t="s">
        <v>161</v>
      </c>
      <c r="C42" s="23"/>
      <c r="D42" s="23"/>
      <c r="E42" s="23"/>
    </row>
    <row r="43" spans="1:5" s="16" customFormat="1" ht="15.75" thickBot="1">
      <c r="A43" s="23"/>
      <c r="B43" s="23"/>
      <c r="C43" s="23"/>
      <c r="D43" s="23"/>
      <c r="E43" s="23"/>
    </row>
    <row r="44" spans="1:5" ht="16.5" thickBot="1">
      <c r="A44" s="217" t="s">
        <v>190</v>
      </c>
      <c r="B44" s="218"/>
      <c r="C44" s="218"/>
      <c r="D44" s="218"/>
      <c r="E44" s="218"/>
    </row>
    <row r="45" spans="1:5" ht="15">
      <c r="A45" s="223" t="s">
        <v>0</v>
      </c>
      <c r="B45" s="221" t="s">
        <v>3</v>
      </c>
      <c r="C45" s="221" t="s">
        <v>1</v>
      </c>
      <c r="D45" s="18" t="s">
        <v>2</v>
      </c>
      <c r="E45" s="18" t="s">
        <v>2</v>
      </c>
    </row>
    <row r="46" spans="1:5" ht="15.75" thickBot="1">
      <c r="A46" s="224"/>
      <c r="B46" s="225"/>
      <c r="C46" s="225"/>
      <c r="D46" s="107">
        <v>2013</v>
      </c>
      <c r="E46" s="107">
        <v>2012</v>
      </c>
    </row>
    <row r="47" spans="1:5" ht="15">
      <c r="A47" s="27"/>
      <c r="B47" s="105"/>
      <c r="C47" s="106"/>
      <c r="D47" s="161"/>
      <c r="E47" s="161"/>
    </row>
    <row r="48" spans="1:5" ht="15">
      <c r="A48" s="21" t="s">
        <v>4</v>
      </c>
      <c r="B48" s="9" t="s">
        <v>7</v>
      </c>
      <c r="C48" s="11"/>
      <c r="D48" s="154"/>
      <c r="E48" s="154"/>
    </row>
    <row r="49" spans="1:5" ht="15">
      <c r="A49" s="21">
        <v>1</v>
      </c>
      <c r="B49" s="9" t="s">
        <v>9</v>
      </c>
      <c r="C49" s="11"/>
      <c r="D49" s="154"/>
      <c r="E49" s="154"/>
    </row>
    <row r="50" spans="1:5" ht="15.75" thickBot="1">
      <c r="A50" s="24">
        <v>2</v>
      </c>
      <c r="B50" s="26" t="s">
        <v>11</v>
      </c>
      <c r="C50" s="26"/>
      <c r="D50" s="155">
        <v>0</v>
      </c>
      <c r="E50" s="155">
        <v>0</v>
      </c>
    </row>
    <row r="51" spans="1:5" ht="15.75" thickBot="1">
      <c r="A51" s="36"/>
      <c r="B51" s="33" t="s">
        <v>10</v>
      </c>
      <c r="C51" s="33"/>
      <c r="D51" s="156">
        <f>D50</f>
        <v>0</v>
      </c>
      <c r="E51" s="156">
        <f>E50</f>
        <v>0</v>
      </c>
    </row>
    <row r="52" spans="1:5" ht="15.75" thickBot="1">
      <c r="A52" s="38">
        <v>3</v>
      </c>
      <c r="B52" s="73" t="s">
        <v>14</v>
      </c>
      <c r="C52" s="40"/>
      <c r="D52" s="158">
        <f>147123929+450991+157112+36000+408914+428296029+40175425+65523786</f>
        <v>682172186</v>
      </c>
      <c r="E52" s="158">
        <f>187159341+(1418855+133495+3448641+45700)+382457147+83256197+550668+2-920774</f>
        <v>657549272</v>
      </c>
    </row>
    <row r="53" spans="1:5" ht="15.75" thickBot="1">
      <c r="A53" s="36"/>
      <c r="B53" s="33" t="s">
        <v>13</v>
      </c>
      <c r="C53" s="33"/>
      <c r="D53" s="58">
        <f>D52</f>
        <v>682172186</v>
      </c>
      <c r="E53" s="58">
        <f>E52</f>
        <v>657549272</v>
      </c>
    </row>
    <row r="54" spans="1:5" ht="15">
      <c r="A54" s="27">
        <v>4</v>
      </c>
      <c r="B54" s="46" t="s">
        <v>17</v>
      </c>
      <c r="C54" s="28"/>
      <c r="D54" s="159"/>
      <c r="E54" s="159"/>
    </row>
    <row r="55" spans="1:5" ht="15.75" thickBot="1">
      <c r="A55" s="24">
        <v>5</v>
      </c>
      <c r="B55" s="45" t="s">
        <v>19</v>
      </c>
      <c r="C55" s="26"/>
      <c r="D55" s="155"/>
      <c r="E55" s="155"/>
    </row>
    <row r="56" spans="1:5" ht="15.75" thickBot="1">
      <c r="A56" s="36"/>
      <c r="B56" s="33" t="s">
        <v>21</v>
      </c>
      <c r="C56" s="33"/>
      <c r="D56" s="34">
        <f>D53+D51</f>
        <v>682172186</v>
      </c>
      <c r="E56" s="34">
        <f>E53+E51</f>
        <v>657549272</v>
      </c>
    </row>
    <row r="57" spans="1:5" ht="15">
      <c r="A57" s="27"/>
      <c r="B57" s="28"/>
      <c r="C57" s="28"/>
      <c r="D57" s="159"/>
      <c r="E57" s="159"/>
    </row>
    <row r="58" spans="1:5" ht="15">
      <c r="A58" s="21" t="s">
        <v>24</v>
      </c>
      <c r="B58" s="9" t="s">
        <v>25</v>
      </c>
      <c r="C58" s="11"/>
      <c r="D58" s="154"/>
      <c r="E58" s="154"/>
    </row>
    <row r="59" spans="1:5" ht="15.75" thickBot="1">
      <c r="A59" s="24">
        <v>1</v>
      </c>
      <c r="B59" s="26" t="s">
        <v>26</v>
      </c>
      <c r="C59" s="26"/>
      <c r="D59" s="155">
        <v>0</v>
      </c>
      <c r="E59" s="155">
        <v>0</v>
      </c>
    </row>
    <row r="60" spans="1:5" ht="15.75" thickBot="1">
      <c r="A60" s="36"/>
      <c r="B60" s="33" t="s">
        <v>28</v>
      </c>
      <c r="C60" s="33"/>
      <c r="D60" s="156">
        <f>D59</f>
        <v>0</v>
      </c>
      <c r="E60" s="156">
        <f>E59</f>
        <v>0</v>
      </c>
    </row>
    <row r="61" spans="1:5" ht="15">
      <c r="A61" s="27">
        <v>2</v>
      </c>
      <c r="B61" s="28" t="s">
        <v>30</v>
      </c>
      <c r="C61" s="28"/>
      <c r="D61" s="159"/>
      <c r="E61" s="159"/>
    </row>
    <row r="62" spans="1:5" ht="15">
      <c r="A62" s="21">
        <v>3</v>
      </c>
      <c r="B62" s="11" t="s">
        <v>31</v>
      </c>
      <c r="C62" s="11"/>
      <c r="D62" s="154"/>
      <c r="E62" s="154"/>
    </row>
    <row r="63" spans="1:5" ht="15">
      <c r="A63" s="21">
        <v>4</v>
      </c>
      <c r="B63" s="11" t="s">
        <v>17</v>
      </c>
      <c r="C63" s="11"/>
      <c r="D63" s="154"/>
      <c r="E63" s="154"/>
    </row>
    <row r="64" spans="1:5" ht="15.75" thickBot="1">
      <c r="A64" s="24"/>
      <c r="B64" s="29" t="s">
        <v>33</v>
      </c>
      <c r="C64" s="26"/>
      <c r="D64" s="155">
        <f>D60</f>
        <v>0</v>
      </c>
      <c r="E64" s="155">
        <f>E60</f>
        <v>0</v>
      </c>
    </row>
    <row r="65" spans="1:5" ht="16.5" thickBot="1">
      <c r="A65" s="51"/>
      <c r="B65" s="49" t="s">
        <v>35</v>
      </c>
      <c r="C65" s="49"/>
      <c r="D65" s="50">
        <f>D56+D64</f>
        <v>682172186</v>
      </c>
      <c r="E65" s="50">
        <f>E56+E64</f>
        <v>657549272</v>
      </c>
    </row>
    <row r="66" spans="1:5" ht="15">
      <c r="A66" s="27"/>
      <c r="B66" s="28"/>
      <c r="C66" s="28"/>
      <c r="D66" s="159"/>
      <c r="E66" s="159"/>
    </row>
    <row r="67" spans="1:5" ht="15">
      <c r="A67" s="21" t="s">
        <v>37</v>
      </c>
      <c r="B67" s="9" t="s">
        <v>38</v>
      </c>
      <c r="C67" s="11"/>
      <c r="D67" s="154"/>
      <c r="E67" s="154"/>
    </row>
    <row r="68" spans="1:5" ht="15">
      <c r="A68" s="24">
        <v>1</v>
      </c>
      <c r="B68" s="25" t="s">
        <v>40</v>
      </c>
      <c r="C68" s="26"/>
      <c r="D68" s="155"/>
      <c r="E68" s="155"/>
    </row>
    <row r="69" spans="1:5" ht="15">
      <c r="A69" s="27"/>
      <c r="B69" s="28" t="s">
        <v>42</v>
      </c>
      <c r="C69" s="28"/>
      <c r="D69" s="159"/>
      <c r="E69" s="159"/>
    </row>
    <row r="70" spans="1:5" ht="29.25">
      <c r="A70" s="24">
        <v>2</v>
      </c>
      <c r="B70" s="25" t="s">
        <v>44</v>
      </c>
      <c r="C70" s="26"/>
      <c r="D70" s="155"/>
      <c r="E70" s="155"/>
    </row>
    <row r="71" spans="1:5" ht="15">
      <c r="A71" s="27"/>
      <c r="B71" s="28" t="s">
        <v>46</v>
      </c>
      <c r="C71" s="28"/>
      <c r="D71" s="159"/>
      <c r="E71" s="159"/>
    </row>
    <row r="72" spans="1:5" ht="15">
      <c r="A72" s="21">
        <v>3</v>
      </c>
      <c r="B72" s="11" t="s">
        <v>47</v>
      </c>
      <c r="C72" s="11"/>
      <c r="D72" s="154">
        <f>129370000</f>
        <v>129370000</v>
      </c>
      <c r="E72" s="154">
        <v>96570000</v>
      </c>
    </row>
    <row r="73" spans="1:5" ht="15">
      <c r="A73" s="21">
        <v>4</v>
      </c>
      <c r="B73" s="11" t="s">
        <v>48</v>
      </c>
      <c r="C73" s="11"/>
      <c r="D73" s="154"/>
      <c r="E73" s="154"/>
    </row>
    <row r="74" spans="1:5" ht="15">
      <c r="A74" s="21">
        <v>5</v>
      </c>
      <c r="B74" s="11" t="s">
        <v>49</v>
      </c>
      <c r="C74" s="11"/>
      <c r="D74" s="154"/>
      <c r="E74" s="154"/>
    </row>
    <row r="75" spans="1:5" ht="15">
      <c r="A75" s="21">
        <v>6</v>
      </c>
      <c r="B75" s="11" t="s">
        <v>50</v>
      </c>
      <c r="C75" s="11"/>
      <c r="D75" s="154"/>
      <c r="E75" s="154"/>
    </row>
    <row r="76" spans="1:5" ht="15">
      <c r="A76" s="21">
        <v>7</v>
      </c>
      <c r="B76" s="11" t="s">
        <v>51</v>
      </c>
      <c r="C76" s="11"/>
      <c r="D76" s="154">
        <f>6848253</f>
        <v>6848253</v>
      </c>
      <c r="E76" s="154">
        <v>5121465</v>
      </c>
    </row>
    <row r="77" spans="1:5" ht="15">
      <c r="A77" s="21">
        <v>8</v>
      </c>
      <c r="B77" s="11" t="s">
        <v>52</v>
      </c>
      <c r="C77" s="11"/>
      <c r="D77" s="154"/>
      <c r="E77" s="154"/>
    </row>
    <row r="78" spans="1:5" ht="15">
      <c r="A78" s="21">
        <v>9</v>
      </c>
      <c r="B78" s="11" t="s">
        <v>53</v>
      </c>
      <c r="C78" s="11"/>
      <c r="D78" s="154">
        <v>0</v>
      </c>
      <c r="E78" s="154">
        <v>0</v>
      </c>
    </row>
    <row r="79" spans="1:5" ht="15.75" thickBot="1">
      <c r="A79" s="24">
        <v>10</v>
      </c>
      <c r="B79" s="26" t="s">
        <v>54</v>
      </c>
      <c r="C79" s="26"/>
      <c r="D79" s="155">
        <f>44015516</f>
        <v>44015516</v>
      </c>
      <c r="E79" s="155">
        <v>34526788</v>
      </c>
    </row>
    <row r="80" spans="1:5" ht="15.75" thickBot="1">
      <c r="A80" s="32"/>
      <c r="B80" s="33" t="s">
        <v>55</v>
      </c>
      <c r="C80" s="33"/>
      <c r="D80" s="34">
        <f>SUM(D68:D79)</f>
        <v>180233769</v>
      </c>
      <c r="E80" s="34">
        <f>SUM(E68:E79)</f>
        <v>136218253</v>
      </c>
    </row>
    <row r="81" spans="1:5" ht="15.75" thickBot="1">
      <c r="A81" s="47"/>
      <c r="B81" s="40"/>
      <c r="C81" s="40"/>
      <c r="D81" s="158"/>
      <c r="E81" s="158"/>
    </row>
    <row r="82" spans="1:5" ht="16.5" thickBot="1">
      <c r="A82" s="48"/>
      <c r="B82" s="49" t="s">
        <v>56</v>
      </c>
      <c r="C82" s="49"/>
      <c r="D82" s="50">
        <f>D65+D80</f>
        <v>862405955</v>
      </c>
      <c r="E82" s="50">
        <f>E65+E80</f>
        <v>793767525</v>
      </c>
    </row>
    <row r="83" spans="1:5" ht="15">
      <c r="A83" s="23"/>
      <c r="B83" s="23"/>
      <c r="C83" s="23"/>
      <c r="D83" s="23"/>
      <c r="E83" s="23"/>
    </row>
  </sheetData>
  <sheetProtection/>
  <mergeCells count="8">
    <mergeCell ref="A5:E5"/>
    <mergeCell ref="A44:E44"/>
    <mergeCell ref="A6:A7"/>
    <mergeCell ref="B6:B7"/>
    <mergeCell ref="C6:C7"/>
    <mergeCell ref="A45:A46"/>
    <mergeCell ref="B45:B46"/>
    <mergeCell ref="C45:C46"/>
  </mergeCells>
  <printOptions/>
  <pageMargins left="0.52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42.57421875" style="0" bestFit="1" customWidth="1"/>
    <col min="3" max="3" width="10.421875" style="0" customWidth="1"/>
    <col min="4" max="5" width="16.28125" style="16" customWidth="1"/>
  </cols>
  <sheetData>
    <row r="1" spans="1:5" ht="15">
      <c r="A1" s="226" t="s">
        <v>195</v>
      </c>
      <c r="B1" s="226"/>
      <c r="C1" s="226"/>
      <c r="D1" s="226"/>
      <c r="E1" s="226"/>
    </row>
    <row r="2" spans="1:5" ht="15.75" thickBot="1">
      <c r="A2" s="227" t="s">
        <v>57</v>
      </c>
      <c r="B2" s="227"/>
      <c r="C2" s="227"/>
      <c r="D2" s="227"/>
      <c r="E2" s="227"/>
    </row>
    <row r="3" spans="1:5" ht="30">
      <c r="A3" s="6"/>
      <c r="B3" s="7"/>
      <c r="C3" s="52" t="s">
        <v>58</v>
      </c>
      <c r="D3" s="53" t="s">
        <v>2</v>
      </c>
      <c r="E3" s="53" t="s">
        <v>2</v>
      </c>
    </row>
    <row r="4" spans="1:5" ht="15.75" thickBot="1">
      <c r="A4" s="82" t="s">
        <v>0</v>
      </c>
      <c r="B4" s="54" t="s">
        <v>135</v>
      </c>
      <c r="C4" s="54" t="s">
        <v>59</v>
      </c>
      <c r="D4" s="54" t="s">
        <v>192</v>
      </c>
      <c r="E4" s="54" t="s">
        <v>177</v>
      </c>
    </row>
    <row r="5" spans="1:5" ht="15.75" thickBot="1">
      <c r="A5" s="78">
        <v>1</v>
      </c>
      <c r="B5" s="79" t="s">
        <v>60</v>
      </c>
      <c r="C5" s="79"/>
      <c r="D5" s="170">
        <v>1556834747.24</v>
      </c>
      <c r="E5" s="170">
        <v>1214352215</v>
      </c>
    </row>
    <row r="6" spans="1:5" ht="45" customHeight="1">
      <c r="A6" s="80">
        <v>2</v>
      </c>
      <c r="B6" s="81" t="s">
        <v>61</v>
      </c>
      <c r="C6" s="81"/>
      <c r="D6" s="81"/>
      <c r="E6" s="81"/>
    </row>
    <row r="7" spans="1:5" ht="36.75" customHeight="1">
      <c r="A7" s="4">
        <v>3</v>
      </c>
      <c r="B7" s="8" t="s">
        <v>62</v>
      </c>
      <c r="C7" s="8"/>
      <c r="D7" s="8"/>
      <c r="E7" s="8"/>
    </row>
    <row r="8" spans="1:5" ht="15.75" thickBot="1">
      <c r="A8" s="82">
        <v>4</v>
      </c>
      <c r="B8" s="5" t="s">
        <v>63</v>
      </c>
      <c r="C8" s="5"/>
      <c r="D8" s="206">
        <v>1427772290.4417994</v>
      </c>
      <c r="E8" s="188">
        <v>1064778593</v>
      </c>
    </row>
    <row r="9" spans="1:5" ht="15.75" thickBot="1">
      <c r="A9" s="32">
        <v>5</v>
      </c>
      <c r="B9" s="33" t="s">
        <v>64</v>
      </c>
      <c r="C9" s="165"/>
      <c r="D9" s="34">
        <f>D10+D11</f>
        <v>7842042</v>
      </c>
      <c r="E9" s="34">
        <f>E10+E11</f>
        <v>6576110</v>
      </c>
    </row>
    <row r="10" spans="1:5" ht="15">
      <c r="A10" s="163"/>
      <c r="B10" s="164" t="s">
        <v>157</v>
      </c>
      <c r="C10" s="168"/>
      <c r="D10" s="205">
        <v>6819090</v>
      </c>
      <c r="E10" s="166">
        <v>5740773</v>
      </c>
    </row>
    <row r="11" spans="1:5" ht="28.5" customHeight="1">
      <c r="A11" s="4"/>
      <c r="B11" s="8" t="s">
        <v>158</v>
      </c>
      <c r="C11" s="8"/>
      <c r="D11" s="206">
        <v>1022952</v>
      </c>
      <c r="E11" s="169">
        <v>835337</v>
      </c>
    </row>
    <row r="12" spans="1:5" ht="15">
      <c r="A12" s="4">
        <v>6</v>
      </c>
      <c r="B12" s="3" t="s">
        <v>65</v>
      </c>
      <c r="C12" s="3"/>
      <c r="D12" s="167">
        <f>633013</f>
        <v>633013</v>
      </c>
      <c r="E12" s="167">
        <v>429798</v>
      </c>
    </row>
    <row r="13" spans="1:5" ht="15">
      <c r="A13" s="4">
        <v>7</v>
      </c>
      <c r="B13" s="3" t="s">
        <v>66</v>
      </c>
      <c r="C13" s="3"/>
      <c r="D13" s="167">
        <f>70839704+641968</f>
        <v>71481672</v>
      </c>
      <c r="E13" s="167">
        <f>100802591-429798</f>
        <v>100372793</v>
      </c>
    </row>
    <row r="14" spans="1:5" s="16" customFormat="1" ht="15">
      <c r="A14" s="202">
        <v>7.1</v>
      </c>
      <c r="B14" s="3" t="s">
        <v>178</v>
      </c>
      <c r="C14" s="201"/>
      <c r="D14" s="206">
        <v>179641</v>
      </c>
      <c r="E14" s="203">
        <v>3448641</v>
      </c>
    </row>
    <row r="15" spans="1:5" ht="15.75" thickBot="1">
      <c r="A15" s="84">
        <v>8</v>
      </c>
      <c r="B15" s="85" t="s">
        <v>156</v>
      </c>
      <c r="C15" s="85"/>
      <c r="D15" s="86">
        <f>D8+D9+D12+D13+D14</f>
        <v>1507908658.4417994</v>
      </c>
      <c r="E15" s="86">
        <f>E8+E9+E12+E13+E14</f>
        <v>1175605935</v>
      </c>
    </row>
    <row r="16" spans="1:5" ht="35.25" customHeight="1" thickBot="1">
      <c r="A16" s="78">
        <v>9</v>
      </c>
      <c r="B16" s="87" t="s">
        <v>67</v>
      </c>
      <c r="C16" s="87"/>
      <c r="D16" s="83">
        <f>D5-D15</f>
        <v>48926088.79820061</v>
      </c>
      <c r="E16" s="83">
        <f>E5-E15</f>
        <v>38746280</v>
      </c>
    </row>
    <row r="17" spans="1:5" ht="36.75" customHeight="1">
      <c r="A17" s="80">
        <v>10</v>
      </c>
      <c r="B17" s="81" t="s">
        <v>68</v>
      </c>
      <c r="C17" s="81"/>
      <c r="D17" s="81"/>
      <c r="E17" s="81"/>
    </row>
    <row r="18" spans="1:5" ht="32.25" customHeight="1">
      <c r="A18" s="4">
        <v>11</v>
      </c>
      <c r="B18" s="8" t="s">
        <v>69</v>
      </c>
      <c r="C18" s="8"/>
      <c r="D18" s="8"/>
      <c r="E18" s="8"/>
    </row>
    <row r="19" spans="1:5" ht="15">
      <c r="A19" s="4">
        <v>12</v>
      </c>
      <c r="B19" s="3" t="s">
        <v>70</v>
      </c>
      <c r="C19" s="3"/>
      <c r="D19" s="3"/>
      <c r="E19" s="3"/>
    </row>
    <row r="20" spans="1:5" ht="30" customHeight="1">
      <c r="A20" s="4">
        <v>12.1</v>
      </c>
      <c r="B20" s="8" t="s">
        <v>71</v>
      </c>
      <c r="C20" s="8"/>
      <c r="D20" s="8"/>
      <c r="E20" s="8"/>
    </row>
    <row r="21" spans="1:5" ht="15">
      <c r="A21" s="4">
        <v>12.2</v>
      </c>
      <c r="B21" s="3" t="s">
        <v>72</v>
      </c>
      <c r="C21" s="3"/>
      <c r="D21" s="3"/>
      <c r="E21" s="3"/>
    </row>
    <row r="22" spans="1:5" ht="15">
      <c r="A22" s="4">
        <v>12.3</v>
      </c>
      <c r="B22" s="3" t="s">
        <v>159</v>
      </c>
      <c r="C22" s="3"/>
      <c r="D22" s="3">
        <v>0</v>
      </c>
      <c r="E22" s="3">
        <v>0</v>
      </c>
    </row>
    <row r="23" spans="1:5" ht="15">
      <c r="A23" s="4">
        <v>12.4</v>
      </c>
      <c r="B23" s="3" t="s">
        <v>160</v>
      </c>
      <c r="C23" s="3"/>
      <c r="D23" s="3"/>
      <c r="E23" s="3"/>
    </row>
    <row r="24" spans="1:5" ht="60" customHeight="1" thickBot="1">
      <c r="A24" s="82">
        <v>13</v>
      </c>
      <c r="B24" s="88" t="s">
        <v>136</v>
      </c>
      <c r="C24" s="88"/>
      <c r="D24" s="88"/>
      <c r="E24" s="88"/>
    </row>
    <row r="25" spans="1:5" ht="16.5" thickBot="1">
      <c r="A25" s="48">
        <v>14</v>
      </c>
      <c r="B25" s="204" t="s">
        <v>73</v>
      </c>
      <c r="C25" s="204"/>
      <c r="D25" s="50">
        <f>D16+D22</f>
        <v>48926088.79820061</v>
      </c>
      <c r="E25" s="50">
        <f>E16+E22</f>
        <v>38746280</v>
      </c>
    </row>
    <row r="26" spans="1:5" s="16" customFormat="1" ht="16.5" thickBot="1">
      <c r="A26" s="89"/>
      <c r="B26" s="204" t="s">
        <v>179</v>
      </c>
      <c r="C26" s="90"/>
      <c r="D26" s="91">
        <f>D25+D14</f>
        <v>49105729.79820061</v>
      </c>
      <c r="E26" s="91">
        <f>E25+E14</f>
        <v>42194921</v>
      </c>
    </row>
    <row r="27" spans="1:5" ht="15.75" thickBot="1">
      <c r="A27" s="92">
        <v>15</v>
      </c>
      <c r="B27" s="93" t="s">
        <v>74</v>
      </c>
      <c r="C27" s="93"/>
      <c r="D27" s="94">
        <f>(D26*0.1)</f>
        <v>4910572.979820061</v>
      </c>
      <c r="E27" s="94">
        <f>(E26*0.1)</f>
        <v>4219492.100000001</v>
      </c>
    </row>
    <row r="28" spans="1:5" ht="31.5" customHeight="1" thickBot="1">
      <c r="A28" s="89">
        <v>16</v>
      </c>
      <c r="B28" s="95" t="s">
        <v>124</v>
      </c>
      <c r="C28" s="95"/>
      <c r="D28" s="91">
        <f>D25-D27</f>
        <v>44015515.81838055</v>
      </c>
      <c r="E28" s="91">
        <f>E25-E27</f>
        <v>34526787.9</v>
      </c>
    </row>
    <row r="29" spans="1:5" ht="15.75" thickBot="1">
      <c r="A29" s="96">
        <v>17</v>
      </c>
      <c r="B29" s="97" t="s">
        <v>125</v>
      </c>
      <c r="C29" s="97"/>
      <c r="D29" s="97"/>
      <c r="E29" s="97"/>
    </row>
    <row r="30" spans="2:5" ht="15">
      <c r="B30" s="16" t="s">
        <v>181</v>
      </c>
      <c r="D30" s="16">
        <v>5148000</v>
      </c>
      <c r="E30" s="16">
        <v>3668824</v>
      </c>
    </row>
    <row r="31" spans="2:5" ht="15">
      <c r="B31" s="16" t="s">
        <v>182</v>
      </c>
      <c r="D31" s="56">
        <f>D27-D30</f>
        <v>-237427.02017993946</v>
      </c>
      <c r="E31" s="56">
        <f>E27-E30</f>
        <v>550668.1000000006</v>
      </c>
    </row>
  </sheetData>
  <sheetProtection/>
  <mergeCells count="2">
    <mergeCell ref="A1:E1"/>
    <mergeCell ref="A2:E2"/>
  </mergeCells>
  <printOptions/>
  <pageMargins left="0.7" right="0.59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D46" sqref="D46"/>
    </sheetView>
  </sheetViews>
  <sheetFormatPr defaultColWidth="9.140625" defaultRowHeight="15"/>
  <cols>
    <col min="1" max="1" width="5.28125" style="0" customWidth="1"/>
    <col min="2" max="2" width="52.7109375" style="0" customWidth="1"/>
    <col min="3" max="4" width="17.8515625" style="151" customWidth="1"/>
    <col min="5" max="5" width="13.28125" style="0" bestFit="1" customWidth="1"/>
  </cols>
  <sheetData>
    <row r="1" spans="3:4" s="16" customFormat="1" ht="15">
      <c r="C1" s="151"/>
      <c r="D1" s="151"/>
    </row>
    <row r="2" spans="1:4" ht="15.75">
      <c r="A2" s="228" t="s">
        <v>193</v>
      </c>
      <c r="B2" s="228"/>
      <c r="C2" s="228"/>
      <c r="D2" s="228"/>
    </row>
    <row r="3" spans="1:4" ht="16.5" thickBot="1">
      <c r="A3" s="10"/>
      <c r="B3" s="10"/>
      <c r="C3" s="176"/>
      <c r="D3" s="176"/>
    </row>
    <row r="4" spans="1:4" ht="15">
      <c r="A4" s="146"/>
      <c r="B4" s="147"/>
      <c r="C4" s="177" t="s">
        <v>75</v>
      </c>
      <c r="D4" s="177" t="s">
        <v>75</v>
      </c>
    </row>
    <row r="5" spans="1:4" ht="15.75" thickBot="1">
      <c r="A5" s="148" t="s">
        <v>0</v>
      </c>
      <c r="B5" s="149" t="s">
        <v>76</v>
      </c>
      <c r="C5" s="178" t="s">
        <v>191</v>
      </c>
      <c r="D5" s="178" t="s">
        <v>180</v>
      </c>
    </row>
    <row r="6" spans="1:4" ht="15">
      <c r="A6" s="129"/>
      <c r="B6" s="130" t="s">
        <v>77</v>
      </c>
      <c r="C6" s="179"/>
      <c r="D6" s="179"/>
    </row>
    <row r="7" spans="1:4" ht="15">
      <c r="A7" s="113"/>
      <c r="B7" s="110" t="s">
        <v>78</v>
      </c>
      <c r="C7" s="171">
        <f>'Pash sipas natyres'!D25</f>
        <v>48926088.79820061</v>
      </c>
      <c r="D7" s="171">
        <v>38746280</v>
      </c>
    </row>
    <row r="8" spans="1:4" ht="15">
      <c r="A8" s="113"/>
      <c r="B8" s="110" t="s">
        <v>79</v>
      </c>
      <c r="C8" s="172"/>
      <c r="D8" s="172"/>
    </row>
    <row r="9" spans="1:4" ht="15">
      <c r="A9" s="113"/>
      <c r="B9" s="110" t="s">
        <v>80</v>
      </c>
      <c r="C9" s="172">
        <f>'Pash sipas natyres'!D12</f>
        <v>633013</v>
      </c>
      <c r="D9" s="172">
        <v>429798</v>
      </c>
    </row>
    <row r="10" spans="1:4" ht="15">
      <c r="A10" s="113"/>
      <c r="B10" s="110" t="s">
        <v>81</v>
      </c>
      <c r="C10" s="172"/>
      <c r="D10" s="172"/>
    </row>
    <row r="11" spans="1:4" ht="15">
      <c r="A11" s="113"/>
      <c r="B11" s="110" t="s">
        <v>82</v>
      </c>
      <c r="C11" s="172"/>
      <c r="D11" s="172"/>
    </row>
    <row r="12" spans="1:4" ht="15">
      <c r="A12" s="113"/>
      <c r="B12" s="110" t="s">
        <v>83</v>
      </c>
      <c r="C12" s="172"/>
      <c r="D12" s="172"/>
    </row>
    <row r="13" spans="1:5" ht="15">
      <c r="A13" s="114"/>
      <c r="B13" s="110" t="s">
        <v>84</v>
      </c>
      <c r="C13" s="172">
        <f>'Aktiv pasiv shkurter'!E13-'Aktiv pasiv shkurter'!D13</f>
        <v>-68841696</v>
      </c>
      <c r="D13" s="172">
        <f>-120570634+920774</f>
        <v>-119649860</v>
      </c>
      <c r="E13" s="77"/>
    </row>
    <row r="14" spans="1:4" ht="15">
      <c r="A14" s="112"/>
      <c r="B14" s="110" t="s">
        <v>85</v>
      </c>
      <c r="C14" s="172"/>
      <c r="D14" s="172"/>
    </row>
    <row r="15" spans="1:4" ht="15">
      <c r="A15" s="112"/>
      <c r="B15" s="110" t="s">
        <v>86</v>
      </c>
      <c r="C15" s="172">
        <f>'Aktiv pasiv shkurter'!E14-'Aktiv pasiv shkurter'!D14</f>
        <v>-21222538</v>
      </c>
      <c r="D15" s="172">
        <v>-56536891</v>
      </c>
    </row>
    <row r="16" spans="1:4" ht="30" thickBot="1">
      <c r="A16" s="113"/>
      <c r="B16" s="118" t="s">
        <v>87</v>
      </c>
      <c r="C16" s="172">
        <f>'Aktiv pasiv shkurter'!D65-'Aktiv pasiv shkurter'!E65</f>
        <v>24622914</v>
      </c>
      <c r="D16" s="172">
        <f>175073353-920775</f>
        <v>174152578</v>
      </c>
    </row>
    <row r="17" spans="1:4" ht="15.75" thickBot="1">
      <c r="A17" s="115"/>
      <c r="B17" s="119" t="s">
        <v>88</v>
      </c>
      <c r="C17" s="180">
        <f>SUM(C6:C16)</f>
        <v>-15882218.201799393</v>
      </c>
      <c r="D17" s="180">
        <f>SUM(D6:D16)</f>
        <v>37141905</v>
      </c>
    </row>
    <row r="18" spans="1:5" ht="15.75" thickBot="1">
      <c r="A18" s="62"/>
      <c r="B18" s="120" t="s">
        <v>89</v>
      </c>
      <c r="C18" s="175">
        <f>-'Pash sipas natyres'!D27</f>
        <v>-4910572.979820061</v>
      </c>
      <c r="D18" s="175">
        <f>-4219492</f>
        <v>-4219492</v>
      </c>
      <c r="E18" s="56"/>
    </row>
    <row r="19" spans="1:4" ht="15.75" thickBot="1">
      <c r="A19" s="115"/>
      <c r="B19" s="119" t="s">
        <v>90</v>
      </c>
      <c r="C19" s="180">
        <f>SUM(C17:C18)</f>
        <v>-20792791.181619454</v>
      </c>
      <c r="D19" s="180">
        <f>SUM(D17:D18)</f>
        <v>32922413</v>
      </c>
    </row>
    <row r="20" spans="1:4" ht="15.75">
      <c r="A20" s="112"/>
      <c r="B20" s="121" t="s">
        <v>91</v>
      </c>
      <c r="C20" s="181"/>
      <c r="D20" s="181"/>
    </row>
    <row r="21" spans="1:4" ht="15">
      <c r="A21" s="113"/>
      <c r="B21" s="110" t="s">
        <v>92</v>
      </c>
      <c r="C21" s="172"/>
      <c r="D21" s="172"/>
    </row>
    <row r="22" spans="1:4" ht="15">
      <c r="A22" s="113"/>
      <c r="B22" s="110" t="s">
        <v>93</v>
      </c>
      <c r="C22" s="173"/>
      <c r="D22" s="173">
        <v>-13150000</v>
      </c>
    </row>
    <row r="23" spans="1:4" ht="15">
      <c r="A23" s="113"/>
      <c r="B23" s="110" t="s">
        <v>94</v>
      </c>
      <c r="C23" s="172">
        <v>641968</v>
      </c>
      <c r="D23" s="172"/>
    </row>
    <row r="24" spans="1:4" ht="15">
      <c r="A24" s="113"/>
      <c r="B24" s="110" t="s">
        <v>95</v>
      </c>
      <c r="C24" s="172"/>
      <c r="D24" s="172"/>
    </row>
    <row r="25" spans="1:4" ht="15.75" thickBot="1">
      <c r="A25" s="114"/>
      <c r="B25" s="111" t="s">
        <v>96</v>
      </c>
      <c r="C25" s="182"/>
      <c r="D25" s="182"/>
    </row>
    <row r="26" spans="1:4" ht="15.75" thickBot="1">
      <c r="A26" s="115"/>
      <c r="B26" s="119" t="s">
        <v>97</v>
      </c>
      <c r="C26" s="183">
        <f>SUM(C21:C25)</f>
        <v>641968</v>
      </c>
      <c r="D26" s="183">
        <f>SUM(D21:D25)</f>
        <v>-13150000</v>
      </c>
    </row>
    <row r="27" spans="1:4" ht="15">
      <c r="A27" s="112"/>
      <c r="B27" s="122"/>
      <c r="C27" s="184"/>
      <c r="D27" s="184"/>
    </row>
    <row r="28" spans="1:5" ht="15.75">
      <c r="A28" s="113"/>
      <c r="B28" s="123" t="s">
        <v>98</v>
      </c>
      <c r="C28" s="185"/>
      <c r="D28" s="185"/>
      <c r="E28" s="56"/>
    </row>
    <row r="29" spans="1:4" ht="15">
      <c r="A29" s="113"/>
      <c r="B29" s="110" t="s">
        <v>99</v>
      </c>
      <c r="C29" s="172"/>
      <c r="D29" s="172"/>
    </row>
    <row r="30" spans="1:4" ht="15">
      <c r="A30" s="113"/>
      <c r="B30" s="110" t="s">
        <v>100</v>
      </c>
      <c r="C30" s="172"/>
      <c r="D30" s="172"/>
    </row>
    <row r="31" spans="1:4" ht="15">
      <c r="A31" s="113"/>
      <c r="B31" s="110" t="s">
        <v>101</v>
      </c>
      <c r="C31" s="172"/>
      <c r="D31" s="172"/>
    </row>
    <row r="32" spans="1:5" ht="15">
      <c r="A32" s="113"/>
      <c r="B32" s="110" t="s">
        <v>102</v>
      </c>
      <c r="C32" s="172"/>
      <c r="D32" s="172"/>
      <c r="E32" s="56"/>
    </row>
    <row r="33" spans="1:4" ht="15">
      <c r="A33" s="113"/>
      <c r="B33" s="124" t="s">
        <v>103</v>
      </c>
      <c r="C33" s="186"/>
      <c r="D33" s="186"/>
    </row>
    <row r="34" spans="1:4" ht="15.75" thickBot="1">
      <c r="A34" s="114"/>
      <c r="B34" s="125"/>
      <c r="C34" s="175"/>
      <c r="D34" s="175"/>
    </row>
    <row r="35" spans="1:4" ht="16.5" thickBot="1">
      <c r="A35" s="116"/>
      <c r="B35" s="126" t="s">
        <v>104</v>
      </c>
      <c r="C35" s="187">
        <f>C33+C26+C19</f>
        <v>-20150823.181619454</v>
      </c>
      <c r="D35" s="187">
        <f>D33+D26+D19</f>
        <v>19772413</v>
      </c>
    </row>
    <row r="36" spans="1:4" ht="15.75" thickBot="1">
      <c r="A36" s="62"/>
      <c r="B36" s="127" t="s">
        <v>105</v>
      </c>
      <c r="C36" s="173">
        <v>20577503</v>
      </c>
      <c r="D36" s="173">
        <v>805090</v>
      </c>
    </row>
    <row r="37" spans="1:4" ht="15.75" thickBot="1">
      <c r="A37" s="117"/>
      <c r="B37" s="128" t="s">
        <v>106</v>
      </c>
      <c r="C37" s="174">
        <f>C35+C36</f>
        <v>426679.8183805458</v>
      </c>
      <c r="D37" s="174">
        <f>D35+D36</f>
        <v>20577503</v>
      </c>
    </row>
    <row r="39" spans="2:4" ht="15">
      <c r="B39" s="16" t="s">
        <v>196</v>
      </c>
      <c r="C39" s="151">
        <v>426680</v>
      </c>
      <c r="D39" s="151">
        <v>20577503</v>
      </c>
    </row>
    <row r="40" spans="3:4" ht="15">
      <c r="C40" s="151">
        <f>C37-C39</f>
        <v>-0.18161945417523384</v>
      </c>
      <c r="D40" s="151">
        <f>D37-D39</f>
        <v>0</v>
      </c>
    </row>
  </sheetData>
  <sheetProtection/>
  <mergeCells count="1">
    <mergeCell ref="A2:D2"/>
  </mergeCells>
  <printOptions/>
  <pageMargins left="0.38" right="0.61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22">
      <selection activeCell="A1" sqref="A1:G37"/>
    </sheetView>
  </sheetViews>
  <sheetFormatPr defaultColWidth="9.140625" defaultRowHeight="15"/>
  <cols>
    <col min="1" max="1" width="38.00390625" style="0" customWidth="1"/>
    <col min="2" max="2" width="18.00390625" style="0" bestFit="1" customWidth="1"/>
    <col min="3" max="3" width="15.7109375" style="0" customWidth="1"/>
    <col min="4" max="4" width="16.8515625" style="0" customWidth="1"/>
    <col min="5" max="5" width="19.8515625" style="0" customWidth="1"/>
    <col min="6" max="6" width="22.7109375" style="0" customWidth="1"/>
    <col min="7" max="7" width="23.8515625" style="0" customWidth="1"/>
  </cols>
  <sheetData>
    <row r="1" spans="1:7" ht="18.75">
      <c r="A1" s="98" t="s">
        <v>127</v>
      </c>
      <c r="B1" s="16"/>
      <c r="C1" s="16"/>
      <c r="D1" s="16"/>
      <c r="E1" s="16"/>
      <c r="F1" s="16"/>
      <c r="G1" s="16"/>
    </row>
    <row r="2" spans="1:7" ht="18">
      <c r="A2" s="233" t="s">
        <v>128</v>
      </c>
      <c r="B2" s="233"/>
      <c r="C2" s="233"/>
      <c r="D2" s="233"/>
      <c r="E2" s="233"/>
      <c r="F2" s="233"/>
      <c r="G2" s="233"/>
    </row>
    <row r="3" spans="1:7" ht="15">
      <c r="A3" s="234" t="s">
        <v>194</v>
      </c>
      <c r="B3" s="234"/>
      <c r="C3" s="234"/>
      <c r="D3" s="234"/>
      <c r="E3" s="234"/>
      <c r="F3" s="234"/>
      <c r="G3" s="234"/>
    </row>
    <row r="4" spans="1:7" ht="15.75" thickBot="1">
      <c r="A4" s="235" t="s">
        <v>129</v>
      </c>
      <c r="B4" s="235"/>
      <c r="C4" s="16"/>
      <c r="D4" s="16"/>
      <c r="E4" s="16"/>
      <c r="F4" s="16"/>
      <c r="G4" s="16"/>
    </row>
    <row r="5" spans="1:7" ht="20.25" customHeight="1">
      <c r="A5" s="236" t="s">
        <v>130</v>
      </c>
      <c r="B5" s="229" t="s">
        <v>47</v>
      </c>
      <c r="C5" s="229" t="s">
        <v>107</v>
      </c>
      <c r="D5" s="229" t="s">
        <v>108</v>
      </c>
      <c r="E5" s="229" t="s">
        <v>109</v>
      </c>
      <c r="F5" s="229" t="s">
        <v>131</v>
      </c>
      <c r="G5" s="231" t="s">
        <v>110</v>
      </c>
    </row>
    <row r="6" spans="1:7" ht="15">
      <c r="A6" s="237"/>
      <c r="B6" s="230"/>
      <c r="C6" s="230"/>
      <c r="D6" s="230"/>
      <c r="E6" s="230"/>
      <c r="F6" s="230"/>
      <c r="G6" s="232"/>
    </row>
    <row r="7" spans="1:7" ht="19.5" customHeight="1">
      <c r="A7" s="99" t="s">
        <v>116</v>
      </c>
      <c r="B7" s="100"/>
      <c r="C7" s="100"/>
      <c r="D7" s="100"/>
      <c r="E7" s="100"/>
      <c r="F7" s="100"/>
      <c r="G7" s="101"/>
    </row>
    <row r="8" spans="1:7" ht="19.5" customHeight="1" thickBot="1">
      <c r="A8" s="102" t="s">
        <v>132</v>
      </c>
      <c r="B8" s="42"/>
      <c r="C8" s="42"/>
      <c r="D8" s="42"/>
      <c r="E8" s="42"/>
      <c r="F8" s="42"/>
      <c r="G8" s="43"/>
    </row>
    <row r="9" spans="1:7" ht="19.5" customHeight="1" thickBot="1">
      <c r="A9" s="32" t="s">
        <v>111</v>
      </c>
      <c r="B9" s="58">
        <v>12000000</v>
      </c>
      <c r="C9" s="58"/>
      <c r="D9" s="58"/>
      <c r="E9" s="58">
        <v>239809</v>
      </c>
      <c r="F9" s="58">
        <v>15171802</v>
      </c>
      <c r="G9" s="37">
        <f>SUM(B9:F9)</f>
        <v>27411611</v>
      </c>
    </row>
    <row r="10" spans="1:7" ht="19.5" customHeight="1">
      <c r="A10" s="103" t="s">
        <v>112</v>
      </c>
      <c r="B10" s="74"/>
      <c r="C10" s="74"/>
      <c r="D10" s="74"/>
      <c r="E10" s="74"/>
      <c r="F10" s="74">
        <v>21535055</v>
      </c>
      <c r="G10" s="15">
        <f>SUM(B10:F10)</f>
        <v>21535055</v>
      </c>
    </row>
    <row r="11" spans="1:7" ht="19.5" customHeight="1">
      <c r="A11" s="104" t="s">
        <v>113</v>
      </c>
      <c r="B11" s="13"/>
      <c r="C11" s="13"/>
      <c r="D11" s="13"/>
      <c r="E11" s="13"/>
      <c r="F11" s="13"/>
      <c r="G11" s="14"/>
    </row>
    <row r="12" spans="1:7" ht="19.5" customHeight="1">
      <c r="A12" s="104" t="s">
        <v>114</v>
      </c>
      <c r="B12" s="13">
        <v>14000000</v>
      </c>
      <c r="C12" s="13"/>
      <c r="D12" s="13"/>
      <c r="E12" s="13">
        <v>1171802</v>
      </c>
      <c r="F12" s="13">
        <v>-15171802</v>
      </c>
      <c r="G12" s="14"/>
    </row>
    <row r="13" spans="1:7" ht="19.5" customHeight="1" thickBot="1">
      <c r="A13" s="12" t="s">
        <v>133</v>
      </c>
      <c r="B13" s="42"/>
      <c r="C13" s="42"/>
      <c r="D13" s="42"/>
      <c r="E13" s="42"/>
      <c r="F13" s="42"/>
      <c r="G13" s="43"/>
    </row>
    <row r="14" spans="1:7" ht="19.5" customHeight="1" thickBot="1">
      <c r="A14" s="57" t="s">
        <v>117</v>
      </c>
      <c r="B14" s="58">
        <f>SUM(B8:B13)</f>
        <v>26000000</v>
      </c>
      <c r="C14" s="58"/>
      <c r="D14" s="58"/>
      <c r="E14" s="58">
        <f>SUM(E9:E13)</f>
        <v>1411611</v>
      </c>
      <c r="F14" s="58">
        <f>SUM(F9:F13)</f>
        <v>21535055</v>
      </c>
      <c r="G14" s="58">
        <f>SUM(B14:F14)</f>
        <v>48946666</v>
      </c>
    </row>
    <row r="15" spans="1:7" ht="19.5" customHeight="1">
      <c r="A15" s="137" t="s">
        <v>112</v>
      </c>
      <c r="B15" s="138"/>
      <c r="C15" s="138"/>
      <c r="D15" s="138"/>
      <c r="E15" s="138"/>
      <c r="F15" s="138">
        <v>23270061</v>
      </c>
      <c r="G15" s="139">
        <f>SUM(B15:F15)</f>
        <v>23270061</v>
      </c>
    </row>
    <row r="16" spans="1:7" ht="19.5" customHeight="1">
      <c r="A16" s="140" t="s">
        <v>113</v>
      </c>
      <c r="B16" s="141"/>
      <c r="C16" s="141"/>
      <c r="D16" s="141"/>
      <c r="E16" s="141"/>
      <c r="F16" s="141"/>
      <c r="G16" s="142"/>
    </row>
    <row r="17" spans="1:7" ht="19.5" customHeight="1">
      <c r="A17" s="140" t="s">
        <v>133</v>
      </c>
      <c r="B17" s="141"/>
      <c r="C17" s="141"/>
      <c r="D17" s="141"/>
      <c r="E17" s="141"/>
      <c r="F17" s="141"/>
      <c r="G17" s="142"/>
    </row>
    <row r="18" spans="1:7" ht="19.5" customHeight="1" thickBot="1">
      <c r="A18" s="143" t="s">
        <v>115</v>
      </c>
      <c r="B18" s="144"/>
      <c r="C18" s="144"/>
      <c r="D18" s="144"/>
      <c r="E18" s="144"/>
      <c r="F18" s="144"/>
      <c r="G18" s="145"/>
    </row>
    <row r="19" spans="1:7" ht="19.5" customHeight="1" thickBot="1">
      <c r="A19" s="57" t="s">
        <v>126</v>
      </c>
      <c r="B19" s="58">
        <f>SUM(B14:B18)</f>
        <v>26000000</v>
      </c>
      <c r="C19" s="58"/>
      <c r="D19" s="58"/>
      <c r="E19" s="58">
        <f>SUM(E14:E18)</f>
        <v>1411611</v>
      </c>
      <c r="F19" s="58">
        <f>SUM(F14:F18)</f>
        <v>44805116</v>
      </c>
      <c r="G19" s="37">
        <f>SUM(B19:F19)</f>
        <v>72216727</v>
      </c>
    </row>
    <row r="20" spans="1:7" s="16" customFormat="1" ht="19.5" customHeight="1">
      <c r="A20" s="137" t="s">
        <v>112</v>
      </c>
      <c r="B20" s="138"/>
      <c r="C20" s="138"/>
      <c r="D20" s="138"/>
      <c r="E20" s="138"/>
      <c r="F20" s="155">
        <v>29474739</v>
      </c>
      <c r="G20" s="139">
        <f>SUM(B20:F20)</f>
        <v>29474739</v>
      </c>
    </row>
    <row r="21" spans="1:7" s="16" customFormat="1" ht="19.5" customHeight="1">
      <c r="A21" s="140" t="s">
        <v>113</v>
      </c>
      <c r="B21" s="141"/>
      <c r="C21" s="141"/>
      <c r="D21" s="141"/>
      <c r="E21" s="141"/>
      <c r="F21" s="141"/>
      <c r="G21" s="142"/>
    </row>
    <row r="22" spans="1:7" s="16" customFormat="1" ht="19.5" customHeight="1">
      <c r="A22" s="104" t="s">
        <v>114</v>
      </c>
      <c r="B22" s="13"/>
      <c r="C22" s="13"/>
      <c r="D22" s="13"/>
      <c r="E22" s="13"/>
      <c r="F22" s="13"/>
      <c r="G22" s="14"/>
    </row>
    <row r="23" spans="1:7" s="16" customFormat="1" ht="19.5" customHeight="1">
      <c r="A23" s="140" t="s">
        <v>133</v>
      </c>
      <c r="B23" s="141"/>
      <c r="C23" s="141"/>
      <c r="D23" s="141"/>
      <c r="E23" s="141"/>
      <c r="F23" s="141"/>
      <c r="G23" s="142"/>
    </row>
    <row r="24" spans="1:7" s="16" customFormat="1" ht="19.5" customHeight="1" thickBot="1">
      <c r="A24" s="143" t="s">
        <v>115</v>
      </c>
      <c r="B24" s="144"/>
      <c r="C24" s="144"/>
      <c r="D24" s="144"/>
      <c r="E24" s="144"/>
      <c r="F24" s="144"/>
      <c r="G24" s="145"/>
    </row>
    <row r="25" spans="1:7" s="16" customFormat="1" ht="19.5" customHeight="1" thickBot="1">
      <c r="A25" s="57" t="s">
        <v>162</v>
      </c>
      <c r="B25" s="58">
        <f>SUM(B19:B24)</f>
        <v>26000000</v>
      </c>
      <c r="C25" s="58"/>
      <c r="D25" s="58"/>
      <c r="E25" s="58">
        <f>SUM(E19:E24)</f>
        <v>1411611</v>
      </c>
      <c r="F25" s="58">
        <f>SUM(F19:F24)</f>
        <v>74279855</v>
      </c>
      <c r="G25" s="37">
        <f>SUM(B25:F25)</f>
        <v>101691466</v>
      </c>
    </row>
    <row r="26" spans="1:7" ht="19.5" customHeight="1">
      <c r="A26" s="137" t="s">
        <v>112</v>
      </c>
      <c r="B26" s="138"/>
      <c r="C26" s="138"/>
      <c r="D26" s="138"/>
      <c r="E26" s="138"/>
      <c r="F26" s="155">
        <v>34526788</v>
      </c>
      <c r="G26" s="139">
        <f>SUM(B26:F26)</f>
        <v>34526788</v>
      </c>
    </row>
    <row r="27" spans="1:7" ht="19.5" customHeight="1">
      <c r="A27" s="140" t="s">
        <v>113</v>
      </c>
      <c r="B27" s="141">
        <f>74279855-3709855</f>
        <v>70570000</v>
      </c>
      <c r="C27" s="141"/>
      <c r="D27" s="141"/>
      <c r="E27" s="141">
        <v>3709855</v>
      </c>
      <c r="F27" s="141">
        <v>-74279855</v>
      </c>
      <c r="G27" s="142"/>
    </row>
    <row r="28" spans="1:7" ht="19.5" customHeight="1">
      <c r="A28" s="104" t="s">
        <v>114</v>
      </c>
      <c r="B28" s="13"/>
      <c r="C28" s="13"/>
      <c r="D28" s="13"/>
      <c r="E28" s="13"/>
      <c r="F28" s="13"/>
      <c r="G28" s="14"/>
    </row>
    <row r="29" spans="1:7" ht="19.5" customHeight="1">
      <c r="A29" s="140" t="s">
        <v>133</v>
      </c>
      <c r="B29" s="141"/>
      <c r="C29" s="141"/>
      <c r="D29" s="141"/>
      <c r="E29" s="141"/>
      <c r="F29" s="141"/>
      <c r="G29" s="142"/>
    </row>
    <row r="30" spans="1:7" ht="19.5" customHeight="1" thickBot="1">
      <c r="A30" s="143" t="s">
        <v>115</v>
      </c>
      <c r="B30" s="144"/>
      <c r="C30" s="144"/>
      <c r="D30" s="144"/>
      <c r="E30" s="144"/>
      <c r="F30" s="144"/>
      <c r="G30" s="145"/>
    </row>
    <row r="31" spans="1:7" ht="19.5" customHeight="1" thickBot="1">
      <c r="A31" s="57" t="s">
        <v>176</v>
      </c>
      <c r="B31" s="58">
        <f>SUM(B25:B30)</f>
        <v>96570000</v>
      </c>
      <c r="C31" s="58"/>
      <c r="D31" s="58"/>
      <c r="E31" s="58">
        <f>SUM(E25:E30)</f>
        <v>5121466</v>
      </c>
      <c r="F31" s="58">
        <f>SUM(F25:F30)</f>
        <v>34526788</v>
      </c>
      <c r="G31" s="37">
        <f>SUM(B31:F31)</f>
        <v>136218254</v>
      </c>
    </row>
    <row r="32" spans="1:7" s="16" customFormat="1" ht="19.5" customHeight="1">
      <c r="A32" s="137" t="s">
        <v>112</v>
      </c>
      <c r="B32" s="138"/>
      <c r="C32" s="138"/>
      <c r="D32" s="138"/>
      <c r="E32" s="138"/>
      <c r="F32" s="155">
        <v>44015516</v>
      </c>
      <c r="G32" s="139">
        <f>SUM(B32:F32)</f>
        <v>44015516</v>
      </c>
    </row>
    <row r="33" spans="1:7" s="16" customFormat="1" ht="19.5" customHeight="1">
      <c r="A33" s="140" t="s">
        <v>113</v>
      </c>
      <c r="B33" s="141">
        <v>32800000</v>
      </c>
      <c r="C33" s="141"/>
      <c r="D33" s="141"/>
      <c r="E33" s="141">
        <v>1726788</v>
      </c>
      <c r="F33" s="141">
        <v>-34526788</v>
      </c>
      <c r="G33" s="142"/>
    </row>
    <row r="34" spans="1:7" s="16" customFormat="1" ht="19.5" customHeight="1">
      <c r="A34" s="104" t="s">
        <v>114</v>
      </c>
      <c r="B34" s="13"/>
      <c r="C34" s="13"/>
      <c r="D34" s="13"/>
      <c r="E34" s="13"/>
      <c r="F34" s="13"/>
      <c r="G34" s="14"/>
    </row>
    <row r="35" spans="1:7" s="16" customFormat="1" ht="19.5" customHeight="1">
      <c r="A35" s="140" t="s">
        <v>133</v>
      </c>
      <c r="B35" s="141"/>
      <c r="C35" s="141"/>
      <c r="D35" s="141"/>
      <c r="E35" s="141"/>
      <c r="F35" s="141"/>
      <c r="G35" s="142"/>
    </row>
    <row r="36" spans="1:7" s="16" customFormat="1" ht="19.5" customHeight="1" thickBot="1">
      <c r="A36" s="143" t="s">
        <v>115</v>
      </c>
      <c r="B36" s="144"/>
      <c r="C36" s="144"/>
      <c r="D36" s="144"/>
      <c r="E36" s="144"/>
      <c r="F36" s="144"/>
      <c r="G36" s="145"/>
    </row>
    <row r="37" spans="1:7" s="16" customFormat="1" ht="19.5" customHeight="1" thickBot="1">
      <c r="A37" s="57" t="s">
        <v>186</v>
      </c>
      <c r="B37" s="58">
        <f>SUM(B31:B36)</f>
        <v>129370000</v>
      </c>
      <c r="C37" s="58"/>
      <c r="D37" s="58"/>
      <c r="E37" s="58">
        <f>SUM(E31:E36)</f>
        <v>6848254</v>
      </c>
      <c r="F37" s="58">
        <f>SUM(F31:F36)</f>
        <v>44015516</v>
      </c>
      <c r="G37" s="37">
        <f>SUM(B37:F37)</f>
        <v>180233770</v>
      </c>
    </row>
  </sheetData>
  <sheetProtection/>
  <mergeCells count="10">
    <mergeCell ref="F5:F6"/>
    <mergeCell ref="G5:G6"/>
    <mergeCell ref="A2:G2"/>
    <mergeCell ref="A3:G3"/>
    <mergeCell ref="A4:B4"/>
    <mergeCell ref="A5:A6"/>
    <mergeCell ref="B5:B6"/>
    <mergeCell ref="C5:C6"/>
    <mergeCell ref="D5:D6"/>
    <mergeCell ref="E5:E6"/>
  </mergeCells>
  <printOptions/>
  <pageMargins left="0.16" right="0.25" top="0.13" bottom="0.16" header="0.13" footer="0.16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G48"/>
    </sheetView>
  </sheetViews>
  <sheetFormatPr defaultColWidth="9.140625" defaultRowHeight="15"/>
  <cols>
    <col min="1" max="1" width="3.57421875" style="16" customWidth="1"/>
    <col min="2" max="2" width="23.57421875" style="16" customWidth="1"/>
    <col min="3" max="3" width="6.8515625" style="16" customWidth="1"/>
    <col min="4" max="4" width="11.57421875" style="16" customWidth="1"/>
    <col min="5" max="5" width="11.00390625" style="16" customWidth="1"/>
    <col min="6" max="6" width="12.00390625" style="16" customWidth="1"/>
    <col min="7" max="7" width="13.421875" style="16" customWidth="1"/>
    <col min="8" max="8" width="6.28125" style="16" customWidth="1"/>
    <col min="9" max="9" width="19.8515625" style="16" customWidth="1"/>
    <col min="10" max="10" width="6.57421875" style="16" customWidth="1"/>
    <col min="11" max="11" width="10.00390625" style="16" customWidth="1"/>
    <col min="12" max="13" width="9.140625" style="16" customWidth="1"/>
    <col min="14" max="14" width="10.57421875" style="16" customWidth="1"/>
    <col min="15" max="17" width="10.8515625" style="16" customWidth="1"/>
    <col min="18" max="18" width="11.28125" style="16" customWidth="1"/>
    <col min="19" max="19" width="10.421875" style="16" customWidth="1"/>
    <col min="20" max="20" width="9.140625" style="16" customWidth="1"/>
    <col min="21" max="21" width="7.28125" style="16" customWidth="1"/>
    <col min="22" max="22" width="19.00390625" style="16" customWidth="1"/>
    <col min="23" max="27" width="9.140625" style="16" customWidth="1"/>
    <col min="28" max="28" width="10.421875" style="16" customWidth="1"/>
    <col min="29" max="29" width="10.7109375" style="16" customWidth="1"/>
    <col min="30" max="30" width="10.421875" style="16" customWidth="1"/>
    <col min="31" max="31" width="11.140625" style="16" customWidth="1"/>
    <col min="32" max="32" width="13.7109375" style="16" customWidth="1"/>
    <col min="33" max="16384" width="9.140625" style="16" customWidth="1"/>
  </cols>
  <sheetData>
    <row r="1" spans="2:7" ht="18" customHeight="1">
      <c r="B1" s="238" t="s">
        <v>187</v>
      </c>
      <c r="C1" s="238"/>
      <c r="D1" s="238"/>
      <c r="E1" s="238"/>
      <c r="F1" s="238"/>
      <c r="G1" s="238"/>
    </row>
    <row r="3" spans="1:7" s="191" customFormat="1" ht="15" customHeight="1">
      <c r="A3" s="239" t="s">
        <v>163</v>
      </c>
      <c r="B3" s="241" t="s">
        <v>164</v>
      </c>
      <c r="C3" s="239" t="s">
        <v>165</v>
      </c>
      <c r="D3" s="190" t="s">
        <v>166</v>
      </c>
      <c r="E3" s="239" t="s">
        <v>167</v>
      </c>
      <c r="F3" s="239" t="s">
        <v>168</v>
      </c>
      <c r="G3" s="190" t="s">
        <v>166</v>
      </c>
    </row>
    <row r="4" spans="1:7" s="191" customFormat="1" ht="15" customHeight="1">
      <c r="A4" s="240"/>
      <c r="B4" s="242"/>
      <c r="C4" s="240"/>
      <c r="D4" s="192">
        <v>41275</v>
      </c>
      <c r="E4" s="240"/>
      <c r="F4" s="240"/>
      <c r="G4" s="192">
        <v>41639</v>
      </c>
    </row>
    <row r="5" spans="1:7" ht="15">
      <c r="A5" s="193">
        <v>1</v>
      </c>
      <c r="B5" s="3" t="s">
        <v>169</v>
      </c>
      <c r="C5" s="193"/>
      <c r="D5" s="194">
        <v>0</v>
      </c>
      <c r="E5" s="194">
        <v>0</v>
      </c>
      <c r="F5" s="194">
        <v>0</v>
      </c>
      <c r="G5" s="194">
        <f>D5+E5-F5</f>
        <v>0</v>
      </c>
    </row>
    <row r="6" spans="1:9" ht="15">
      <c r="A6" s="193">
        <v>2</v>
      </c>
      <c r="B6" s="3" t="s">
        <v>170</v>
      </c>
      <c r="C6" s="193"/>
      <c r="D6" s="194">
        <v>7654617</v>
      </c>
      <c r="E6" s="194">
        <v>0</v>
      </c>
      <c r="F6" s="194">
        <v>870938</v>
      </c>
      <c r="G6" s="194">
        <f aca="true" t="shared" si="0" ref="G6:G13">D6+E6-F6</f>
        <v>6783679</v>
      </c>
      <c r="I6" s="200"/>
    </row>
    <row r="7" spans="1:9" ht="15">
      <c r="A7" s="193">
        <v>3</v>
      </c>
      <c r="B7" s="3" t="s">
        <v>171</v>
      </c>
      <c r="C7" s="193"/>
      <c r="D7" s="194">
        <v>0</v>
      </c>
      <c r="E7" s="194">
        <v>0</v>
      </c>
      <c r="F7" s="194">
        <v>0</v>
      </c>
      <c r="G7" s="194">
        <f t="shared" si="0"/>
        <v>0</v>
      </c>
      <c r="I7" s="200"/>
    </row>
    <row r="8" spans="1:9" ht="15">
      <c r="A8" s="193">
        <v>4</v>
      </c>
      <c r="B8" s="3" t="s">
        <v>172</v>
      </c>
      <c r="C8" s="193"/>
      <c r="D8" s="194">
        <v>129067</v>
      </c>
      <c r="E8" s="194">
        <v>0</v>
      </c>
      <c r="F8" s="194">
        <v>0</v>
      </c>
      <c r="G8" s="194">
        <f t="shared" si="0"/>
        <v>129067</v>
      </c>
      <c r="I8" s="200"/>
    </row>
    <row r="9" spans="1:7" ht="15">
      <c r="A9" s="193"/>
      <c r="B9" s="3" t="s">
        <v>173</v>
      </c>
      <c r="C9" s="193"/>
      <c r="D9" s="194">
        <v>10000000</v>
      </c>
      <c r="E9" s="194">
        <v>0</v>
      </c>
      <c r="F9" s="194"/>
      <c r="G9" s="194">
        <f t="shared" si="0"/>
        <v>10000000</v>
      </c>
    </row>
    <row r="10" spans="1:7" ht="15">
      <c r="A10" s="193"/>
      <c r="B10" s="3"/>
      <c r="C10" s="193"/>
      <c r="D10" s="194"/>
      <c r="E10" s="194"/>
      <c r="F10" s="194"/>
      <c r="G10" s="194">
        <f t="shared" si="0"/>
        <v>0</v>
      </c>
    </row>
    <row r="11" spans="1:7" ht="15">
      <c r="A11" s="193"/>
      <c r="B11" s="3"/>
      <c r="C11" s="193"/>
      <c r="D11" s="194"/>
      <c r="E11" s="194"/>
      <c r="F11" s="194"/>
      <c r="G11" s="194">
        <f t="shared" si="0"/>
        <v>0</v>
      </c>
    </row>
    <row r="12" spans="1:7" ht="15">
      <c r="A12" s="193"/>
      <c r="B12" s="3"/>
      <c r="C12" s="193"/>
      <c r="D12" s="194"/>
      <c r="E12" s="194"/>
      <c r="F12" s="194"/>
      <c r="G12" s="194">
        <f t="shared" si="0"/>
        <v>0</v>
      </c>
    </row>
    <row r="13" spans="1:7" ht="15">
      <c r="A13" s="193"/>
      <c r="B13" s="3"/>
      <c r="C13" s="193"/>
      <c r="D13" s="194"/>
      <c r="E13" s="194"/>
      <c r="F13" s="194"/>
      <c r="G13" s="194">
        <f t="shared" si="0"/>
        <v>0</v>
      </c>
    </row>
    <row r="14" spans="1:7" s="199" customFormat="1" ht="30" customHeight="1">
      <c r="A14" s="195"/>
      <c r="B14" s="196" t="s">
        <v>174</v>
      </c>
      <c r="C14" s="197"/>
      <c r="D14" s="198">
        <f>SUM(D5:D13)</f>
        <v>17783684</v>
      </c>
      <c r="E14" s="198">
        <f>SUM(E5:E13)</f>
        <v>0</v>
      </c>
      <c r="F14" s="198">
        <f>SUM(F5:F13)</f>
        <v>870938</v>
      </c>
      <c r="G14" s="198">
        <f>SUM(G5:G13)</f>
        <v>16912746</v>
      </c>
    </row>
    <row r="17" spans="2:7" ht="15.75">
      <c r="B17" s="243" t="s">
        <v>188</v>
      </c>
      <c r="C17" s="243"/>
      <c r="D17" s="243"/>
      <c r="E17" s="243"/>
      <c r="F17" s="243"/>
      <c r="G17" s="243"/>
    </row>
    <row r="19" spans="1:7" ht="15">
      <c r="A19" s="239" t="s">
        <v>163</v>
      </c>
      <c r="B19" s="241" t="s">
        <v>164</v>
      </c>
      <c r="C19" s="239" t="s">
        <v>165</v>
      </c>
      <c r="D19" s="190" t="s">
        <v>166</v>
      </c>
      <c r="E19" s="239" t="s">
        <v>167</v>
      </c>
      <c r="F19" s="239" t="s">
        <v>168</v>
      </c>
      <c r="G19" s="190" t="s">
        <v>166</v>
      </c>
    </row>
    <row r="20" spans="1:7" ht="15">
      <c r="A20" s="240"/>
      <c r="B20" s="242"/>
      <c r="C20" s="240"/>
      <c r="D20" s="192">
        <v>41275</v>
      </c>
      <c r="E20" s="240"/>
      <c r="F20" s="240"/>
      <c r="G20" s="192">
        <v>41639</v>
      </c>
    </row>
    <row r="21" spans="1:7" ht="15">
      <c r="A21" s="193">
        <v>1</v>
      </c>
      <c r="B21" s="3" t="s">
        <v>169</v>
      </c>
      <c r="C21" s="193"/>
      <c r="D21" s="194">
        <v>0</v>
      </c>
      <c r="E21" s="194">
        <v>0</v>
      </c>
      <c r="F21" s="194">
        <v>0</v>
      </c>
      <c r="G21" s="194">
        <f>D21+E21-F21</f>
        <v>0</v>
      </c>
    </row>
    <row r="22" spans="1:9" ht="15">
      <c r="A22" s="193">
        <v>2</v>
      </c>
      <c r="B22" s="3" t="s">
        <v>170</v>
      </c>
      <c r="C22" s="193"/>
      <c r="D22" s="194">
        <v>949798</v>
      </c>
      <c r="E22" s="194">
        <v>633014</v>
      </c>
      <c r="F22" s="194">
        <v>228970</v>
      </c>
      <c r="G22" s="194">
        <f>D22+E22-F22</f>
        <v>1353842</v>
      </c>
      <c r="I22" s="200"/>
    </row>
    <row r="23" spans="1:9" ht="15">
      <c r="A23" s="193">
        <v>3</v>
      </c>
      <c r="B23" s="3" t="s">
        <v>171</v>
      </c>
      <c r="C23" s="193"/>
      <c r="D23" s="194">
        <v>0</v>
      </c>
      <c r="E23" s="194">
        <v>0</v>
      </c>
      <c r="F23" s="194">
        <v>0</v>
      </c>
      <c r="G23" s="194">
        <f aca="true" t="shared" si="1" ref="G23:G29">D23+E23-F23</f>
        <v>0</v>
      </c>
      <c r="I23" s="200"/>
    </row>
    <row r="24" spans="1:9" ht="15">
      <c r="A24" s="193">
        <v>4</v>
      </c>
      <c r="B24" s="3" t="s">
        <v>172</v>
      </c>
      <c r="C24" s="193"/>
      <c r="D24" s="194">
        <v>0</v>
      </c>
      <c r="E24" s="194">
        <v>0</v>
      </c>
      <c r="F24" s="194">
        <v>0</v>
      </c>
      <c r="G24" s="194">
        <f t="shared" si="1"/>
        <v>0</v>
      </c>
      <c r="I24" s="200"/>
    </row>
    <row r="25" spans="1:7" ht="15">
      <c r="A25" s="193"/>
      <c r="B25" s="3" t="s">
        <v>173</v>
      </c>
      <c r="C25" s="193"/>
      <c r="D25" s="194"/>
      <c r="E25" s="194"/>
      <c r="F25" s="194"/>
      <c r="G25" s="194">
        <f t="shared" si="1"/>
        <v>0</v>
      </c>
    </row>
    <row r="26" spans="1:7" ht="15">
      <c r="A26" s="193"/>
      <c r="B26" s="3"/>
      <c r="C26" s="193"/>
      <c r="D26" s="194"/>
      <c r="E26" s="194"/>
      <c r="F26" s="194"/>
      <c r="G26" s="194">
        <f t="shared" si="1"/>
        <v>0</v>
      </c>
    </row>
    <row r="27" spans="1:7" ht="15">
      <c r="A27" s="193"/>
      <c r="B27" s="3"/>
      <c r="C27" s="193"/>
      <c r="D27" s="194"/>
      <c r="E27" s="194"/>
      <c r="F27" s="194"/>
      <c r="G27" s="194">
        <f t="shared" si="1"/>
        <v>0</v>
      </c>
    </row>
    <row r="28" spans="1:7" ht="15">
      <c r="A28" s="193"/>
      <c r="B28" s="3"/>
      <c r="C28" s="193"/>
      <c r="D28" s="194"/>
      <c r="E28" s="194"/>
      <c r="F28" s="194"/>
      <c r="G28" s="194">
        <f t="shared" si="1"/>
        <v>0</v>
      </c>
    </row>
    <row r="29" spans="1:7" ht="15">
      <c r="A29" s="193"/>
      <c r="B29" s="3"/>
      <c r="C29" s="193"/>
      <c r="D29" s="194"/>
      <c r="E29" s="194"/>
      <c r="F29" s="194"/>
      <c r="G29" s="194">
        <f t="shared" si="1"/>
        <v>0</v>
      </c>
    </row>
    <row r="30" spans="1:7" ht="30" customHeight="1">
      <c r="A30" s="195"/>
      <c r="B30" s="196" t="s">
        <v>174</v>
      </c>
      <c r="C30" s="197"/>
      <c r="D30" s="198">
        <f>SUM(D21:D29)</f>
        <v>949798</v>
      </c>
      <c r="E30" s="198">
        <f>SUM(E21:E29)</f>
        <v>633014</v>
      </c>
      <c r="F30" s="198">
        <f>SUM(F21:F29)</f>
        <v>228970</v>
      </c>
      <c r="G30" s="198">
        <f>SUM(G21:G29)</f>
        <v>1353842</v>
      </c>
    </row>
    <row r="33" spans="2:7" ht="15.75">
      <c r="B33" s="243" t="s">
        <v>189</v>
      </c>
      <c r="C33" s="243"/>
      <c r="D33" s="243"/>
      <c r="E33" s="243"/>
      <c r="F33" s="243"/>
      <c r="G33" s="243"/>
    </row>
    <row r="35" spans="1:7" ht="15">
      <c r="A35" s="239" t="s">
        <v>163</v>
      </c>
      <c r="B35" s="241" t="s">
        <v>164</v>
      </c>
      <c r="C35" s="239" t="s">
        <v>165</v>
      </c>
      <c r="D35" s="190" t="s">
        <v>166</v>
      </c>
      <c r="E35" s="239" t="s">
        <v>167</v>
      </c>
      <c r="F35" s="239" t="s">
        <v>168</v>
      </c>
      <c r="G35" s="190" t="s">
        <v>166</v>
      </c>
    </row>
    <row r="36" spans="1:7" ht="15">
      <c r="A36" s="240"/>
      <c r="B36" s="242"/>
      <c r="C36" s="240"/>
      <c r="D36" s="192">
        <v>41275</v>
      </c>
      <c r="E36" s="240"/>
      <c r="F36" s="240"/>
      <c r="G36" s="192">
        <v>41639</v>
      </c>
    </row>
    <row r="37" spans="1:7" ht="15">
      <c r="A37" s="193">
        <v>1</v>
      </c>
      <c r="B37" s="3" t="s">
        <v>169</v>
      </c>
      <c r="C37" s="193"/>
      <c r="D37" s="194">
        <f aca="true" t="shared" si="2" ref="D37:F40">D5-D21</f>
        <v>0</v>
      </c>
      <c r="E37" s="194">
        <f t="shared" si="2"/>
        <v>0</v>
      </c>
      <c r="F37" s="194">
        <f t="shared" si="2"/>
        <v>0</v>
      </c>
      <c r="G37" s="194">
        <f aca="true" t="shared" si="3" ref="G37:G45">D37+E37-F37</f>
        <v>0</v>
      </c>
    </row>
    <row r="38" spans="1:7" ht="15">
      <c r="A38" s="193">
        <v>2</v>
      </c>
      <c r="B38" s="3" t="s">
        <v>170</v>
      </c>
      <c r="C38" s="193"/>
      <c r="D38" s="194">
        <f>D6-D22</f>
        <v>6704819</v>
      </c>
      <c r="E38" s="194">
        <f>E6-E22</f>
        <v>-633014</v>
      </c>
      <c r="F38" s="194">
        <f>F6-F22</f>
        <v>641968</v>
      </c>
      <c r="G38" s="194">
        <f>D38+E38-F38</f>
        <v>5429837</v>
      </c>
    </row>
    <row r="39" spans="1:7" ht="15">
      <c r="A39" s="193">
        <v>3</v>
      </c>
      <c r="B39" s="3" t="s">
        <v>171</v>
      </c>
      <c r="C39" s="193"/>
      <c r="D39" s="194">
        <f t="shared" si="2"/>
        <v>0</v>
      </c>
      <c r="E39" s="194">
        <f t="shared" si="2"/>
        <v>0</v>
      </c>
      <c r="F39" s="194">
        <f t="shared" si="2"/>
        <v>0</v>
      </c>
      <c r="G39" s="194">
        <f>D39+E39-F39</f>
        <v>0</v>
      </c>
    </row>
    <row r="40" spans="1:7" ht="15">
      <c r="A40" s="193">
        <v>4</v>
      </c>
      <c r="B40" s="3" t="s">
        <v>172</v>
      </c>
      <c r="C40" s="193"/>
      <c r="D40" s="194">
        <f>D8-D24</f>
        <v>129067</v>
      </c>
      <c r="E40" s="194">
        <f t="shared" si="2"/>
        <v>0</v>
      </c>
      <c r="F40" s="194">
        <f t="shared" si="2"/>
        <v>0</v>
      </c>
      <c r="G40" s="194">
        <f>D40+E40-F40</f>
        <v>129067</v>
      </c>
    </row>
    <row r="41" spans="1:7" ht="15">
      <c r="A41" s="193"/>
      <c r="B41" s="3" t="s">
        <v>173</v>
      </c>
      <c r="C41" s="193"/>
      <c r="D41" s="194">
        <f>D9-D25</f>
        <v>10000000</v>
      </c>
      <c r="E41" s="194">
        <f>E9-E25</f>
        <v>0</v>
      </c>
      <c r="F41" s="194"/>
      <c r="G41" s="194">
        <f>D41+E41-F41</f>
        <v>10000000</v>
      </c>
    </row>
    <row r="42" spans="1:7" ht="15">
      <c r="A42" s="193"/>
      <c r="B42" s="3"/>
      <c r="C42" s="193"/>
      <c r="D42" s="194"/>
      <c r="E42" s="194"/>
      <c r="F42" s="194"/>
      <c r="G42" s="194">
        <f t="shared" si="3"/>
        <v>0</v>
      </c>
    </row>
    <row r="43" spans="1:7" ht="15">
      <c r="A43" s="193"/>
      <c r="B43" s="3"/>
      <c r="C43" s="193"/>
      <c r="D43" s="194"/>
      <c r="E43" s="194"/>
      <c r="F43" s="194"/>
      <c r="G43" s="194">
        <f t="shared" si="3"/>
        <v>0</v>
      </c>
    </row>
    <row r="44" spans="1:7" ht="15">
      <c r="A44" s="193"/>
      <c r="B44" s="3"/>
      <c r="C44" s="193"/>
      <c r="D44" s="194"/>
      <c r="E44" s="194"/>
      <c r="F44" s="194"/>
      <c r="G44" s="194">
        <f t="shared" si="3"/>
        <v>0</v>
      </c>
    </row>
    <row r="45" spans="1:7" ht="15">
      <c r="A45" s="193"/>
      <c r="B45" s="3"/>
      <c r="C45" s="193"/>
      <c r="D45" s="194"/>
      <c r="E45" s="194"/>
      <c r="F45" s="194"/>
      <c r="G45" s="194">
        <f t="shared" si="3"/>
        <v>0</v>
      </c>
    </row>
    <row r="46" spans="1:7" ht="30" customHeight="1">
      <c r="A46" s="195"/>
      <c r="B46" s="196" t="s">
        <v>174</v>
      </c>
      <c r="C46" s="197"/>
      <c r="D46" s="198">
        <f>SUM(D37:D45)</f>
        <v>16833886</v>
      </c>
      <c r="E46" s="198">
        <f>SUM(E37:E45)</f>
        <v>-633014</v>
      </c>
      <c r="F46" s="198">
        <f>SUM(F37:F45)</f>
        <v>641968</v>
      </c>
      <c r="G46" s="198">
        <f>SUM(G37:G45)</f>
        <v>15558904</v>
      </c>
    </row>
    <row r="48" ht="15.75">
      <c r="F48" s="189" t="s">
        <v>175</v>
      </c>
    </row>
  </sheetData>
  <sheetProtection/>
  <mergeCells count="18">
    <mergeCell ref="B33:G33"/>
    <mergeCell ref="A35:A36"/>
    <mergeCell ref="B35:B36"/>
    <mergeCell ref="C35:C36"/>
    <mergeCell ref="E35:E36"/>
    <mergeCell ref="F35:F36"/>
    <mergeCell ref="B17:G17"/>
    <mergeCell ref="A19:A20"/>
    <mergeCell ref="B19:B20"/>
    <mergeCell ref="C19:C20"/>
    <mergeCell ref="E19:E20"/>
    <mergeCell ref="F19:F20"/>
    <mergeCell ref="B1:G1"/>
    <mergeCell ref="A3:A4"/>
    <mergeCell ref="B3:B4"/>
    <mergeCell ref="C3:C4"/>
    <mergeCell ref="E3:E4"/>
    <mergeCell ref="F3:F4"/>
  </mergeCells>
  <printOptions/>
  <pageMargins left="0.7" right="0.7" top="0.22" bottom="0.23" header="0.16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Shpresa-AL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perdorues</dc:creator>
  <cp:keywords/>
  <dc:description/>
  <cp:lastModifiedBy> </cp:lastModifiedBy>
  <cp:lastPrinted>2014-03-29T12:01:42Z</cp:lastPrinted>
  <dcterms:created xsi:type="dcterms:W3CDTF">2010-04-07T18:22:31Z</dcterms:created>
  <dcterms:modified xsi:type="dcterms:W3CDTF">2014-06-20T12:24:06Z</dcterms:modified>
  <cp:category/>
  <cp:version/>
  <cp:contentType/>
  <cp:contentStatus/>
</cp:coreProperties>
</file>