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0920" tabRatio="823" activeTab="1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INVENTARI" sheetId="30" r:id="rId6"/>
    <sheet name="Iv.mjet tran" sheetId="31" r:id="rId7"/>
    <sheet name="AMORTIZ" sheetId="32" r:id="rId8"/>
    <sheet name="Kapitali" sheetId="25" r:id="rId9"/>
    <sheet name="Lista Furnitor" sheetId="35" r:id="rId10"/>
    <sheet name="Shenimet Spjeguse" sheetId="36" r:id="rId11"/>
  </sheets>
  <externalReferences>
    <externalReference r:id="rId1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F7" i="4"/>
  <c r="L77" i="36"/>
  <c r="L85" s="1"/>
  <c r="L78"/>
  <c r="J90"/>
  <c r="L90"/>
  <c r="L94" s="1"/>
  <c r="K145"/>
  <c r="K235"/>
  <c r="K236"/>
  <c r="K308"/>
  <c r="K359"/>
  <c r="K408"/>
  <c r="K405" s="1"/>
  <c r="K410"/>
  <c r="K416"/>
  <c r="K422"/>
  <c r="K423"/>
  <c r="K424"/>
  <c r="K425"/>
  <c r="K429"/>
  <c r="K431"/>
  <c r="K433" s="1"/>
  <c r="K434" s="1"/>
  <c r="K451"/>
  <c r="K454"/>
  <c r="K459" s="1"/>
  <c r="K461" s="1"/>
  <c r="K470" s="1"/>
  <c r="K468"/>
  <c r="K478"/>
  <c r="K484"/>
  <c r="K485"/>
  <c r="K487"/>
  <c r="K488" s="1"/>
  <c r="K492"/>
  <c r="K493"/>
  <c r="K495"/>
  <c r="K497" s="1"/>
  <c r="K504"/>
  <c r="K505"/>
  <c r="F41" i="4"/>
  <c r="G23" i="32"/>
  <c r="G37"/>
  <c r="G36"/>
  <c r="G39"/>
  <c r="G38"/>
  <c r="G35"/>
  <c r="G34"/>
  <c r="G26"/>
  <c r="G25"/>
  <c r="G24"/>
  <c r="G22"/>
  <c r="G21"/>
  <c r="G13"/>
  <c r="G12"/>
  <c r="G11"/>
  <c r="G10"/>
  <c r="G9"/>
  <c r="K499" i="36" l="1"/>
  <c r="F37" i="15"/>
  <c r="G30" l="1"/>
  <c r="G16"/>
  <c r="G14"/>
  <c r="G11"/>
  <c r="C17" i="35"/>
  <c r="K25" i="15" l="1"/>
  <c r="E31" i="31" l="1"/>
  <c r="F40" i="4" l="1"/>
  <c r="E21" i="31" l="1"/>
  <c r="E27" i="32"/>
  <c r="D40"/>
  <c r="F27"/>
  <c r="D27"/>
  <c r="F14"/>
  <c r="E14"/>
  <c r="D14"/>
  <c r="E124" i="30"/>
  <c r="F23" i="4" s="1"/>
  <c r="F40" i="32" l="1"/>
  <c r="G27"/>
  <c r="G14"/>
  <c r="G40"/>
  <c r="E40"/>
  <c r="E11" i="18" l="1"/>
  <c r="F21" i="14"/>
  <c r="F44" i="4"/>
  <c r="F38"/>
  <c r="F50" s="1"/>
  <c r="F31"/>
  <c r="F19"/>
  <c r="E17" i="18" s="1"/>
  <c r="F9" i="4"/>
  <c r="E29" i="18"/>
  <c r="M5" i="25"/>
  <c r="M7"/>
  <c r="M8"/>
  <c r="M9"/>
  <c r="M10"/>
  <c r="M11"/>
  <c r="M12"/>
  <c r="M13"/>
  <c r="M14"/>
  <c r="M15"/>
  <c r="M17"/>
  <c r="M19"/>
  <c r="M21"/>
  <c r="M22"/>
  <c r="M23"/>
  <c r="M24"/>
  <c r="M25"/>
  <c r="M26"/>
  <c r="D6"/>
  <c r="E6"/>
  <c r="E18" s="1"/>
  <c r="E27" s="1"/>
  <c r="F6"/>
  <c r="F18" s="1"/>
  <c r="F27" s="1"/>
  <c r="G6"/>
  <c r="G18" s="1"/>
  <c r="G27" s="1"/>
  <c r="H6"/>
  <c r="H18" s="1"/>
  <c r="H27" s="1"/>
  <c r="I6"/>
  <c r="I18" s="1"/>
  <c r="I27" s="1"/>
  <c r="J6"/>
  <c r="J18" s="1"/>
  <c r="K6"/>
  <c r="K18" s="1"/>
  <c r="K27" s="1"/>
  <c r="L6"/>
  <c r="L18" s="1"/>
  <c r="L27" s="1"/>
  <c r="C6"/>
  <c r="C18" s="1"/>
  <c r="C27" s="1"/>
  <c r="F54" i="15"/>
  <c r="F30"/>
  <c r="F21"/>
  <c r="F42" i="14"/>
  <c r="F32"/>
  <c r="F6" i="4"/>
  <c r="E37" i="18" l="1"/>
  <c r="F36" i="14"/>
  <c r="M6" i="25"/>
  <c r="E44" i="18"/>
  <c r="D18" i="25"/>
  <c r="E41" i="18" l="1"/>
  <c r="M18" i="25"/>
  <c r="D27"/>
  <c r="F11" i="15" l="1"/>
  <c r="F16"/>
  <c r="F14" s="1"/>
  <c r="F35" l="1"/>
  <c r="J35" l="1"/>
  <c r="F36" l="1"/>
  <c r="F40" s="1"/>
  <c r="E7" i="18" l="1"/>
  <c r="F17" i="4"/>
  <c r="F13" s="1"/>
  <c r="E16" i="18" s="1"/>
  <c r="J20" i="25"/>
  <c r="J27" s="1"/>
  <c r="M27" s="1"/>
  <c r="F47" i="14"/>
  <c r="F48" i="15"/>
  <c r="F55" s="1"/>
  <c r="F6" i="14"/>
  <c r="F20" s="1"/>
  <c r="F37" s="1"/>
  <c r="M20" i="25" l="1"/>
  <c r="F29" i="4"/>
  <c r="F51" s="1"/>
  <c r="F48" i="14"/>
  <c r="F49" s="1"/>
  <c r="E18" i="18"/>
  <c r="F53" i="4" l="1"/>
  <c r="E20" i="18"/>
  <c r="E43" s="1"/>
  <c r="E46" s="1"/>
  <c r="E48" s="1"/>
  <c r="F51" i="14"/>
</calcChain>
</file>

<file path=xl/sharedStrings.xml><?xml version="1.0" encoding="utf-8"?>
<sst xmlns="http://schemas.openxmlformats.org/spreadsheetml/2006/main" count="1400" uniqueCount="736">
  <si>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</si>
  <si>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</si>
  <si>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</si>
  <si>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</si>
  <si>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</si>
  <si>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</si>
  <si>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</si>
  <si>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</si>
  <si>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</si>
  <si>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</si>
  <si>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</si>
  <si>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</si>
  <si>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</si>
  <si>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</si>
  <si>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</si>
  <si>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</si>
  <si>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</si>
  <si>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</si>
  <si>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</si>
  <si>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</si>
  <si>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</si>
  <si>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</si>
  <si>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</si>
  <si>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</si>
  <si>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</si>
  <si>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</si>
  <si>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</si>
  <si>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</si>
  <si>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</si>
  <si>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</si>
  <si>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</si>
  <si>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</si>
  <si>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</si>
  <si>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</si>
  <si>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</si>
  <si>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</si>
  <si>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</si>
  <si>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</si>
  <si>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</si>
  <si>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</si>
  <si>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</si>
  <si>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</si>
  <si>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</si>
  <si>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</si>
  <si>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</si>
  <si>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</si>
  <si>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</si>
  <si>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</si>
  <si>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</si>
  <si>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</si>
  <si>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</si>
  <si>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</si>
  <si>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</si>
  <si>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</si>
  <si>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</si>
  <si>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</si>
  <si>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</si>
  <si>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</si>
  <si>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</si>
  <si>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</si>
  <si>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</si>
  <si>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</si>
  <si>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</si>
  <si>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</si>
  <si>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</si>
  <si>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</si>
  <si>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</si>
  <si>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</si>
  <si>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</si>
  <si>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</si>
  <si>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</si>
  <si>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</si>
  <si>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</si>
  <si>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</si>
  <si>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</si>
  <si>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</si>
  <si>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</si>
  <si>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</si>
  <si>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</si>
  <si>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</si>
  <si>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</si>
  <si>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</si>
  <si>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</si>
  <si>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</si>
  <si>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</si>
  <si>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</si>
  <si>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</si>
  <si>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</si>
  <si>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</si>
  <si>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</si>
  <si>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</si>
  <si>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</si>
  <si>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</si>
  <si>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</si>
  <si>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</si>
  <si>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</si>
  <si>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</si>
  <si>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</si>
  <si>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</si>
  <si>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</si>
  <si>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</si>
  <si>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</si>
  <si>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</si>
  <si>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</si>
  <si>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</si>
  <si>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</si>
  <si>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</si>
  <si>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</si>
  <si>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</si>
  <si>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</si>
  <si>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</si>
  <si>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</si>
  <si>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</si>
  <si>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</si>
  <si>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</si>
  <si>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</si>
  <si>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</si>
  <si>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</si>
  <si>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</si>
  <si>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</si>
  <si>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</si>
  <si>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</si>
  <si>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</si>
  <si>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</si>
  <si>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</si>
  <si>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</si>
  <si>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</si>
  <si>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</si>
  <si>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</si>
  <si>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</si>
  <si>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</si>
  <si>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</si>
  <si>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</si>
  <si>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</si>
  <si>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</si>
  <si>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</si>
  <si>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</si>
  <si>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</si>
  <si>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</si>
  <si>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</si>
  <si>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</si>
  <si>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</si>
  <si>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</si>
  <si>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</si>
  <si>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</si>
  <si>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</si>
  <si>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</si>
  <si>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</si>
  <si>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</si>
  <si>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</si>
  <si>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</si>
  <si>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</si>
  <si>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</si>
  <si>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</si>
  <si>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</si>
  <si>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</si>
  <si>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</si>
  <si>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</si>
  <si>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</si>
  <si>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</si>
  <si>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</si>
  <si>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</si>
  <si>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</si>
  <si>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</si>
  <si>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</si>
  <si>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</si>
  <si>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</si>
  <si>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</si>
  <si>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</si>
  <si>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</si>
  <si>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</si>
  <si>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</si>
  <si>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</si>
  <si>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</si>
  <si>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</si>
  <si>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</si>
  <si>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</si>
  <si>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</si>
  <si>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</si>
  <si>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</si>
  <si>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</si>
  <si>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</si>
  <si>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</si>
  <si>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</si>
  <si>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</si>
  <si>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</si>
  <si>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</si>
  <si>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</si>
  <si>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</si>
  <si>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</si>
  <si>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</si>
  <si>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</si>
  <si>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</si>
  <si>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</si>
  <si>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</si>
  <si>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</si>
  <si>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</si>
  <si>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</si>
  <si>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</si>
  <si>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</si>
  <si>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</si>
  <si>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</si>
  <si>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</si>
  <si>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</si>
  <si>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</si>
  <si>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</si>
  <si>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</si>
  <si>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</si>
  <si>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</si>
  <si>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</si>
  <si>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</si>
  <si>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</si>
  <si>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</si>
  <si>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</si>
  <si>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</si>
  <si>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</si>
  <si>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</si>
  <si>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</si>
  <si>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</si>
  <si>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</si>
  <si>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</si>
  <si>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</si>
  <si>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</si>
  <si>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</si>
  <si>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</si>
  <si>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</si>
  <si>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</si>
  <si>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Mjete monetare dhe ekuivalentë të mjeteve monetare më 1 janar 2015</t>
  </si>
  <si>
    <t>Mjete monetare dhe ekuivalentë të mjeteve monetare më 31 dhjetor 2015</t>
  </si>
  <si>
    <t>Emertimi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</si>
  <si>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</si>
  <si>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</si>
  <si>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</si>
  <si>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</si>
  <si>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</si>
  <si>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</si>
  <si>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</si>
  <si>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</si>
  <si>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</si>
  <si>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</si>
  <si>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</si>
  <si>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</si>
  <si>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</si>
  <si>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</si>
  <si>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</si>
  <si>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</si>
  <si>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</si>
  <si>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</si>
  <si>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</si>
  <si>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</si>
  <si>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</si>
  <si>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</si>
  <si>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</si>
  <si>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</si>
  <si>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</si>
  <si>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</si>
  <si>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</si>
  <si>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</si>
  <si>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</si>
  <si>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</si>
  <si>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</si>
  <si>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</si>
  <si>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</si>
  <si>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</si>
  <si>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</si>
  <si>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</si>
  <si>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</si>
  <si>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</si>
  <si>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</si>
  <si>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Vlera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</si>
  <si>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</si>
  <si>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</si>
  <si>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</si>
  <si>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</si>
  <si>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</si>
  <si>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</si>
  <si>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</si>
  <si>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</si>
  <si>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</si>
  <si>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</si>
  <si>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</si>
  <si>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</si>
  <si>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</si>
  <si>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</si>
  <si>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</si>
  <si>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</si>
  <si>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</si>
  <si>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</si>
  <si>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</si>
  <si>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</si>
  <si>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</si>
  <si>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</si>
  <si>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</si>
  <si>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</si>
  <si>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</si>
  <si>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</si>
  <si>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</si>
  <si>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</si>
  <si>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</si>
  <si>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</si>
  <si>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</si>
  <si>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</si>
  <si>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</si>
  <si>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</si>
  <si>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</si>
  <si>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</si>
  <si>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</si>
  <si>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</si>
  <si>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</si>
  <si>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</si>
  <si>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</si>
  <si>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</si>
  <si>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</si>
  <si>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</si>
  <si>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</si>
  <si>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</si>
  <si>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</si>
  <si>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</si>
  <si>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</si>
  <si>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</si>
  <si>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</si>
  <si>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</si>
  <si>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</si>
  <si>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</si>
  <si>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</si>
  <si>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</si>
  <si>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</si>
  <si>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</si>
  <si>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</si>
  <si>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</si>
  <si>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</si>
  <si>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</si>
  <si>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</si>
  <si>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</si>
  <si>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</si>
  <si>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</si>
  <si>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</si>
  <si>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</si>
  <si>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</si>
  <si>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</si>
  <si>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</si>
  <si>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</si>
  <si>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</si>
  <si>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</si>
  <si>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</si>
  <si>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</si>
  <si>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</si>
  <si>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</si>
  <si>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</si>
  <si>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</si>
  <si>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</si>
  <si>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</si>
  <si>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</si>
  <si>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</si>
  <si>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</si>
  <si>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</si>
  <si>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</si>
  <si>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</si>
  <si>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</si>
  <si>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</si>
  <si>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</si>
  <si>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</si>
  <si>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</si>
  <si>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</si>
  <si>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</si>
  <si>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</si>
  <si>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</si>
  <si>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</si>
  <si>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</si>
  <si>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</si>
  <si>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</si>
  <si>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</si>
  <si>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</si>
  <si>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</si>
  <si>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</si>
  <si>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</si>
  <si>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</si>
  <si>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</si>
  <si>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</si>
  <si>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</si>
  <si>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</si>
  <si>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</si>
  <si>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</si>
  <si>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</si>
  <si>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</si>
  <si>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</si>
  <si>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</si>
  <si>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</si>
  <si>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</si>
  <si>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</si>
  <si>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</si>
  <si>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</si>
  <si>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</si>
  <si>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</si>
  <si>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</si>
  <si>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</si>
  <si>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</si>
  <si>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</si>
  <si>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</si>
  <si>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</si>
  <si>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</si>
  <si>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</si>
  <si>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</si>
  <si>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</si>
  <si>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</si>
  <si>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</si>
  <si>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</si>
  <si>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</si>
  <si>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</si>
  <si>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</si>
  <si>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</si>
  <si>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</si>
  <si>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</si>
  <si>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</si>
  <si>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</si>
  <si>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</si>
  <si>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</si>
  <si>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</si>
  <si>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</si>
  <si>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</si>
  <si>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</si>
  <si>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</si>
  <si>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</si>
  <si>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</si>
  <si>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</si>
  <si>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</si>
  <si>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</si>
  <si>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</si>
  <si>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</si>
  <si>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</si>
  <si>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</si>
  <si>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</si>
  <si>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</si>
  <si>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</si>
  <si>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</si>
  <si>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</si>
  <si>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</si>
  <si>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</si>
  <si>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</si>
  <si>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</si>
  <si>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</si>
  <si>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</si>
  <si>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</si>
  <si>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</si>
  <si>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</si>
  <si>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</si>
  <si>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</si>
  <si>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</si>
  <si>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</si>
  <si>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</si>
  <si>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</si>
  <si>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</si>
  <si>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</si>
  <si>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</si>
  <si>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</si>
  <si>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</si>
  <si>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</si>
  <si>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</si>
  <si>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</si>
  <si>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</si>
  <si>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</si>
  <si>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</si>
  <si>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</si>
  <si>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</si>
  <si>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</si>
  <si>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</si>
  <si>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</si>
  <si>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</si>
  <si>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</si>
  <si>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</si>
  <si>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</si>
  <si>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</si>
  <si>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</si>
  <si>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</si>
  <si>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</si>
  <si>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</si>
  <si>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</si>
  <si>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</si>
  <si>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</si>
  <si>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Aktive te tjera financiare afatshkurtra</t>
  </si>
  <si>
    <t>Parapagime dhe shpenzime te shtyra</t>
  </si>
  <si>
    <t>Pasqyra   e   te   Ardhurave   dhe   Shpenzimeve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</si>
  <si>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</si>
  <si>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</si>
  <si>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</si>
  <si>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</si>
  <si>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Amortizimin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</si>
  <si>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</si>
  <si>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</si>
  <si>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</si>
  <si>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</si>
  <si>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</si>
  <si>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Tatim mbi fitimin i paguar</t>
  </si>
  <si>
    <t>Shuma e Faktoreve me influence Negative</t>
  </si>
  <si>
    <t>Gjendja e Mj.Monetare me 31.12.2013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</si>
  <si>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</si>
  <si>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</si>
  <si>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</si>
  <si>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</si>
  <si>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</si>
  <si>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</si>
  <si>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</si>
  <si>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</si>
  <si>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</si>
  <si>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</si>
  <si>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</si>
  <si>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</si>
  <si>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</si>
  <si>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</si>
  <si>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</si>
  <si>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</si>
  <si>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</si>
  <si>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</si>
  <si>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</si>
  <si>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</si>
  <si>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</si>
  <si>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</si>
  <si>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</si>
  <si>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</si>
  <si>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</si>
  <si>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</si>
  <si>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</si>
  <si>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</si>
  <si>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</si>
  <si>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</si>
  <si>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</si>
  <si>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</si>
  <si>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</si>
  <si>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</si>
  <si>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Shoqeria_AUTO ARBANA_sh.p.k</t>
  </si>
  <si>
    <t>NIPTI__L41316505P__</t>
  </si>
  <si>
    <t>Njesi</t>
  </si>
  <si>
    <t>Sasi</t>
  </si>
  <si>
    <t>Nr Shasise</t>
  </si>
  <si>
    <t>TOTALI</t>
  </si>
  <si>
    <t xml:space="preserve">Subjekti   </t>
  </si>
  <si>
    <t>Auto ARBANA</t>
  </si>
  <si>
    <t>Nipt-i</t>
  </si>
  <si>
    <t>L41316505P</t>
  </si>
  <si>
    <t>Adresa</t>
  </si>
  <si>
    <t xml:space="preserve">Xhafzotaj PEJZE Rruga e vjeter Plepa - Tirane , km 6 </t>
  </si>
  <si>
    <t>Lloj  Automjetit</t>
  </si>
  <si>
    <t>Shasia</t>
  </si>
  <si>
    <t>Vlera Fillestare</t>
  </si>
  <si>
    <t>Vlera Mbetur</t>
  </si>
  <si>
    <t>Autotren</t>
  </si>
  <si>
    <t>Per Drejtimin e Shoqerise</t>
  </si>
  <si>
    <t>Kujtim ARBANA</t>
  </si>
  <si>
    <t>AUTO ARBANA</t>
  </si>
  <si>
    <t>NIPTI__L41316505P_</t>
  </si>
  <si>
    <t>Sasia</t>
  </si>
  <si>
    <t>Gjendje</t>
  </si>
  <si>
    <t>Shtesa</t>
  </si>
  <si>
    <t>Pakesime</t>
  </si>
  <si>
    <t>Toka</t>
  </si>
  <si>
    <t>Ndertime</t>
  </si>
  <si>
    <t>Mjete transporti</t>
  </si>
  <si>
    <t>Makineri,paisje</t>
  </si>
  <si>
    <t>Kompjuterike</t>
  </si>
  <si>
    <t xml:space="preserve">             TOTALI</t>
  </si>
  <si>
    <t>Zyre</t>
  </si>
  <si>
    <t>Administratori</t>
  </si>
  <si>
    <t>Kujtim Arbana</t>
  </si>
  <si>
    <t>Raiffeisen</t>
  </si>
  <si>
    <t>Euro</t>
  </si>
  <si>
    <t>Leke</t>
  </si>
  <si>
    <t>Durres</t>
  </si>
  <si>
    <t>Tregti makinash te perdorura,pjese kembimi te perdorura</t>
  </si>
  <si>
    <t xml:space="preserve">Import eksport </t>
  </si>
  <si>
    <t>Servis</t>
  </si>
  <si>
    <t>PO</t>
  </si>
  <si>
    <t>JO</t>
  </si>
  <si>
    <t>LEKE</t>
  </si>
  <si>
    <t>(   _Kujtim ARBANA__  )</t>
  </si>
  <si>
    <t>(   __Ada SHEHU_  )</t>
  </si>
  <si>
    <t>Shpenzime te Tjera Plotesuese</t>
  </si>
  <si>
    <t>Amortizim</t>
  </si>
  <si>
    <t>Inventare</t>
  </si>
  <si>
    <t>Shitja Inventareve</t>
  </si>
  <si>
    <t>Autoveture</t>
  </si>
  <si>
    <t>Cope</t>
  </si>
  <si>
    <t>Kase Fiskale</t>
  </si>
  <si>
    <t>Pozicioni financiar i rideklaruar më 1 janar 2017</t>
  </si>
  <si>
    <t>BL Perjasht</t>
  </si>
  <si>
    <t>Bl Vend</t>
  </si>
  <si>
    <t>TVSH</t>
  </si>
  <si>
    <t>paga</t>
  </si>
  <si>
    <t>Sig</t>
  </si>
  <si>
    <t>Shpz Perjashtuar</t>
  </si>
  <si>
    <t>Shpz qe nuk jan ne funksion te drejt me aktivitetin</t>
  </si>
  <si>
    <t>ARBANA MONDI</t>
  </si>
  <si>
    <t>ARBANA XHEMAL</t>
  </si>
  <si>
    <t>AUTO S.A.T SPA</t>
  </si>
  <si>
    <t>COMAC SRL</t>
  </si>
  <si>
    <t>DE STEFANI SPA</t>
  </si>
  <si>
    <t>LORONCE EXPORT</t>
  </si>
  <si>
    <t>PULZONI AUTO FORLI SRL</t>
  </si>
  <si>
    <t>REGGINI SPA</t>
  </si>
  <si>
    <t>SWA PLUS SRL</t>
  </si>
  <si>
    <t>Lista e Furnitoreve</t>
  </si>
  <si>
    <t>Emer</t>
  </si>
  <si>
    <t>Detyrim</t>
  </si>
  <si>
    <t>Viti   2018</t>
  </si>
  <si>
    <t>01.01.2018</t>
  </si>
  <si>
    <t>31.12.2018</t>
  </si>
  <si>
    <t>31.03.2019</t>
  </si>
  <si>
    <t>Inventari I Firmes me Date 31.12.2018</t>
  </si>
  <si>
    <t>INVENTARI  AUTOMJETEVE NE PRONESI TE SHOQERISE VITI 2018</t>
  </si>
  <si>
    <t>INVENTARI  AKTIVEVE NE PRONESI TE SHOQERISE VITI 2018</t>
  </si>
  <si>
    <t>Aktivet Afatgjata Materiale  me vlere fillestare   2018</t>
  </si>
  <si>
    <t>Amortizimi A.A.Materiale   2018</t>
  </si>
  <si>
    <t>Vlera Kontabel Neto e A.A.Materiale  2018</t>
  </si>
  <si>
    <t>Ligjit Nr. 25 Date 10.05.2018     Per Kontabilitetin dhe Pasqyrat Financiare  )</t>
  </si>
  <si>
    <t>Pozicioni financiar i rideklaruar më 1 janar 2018</t>
  </si>
  <si>
    <t>Pozicioni financiar më 31 dhjetor 2018</t>
  </si>
  <si>
    <t>SALLNAAB8XA654395</t>
  </si>
  <si>
    <t>W0L0SBF68X4384529</t>
  </si>
  <si>
    <t>W0L0TGF75Y2171205</t>
  </si>
  <si>
    <t>WVWZZZ1JTZ1B119355</t>
  </si>
  <si>
    <t>W0L0TGF3528031227</t>
  </si>
  <si>
    <t>WF0AXXGBFAYS68157</t>
  </si>
  <si>
    <t>WVWZZZ6NZ1D029213</t>
  </si>
  <si>
    <t>KNEJC8216350677941</t>
  </si>
  <si>
    <t>WDB1680311J329814</t>
  </si>
  <si>
    <t>RFBS4001014100346</t>
  </si>
  <si>
    <t>YS3F46V071135107</t>
  </si>
  <si>
    <t>WVWZZZ9CZM500691</t>
  </si>
  <si>
    <t>WVWZZZ1KZ6B061077</t>
  </si>
  <si>
    <t>WF32EHZF44543642</t>
  </si>
  <si>
    <t>TRUZZZ8NZ11013937</t>
  </si>
  <si>
    <t>VF1JM0G0629567836</t>
  </si>
  <si>
    <t>SALLSAA247A102012</t>
  </si>
  <si>
    <t>WBANC710X0B639864</t>
  </si>
  <si>
    <t>ZBB18600007701160</t>
  </si>
  <si>
    <t>YV1DZ8056B2143796</t>
  </si>
  <si>
    <t>ZFA22000012210314</t>
  </si>
  <si>
    <t>WDB9066331S108990</t>
  </si>
  <si>
    <t>WDB9034121P987348</t>
  </si>
  <si>
    <t>WV1ZZZ70Z1X007838</t>
  </si>
  <si>
    <t>WF0AXXGCDAXM44587</t>
  </si>
  <si>
    <t>WVWZZZ1KZ6M744182</t>
  </si>
  <si>
    <t>WDC2049841F847316</t>
  </si>
  <si>
    <t>WDB2032081F502884</t>
  </si>
  <si>
    <t>WVGZZZ7LZ3D007943</t>
  </si>
  <si>
    <t>WAUZZZ8EX6A137903</t>
  </si>
  <si>
    <t>WF0LXXGCBLBJ39370</t>
  </si>
  <si>
    <t>WF0NXXGCDN3E07172</t>
  </si>
  <si>
    <t>TMBZZZ1U1W2125377</t>
  </si>
  <si>
    <t>VF1BB0LF23096409</t>
  </si>
  <si>
    <t>WF0DXXGAJD5G58495</t>
  </si>
  <si>
    <t>ZAR93700003158217</t>
  </si>
  <si>
    <t>WAUZZZ8LZWA0544250</t>
  </si>
  <si>
    <t>WVWZZZ9NZ8B046458</t>
  </si>
  <si>
    <t>WVWZZZ3CZGE095890</t>
  </si>
  <si>
    <t>WDD2042081F257567</t>
  </si>
  <si>
    <t>WVWZZZ3CZ6E148557</t>
  </si>
  <si>
    <t>WDB2032081F522067</t>
  </si>
  <si>
    <t>WVWZZZ3CZCE149825</t>
  </si>
  <si>
    <t>SB172DBN00E071701</t>
  </si>
  <si>
    <t>VNKKV12380A084402</t>
  </si>
  <si>
    <t>WVWZZZ1KZ4B080880</t>
  </si>
  <si>
    <t>WVWZZZ1KZ4B075249</t>
  </si>
  <si>
    <t>VNKJV12350A033841</t>
  </si>
  <si>
    <t>WF0WXXGCDW7K85726</t>
  </si>
  <si>
    <t>WVGZZZ1TZ8W153765</t>
  </si>
  <si>
    <t>WDB1680311J818711</t>
  </si>
  <si>
    <t>JSAFTD32V00104384</t>
  </si>
  <si>
    <t>WAUZZZ8E14A019963</t>
  </si>
  <si>
    <t>WVWZZZ3CZ7E082671</t>
  </si>
  <si>
    <t>WAUZZZ4G1EN158833</t>
  </si>
  <si>
    <t>JTEHG20V306019091</t>
  </si>
  <si>
    <t>WDD2452081J174323</t>
  </si>
  <si>
    <t>ZLA17900013136355</t>
  </si>
  <si>
    <t>WVWZZZ1EZXK009641</t>
  </si>
  <si>
    <t>WV1ZZZ9KZ2R510951</t>
  </si>
  <si>
    <t>ZFA2500000174072</t>
  </si>
  <si>
    <t>WAUZZZ8LZYA031486</t>
  </si>
  <si>
    <t>JHMGD57703S200341</t>
  </si>
  <si>
    <t>VNKKC96380A017720</t>
  </si>
  <si>
    <t>SB1KC20EX0F012777</t>
  </si>
  <si>
    <t>WVGZZZ1TZ5W140868</t>
  </si>
  <si>
    <t>WDD2130041A002626</t>
  </si>
  <si>
    <t>WVWZZZ3CZGE061343</t>
  </si>
  <si>
    <t>WVWZZZ1KZ8P124052</t>
  </si>
  <si>
    <t>YV1BZ7046A1074489</t>
  </si>
  <si>
    <t>WAUZZZ4F05N021292</t>
  </si>
  <si>
    <t>WF0HXXTTPH3T30860</t>
  </si>
  <si>
    <t>JN1TENT30U0106760</t>
  </si>
  <si>
    <t>WBACP31010VN07815</t>
  </si>
  <si>
    <t>WAUZZZ8X9EB105776</t>
  </si>
  <si>
    <t>WVWZZZ1KZ5B035982</t>
  </si>
  <si>
    <t>WVGZZZ7LZ4D080000</t>
  </si>
  <si>
    <t>WVGZZZ5NZ8W056137</t>
  </si>
  <si>
    <t>WVWZZZ9NZ3D044557</t>
  </si>
  <si>
    <t>WMWEC31020TH38640</t>
  </si>
  <si>
    <t>SALLNABB8YA519654</t>
  </si>
  <si>
    <t>VF1FC0JAF24112322</t>
  </si>
  <si>
    <t>VF1BB0FCF26897615</t>
  </si>
  <si>
    <t>SB1KC20E50F010743</t>
  </si>
  <si>
    <t>WDB2037061A451844</t>
  </si>
  <si>
    <t>WBAFG01060L186143</t>
  </si>
  <si>
    <t>WAUZZZ8E68A070834</t>
  </si>
  <si>
    <t>WF0NXXGCDNYB03901</t>
  </si>
  <si>
    <t>VNKKC96310A081436</t>
  </si>
  <si>
    <t>WVWZZZ9NZ6D043439</t>
  </si>
  <si>
    <t>WDF9066131A976442</t>
  </si>
  <si>
    <t>WD0MXXGCDM6G21959</t>
  </si>
  <si>
    <t>WF0HXXGAJH4K77980</t>
  </si>
  <si>
    <t>WVWZZZ7MZ1V058841</t>
  </si>
  <si>
    <t>VF7CHRHYB39622272</t>
  </si>
  <si>
    <t>SB1KC20E30F050545</t>
  </si>
  <si>
    <t>WVWZZZ9CZ2M632311</t>
  </si>
  <si>
    <t>VF3GJRHYK95025245</t>
  </si>
  <si>
    <t>JTDKC283000025409</t>
  </si>
  <si>
    <t>WVGZZZ5NZ9W088736</t>
  </si>
  <si>
    <t>WAUZZZ8P29A149601</t>
  </si>
  <si>
    <t>WBAFF01070L217371</t>
  </si>
  <si>
    <t>WVGZZZ5NZ9W052428</t>
  </si>
  <si>
    <t>WAUZZZ8K5DA214227</t>
  </si>
  <si>
    <t>WAUZZZ8V1FA070771</t>
  </si>
  <si>
    <t>WDC2049011F864989</t>
  </si>
  <si>
    <t>WAUZZZ8T7BA013614</t>
  </si>
  <si>
    <t>WDD2462011J033373</t>
  </si>
  <si>
    <t>JTMBB31V10D087222</t>
  </si>
  <si>
    <t>SJNFDNJ10U2301139</t>
  </si>
  <si>
    <t>WAUZZZ4GXCN015201</t>
  </si>
  <si>
    <t>WVWZZZ1KZAP048490</t>
  </si>
  <si>
    <t>WAUZZZ8K2BA097462</t>
  </si>
  <si>
    <t>WVGZZZ5NZFW533785</t>
  </si>
  <si>
    <t>WAUZZZ4G0CN108678</t>
  </si>
  <si>
    <t>VSSZZZ5PZDR022307</t>
  </si>
  <si>
    <t>COLINELLI AUTO SRL</t>
  </si>
  <si>
    <t>LA ROMANA DAL 1947 SRL</t>
  </si>
  <si>
    <t>MARCAR SRL</t>
  </si>
  <si>
    <t>Pozicioni financiar i rideklaruar më 31 dhjetor 2016</t>
  </si>
  <si>
    <t>Pozicioni financiar më 31 dhjetor 2017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</si>
</sst>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#,##0.0"/>
    <numFmt numFmtId="167" formatCode="_(* #,##0_);_(* \(#,##0\);_(* &quot;-&quot;??_);_(@_)"/>
    <numFmt numFmtId="168" formatCode="&quot;€&quot;\ #,##0.00;[Red]\-&quot;€&quot;\ #,##0.00"/>
    <numFmt numFmtId="169" formatCode="#,##0.00_);\-#,##0.00"/>
    <numFmt numFmtId="170" formatCode="_-&quot;€&quot;\ * #,##0.00_-;\-&quot;€&quot;\ * #,##0.00_-;_-&quot;€&quot;\ * &quot;-&quot;??_-;_-@_-"/>
    <numFmt numFmtId="171" formatCode="_([$€-2]* #,##0.00_);_([$€-2]* \(#,##0.00\);_([$€-2]* &quot;-&quot;??_)"/>
    <numFmt numFmtId="172" formatCode="_(* #,##0.000_);_(* \(#,##0.000\);_(* &quot;-&quot;??_);_(@_)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sz val="14"/>
      <name val="Calibri"/>
      <family val="2"/>
    </font>
    <font>
      <sz val="12"/>
      <name val="Calibri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</borders>
  <cellStyleXfs count="51">
    <xf numFmtId="0" fontId="0" fillId="0" borderId="0"/>
    <xf numFmtId="165" fontId="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9" fillId="0" borderId="0"/>
    <xf numFmtId="0" fontId="7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44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450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3" fontId="5" fillId="0" borderId="6" xfId="0" applyNumberFormat="1" applyFont="1" applyBorder="1"/>
    <xf numFmtId="0" fontId="10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/>
    <xf numFmtId="0" fontId="4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5" applyFont="1"/>
    <xf numFmtId="0" fontId="30" fillId="0" borderId="0" xfId="5" applyFont="1" applyAlignment="1">
      <alignment vertical="center"/>
    </xf>
    <xf numFmtId="0" fontId="30" fillId="0" borderId="6" xfId="5" applyFont="1" applyBorder="1"/>
    <xf numFmtId="0" fontId="16" fillId="0" borderId="6" xfId="5" applyFont="1" applyBorder="1" applyAlignment="1">
      <alignment vertical="center" textRotation="90" wrapText="1"/>
    </xf>
    <xf numFmtId="0" fontId="17" fillId="0" borderId="6" xfId="5" applyFont="1" applyBorder="1" applyAlignment="1">
      <alignment horizontal="center" vertical="center" textRotation="90"/>
    </xf>
    <xf numFmtId="0" fontId="17" fillId="0" borderId="6" xfId="5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 vertical="center"/>
    </xf>
    <xf numFmtId="0" fontId="17" fillId="0" borderId="6" xfId="5" applyFont="1" applyBorder="1" applyAlignment="1">
      <alignment vertical="center" wrapText="1"/>
    </xf>
    <xf numFmtId="0" fontId="16" fillId="0" borderId="6" xfId="5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" fontId="8" fillId="0" borderId="8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3" fontId="5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/>
    <xf numFmtId="0" fontId="8" fillId="0" borderId="0" xfId="0" applyFont="1"/>
    <xf numFmtId="0" fontId="8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/>
    <xf numFmtId="0" fontId="5" fillId="0" borderId="12" xfId="0" applyFont="1" applyBorder="1"/>
    <xf numFmtId="0" fontId="5" fillId="0" borderId="8" xfId="0" applyFont="1" applyBorder="1"/>
    <xf numFmtId="0" fontId="20" fillId="0" borderId="1" xfId="0" applyFont="1" applyBorder="1"/>
    <xf numFmtId="0" fontId="20" fillId="0" borderId="0" xfId="0" applyFont="1" applyBorder="1"/>
    <xf numFmtId="0" fontId="20" fillId="0" borderId="13" xfId="0" applyFont="1" applyBorder="1"/>
    <xf numFmtId="0" fontId="20" fillId="0" borderId="13" xfId="0" applyFont="1" applyBorder="1" applyAlignment="1">
      <alignment horizontal="right"/>
    </xf>
    <xf numFmtId="0" fontId="20" fillId="0" borderId="13" xfId="0" applyFont="1" applyBorder="1" applyAlignment="1">
      <alignment horizontal="center"/>
    </xf>
    <xf numFmtId="0" fontId="20" fillId="0" borderId="2" xfId="0" applyFont="1" applyBorder="1"/>
    <xf numFmtId="0" fontId="20" fillId="0" borderId="0" xfId="0" applyFont="1"/>
    <xf numFmtId="0" fontId="20" fillId="0" borderId="12" xfId="0" applyFont="1" applyBorder="1" applyAlignment="1">
      <alignment horizontal="right"/>
    </xf>
    <xf numFmtId="0" fontId="20" fillId="0" borderId="12" xfId="0" applyFont="1" applyBorder="1" applyAlignment="1">
      <alignment horizontal="center"/>
    </xf>
    <xf numFmtId="0" fontId="20" fillId="0" borderId="12" xfId="0" applyFont="1" applyBorder="1"/>
    <xf numFmtId="0" fontId="20" fillId="0" borderId="4" xfId="0" applyFont="1" applyBorder="1"/>
    <xf numFmtId="0" fontId="20" fillId="0" borderId="4" xfId="0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0" xfId="0" applyFont="1"/>
    <xf numFmtId="0" fontId="5" fillId="0" borderId="10" xfId="0" applyFont="1" applyBorder="1"/>
    <xf numFmtId="0" fontId="5" fillId="0" borderId="13" xfId="0" applyFont="1" applyBorder="1"/>
    <xf numFmtId="0" fontId="5" fillId="0" borderId="11" xfId="0" applyFont="1" applyBorder="1"/>
    <xf numFmtId="0" fontId="3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3" fontId="17" fillId="0" borderId="6" xfId="5" applyNumberFormat="1" applyFont="1" applyBorder="1" applyAlignment="1">
      <alignment horizontal="center" vertical="center" wrapText="1"/>
    </xf>
    <xf numFmtId="3" fontId="16" fillId="0" borderId="6" xfId="5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" xfId="6" applyFont="1" applyFill="1" applyBorder="1"/>
    <xf numFmtId="0" fontId="9" fillId="0" borderId="16" xfId="6" applyFont="1" applyFill="1" applyBorder="1" applyAlignment="1">
      <alignment horizontal="left"/>
    </xf>
    <xf numFmtId="0" fontId="12" fillId="0" borderId="16" xfId="6" applyFont="1" applyFill="1" applyBorder="1"/>
    <xf numFmtId="0" fontId="9" fillId="0" borderId="0" xfId="6" applyFont="1" applyFill="1" applyBorder="1" applyAlignment="1">
      <alignment horizontal="left"/>
    </xf>
    <xf numFmtId="0" fontId="12" fillId="0" borderId="0" xfId="6" applyFont="1" applyFill="1" applyBorder="1"/>
    <xf numFmtId="0" fontId="12" fillId="0" borderId="18" xfId="6" applyFont="1" applyFill="1" applyBorder="1"/>
    <xf numFmtId="0" fontId="12" fillId="0" borderId="0" xfId="6" applyFont="1" applyFill="1" applyBorder="1" applyAlignment="1"/>
    <xf numFmtId="0" fontId="12" fillId="0" borderId="20" xfId="6" applyFont="1" applyFill="1" applyBorder="1"/>
    <xf numFmtId="0" fontId="12" fillId="0" borderId="21" xfId="6" applyFont="1" applyFill="1" applyBorder="1"/>
    <xf numFmtId="0" fontId="8" fillId="0" borderId="0" xfId="6" applyFont="1" applyBorder="1" applyAlignment="1">
      <alignment horizontal="center"/>
    </xf>
    <xf numFmtId="0" fontId="8" fillId="0" borderId="0" xfId="6" applyFont="1" applyBorder="1" applyAlignment="1">
      <alignment vertical="center"/>
    </xf>
    <xf numFmtId="0" fontId="8" fillId="0" borderId="0" xfId="6" applyFont="1" applyBorder="1"/>
    <xf numFmtId="0" fontId="14" fillId="0" borderId="0" xfId="6" applyFont="1" applyFill="1" applyBorder="1" applyAlignment="1"/>
    <xf numFmtId="0" fontId="26" fillId="0" borderId="0" xfId="6" applyFont="1" applyBorder="1" applyAlignment="1">
      <alignment horizontal="center"/>
    </xf>
    <xf numFmtId="0" fontId="8" fillId="0" borderId="0" xfId="6" applyFont="1" applyBorder="1" applyAlignment="1">
      <alignment horizontal="left" vertical="center"/>
    </xf>
    <xf numFmtId="3" fontId="12" fillId="0" borderId="0" xfId="6" applyNumberFormat="1" applyFont="1" applyBorder="1"/>
    <xf numFmtId="0" fontId="8" fillId="0" borderId="0" xfId="6" applyFont="1" applyBorder="1" applyAlignment="1">
      <alignment horizontal="center" vertical="center"/>
    </xf>
    <xf numFmtId="0" fontId="11" fillId="0" borderId="0" xfId="6" applyFont="1" applyFill="1" applyBorder="1" applyAlignment="1"/>
    <xf numFmtId="0" fontId="25" fillId="0" borderId="13" xfId="6" applyFont="1" applyBorder="1" applyAlignment="1">
      <alignment horizontal="left"/>
    </xf>
    <xf numFmtId="0" fontId="23" fillId="0" borderId="13" xfId="6" applyFont="1" applyBorder="1" applyAlignment="1">
      <alignment horizontal="left"/>
    </xf>
    <xf numFmtId="0" fontId="23" fillId="0" borderId="0" xfId="6" applyFont="1" applyBorder="1" applyAlignment="1">
      <alignment horizontal="left"/>
    </xf>
    <xf numFmtId="0" fontId="25" fillId="0" borderId="4" xfId="6" applyFont="1" applyBorder="1" applyAlignment="1">
      <alignment horizontal="left"/>
    </xf>
    <xf numFmtId="0" fontId="27" fillId="0" borderId="0" xfId="6" applyFont="1" applyBorder="1" applyAlignment="1">
      <alignment horizontal="left" vertical="center"/>
    </xf>
    <xf numFmtId="0" fontId="26" fillId="0" borderId="6" xfId="6" applyFont="1" applyBorder="1" applyAlignment="1">
      <alignment horizontal="center"/>
    </xf>
    <xf numFmtId="0" fontId="26" fillId="0" borderId="0" xfId="6" applyFont="1" applyBorder="1" applyAlignment="1">
      <alignment horizontal="center" vertical="center"/>
    </xf>
    <xf numFmtId="0" fontId="7" fillId="0" borderId="0" xfId="6" applyFont="1" applyFill="1"/>
    <xf numFmtId="0" fontId="7" fillId="0" borderId="13" xfId="6" applyFont="1" applyFill="1" applyBorder="1"/>
    <xf numFmtId="0" fontId="7" fillId="0" borderId="7" xfId="6" applyFont="1" applyFill="1" applyBorder="1"/>
    <xf numFmtId="0" fontId="7" fillId="0" borderId="12" xfId="6" applyFont="1" applyFill="1" applyBorder="1"/>
    <xf numFmtId="0" fontId="7" fillId="0" borderId="8" xfId="6" applyFont="1" applyFill="1" applyBorder="1"/>
    <xf numFmtId="0" fontId="7" fillId="0" borderId="0" xfId="6" applyFont="1" applyFill="1" applyAlignment="1">
      <alignment vertical="center"/>
    </xf>
    <xf numFmtId="0" fontId="7" fillId="0" borderId="2" xfId="6" applyFont="1" applyFill="1" applyBorder="1"/>
    <xf numFmtId="0" fontId="12" fillId="0" borderId="23" xfId="6" applyFont="1" applyBorder="1"/>
    <xf numFmtId="0" fontId="12" fillId="0" borderId="18" xfId="6" applyFont="1" applyBorder="1"/>
    <xf numFmtId="0" fontId="7" fillId="0" borderId="1" xfId="6" applyFont="1" applyFill="1" applyBorder="1"/>
    <xf numFmtId="0" fontId="7" fillId="0" borderId="0" xfId="6" applyFont="1" applyFill="1" applyBorder="1"/>
    <xf numFmtId="0" fontId="31" fillId="0" borderId="0" xfId="6" applyFont="1" applyBorder="1" applyAlignment="1">
      <alignment vertical="center"/>
    </xf>
    <xf numFmtId="0" fontId="12" fillId="0" borderId="0" xfId="6" applyFont="1" applyBorder="1" applyAlignment="1">
      <alignment horizontal="right" vertical="center"/>
    </xf>
    <xf numFmtId="0" fontId="7" fillId="0" borderId="0" xfId="6" applyFont="1" applyFill="1" applyBorder="1" applyAlignment="1">
      <alignment horizont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166" fontId="6" fillId="0" borderId="0" xfId="6" applyNumberFormat="1" applyFont="1" applyBorder="1" applyAlignment="1">
      <alignment horizontal="center" vertical="center"/>
    </xf>
    <xf numFmtId="0" fontId="31" fillId="0" borderId="23" xfId="6" applyFont="1" applyBorder="1"/>
    <xf numFmtId="0" fontId="32" fillId="0" borderId="0" xfId="6" applyFont="1" applyBorder="1" applyAlignment="1">
      <alignment horizontal="center" vertical="center"/>
    </xf>
    <xf numFmtId="0" fontId="32" fillId="0" borderId="0" xfId="6" applyFont="1" applyBorder="1" applyAlignment="1">
      <alignment horizontal="left" vertical="center"/>
    </xf>
    <xf numFmtId="0" fontId="10" fillId="0" borderId="0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0" fontId="12" fillId="0" borderId="0" xfId="6" applyFont="1" applyBorder="1"/>
    <xf numFmtId="0" fontId="10" fillId="0" borderId="0" xfId="6" applyFont="1" applyBorder="1" applyAlignment="1">
      <alignment vertical="center"/>
    </xf>
    <xf numFmtId="0" fontId="10" fillId="0" borderId="0" xfId="6" applyFont="1" applyBorder="1" applyAlignment="1">
      <alignment horizontal="center" vertical="center"/>
    </xf>
    <xf numFmtId="0" fontId="32" fillId="0" borderId="0" xfId="6" applyFont="1" applyFill="1" applyBorder="1" applyAlignment="1">
      <alignment horizontal="center" vertical="center"/>
    </xf>
    <xf numFmtId="0" fontId="32" fillId="0" borderId="0" xfId="6" applyFont="1" applyFill="1" applyBorder="1" applyAlignment="1">
      <alignment horizontal="left" vertical="center"/>
    </xf>
    <xf numFmtId="0" fontId="10" fillId="0" borderId="0" xfId="6" applyFont="1" applyFill="1" applyBorder="1" applyAlignment="1">
      <alignment vertical="center"/>
    </xf>
    <xf numFmtId="0" fontId="7" fillId="0" borderId="0" xfId="6" applyFont="1" applyBorder="1" applyAlignment="1">
      <alignment vertical="center"/>
    </xf>
    <xf numFmtId="0" fontId="7" fillId="0" borderId="0" xfId="6" applyFont="1" applyBorder="1"/>
    <xf numFmtId="3" fontId="12" fillId="0" borderId="13" xfId="6" applyNumberFormat="1" applyFont="1" applyBorder="1"/>
    <xf numFmtId="0" fontId="7" fillId="0" borderId="0" xfId="6" applyFont="1" applyBorder="1" applyAlignment="1">
      <alignment horizontal="center"/>
    </xf>
    <xf numFmtId="3" fontId="12" fillId="0" borderId="4" xfId="6" applyNumberFormat="1" applyFont="1" applyBorder="1"/>
    <xf numFmtId="0" fontId="33" fillId="0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0" xfId="6" applyFont="1"/>
    <xf numFmtId="0" fontId="34" fillId="0" borderId="0" xfId="6" applyFont="1"/>
    <xf numFmtId="166" fontId="7" fillId="0" borderId="0" xfId="6" applyNumberFormat="1" applyFont="1" applyBorder="1" applyAlignment="1">
      <alignment horizontal="center"/>
    </xf>
    <xf numFmtId="0" fontId="32" fillId="0" borderId="0" xfId="6" applyFont="1" applyBorder="1" applyAlignment="1">
      <alignment horizontal="center"/>
    </xf>
    <xf numFmtId="0" fontId="32" fillId="0" borderId="0" xfId="6" applyFont="1" applyBorder="1"/>
    <xf numFmtId="0" fontId="7" fillId="0" borderId="0" xfId="6" applyFont="1" applyFill="1" applyBorder="1" applyAlignment="1"/>
    <xf numFmtId="0" fontId="32" fillId="0" borderId="0" xfId="6" applyFont="1" applyFill="1" applyBorder="1"/>
    <xf numFmtId="0" fontId="35" fillId="0" borderId="0" xfId="6" applyFont="1" applyBorder="1" applyAlignment="1">
      <alignment vertical="center"/>
    </xf>
    <xf numFmtId="0" fontId="8" fillId="0" borderId="0" xfId="6" applyFont="1" applyFill="1" applyBorder="1"/>
    <xf numFmtId="166" fontId="7" fillId="0" borderId="0" xfId="6" applyNumberFormat="1" applyFont="1" applyBorder="1" applyAlignment="1">
      <alignment horizontal="center" vertical="center"/>
    </xf>
    <xf numFmtId="0" fontId="8" fillId="0" borderId="13" xfId="6" applyFont="1" applyBorder="1"/>
    <xf numFmtId="0" fontId="8" fillId="0" borderId="4" xfId="6" applyFont="1" applyBorder="1"/>
    <xf numFmtId="0" fontId="3" fillId="0" borderId="0" xfId="6" applyFont="1" applyBorder="1"/>
    <xf numFmtId="0" fontId="32" fillId="0" borderId="0" xfId="6" applyFont="1" applyBorder="1" applyAlignment="1">
      <alignment vertical="center"/>
    </xf>
    <xf numFmtId="0" fontId="33" fillId="0" borderId="0" xfId="6" applyFont="1" applyBorder="1" applyAlignment="1">
      <alignment horizontal="center" vertical="center"/>
    </xf>
    <xf numFmtId="0" fontId="33" fillId="0" borderId="0" xfId="6" applyFont="1" applyBorder="1" applyAlignment="1">
      <alignment horizontal="left" vertical="center"/>
    </xf>
    <xf numFmtId="0" fontId="37" fillId="0" borderId="0" xfId="6" applyFont="1" applyBorder="1" applyAlignment="1">
      <alignment vertical="center"/>
    </xf>
    <xf numFmtId="0" fontId="7" fillId="0" borderId="0" xfId="6" applyFont="1" applyBorder="1" applyAlignment="1">
      <alignment horizontal="left" vertical="center"/>
    </xf>
    <xf numFmtId="0" fontId="7" fillId="0" borderId="1" xfId="6" applyFont="1" applyBorder="1"/>
    <xf numFmtId="0" fontId="7" fillId="0" borderId="2" xfId="6" applyFont="1" applyBorder="1"/>
    <xf numFmtId="0" fontId="38" fillId="0" borderId="0" xfId="6" applyFont="1" applyBorder="1" applyAlignment="1">
      <alignment horizontal="right"/>
    </xf>
    <xf numFmtId="0" fontId="7" fillId="0" borderId="0" xfId="6" applyFont="1" applyBorder="1" applyAlignment="1"/>
    <xf numFmtId="0" fontId="7" fillId="0" borderId="0" xfId="6" applyFont="1" applyBorder="1" applyAlignment="1">
      <alignment horizontal="left"/>
    </xf>
    <xf numFmtId="0" fontId="23" fillId="0" borderId="4" xfId="6" applyFont="1" applyBorder="1" applyAlignment="1">
      <alignment horizontal="left"/>
    </xf>
    <xf numFmtId="0" fontId="23" fillId="0" borderId="3" xfId="6" applyFont="1" applyBorder="1" applyAlignment="1">
      <alignment horizontal="left"/>
    </xf>
    <xf numFmtId="0" fontId="23" fillId="0" borderId="6" xfId="6" applyFont="1" applyBorder="1" applyAlignment="1">
      <alignment horizontal="left"/>
    </xf>
    <xf numFmtId="0" fontId="7" fillId="0" borderId="1" xfId="6" applyFont="1" applyBorder="1" applyAlignment="1">
      <alignment vertical="center"/>
    </xf>
    <xf numFmtId="0" fontId="23" fillId="0" borderId="0" xfId="6" applyFont="1" applyBorder="1" applyAlignment="1">
      <alignment horizontal="left" vertical="center"/>
    </xf>
    <xf numFmtId="0" fontId="7" fillId="0" borderId="2" xfId="6" applyFont="1" applyBorder="1" applyAlignment="1">
      <alignment vertical="center"/>
    </xf>
    <xf numFmtId="0" fontId="7" fillId="0" borderId="5" xfId="6" applyFont="1" applyFill="1" applyBorder="1"/>
    <xf numFmtId="0" fontId="6" fillId="0" borderId="0" xfId="6" applyFont="1" applyBorder="1" applyAlignment="1">
      <alignment vertical="center"/>
    </xf>
    <xf numFmtId="0" fontId="7" fillId="0" borderId="10" xfId="6" applyFont="1" applyBorder="1"/>
    <xf numFmtId="166" fontId="7" fillId="0" borderId="13" xfId="6" applyNumberFormat="1" applyFont="1" applyBorder="1" applyAlignment="1">
      <alignment horizontal="center"/>
    </xf>
    <xf numFmtId="0" fontId="7" fillId="0" borderId="13" xfId="6" applyFont="1" applyBorder="1"/>
    <xf numFmtId="0" fontId="7" fillId="0" borderId="13" xfId="6" applyFont="1" applyBorder="1" applyAlignment="1">
      <alignment horizontal="center"/>
    </xf>
    <xf numFmtId="0" fontId="7" fillId="0" borderId="11" xfId="6" applyFont="1" applyBorder="1"/>
    <xf numFmtId="0" fontId="20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2" fillId="0" borderId="0" xfId="8"/>
    <xf numFmtId="0" fontId="40" fillId="0" borderId="0" xfId="8" applyFont="1" applyAlignment="1">
      <alignment horizontal="left" vertical="center"/>
    </xf>
    <xf numFmtId="0" fontId="41" fillId="0" borderId="0" xfId="8" applyFont="1"/>
    <xf numFmtId="0" fontId="42" fillId="0" borderId="0" xfId="8" applyFont="1"/>
    <xf numFmtId="0" fontId="2" fillId="0" borderId="6" xfId="8" applyBorder="1" applyAlignment="1">
      <alignment horizontal="center"/>
    </xf>
    <xf numFmtId="0" fontId="2" fillId="0" borderId="6" xfId="8" applyBorder="1" applyProtection="1">
      <protection locked="0"/>
    </xf>
    <xf numFmtId="0" fontId="43" fillId="0" borderId="6" xfId="8" applyFont="1" applyBorder="1" applyAlignment="1">
      <alignment horizontal="left"/>
    </xf>
    <xf numFmtId="167" fontId="43" fillId="0" borderId="6" xfId="8" applyNumberFormat="1" applyFont="1" applyBorder="1"/>
    <xf numFmtId="0" fontId="2" fillId="0" borderId="6" xfId="8" applyBorder="1"/>
    <xf numFmtId="167" fontId="0" fillId="0" borderId="6" xfId="9" applyNumberFormat="1" applyFont="1" applyBorder="1"/>
    <xf numFmtId="0" fontId="3" fillId="0" borderId="0" xfId="41" applyFont="1"/>
    <xf numFmtId="0" fontId="3" fillId="0" borderId="0" xfId="41" applyFont="1" applyAlignment="1">
      <alignment horizontal="left"/>
    </xf>
    <xf numFmtId="0" fontId="2" fillId="0" borderId="0" xfId="41"/>
    <xf numFmtId="0" fontId="46" fillId="0" borderId="4" xfId="41" applyFont="1" applyBorder="1"/>
    <xf numFmtId="0" fontId="13" fillId="0" borderId="0" xfId="41" applyFont="1"/>
    <xf numFmtId="0" fontId="8" fillId="0" borderId="6" xfId="41" applyFont="1" applyBorder="1" applyAlignment="1">
      <alignment horizontal="center"/>
    </xf>
    <xf numFmtId="0" fontId="2" fillId="0" borderId="6" xfId="41" applyBorder="1"/>
    <xf numFmtId="0" fontId="2" fillId="0" borderId="6" xfId="41" applyFont="1" applyBorder="1"/>
    <xf numFmtId="167" fontId="2" fillId="0" borderId="6" xfId="11" applyNumberFormat="1" applyFont="1" applyBorder="1"/>
    <xf numFmtId="0" fontId="3" fillId="0" borderId="6" xfId="41" applyFont="1" applyBorder="1"/>
    <xf numFmtId="167" fontId="8" fillId="0" borderId="6" xfId="49" applyNumberFormat="1" applyFont="1" applyBorder="1"/>
    <xf numFmtId="0" fontId="40" fillId="0" borderId="0" xfId="41" applyFont="1" applyAlignment="1">
      <alignment horizontal="left" vertical="center"/>
    </xf>
    <xf numFmtId="0" fontId="41" fillId="0" borderId="0" xfId="41" applyFont="1"/>
    <xf numFmtId="0" fontId="42" fillId="0" borderId="0" xfId="41" applyFont="1"/>
    <xf numFmtId="0" fontId="2" fillId="0" borderId="6" xfId="41" applyFont="1" applyBorder="1" applyAlignment="1">
      <alignment horizontal="center"/>
    </xf>
    <xf numFmtId="14" fontId="2" fillId="0" borderId="6" xfId="41" applyNumberFormat="1" applyFont="1" applyBorder="1" applyAlignment="1">
      <alignment horizontal="center"/>
    </xf>
    <xf numFmtId="0" fontId="2" fillId="0" borderId="6" xfId="41" applyBorder="1" applyAlignment="1">
      <alignment horizontal="center"/>
    </xf>
    <xf numFmtId="0" fontId="12" fillId="0" borderId="6" xfId="41" applyFont="1" applyBorder="1"/>
    <xf numFmtId="3" fontId="2" fillId="0" borderId="6" xfId="37" applyNumberFormat="1" applyBorder="1"/>
    <xf numFmtId="164" fontId="41" fillId="0" borderId="0" xfId="20" applyNumberFormat="1" applyFont="1"/>
    <xf numFmtId="0" fontId="2" fillId="0" borderId="6" xfId="41" applyFont="1" applyBorder="1" applyAlignment="1">
      <alignment vertical="center"/>
    </xf>
    <xf numFmtId="0" fontId="10" fillId="0" borderId="6" xfId="41" applyFont="1" applyBorder="1" applyAlignment="1">
      <alignment vertical="center"/>
    </xf>
    <xf numFmtId="0" fontId="10" fillId="0" borderId="6" xfId="41" applyFont="1" applyBorder="1" applyAlignment="1">
      <alignment horizontal="center" vertical="center"/>
    </xf>
    <xf numFmtId="3" fontId="10" fillId="0" borderId="6" xfId="37" applyNumberFormat="1" applyFont="1" applyBorder="1" applyAlignment="1">
      <alignment vertical="center"/>
    </xf>
    <xf numFmtId="3" fontId="41" fillId="0" borderId="0" xfId="41" applyNumberFormat="1" applyFont="1"/>
    <xf numFmtId="1" fontId="41" fillId="0" borderId="0" xfId="41" applyNumberFormat="1" applyFont="1"/>
    <xf numFmtId="1" fontId="2" fillId="0" borderId="6" xfId="41" applyNumberFormat="1" applyBorder="1"/>
    <xf numFmtId="1" fontId="2" fillId="0" borderId="0" xfId="41" applyNumberFormat="1"/>
    <xf numFmtId="0" fontId="2" fillId="0" borderId="0" xfId="41" applyBorder="1"/>
    <xf numFmtId="3" fontId="2" fillId="0" borderId="0" xfId="41" applyNumberFormat="1" applyBorder="1"/>
    <xf numFmtId="3" fontId="2" fillId="0" borderId="0" xfId="37" applyNumberFormat="1" applyFill="1" applyBorder="1"/>
    <xf numFmtId="3" fontId="2" fillId="0" borderId="0" xfId="41" applyNumberFormat="1"/>
    <xf numFmtId="0" fontId="2" fillId="0" borderId="6" xfId="6" applyFont="1" applyBorder="1" applyAlignment="1"/>
    <xf numFmtId="14" fontId="20" fillId="0" borderId="13" xfId="0" applyNumberFormat="1" applyFont="1" applyBorder="1"/>
    <xf numFmtId="3" fontId="2" fillId="0" borderId="0" xfId="6" applyNumberFormat="1" applyFont="1" applyFill="1"/>
    <xf numFmtId="0" fontId="2" fillId="0" borderId="0" xfId="6" applyFont="1" applyFill="1"/>
    <xf numFmtId="0" fontId="2" fillId="0" borderId="0" xfId="6" applyFont="1" applyFill="1" applyAlignment="1">
      <alignment horizontal="center"/>
    </xf>
    <xf numFmtId="0" fontId="2" fillId="0" borderId="0" xfId="6" applyFont="1" applyFill="1" applyBorder="1"/>
    <xf numFmtId="3" fontId="2" fillId="0" borderId="0" xfId="6" applyNumberFormat="1" applyFont="1" applyFill="1" applyBorder="1"/>
    <xf numFmtId="0" fontId="2" fillId="0" borderId="0" xfId="6" applyFont="1" applyFill="1" applyBorder="1" applyAlignment="1">
      <alignment horizontal="center"/>
    </xf>
    <xf numFmtId="0" fontId="2" fillId="0" borderId="12" xfId="6" applyFont="1" applyFill="1" applyBorder="1"/>
    <xf numFmtId="3" fontId="2" fillId="0" borderId="12" xfId="6" applyNumberFormat="1" applyFont="1" applyFill="1" applyBorder="1"/>
    <xf numFmtId="0" fontId="2" fillId="0" borderId="12" xfId="6" applyFont="1" applyFill="1" applyBorder="1" applyAlignment="1">
      <alignment horizontal="center"/>
    </xf>
    <xf numFmtId="0" fontId="2" fillId="0" borderId="2" xfId="6" applyFont="1" applyBorder="1"/>
    <xf numFmtId="0" fontId="2" fillId="0" borderId="0" xfId="6" applyFont="1"/>
    <xf numFmtId="0" fontId="2" fillId="0" borderId="0" xfId="6" applyFont="1" applyBorder="1"/>
    <xf numFmtId="0" fontId="2" fillId="0" borderId="1" xfId="6" applyFont="1" applyBorder="1"/>
    <xf numFmtId="0" fontId="2" fillId="0" borderId="0" xfId="6" applyFont="1" applyBorder="1" applyAlignment="1">
      <alignment horizontal="center"/>
    </xf>
    <xf numFmtId="166" fontId="2" fillId="0" borderId="0" xfId="6" applyNumberFormat="1" applyFont="1" applyBorder="1" applyAlignment="1">
      <alignment horizontal="center"/>
    </xf>
    <xf numFmtId="0" fontId="2" fillId="0" borderId="0" xfId="6" applyFont="1" applyBorder="1" applyAlignment="1">
      <alignment horizontal="left"/>
    </xf>
    <xf numFmtId="0" fontId="2" fillId="0" borderId="0" xfId="6" applyFont="1" applyBorder="1" applyAlignment="1">
      <alignment horizontal="center" vertical="center"/>
    </xf>
    <xf numFmtId="3" fontId="2" fillId="0" borderId="6" xfId="41" applyNumberFormat="1" applyFont="1" applyFill="1" applyBorder="1"/>
    <xf numFmtId="0" fontId="2" fillId="0" borderId="3" xfId="41" applyFont="1" applyFill="1" applyBorder="1"/>
    <xf numFmtId="0" fontId="2" fillId="0" borderId="4" xfId="41" applyFont="1" applyFill="1" applyBorder="1"/>
    <xf numFmtId="0" fontId="2" fillId="0" borderId="5" xfId="41" applyFont="1" applyFill="1" applyBorder="1"/>
    <xf numFmtId="3" fontId="20" fillId="0" borderId="6" xfId="41" applyNumberFormat="1" applyFont="1" applyFill="1" applyBorder="1"/>
    <xf numFmtId="0" fontId="2" fillId="0" borderId="0" xfId="41" applyFont="1" applyFill="1" applyBorder="1"/>
    <xf numFmtId="3" fontId="20" fillId="0" borderId="6" xfId="41" applyNumberFormat="1" applyFont="1" applyFill="1" applyBorder="1" applyAlignment="1">
      <alignment vertical="center"/>
    </xf>
    <xf numFmtId="0" fontId="20" fillId="0" borderId="4" xfId="41" applyFont="1" applyFill="1" applyBorder="1" applyAlignment="1">
      <alignment vertical="center"/>
    </xf>
    <xf numFmtId="0" fontId="2" fillId="0" borderId="4" xfId="41" applyFont="1" applyFill="1" applyBorder="1" applyAlignment="1">
      <alignment vertical="center"/>
    </xf>
    <xf numFmtId="0" fontId="2" fillId="0" borderId="5" xfId="41" applyFont="1" applyFill="1" applyBorder="1" applyAlignment="1">
      <alignment vertical="center"/>
    </xf>
    <xf numFmtId="0" fontId="20" fillId="0" borderId="4" xfId="41" applyFont="1" applyFill="1" applyBorder="1"/>
    <xf numFmtId="3" fontId="20" fillId="0" borderId="13" xfId="41" applyNumberFormat="1" applyFont="1" applyFill="1" applyBorder="1"/>
    <xf numFmtId="0" fontId="20" fillId="0" borderId="13" xfId="41" applyFont="1" applyFill="1" applyBorder="1"/>
    <xf numFmtId="0" fontId="2" fillId="0" borderId="13" xfId="41" applyFont="1" applyFill="1" applyBorder="1"/>
    <xf numFmtId="3" fontId="20" fillId="0" borderId="0" xfId="41" applyNumberFormat="1" applyFont="1" applyFill="1" applyBorder="1"/>
    <xf numFmtId="0" fontId="20" fillId="0" borderId="0" xfId="41" applyFont="1" applyFill="1" applyBorder="1"/>
    <xf numFmtId="3" fontId="20" fillId="0" borderId="12" xfId="41" applyNumberFormat="1" applyFont="1" applyFill="1" applyBorder="1"/>
    <xf numFmtId="0" fontId="20" fillId="0" borderId="12" xfId="41" applyFont="1" applyFill="1" applyBorder="1"/>
    <xf numFmtId="0" fontId="2" fillId="0" borderId="12" xfId="41" applyFont="1" applyFill="1" applyBorder="1"/>
    <xf numFmtId="0" fontId="20" fillId="0" borderId="3" xfId="41" applyFont="1" applyFill="1" applyBorder="1" applyAlignment="1">
      <alignment vertical="center"/>
    </xf>
    <xf numFmtId="1" fontId="23" fillId="0" borderId="6" xfId="6" applyNumberFormat="1" applyFont="1" applyBorder="1" applyAlignment="1">
      <alignment horizontal="left"/>
    </xf>
    <xf numFmtId="0" fontId="11" fillId="0" borderId="0" xfId="41" applyFont="1" applyFill="1" applyAlignment="1">
      <alignment vertical="center"/>
    </xf>
    <xf numFmtId="0" fontId="7" fillId="0" borderId="5" xfId="41" applyFont="1" applyBorder="1" applyAlignment="1">
      <alignment vertical="center"/>
    </xf>
    <xf numFmtId="0" fontId="2" fillId="0" borderId="4" xfId="41" applyFont="1" applyBorder="1" applyAlignment="1">
      <alignment vertical="center"/>
    </xf>
    <xf numFmtId="3" fontId="7" fillId="0" borderId="6" xfId="41" applyNumberFormat="1" applyFont="1" applyBorder="1" applyAlignment="1">
      <alignment vertical="center"/>
    </xf>
    <xf numFmtId="3" fontId="8" fillId="2" borderId="6" xfId="41" applyNumberFormat="1" applyFont="1" applyFill="1" applyBorder="1" applyAlignment="1">
      <alignment vertical="center"/>
    </xf>
    <xf numFmtId="0" fontId="7" fillId="0" borderId="4" xfId="41" applyFont="1" applyBorder="1" applyAlignment="1">
      <alignment vertical="center"/>
    </xf>
    <xf numFmtId="0" fontId="7" fillId="0" borderId="6" xfId="41" applyFont="1" applyBorder="1" applyAlignment="1">
      <alignment horizontal="center" vertical="center"/>
    </xf>
    <xf numFmtId="0" fontId="7" fillId="0" borderId="4" xfId="41" applyFont="1" applyBorder="1" applyAlignment="1">
      <alignment horizontal="center" vertical="center"/>
    </xf>
    <xf numFmtId="0" fontId="28" fillId="0" borderId="6" xfId="41" applyFont="1" applyBorder="1" applyAlignment="1">
      <alignment horizontal="center" vertical="center"/>
    </xf>
    <xf numFmtId="0" fontId="7" fillId="0" borderId="3" xfId="41" applyFont="1" applyBorder="1" applyAlignment="1">
      <alignment vertical="center"/>
    </xf>
    <xf numFmtId="0" fontId="4" fillId="0" borderId="0" xfId="41" applyFont="1" applyAlignment="1">
      <alignment horizontal="left"/>
    </xf>
    <xf numFmtId="3" fontId="48" fillId="0" borderId="13" xfId="6" applyNumberFormat="1" applyFont="1" applyBorder="1"/>
    <xf numFmtId="0" fontId="2" fillId="0" borderId="0" xfId="6" applyFont="1" applyBorder="1" applyAlignment="1">
      <alignment vertical="center"/>
    </xf>
    <xf numFmtId="1" fontId="8" fillId="0" borderId="0" xfId="6" applyNumberFormat="1" applyFont="1" applyBorder="1"/>
    <xf numFmtId="0" fontId="2" fillId="0" borderId="0" xfId="6" applyFont="1" applyBorder="1" applyAlignment="1"/>
    <xf numFmtId="0" fontId="3" fillId="0" borderId="0" xfId="41" applyFont="1" applyFill="1" applyBorder="1"/>
    <xf numFmtId="1" fontId="2" fillId="0" borderId="0" xfId="6" applyNumberFormat="1" applyFont="1" applyBorder="1"/>
    <xf numFmtId="1" fontId="8" fillId="0" borderId="13" xfId="6" applyNumberFormat="1" applyFont="1" applyBorder="1"/>
    <xf numFmtId="3" fontId="2" fillId="0" borderId="0" xfId="6" applyNumberFormat="1" applyFont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2" xfId="6" applyFont="1" applyFill="1" applyBorder="1"/>
    <xf numFmtId="3" fontId="2" fillId="0" borderId="0" xfId="6" applyNumberFormat="1" applyFont="1" applyFill="1" applyBorder="1" applyAlignment="1">
      <alignment vertical="center"/>
    </xf>
    <xf numFmtId="0" fontId="2" fillId="0" borderId="13" xfId="6" applyFont="1" applyFill="1" applyBorder="1" applyAlignment="1">
      <alignment horizontal="center" vertical="center"/>
    </xf>
    <xf numFmtId="166" fontId="2" fillId="0" borderId="0" xfId="6" applyNumberFormat="1" applyFont="1" applyFill="1" applyBorder="1" applyAlignment="1">
      <alignment horizontal="center"/>
    </xf>
    <xf numFmtId="0" fontId="2" fillId="0" borderId="1" xfId="6" applyFont="1" applyFill="1" applyBorder="1"/>
    <xf numFmtId="0" fontId="2" fillId="0" borderId="0" xfId="6" applyFont="1" applyFill="1" applyBorder="1" applyAlignment="1">
      <alignment horizontal="left" vertical="center"/>
    </xf>
    <xf numFmtId="3" fontId="2" fillId="0" borderId="6" xfId="6" applyNumberFormat="1" applyFont="1" applyBorder="1" applyAlignment="1">
      <alignment vertical="center"/>
    </xf>
    <xf numFmtId="3" fontId="2" fillId="0" borderId="6" xfId="6" applyNumberFormat="1" applyFont="1" applyBorder="1"/>
    <xf numFmtId="0" fontId="2" fillId="0" borderId="6" xfId="6" applyFont="1" applyBorder="1"/>
    <xf numFmtId="0" fontId="2" fillId="0" borderId="6" xfId="6" applyFont="1" applyBorder="1" applyAlignment="1">
      <alignment horizontal="center"/>
    </xf>
    <xf numFmtId="3" fontId="2" fillId="0" borderId="6" xfId="6" applyNumberFormat="1" applyFont="1" applyBorder="1" applyAlignment="1"/>
    <xf numFmtId="0" fontId="2" fillId="0" borderId="6" xfId="6" applyFont="1" applyFill="1" applyBorder="1" applyAlignment="1">
      <alignment horizontal="center"/>
    </xf>
    <xf numFmtId="0" fontId="2" fillId="0" borderId="14" xfId="6" applyFont="1" applyBorder="1" applyAlignment="1">
      <alignment horizontal="center"/>
    </xf>
    <xf numFmtId="0" fontId="2" fillId="0" borderId="9" xfId="6" applyFont="1" applyBorder="1" applyAlignment="1">
      <alignment horizontal="center"/>
    </xf>
    <xf numFmtId="0" fontId="2" fillId="0" borderId="2" xfId="6" applyFont="1" applyBorder="1" applyAlignment="1">
      <alignment vertical="center"/>
    </xf>
    <xf numFmtId="166" fontId="2" fillId="0" borderId="0" xfId="6" applyNumberFormat="1" applyFont="1" applyBorder="1" applyAlignment="1">
      <alignment horizontal="center" vertical="center"/>
    </xf>
    <xf numFmtId="0" fontId="2" fillId="0" borderId="1" xfId="6" applyFont="1" applyBorder="1" applyAlignment="1">
      <alignment vertical="center"/>
    </xf>
    <xf numFmtId="0" fontId="2" fillId="0" borderId="0" xfId="6" applyFont="1" applyBorder="1" applyAlignment="1">
      <alignment horizontal="right"/>
    </xf>
    <xf numFmtId="3" fontId="2" fillId="0" borderId="22" xfId="6" applyNumberFormat="1" applyFont="1" applyFill="1" applyBorder="1"/>
    <xf numFmtId="3" fontId="2" fillId="0" borderId="21" xfId="6" applyNumberFormat="1" applyFont="1" applyFill="1" applyBorder="1"/>
    <xf numFmtId="0" fontId="2" fillId="0" borderId="21" xfId="6" applyFont="1" applyFill="1" applyBorder="1"/>
    <xf numFmtId="3" fontId="2" fillId="0" borderId="19" xfId="6" applyNumberFormat="1" applyFont="1" applyFill="1" applyBorder="1"/>
    <xf numFmtId="0" fontId="2" fillId="0" borderId="18" xfId="6" applyFont="1" applyFill="1" applyBorder="1" applyAlignment="1">
      <alignment horizontal="center"/>
    </xf>
    <xf numFmtId="3" fontId="2" fillId="0" borderId="17" xfId="6" applyNumberFormat="1" applyFont="1" applyFill="1" applyBorder="1"/>
    <xf numFmtId="3" fontId="2" fillId="0" borderId="16" xfId="6" applyNumberFormat="1" applyFont="1" applyFill="1" applyBorder="1"/>
    <xf numFmtId="0" fontId="2" fillId="0" borderId="16" xfId="6" applyFont="1" applyFill="1" applyBorder="1"/>
    <xf numFmtId="0" fontId="2" fillId="0" borderId="15" xfId="6" applyFont="1" applyFill="1" applyBorder="1" applyAlignment="1">
      <alignment horizontal="center"/>
    </xf>
    <xf numFmtId="3" fontId="2" fillId="0" borderId="13" xfId="6" applyNumberFormat="1" applyFont="1" applyFill="1" applyBorder="1"/>
    <xf numFmtId="0" fontId="2" fillId="0" borderId="13" xfId="6" applyFont="1" applyFill="1" applyBorder="1"/>
    <xf numFmtId="0" fontId="2" fillId="0" borderId="0" xfId="0" applyFont="1" applyAlignment="1">
      <alignment vertical="center"/>
    </xf>
    <xf numFmtId="3" fontId="2" fillId="0" borderId="13" xfId="6" applyNumberFormat="1" applyFont="1" applyFill="1" applyBorder="1" applyAlignment="1">
      <alignment horizontal="center" vertical="center"/>
    </xf>
    <xf numFmtId="3" fontId="8" fillId="0" borderId="13" xfId="6" applyNumberFormat="1" applyFont="1" applyBorder="1"/>
    <xf numFmtId="3" fontId="2" fillId="0" borderId="0" xfId="0" applyNumberFormat="1" applyFont="1" applyAlignment="1">
      <alignment vertical="center"/>
    </xf>
    <xf numFmtId="167" fontId="41" fillId="0" borderId="0" xfId="50" applyNumberFormat="1" applyFont="1"/>
    <xf numFmtId="172" fontId="5" fillId="0" borderId="0" xfId="50" applyNumberFormat="1" applyFont="1" applyAlignment="1">
      <alignment vertical="center"/>
    </xf>
    <xf numFmtId="3" fontId="5" fillId="0" borderId="9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left"/>
    </xf>
    <xf numFmtId="167" fontId="0" fillId="0" borderId="6" xfId="0" applyNumberFormat="1" applyBorder="1"/>
    <xf numFmtId="0" fontId="31" fillId="0" borderId="0" xfId="6" applyFont="1" applyBorder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6" fontId="20" fillId="0" borderId="0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21" fontId="20" fillId="0" borderId="0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0" fontId="2" fillId="0" borderId="14" xfId="8" applyFont="1" applyBorder="1" applyAlignment="1">
      <alignment horizontal="center" vertical="center"/>
    </xf>
    <xf numFmtId="0" fontId="41" fillId="0" borderId="5" xfId="8" applyFont="1" applyBorder="1" applyAlignment="1">
      <alignment horizontal="center"/>
    </xf>
    <xf numFmtId="0" fontId="41" fillId="0" borderId="4" xfId="8" applyFont="1" applyBorder="1" applyAlignment="1">
      <alignment horizontal="center"/>
    </xf>
    <xf numFmtId="167" fontId="41" fillId="0" borderId="6" xfId="8" applyNumberFormat="1" applyFont="1" applyBorder="1" applyAlignment="1">
      <alignment horizontal="center"/>
    </xf>
    <xf numFmtId="0" fontId="41" fillId="0" borderId="6" xfId="8" applyFont="1" applyBorder="1" applyAlignment="1">
      <alignment horizontal="center"/>
    </xf>
    <xf numFmtId="0" fontId="41" fillId="0" borderId="0" xfId="8" applyFont="1" applyAlignment="1">
      <alignment horizontal="center"/>
    </xf>
    <xf numFmtId="0" fontId="31" fillId="0" borderId="0" xfId="8" applyFont="1" applyAlignment="1">
      <alignment horizontal="center"/>
    </xf>
    <xf numFmtId="0" fontId="2" fillId="0" borderId="6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42" fillId="0" borderId="0" xfId="41" applyFont="1" applyAlignment="1">
      <alignment horizontal="center"/>
    </xf>
    <xf numFmtId="0" fontId="4" fillId="0" borderId="0" xfId="41" applyFont="1" applyAlignment="1">
      <alignment horizontal="right"/>
    </xf>
    <xf numFmtId="0" fontId="47" fillId="0" borderId="0" xfId="41" applyFont="1" applyAlignment="1">
      <alignment horizontal="right"/>
    </xf>
    <xf numFmtId="0" fontId="3" fillId="0" borderId="0" xfId="41" applyFont="1" applyAlignment="1">
      <alignment horizontal="center"/>
    </xf>
    <xf numFmtId="0" fontId="2" fillId="0" borderId="0" xfId="41" applyFont="1" applyAlignment="1">
      <alignment horizontal="center"/>
    </xf>
    <xf numFmtId="0" fontId="31" fillId="0" borderId="0" xfId="41" applyFont="1" applyAlignment="1">
      <alignment horizontal="center"/>
    </xf>
    <xf numFmtId="0" fontId="2" fillId="0" borderId="6" xfId="41" applyFont="1" applyBorder="1" applyAlignment="1">
      <alignment horizontal="center" vertical="center"/>
    </xf>
    <xf numFmtId="0" fontId="3" fillId="0" borderId="6" xfId="41" applyFont="1" applyBorder="1" applyAlignment="1">
      <alignment horizontal="center" vertical="center"/>
    </xf>
    <xf numFmtId="0" fontId="29" fillId="0" borderId="0" xfId="5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6" applyFont="1" applyBorder="1" applyAlignment="1">
      <alignment horizontal="center" vertical="center"/>
    </xf>
    <xf numFmtId="0" fontId="2" fillId="0" borderId="5" xfId="6" applyFont="1" applyBorder="1" applyAlignment="1">
      <alignment horizontal="center"/>
    </xf>
    <xf numFmtId="0" fontId="2" fillId="0" borderId="3" xfId="6" applyFont="1" applyBorder="1" applyAlignment="1">
      <alignment horizontal="center"/>
    </xf>
    <xf numFmtId="0" fontId="6" fillId="0" borderId="1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31" fillId="0" borderId="0" xfId="6" applyFont="1" applyBorder="1" applyAlignment="1">
      <alignment horizontal="left"/>
    </xf>
    <xf numFmtId="0" fontId="2" fillId="0" borderId="5" xfId="6" applyFont="1" applyFill="1" applyBorder="1" applyAlignment="1">
      <alignment horizontal="center"/>
    </xf>
    <xf numFmtId="0" fontId="2" fillId="0" borderId="3" xfId="6" applyFont="1" applyFill="1" applyBorder="1" applyAlignment="1">
      <alignment horizontal="center"/>
    </xf>
    <xf numFmtId="0" fontId="2" fillId="0" borderId="4" xfId="6" applyFont="1" applyBorder="1" applyAlignment="1">
      <alignment horizontal="center"/>
    </xf>
    <xf numFmtId="0" fontId="36" fillId="0" borderId="0" xfId="6" applyFont="1" applyBorder="1" applyAlignment="1">
      <alignment horizontal="left"/>
    </xf>
    <xf numFmtId="0" fontId="2" fillId="0" borderId="5" xfId="6" applyFont="1" applyFill="1" applyBorder="1" applyAlignment="1">
      <alignment horizontal="left"/>
    </xf>
    <xf numFmtId="0" fontId="2" fillId="0" borderId="4" xfId="6" applyFont="1" applyFill="1" applyBorder="1" applyAlignment="1">
      <alignment horizontal="left"/>
    </xf>
    <xf numFmtId="0" fontId="2" fillId="0" borderId="3" xfId="6" applyFont="1" applyFill="1" applyBorder="1" applyAlignment="1">
      <alignment horizontal="left"/>
    </xf>
    <xf numFmtId="0" fontId="2" fillId="0" borderId="5" xfId="6" applyFont="1" applyFill="1" applyBorder="1" applyAlignment="1">
      <alignment horizontal="center" vertical="center"/>
    </xf>
    <xf numFmtId="0" fontId="2" fillId="0" borderId="4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13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3" fillId="0" borderId="0" xfId="6" applyFont="1" applyBorder="1" applyAlignment="1">
      <alignment horizontal="center"/>
    </xf>
    <xf numFmtId="0" fontId="7" fillId="0" borderId="5" xfId="41" applyFont="1" applyBorder="1" applyAlignment="1">
      <alignment horizontal="right" vertical="center"/>
    </xf>
    <xf numFmtId="0" fontId="7" fillId="0" borderId="4" xfId="41" applyFont="1" applyBorder="1" applyAlignment="1">
      <alignment horizontal="right" vertical="center"/>
    </xf>
    <xf numFmtId="0" fontId="2" fillId="0" borderId="5" xfId="41" applyFont="1" applyFill="1" applyBorder="1" applyAlignment="1">
      <alignment horizontal="center"/>
    </xf>
    <xf numFmtId="0" fontId="2" fillId="0" borderId="4" xfId="41" applyFont="1" applyFill="1" applyBorder="1" applyAlignment="1">
      <alignment horizontal="center"/>
    </xf>
    <xf numFmtId="0" fontId="2" fillId="0" borderId="3" xfId="41" applyFont="1" applyFill="1" applyBorder="1" applyAlignment="1">
      <alignment horizontal="center"/>
    </xf>
    <xf numFmtId="0" fontId="8" fillId="0" borderId="5" xfId="41" applyFont="1" applyBorder="1" applyAlignment="1">
      <alignment horizontal="center" vertical="center"/>
    </xf>
    <xf numFmtId="0" fontId="8" fillId="0" borderId="4" xfId="41" applyFont="1" applyBorder="1" applyAlignment="1">
      <alignment horizontal="center" vertical="center"/>
    </xf>
    <xf numFmtId="0" fontId="31" fillId="0" borderId="0" xfId="6" applyFont="1" applyBorder="1" applyAlignment="1">
      <alignment horizontal="left" vertical="center"/>
    </xf>
    <xf numFmtId="0" fontId="4" fillId="0" borderId="0" xfId="6" applyFont="1" applyBorder="1" applyAlignment="1">
      <alignment horizontal="center"/>
    </xf>
    <xf numFmtId="167" fontId="0" fillId="0" borderId="0" xfId="0" applyNumberFormat="1"/>
  </cellXfs>
  <cellStyles count="51">
    <cellStyle name="Comma" xfId="50" builtinId="3"/>
    <cellStyle name="Comma 10" xfId="10"/>
    <cellStyle name="Comma 11" xfId="11"/>
    <cellStyle name="Comma 12" xfId="12"/>
    <cellStyle name="Comma 13" xfId="13"/>
    <cellStyle name="Comma 14" xfId="14"/>
    <cellStyle name="Comma 15" xfId="15"/>
    <cellStyle name="Comma 16" xfId="16"/>
    <cellStyle name="Comma 17" xfId="17"/>
    <cellStyle name="Comma 18" xfId="18"/>
    <cellStyle name="Comma 19" xfId="19"/>
    <cellStyle name="Comma 2" xfId="1"/>
    <cellStyle name="Comma 2 2" xfId="20"/>
    <cellStyle name="Comma 2 3" xfId="21"/>
    <cellStyle name="Comma 2 4" xfId="22"/>
    <cellStyle name="Comma 20" xfId="23"/>
    <cellStyle name="Comma 21" xfId="24"/>
    <cellStyle name="Comma 22" xfId="25"/>
    <cellStyle name="Comma 23" xfId="26"/>
    <cellStyle name="Comma 24" xfId="27"/>
    <cellStyle name="Comma 25" xfId="28"/>
    <cellStyle name="Comma 26" xfId="29"/>
    <cellStyle name="Comma 27" xfId="30"/>
    <cellStyle name="Comma 3" xfId="2"/>
    <cellStyle name="Comma 3 2" xfId="31"/>
    <cellStyle name="Comma 3 3" xfId="32"/>
    <cellStyle name="Comma 3 4" xfId="33"/>
    <cellStyle name="Comma 3 5" xfId="49"/>
    <cellStyle name="Comma 4" xfId="9"/>
    <cellStyle name="Comma 5" xfId="34"/>
    <cellStyle name="Comma 5 2" xfId="35"/>
    <cellStyle name="Comma 6" xfId="36"/>
    <cellStyle name="Comma_21.Aktivet Afatgjata Materiale  09 2" xfId="37"/>
    <cellStyle name="Currency 2" xfId="38"/>
    <cellStyle name="Euro" xfId="39"/>
    <cellStyle name="Migliaia 2" xfId="3"/>
    <cellStyle name="Migliaia 2 2" xfId="4"/>
    <cellStyle name="Normal" xfId="0" builtinId="0"/>
    <cellStyle name="Normal 2" xfId="5"/>
    <cellStyle name="Normal 2 2" xfId="40"/>
    <cellStyle name="Normal 2 2 2" xfId="41"/>
    <cellStyle name="Normal 2 2 3" xfId="42"/>
    <cellStyle name="Normal 2 2 4" xfId="43"/>
    <cellStyle name="Normal 3" xfId="6"/>
    <cellStyle name="Normal 4" xfId="8"/>
    <cellStyle name="Normal 5" xfId="44"/>
    <cellStyle name="Normal 6" xfId="45"/>
    <cellStyle name="Normale 2" xfId="7"/>
    <cellStyle name="Normale_bilanc i rregulluar 2009" xfId="46"/>
    <cellStyle name="Percent 2" xfId="47"/>
    <cellStyle name="Percent 3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11</xdr:row>
      <xdr:rowOff>57150</xdr:rowOff>
    </xdr:from>
    <xdr:to>
      <xdr:col>1</xdr:col>
      <xdr:colOff>1695450</xdr:colOff>
      <xdr:row>20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81100" y="1962150"/>
          <a:ext cx="1123950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11</xdr:row>
      <xdr:rowOff>47625</xdr:rowOff>
    </xdr:from>
    <xdr:to>
      <xdr:col>4</xdr:col>
      <xdr:colOff>361950</xdr:colOff>
      <xdr:row>20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19400" y="1952625"/>
          <a:ext cx="211455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opLeftCell="A4" workbookViewId="0">
      <selection activeCell="B27" sqref="B27:I27"/>
    </sheetView>
  </sheetViews>
  <sheetFormatPr defaultRowHeight="12.75"/>
  <cols>
    <col min="1" max="2" width="9.140625" style="6"/>
    <col min="3" max="3" width="9.28515625" style="6" customWidth="1"/>
    <col min="4" max="4" width="11.42578125" style="6" customWidth="1"/>
    <col min="5" max="5" width="12.85546875" style="6" customWidth="1"/>
    <col min="6" max="6" width="5.42578125" style="6" customWidth="1"/>
    <col min="7" max="8" width="9.140625" style="6"/>
    <col min="9" max="9" width="3.140625" style="6" customWidth="1"/>
    <col min="10" max="10" width="9.140625" style="6"/>
    <col min="11" max="11" width="1.85546875" style="6" customWidth="1"/>
    <col min="12" max="16384" width="9.140625" style="6"/>
  </cols>
  <sheetData>
    <row r="1" spans="1:10" ht="6.75" customHeight="1"/>
    <row r="2" spans="1:10">
      <c r="A2" s="79"/>
      <c r="B2" s="80"/>
      <c r="C2" s="80"/>
      <c r="D2" s="80"/>
      <c r="E2" s="80"/>
      <c r="F2" s="80"/>
      <c r="G2" s="80"/>
      <c r="H2" s="80"/>
      <c r="I2" s="80"/>
      <c r="J2" s="81"/>
    </row>
    <row r="3" spans="1:10" s="88" customFormat="1" ht="14.1" customHeight="1">
      <c r="A3" s="82"/>
      <c r="B3" s="83" t="s">
        <v>25</v>
      </c>
      <c r="C3" s="83"/>
      <c r="D3" s="83"/>
      <c r="E3" s="84" t="s">
        <v>536</v>
      </c>
      <c r="F3" s="85"/>
      <c r="G3" s="86"/>
      <c r="H3" s="84"/>
      <c r="I3" s="83"/>
      <c r="J3" s="87"/>
    </row>
    <row r="4" spans="1:10" s="88" customFormat="1" ht="14.1" customHeight="1">
      <c r="A4" s="82"/>
      <c r="B4" s="83" t="s">
        <v>14</v>
      </c>
      <c r="C4" s="83"/>
      <c r="D4" s="83"/>
      <c r="E4" s="84" t="s">
        <v>538</v>
      </c>
      <c r="F4" s="89"/>
      <c r="G4" s="90"/>
      <c r="H4" s="91"/>
      <c r="I4" s="91"/>
      <c r="J4" s="87"/>
    </row>
    <row r="5" spans="1:10" s="88" customFormat="1" ht="14.1" customHeight="1">
      <c r="A5" s="82"/>
      <c r="B5" s="83" t="s">
        <v>5</v>
      </c>
      <c r="C5" s="83"/>
      <c r="D5" s="83"/>
      <c r="E5" s="92" t="s">
        <v>540</v>
      </c>
      <c r="F5" s="84"/>
      <c r="G5" s="84"/>
      <c r="H5" s="84"/>
      <c r="I5" s="84"/>
      <c r="J5" s="87"/>
    </row>
    <row r="6" spans="1:10" s="88" customFormat="1" ht="14.1" customHeight="1">
      <c r="A6" s="82"/>
      <c r="B6" s="83"/>
      <c r="C6" s="83"/>
      <c r="D6" s="83"/>
      <c r="E6" s="83"/>
      <c r="F6" s="83"/>
      <c r="G6" s="215" t="s">
        <v>566</v>
      </c>
      <c r="H6" s="93"/>
      <c r="I6" s="91"/>
      <c r="J6" s="87"/>
    </row>
    <row r="7" spans="1:10" s="88" customFormat="1" ht="14.1" customHeight="1">
      <c r="A7" s="82"/>
      <c r="B7" s="83" t="s">
        <v>0</v>
      </c>
      <c r="C7" s="83"/>
      <c r="D7" s="83"/>
      <c r="E7" s="260">
        <v>41655</v>
      </c>
      <c r="F7" s="94"/>
      <c r="G7" s="83"/>
      <c r="H7" s="83"/>
      <c r="I7" s="83"/>
      <c r="J7" s="87"/>
    </row>
    <row r="8" spans="1:10" s="88" customFormat="1" ht="14.1" customHeight="1">
      <c r="A8" s="82"/>
      <c r="B8" s="83" t="s">
        <v>1</v>
      </c>
      <c r="C8" s="83"/>
      <c r="D8" s="83"/>
      <c r="E8" s="92"/>
      <c r="F8" s="95"/>
      <c r="G8" s="83"/>
      <c r="H8" s="83"/>
      <c r="I8" s="83"/>
      <c r="J8" s="87"/>
    </row>
    <row r="9" spans="1:10" s="88" customFormat="1" ht="14.1" customHeight="1">
      <c r="A9" s="82"/>
      <c r="B9" s="83"/>
      <c r="C9" s="83"/>
      <c r="D9" s="83"/>
      <c r="E9" s="83"/>
      <c r="F9" s="83"/>
      <c r="G9" s="83"/>
      <c r="H9" s="83"/>
      <c r="I9" s="83"/>
      <c r="J9" s="87"/>
    </row>
    <row r="10" spans="1:10" s="88" customFormat="1" ht="14.1" customHeight="1">
      <c r="A10" s="82"/>
      <c r="B10" s="83" t="s">
        <v>11</v>
      </c>
      <c r="C10" s="83"/>
      <c r="D10" s="83"/>
      <c r="E10" s="84" t="s">
        <v>567</v>
      </c>
      <c r="F10" s="84"/>
      <c r="G10" s="84"/>
      <c r="H10" s="84"/>
      <c r="I10" s="84"/>
      <c r="J10" s="87"/>
    </row>
    <row r="11" spans="1:10" s="88" customFormat="1" ht="14.1" customHeight="1">
      <c r="A11" s="82"/>
      <c r="B11" s="83"/>
      <c r="C11" s="83"/>
      <c r="D11" s="83"/>
      <c r="E11" s="92" t="s">
        <v>568</v>
      </c>
      <c r="F11" s="92"/>
      <c r="G11" s="92"/>
      <c r="H11" s="92"/>
      <c r="I11" s="92"/>
      <c r="J11" s="87"/>
    </row>
    <row r="12" spans="1:10" s="88" customFormat="1" ht="14.1" customHeight="1">
      <c r="A12" s="82"/>
      <c r="B12" s="83"/>
      <c r="C12" s="83"/>
      <c r="D12" s="83"/>
      <c r="E12" s="92" t="s">
        <v>569</v>
      </c>
      <c r="F12" s="92"/>
      <c r="G12" s="92"/>
      <c r="H12" s="92"/>
      <c r="I12" s="92"/>
      <c r="J12" s="87"/>
    </row>
    <row r="13" spans="1:10">
      <c r="A13" s="3"/>
      <c r="B13" s="4"/>
      <c r="C13" s="4"/>
      <c r="D13" s="4"/>
      <c r="E13" s="4"/>
      <c r="F13" s="4"/>
      <c r="G13" s="4"/>
      <c r="H13" s="4"/>
      <c r="I13" s="4"/>
      <c r="J13" s="5"/>
    </row>
    <row r="14" spans="1:10">
      <c r="A14" s="3"/>
      <c r="B14" s="4"/>
      <c r="C14" s="4"/>
      <c r="D14" s="4"/>
      <c r="E14" s="4"/>
      <c r="F14" s="4"/>
      <c r="G14" s="4"/>
      <c r="H14" s="4"/>
      <c r="I14" s="4"/>
      <c r="J14" s="5"/>
    </row>
    <row r="15" spans="1:10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0">
      <c r="A16" s="3"/>
      <c r="B16" s="4"/>
      <c r="C16" s="4"/>
      <c r="D16" s="4"/>
      <c r="E16" s="4"/>
      <c r="F16" s="4"/>
      <c r="G16" s="4"/>
      <c r="H16" s="4"/>
      <c r="I16" s="4"/>
      <c r="J16" s="5"/>
    </row>
    <row r="17" spans="1:10">
      <c r="A17" s="3"/>
      <c r="B17" s="4"/>
      <c r="C17" s="4"/>
      <c r="D17" s="4"/>
      <c r="E17" s="4"/>
      <c r="F17" s="4"/>
      <c r="G17" s="4"/>
      <c r="H17" s="4"/>
      <c r="I17" s="4"/>
      <c r="J17" s="5"/>
    </row>
    <row r="18" spans="1:10">
      <c r="A18" s="3"/>
      <c r="B18" s="4"/>
      <c r="C18" s="4"/>
      <c r="D18" s="4"/>
      <c r="E18" s="4"/>
      <c r="F18" s="4"/>
      <c r="G18" s="4"/>
      <c r="H18" s="4"/>
      <c r="I18" s="4"/>
      <c r="J18" s="5"/>
    </row>
    <row r="19" spans="1:10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>
      <c r="A20" s="3"/>
      <c r="B20" s="4"/>
      <c r="C20" s="4"/>
      <c r="D20" s="4"/>
      <c r="E20" s="4"/>
      <c r="F20" s="4"/>
      <c r="G20" s="4"/>
      <c r="H20" s="4"/>
      <c r="I20" s="4"/>
      <c r="J20" s="5"/>
    </row>
    <row r="21" spans="1:10">
      <c r="A21" s="3"/>
      <c r="C21" s="4"/>
      <c r="D21" s="4"/>
      <c r="E21" s="4"/>
      <c r="F21" s="4"/>
      <c r="G21" s="4"/>
      <c r="H21" s="4"/>
      <c r="I21" s="4"/>
      <c r="J21" s="5"/>
    </row>
    <row r="22" spans="1:10">
      <c r="A22" s="3"/>
      <c r="B22" s="4"/>
      <c r="C22" s="4"/>
      <c r="D22" s="4"/>
      <c r="E22" s="4"/>
      <c r="F22" s="4"/>
      <c r="G22" s="4"/>
      <c r="H22" s="4"/>
      <c r="I22" s="4"/>
      <c r="J22" s="5"/>
    </row>
    <row r="23" spans="1:10">
      <c r="A23" s="3"/>
      <c r="B23" s="4"/>
      <c r="C23" s="4"/>
      <c r="D23" s="4"/>
      <c r="E23" s="4"/>
      <c r="F23" s="4"/>
      <c r="G23" s="4"/>
      <c r="H23" s="4"/>
      <c r="I23" s="4"/>
      <c r="J23" s="5"/>
    </row>
    <row r="24" spans="1:10">
      <c r="A24" s="3"/>
      <c r="B24" s="4"/>
      <c r="C24" s="4"/>
      <c r="D24" s="4"/>
      <c r="E24" s="4"/>
      <c r="F24" s="4"/>
      <c r="G24" s="4"/>
      <c r="H24" s="4"/>
      <c r="I24" s="4"/>
      <c r="J24" s="5"/>
    </row>
    <row r="25" spans="1:10" ht="33.75">
      <c r="A25" s="364" t="s">
        <v>6</v>
      </c>
      <c r="B25" s="365"/>
      <c r="C25" s="365"/>
      <c r="D25" s="365"/>
      <c r="E25" s="365"/>
      <c r="F25" s="365"/>
      <c r="G25" s="365"/>
      <c r="H25" s="365"/>
      <c r="I25" s="365"/>
      <c r="J25" s="366"/>
    </row>
    <row r="26" spans="1:10">
      <c r="A26" s="3"/>
      <c r="B26" s="367" t="s">
        <v>225</v>
      </c>
      <c r="C26" s="367"/>
      <c r="D26" s="367"/>
      <c r="E26" s="367"/>
      <c r="F26" s="367"/>
      <c r="G26" s="367"/>
      <c r="H26" s="367"/>
      <c r="I26" s="367"/>
      <c r="J26" s="5"/>
    </row>
    <row r="27" spans="1:10">
      <c r="A27" s="3"/>
      <c r="B27" s="367" t="s">
        <v>612</v>
      </c>
      <c r="C27" s="367"/>
      <c r="D27" s="367"/>
      <c r="E27" s="367"/>
      <c r="F27" s="367"/>
      <c r="G27" s="367"/>
      <c r="H27" s="367"/>
      <c r="I27" s="367"/>
      <c r="J27" s="5"/>
    </row>
    <row r="28" spans="1:10">
      <c r="A28" s="3"/>
      <c r="B28" s="4"/>
      <c r="C28" s="4"/>
      <c r="D28" s="4"/>
      <c r="E28" s="4"/>
      <c r="F28" s="4"/>
      <c r="G28" s="4"/>
      <c r="H28" s="4"/>
      <c r="I28" s="4"/>
      <c r="J28" s="5"/>
    </row>
    <row r="29" spans="1:10">
      <c r="A29" s="3"/>
      <c r="B29" s="4"/>
      <c r="C29" s="4"/>
      <c r="D29" s="4"/>
      <c r="E29" s="4"/>
      <c r="F29" s="4"/>
      <c r="G29" s="4"/>
      <c r="H29" s="4"/>
      <c r="I29" s="4"/>
      <c r="J29" s="5"/>
    </row>
    <row r="30" spans="1:10" ht="33.75">
      <c r="A30" s="3"/>
      <c r="B30" s="4"/>
      <c r="C30" s="4"/>
      <c r="D30" s="4"/>
      <c r="E30" s="96" t="s">
        <v>602</v>
      </c>
      <c r="F30" s="4"/>
      <c r="G30" s="4"/>
      <c r="H30" s="4"/>
      <c r="I30" s="4"/>
      <c r="J30" s="5"/>
    </row>
    <row r="31" spans="1:10">
      <c r="A31" s="3"/>
      <c r="B31" s="4"/>
      <c r="C31" s="4"/>
      <c r="D31" s="4"/>
      <c r="E31" s="4"/>
      <c r="F31" s="4"/>
      <c r="G31" s="4"/>
      <c r="H31" s="4"/>
      <c r="I31" s="4"/>
      <c r="J31" s="5"/>
    </row>
    <row r="32" spans="1:10">
      <c r="A32" s="3"/>
      <c r="B32" s="4"/>
      <c r="C32" s="4"/>
      <c r="D32" s="4"/>
      <c r="E32" s="4"/>
      <c r="F32" s="4"/>
      <c r="G32" s="4"/>
      <c r="H32" s="4"/>
      <c r="I32" s="4"/>
      <c r="J32" s="5"/>
    </row>
    <row r="33" spans="1:10">
      <c r="A33" s="3"/>
      <c r="B33" s="4"/>
      <c r="C33" s="4"/>
      <c r="D33" s="4"/>
      <c r="E33" s="4"/>
      <c r="F33" s="4"/>
      <c r="G33" s="4"/>
      <c r="H33" s="4"/>
      <c r="I33" s="4"/>
      <c r="J33" s="5"/>
    </row>
    <row r="34" spans="1:10">
      <c r="A34" s="3"/>
      <c r="B34" s="4"/>
      <c r="C34" s="4"/>
      <c r="D34" s="4"/>
      <c r="E34" s="4"/>
      <c r="F34" s="4"/>
      <c r="G34" s="4"/>
      <c r="H34" s="4"/>
      <c r="I34" s="4"/>
      <c r="J34" s="5"/>
    </row>
    <row r="35" spans="1:10">
      <c r="A35" s="3"/>
      <c r="B35" s="4"/>
      <c r="C35" s="4"/>
      <c r="D35" s="4"/>
      <c r="E35" s="4"/>
      <c r="F35" s="4"/>
      <c r="G35" s="4"/>
      <c r="H35" s="4"/>
      <c r="I35" s="4"/>
      <c r="J35" s="5"/>
    </row>
    <row r="36" spans="1:10">
      <c r="A36" s="3"/>
      <c r="B36" s="4"/>
      <c r="C36" s="4"/>
      <c r="D36" s="4"/>
      <c r="E36" s="4"/>
      <c r="F36" s="4"/>
      <c r="G36" s="4"/>
      <c r="H36" s="4"/>
      <c r="I36" s="4"/>
      <c r="J36" s="5"/>
    </row>
    <row r="37" spans="1:10">
      <c r="A37" s="3"/>
      <c r="B37" s="4"/>
      <c r="C37" s="4"/>
      <c r="D37" s="4"/>
      <c r="E37" s="4"/>
      <c r="F37" s="4"/>
      <c r="G37" s="4"/>
      <c r="H37" s="4"/>
      <c r="I37" s="4"/>
      <c r="J37" s="5"/>
    </row>
    <row r="38" spans="1:10">
      <c r="A38" s="3"/>
      <c r="B38" s="4"/>
      <c r="C38" s="4"/>
      <c r="D38" s="4"/>
      <c r="E38" s="4"/>
      <c r="F38" s="4"/>
      <c r="G38" s="4"/>
      <c r="H38" s="4"/>
      <c r="I38" s="4"/>
      <c r="J38" s="5"/>
    </row>
    <row r="39" spans="1:10">
      <c r="A39" s="3"/>
      <c r="B39" s="4"/>
      <c r="C39" s="4"/>
      <c r="D39" s="4"/>
      <c r="E39" s="4"/>
      <c r="F39" s="4"/>
      <c r="G39" s="4"/>
      <c r="H39" s="4"/>
      <c r="I39" s="4"/>
      <c r="J39" s="5"/>
    </row>
    <row r="40" spans="1:10">
      <c r="A40" s="3"/>
      <c r="B40" s="4"/>
      <c r="C40" s="4"/>
      <c r="D40" s="4"/>
      <c r="E40" s="4"/>
      <c r="F40" s="4"/>
      <c r="G40" s="4"/>
      <c r="H40" s="4"/>
      <c r="I40" s="4"/>
      <c r="J40" s="5"/>
    </row>
    <row r="41" spans="1:10">
      <c r="A41" s="3"/>
      <c r="B41" s="4"/>
      <c r="C41" s="4"/>
      <c r="D41" s="4"/>
      <c r="E41" s="4"/>
      <c r="F41" s="4"/>
      <c r="G41" s="4"/>
      <c r="H41" s="4"/>
      <c r="I41" s="4"/>
      <c r="J41" s="5"/>
    </row>
    <row r="42" spans="1:10">
      <c r="A42" s="3"/>
      <c r="B42" s="4"/>
      <c r="C42" s="4"/>
      <c r="D42" s="4"/>
      <c r="E42" s="4"/>
      <c r="F42" s="4"/>
      <c r="G42" s="4"/>
      <c r="H42" s="4"/>
      <c r="I42" s="4"/>
      <c r="J42" s="5"/>
    </row>
    <row r="43" spans="1:10">
      <c r="A43" s="3"/>
      <c r="B43" s="4"/>
      <c r="C43" s="4"/>
      <c r="D43" s="4"/>
      <c r="E43" s="4"/>
      <c r="F43" s="4"/>
      <c r="G43" s="4"/>
      <c r="H43" s="4"/>
      <c r="I43" s="4"/>
      <c r="J43" s="5"/>
    </row>
    <row r="44" spans="1:10">
      <c r="A44" s="3"/>
      <c r="B44" s="4"/>
      <c r="C44" s="4"/>
      <c r="D44" s="4"/>
      <c r="E44" s="4"/>
      <c r="F44" s="4"/>
      <c r="G44" s="4"/>
      <c r="H44" s="4"/>
      <c r="I44" s="4"/>
      <c r="J44" s="5"/>
    </row>
    <row r="45" spans="1:10" ht="9" customHeight="1">
      <c r="A45" s="3"/>
      <c r="B45" s="4"/>
      <c r="C45" s="4"/>
      <c r="D45" s="4"/>
      <c r="E45" s="4"/>
      <c r="F45" s="4"/>
      <c r="G45" s="4"/>
      <c r="H45" s="4"/>
      <c r="I45" s="4"/>
      <c r="J45" s="5"/>
    </row>
    <row r="46" spans="1:10">
      <c r="A46" s="3"/>
      <c r="B46" s="4"/>
      <c r="C46" s="4"/>
      <c r="D46" s="4"/>
      <c r="E46" s="4"/>
      <c r="F46" s="4"/>
      <c r="G46" s="4"/>
      <c r="H46" s="4"/>
      <c r="I46" s="4"/>
      <c r="J46" s="5"/>
    </row>
    <row r="47" spans="1:10">
      <c r="A47" s="3"/>
      <c r="B47" s="4"/>
      <c r="C47" s="4"/>
      <c r="D47" s="4"/>
      <c r="E47" s="4"/>
      <c r="F47" s="4"/>
      <c r="G47" s="4"/>
      <c r="H47" s="4"/>
      <c r="I47" s="4"/>
      <c r="J47" s="5"/>
    </row>
    <row r="48" spans="1:10" s="88" customFormat="1" ht="12.95" customHeight="1">
      <c r="A48" s="82"/>
      <c r="B48" s="83" t="s">
        <v>20</v>
      </c>
      <c r="C48" s="83"/>
      <c r="D48" s="83"/>
      <c r="E48" s="83"/>
      <c r="F48" s="83"/>
      <c r="G48" s="363" t="s">
        <v>570</v>
      </c>
      <c r="H48" s="363"/>
      <c r="I48" s="83"/>
      <c r="J48" s="87"/>
    </row>
    <row r="49" spans="1:10" s="88" customFormat="1" ht="12.95" customHeight="1">
      <c r="A49" s="82"/>
      <c r="B49" s="83" t="s">
        <v>21</v>
      </c>
      <c r="C49" s="83"/>
      <c r="D49" s="83"/>
      <c r="E49" s="83"/>
      <c r="F49" s="83"/>
      <c r="G49" s="369" t="s">
        <v>571</v>
      </c>
      <c r="H49" s="369"/>
      <c r="I49" s="83"/>
      <c r="J49" s="87"/>
    </row>
    <row r="50" spans="1:10" s="88" customFormat="1" ht="12.95" customHeight="1">
      <c r="A50" s="82"/>
      <c r="B50" s="83" t="s">
        <v>15</v>
      </c>
      <c r="C50" s="83"/>
      <c r="D50" s="83"/>
      <c r="E50" s="83"/>
      <c r="F50" s="83"/>
      <c r="G50" s="369" t="s">
        <v>572</v>
      </c>
      <c r="H50" s="369"/>
      <c r="I50" s="83"/>
      <c r="J50" s="87"/>
    </row>
    <row r="51" spans="1:10" s="88" customFormat="1" ht="12.95" customHeight="1">
      <c r="A51" s="82"/>
      <c r="B51" s="83" t="s">
        <v>16</v>
      </c>
      <c r="C51" s="83"/>
      <c r="D51" s="83"/>
      <c r="E51" s="83"/>
      <c r="F51" s="83"/>
      <c r="G51" s="369" t="s">
        <v>572</v>
      </c>
      <c r="H51" s="369"/>
      <c r="I51" s="83"/>
      <c r="J51" s="87"/>
    </row>
    <row r="52" spans="1:10">
      <c r="A52" s="3"/>
      <c r="B52" s="4"/>
      <c r="C52" s="4"/>
      <c r="D52" s="4"/>
      <c r="E52" s="4"/>
      <c r="F52" s="4"/>
      <c r="G52" s="4"/>
      <c r="H52" s="4"/>
      <c r="I52" s="4"/>
      <c r="J52" s="5"/>
    </row>
    <row r="53" spans="1:10" s="100" customFormat="1" ht="12.95" customHeight="1">
      <c r="A53" s="97"/>
      <c r="B53" s="83" t="s">
        <v>22</v>
      </c>
      <c r="C53" s="83"/>
      <c r="D53" s="83"/>
      <c r="E53" s="83"/>
      <c r="F53" s="95" t="s">
        <v>17</v>
      </c>
      <c r="G53" s="370" t="s">
        <v>603</v>
      </c>
      <c r="H53" s="367"/>
      <c r="I53" s="98"/>
      <c r="J53" s="99"/>
    </row>
    <row r="54" spans="1:10" s="100" customFormat="1" ht="12.95" customHeight="1">
      <c r="A54" s="97"/>
      <c r="B54" s="83"/>
      <c r="C54" s="83"/>
      <c r="D54" s="83"/>
      <c r="E54" s="83"/>
      <c r="F54" s="95" t="s">
        <v>18</v>
      </c>
      <c r="G54" s="368" t="s">
        <v>604</v>
      </c>
      <c r="H54" s="367"/>
      <c r="I54" s="98"/>
      <c r="J54" s="99"/>
    </row>
    <row r="55" spans="1:10" s="100" customFormat="1" ht="7.5" customHeight="1">
      <c r="A55" s="97"/>
      <c r="B55" s="83"/>
      <c r="C55" s="83"/>
      <c r="D55" s="83"/>
      <c r="E55" s="83"/>
      <c r="F55" s="95"/>
      <c r="G55" s="95"/>
      <c r="H55" s="95"/>
      <c r="I55" s="98"/>
      <c r="J55" s="99"/>
    </row>
    <row r="56" spans="1:10" s="100" customFormat="1" ht="12.95" customHeight="1">
      <c r="A56" s="97"/>
      <c r="B56" s="83" t="s">
        <v>19</v>
      </c>
      <c r="C56" s="83"/>
      <c r="D56" s="83"/>
      <c r="E56" s="95"/>
      <c r="F56" s="83"/>
      <c r="G56" s="363" t="s">
        <v>605</v>
      </c>
      <c r="H56" s="363"/>
      <c r="I56" s="98"/>
      <c r="J56" s="99"/>
    </row>
    <row r="57" spans="1:10" ht="22.5" customHeight="1">
      <c r="A57" s="101"/>
      <c r="B57" s="102"/>
      <c r="C57" s="102"/>
      <c r="D57" s="102"/>
      <c r="E57" s="102"/>
      <c r="F57" s="102"/>
      <c r="G57" s="102"/>
      <c r="H57" s="102"/>
      <c r="I57" s="102"/>
      <c r="J57" s="103"/>
    </row>
    <row r="58" spans="1:10" ht="6.75" customHeight="1"/>
  </sheetData>
  <mergeCells count="10">
    <mergeCell ref="G56:H56"/>
    <mergeCell ref="A25:J25"/>
    <mergeCell ref="B26:I26"/>
    <mergeCell ref="B27:I27"/>
    <mergeCell ref="G48:H48"/>
    <mergeCell ref="G54:H54"/>
    <mergeCell ref="G49:H49"/>
    <mergeCell ref="G50:H50"/>
    <mergeCell ref="G51:H51"/>
    <mergeCell ref="G53:H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33"/>
  <sheetViews>
    <sheetView workbookViewId="0">
      <selection activeCell="C17" sqref="C17"/>
    </sheetView>
  </sheetViews>
  <sheetFormatPr defaultRowHeight="12.75"/>
  <cols>
    <col min="2" max="2" width="41.42578125" bestFit="1" customWidth="1"/>
    <col min="3" max="3" width="11.28515625" bestFit="1" customWidth="1"/>
    <col min="6" max="6" width="11.28515625" bestFit="1" customWidth="1"/>
  </cols>
  <sheetData>
    <row r="2" spans="2:3">
      <c r="B2" s="415" t="s">
        <v>599</v>
      </c>
      <c r="C2" s="415"/>
    </row>
    <row r="3" spans="2:3">
      <c r="C3">
        <v>2018</v>
      </c>
    </row>
    <row r="4" spans="2:3">
      <c r="B4" s="355" t="s">
        <v>600</v>
      </c>
      <c r="C4" s="355" t="s">
        <v>601</v>
      </c>
    </row>
    <row r="5" spans="2:3">
      <c r="B5" s="356" t="s">
        <v>590</v>
      </c>
      <c r="C5" s="357">
        <v>1888881</v>
      </c>
    </row>
    <row r="6" spans="2:3">
      <c r="B6" s="356" t="s">
        <v>591</v>
      </c>
      <c r="C6" s="357">
        <v>11229749</v>
      </c>
    </row>
    <row r="7" spans="2:3">
      <c r="B7" s="356" t="s">
        <v>592</v>
      </c>
      <c r="C7" s="357">
        <v>2635803</v>
      </c>
    </row>
    <row r="8" spans="2:3">
      <c r="B8" s="356" t="s">
        <v>731</v>
      </c>
      <c r="C8" s="357">
        <v>2460194</v>
      </c>
    </row>
    <row r="9" spans="2:3">
      <c r="B9" s="356" t="s">
        <v>593</v>
      </c>
      <c r="C9" s="357">
        <v>437979</v>
      </c>
    </row>
    <row r="10" spans="2:3">
      <c r="B10" s="356" t="s">
        <v>594</v>
      </c>
      <c r="C10" s="357">
        <v>3851480</v>
      </c>
    </row>
    <row r="11" spans="2:3">
      <c r="B11" s="356" t="s">
        <v>732</v>
      </c>
      <c r="C11" s="357">
        <v>801841.39249999984</v>
      </c>
    </row>
    <row r="12" spans="2:3" ht="16.5" customHeight="1">
      <c r="B12" s="356" t="s">
        <v>733</v>
      </c>
      <c r="C12" s="357">
        <v>1465136</v>
      </c>
    </row>
    <row r="13" spans="2:3">
      <c r="B13" s="356" t="s">
        <v>595</v>
      </c>
      <c r="C13" s="357">
        <v>3244319</v>
      </c>
    </row>
    <row r="14" spans="2:3">
      <c r="B14" s="356" t="s">
        <v>596</v>
      </c>
      <c r="C14" s="357">
        <v>2542500</v>
      </c>
    </row>
    <row r="15" spans="2:3">
      <c r="B15" s="356" t="s">
        <v>597</v>
      </c>
      <c r="C15" s="357">
        <v>39089600</v>
      </c>
    </row>
    <row r="16" spans="2:3">
      <c r="B16" s="356" t="s">
        <v>598</v>
      </c>
      <c r="C16" s="357">
        <v>4717090</v>
      </c>
    </row>
    <row r="17" spans="3:6">
      <c r="C17" s="357">
        <f>SUM(C5:C16)</f>
        <v>74364572.392499998</v>
      </c>
    </row>
    <row r="20" spans="3:6">
      <c r="F20" s="449"/>
    </row>
    <row r="32" spans="3:6">
      <c r="C32" s="415" t="s">
        <v>561</v>
      </c>
      <c r="D32" s="415"/>
      <c r="E32" s="415"/>
    </row>
    <row r="33" spans="3:5">
      <c r="C33" s="415" t="s">
        <v>562</v>
      </c>
      <c r="D33" s="415"/>
      <c r="E33" s="415"/>
    </row>
  </sheetData>
  <mergeCells count="3">
    <mergeCell ref="B2:C2"/>
    <mergeCell ref="C32:E32"/>
    <mergeCell ref="C33:E3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527"/>
  <sheetViews>
    <sheetView topLeftCell="A16" workbookViewId="0">
      <selection activeCell="U22" sqref="U22"/>
    </sheetView>
  </sheetViews>
  <sheetFormatPr defaultRowHeight="12.75"/>
  <cols>
    <col min="1" max="1" width="2.42578125" style="262" customWidth="1"/>
    <col min="2" max="2" width="3.85546875" style="263" customWidth="1"/>
    <col min="3" max="3" width="2" style="262" customWidth="1"/>
    <col min="4" max="4" width="3.42578125" style="262" customWidth="1"/>
    <col min="5" max="5" width="13.7109375" style="262" customWidth="1"/>
    <col min="6" max="6" width="8.7109375" style="262" customWidth="1"/>
    <col min="7" max="7" width="9.85546875" style="262" customWidth="1"/>
    <col min="8" max="9" width="8.7109375" style="262" customWidth="1"/>
    <col min="10" max="10" width="10.28515625" style="262" customWidth="1"/>
    <col min="11" max="11" width="12.28515625" style="261" customWidth="1"/>
    <col min="12" max="12" width="10.42578125" style="261" customWidth="1"/>
    <col min="13" max="13" width="1.5703125" style="143" customWidth="1"/>
    <col min="14" max="14" width="1" style="143" customWidth="1"/>
    <col min="15" max="15" width="9.140625" style="143"/>
    <col min="16" max="16" width="10" style="143" bestFit="1" customWidth="1"/>
    <col min="17" max="16384" width="9.140625" style="143"/>
  </cols>
  <sheetData>
    <row r="1" spans="1:13">
      <c r="A1" s="143"/>
      <c r="B1" s="143"/>
      <c r="C1" s="143"/>
      <c r="D1" s="143"/>
      <c r="E1" s="347"/>
      <c r="F1" s="347"/>
      <c r="G1" s="347"/>
      <c r="H1" s="347"/>
      <c r="I1" s="347"/>
      <c r="J1" s="347"/>
      <c r="K1" s="346"/>
      <c r="L1" s="346"/>
      <c r="M1" s="144"/>
    </row>
    <row r="2" spans="1:13">
      <c r="A2" s="145"/>
      <c r="B2" s="146"/>
      <c r="C2" s="146"/>
      <c r="D2" s="146"/>
      <c r="E2" s="267"/>
      <c r="F2" s="267"/>
      <c r="G2" s="267"/>
      <c r="H2" s="267"/>
      <c r="I2" s="267"/>
      <c r="J2" s="267"/>
      <c r="K2" s="268"/>
      <c r="L2" s="268"/>
      <c r="M2" s="147"/>
    </row>
    <row r="3" spans="1:13" ht="18">
      <c r="A3" s="419" t="s">
        <v>12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1"/>
    </row>
    <row r="4" spans="1:13" ht="18">
      <c r="A4" s="360"/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2"/>
    </row>
    <row r="5" spans="1:13">
      <c r="A5" s="118"/>
      <c r="B5" s="345"/>
      <c r="C5" s="119" t="s">
        <v>26</v>
      </c>
      <c r="D5" s="120"/>
      <c r="E5" s="344"/>
      <c r="F5" s="344"/>
      <c r="G5" s="344"/>
      <c r="H5" s="344"/>
      <c r="I5" s="344"/>
      <c r="J5" s="344"/>
      <c r="K5" s="343"/>
      <c r="L5" s="342"/>
      <c r="M5" s="149"/>
    </row>
    <row r="6" spans="1:13" ht="5.25" customHeight="1">
      <c r="A6" s="118"/>
      <c r="B6" s="341"/>
      <c r="C6" s="121"/>
      <c r="D6" s="122"/>
      <c r="E6" s="264"/>
      <c r="F6" s="264"/>
      <c r="G6" s="264"/>
      <c r="H6" s="264"/>
      <c r="I6" s="264"/>
      <c r="J6" s="264"/>
      <c r="K6" s="265"/>
      <c r="L6" s="340"/>
      <c r="M6" s="149"/>
    </row>
    <row r="7" spans="1:13">
      <c r="A7" s="118"/>
      <c r="B7" s="123"/>
      <c r="C7" s="150" t="s">
        <v>223</v>
      </c>
      <c r="D7" s="122"/>
      <c r="E7" s="264"/>
      <c r="F7" s="264"/>
      <c r="G7" s="264"/>
      <c r="H7" s="264"/>
      <c r="I7" s="264"/>
      <c r="J7" s="264"/>
      <c r="K7" s="265"/>
      <c r="L7" s="340"/>
      <c r="M7" s="149"/>
    </row>
    <row r="8" spans="1:13">
      <c r="A8" s="118"/>
      <c r="B8" s="123"/>
      <c r="C8" s="150" t="s">
        <v>31</v>
      </c>
      <c r="D8" s="122"/>
      <c r="E8" s="264"/>
      <c r="F8" s="264"/>
      <c r="G8" s="264"/>
      <c r="H8" s="264"/>
      <c r="I8" s="264"/>
      <c r="J8" s="264"/>
      <c r="K8" s="265"/>
      <c r="L8" s="340"/>
      <c r="M8" s="149"/>
    </row>
    <row r="9" spans="1:13">
      <c r="A9" s="118"/>
      <c r="B9" s="151" t="s">
        <v>224</v>
      </c>
      <c r="C9" s="124"/>
      <c r="D9" s="122"/>
      <c r="E9" s="264"/>
      <c r="F9" s="264"/>
      <c r="G9" s="264"/>
      <c r="H9" s="264"/>
      <c r="I9" s="264"/>
      <c r="J9" s="264"/>
      <c r="K9" s="265"/>
      <c r="L9" s="340"/>
      <c r="M9" s="149"/>
    </row>
    <row r="10" spans="1:13">
      <c r="A10" s="118"/>
      <c r="B10" s="123"/>
      <c r="C10" s="122" t="s">
        <v>32</v>
      </c>
      <c r="D10" s="122"/>
      <c r="E10" s="264"/>
      <c r="F10" s="264"/>
      <c r="G10" s="264"/>
      <c r="H10" s="264"/>
      <c r="I10" s="264"/>
      <c r="J10" s="264"/>
      <c r="K10" s="265"/>
      <c r="L10" s="340"/>
      <c r="M10" s="149"/>
    </row>
    <row r="11" spans="1:13">
      <c r="A11" s="118"/>
      <c r="B11" s="123"/>
      <c r="C11" s="122" t="s">
        <v>33</v>
      </c>
      <c r="D11" s="122"/>
      <c r="E11" s="264"/>
      <c r="F11" s="264"/>
      <c r="G11" s="264"/>
      <c r="H11" s="264"/>
      <c r="I11" s="264"/>
      <c r="J11" s="264"/>
      <c r="K11" s="265"/>
      <c r="L11" s="340"/>
      <c r="M11" s="149"/>
    </row>
    <row r="12" spans="1:13">
      <c r="A12" s="118"/>
      <c r="B12" s="125"/>
      <c r="C12" s="126" t="s">
        <v>34</v>
      </c>
      <c r="D12" s="126"/>
      <c r="E12" s="339"/>
      <c r="F12" s="339"/>
      <c r="G12" s="339"/>
      <c r="H12" s="339"/>
      <c r="I12" s="339"/>
      <c r="J12" s="339"/>
      <c r="K12" s="338"/>
      <c r="L12" s="337"/>
      <c r="M12" s="149"/>
    </row>
    <row r="13" spans="1:13">
      <c r="A13" s="152"/>
      <c r="B13" s="153"/>
      <c r="C13" s="153"/>
      <c r="D13" s="153"/>
      <c r="E13" s="264"/>
      <c r="F13" s="264"/>
      <c r="G13" s="264"/>
      <c r="H13" s="264"/>
      <c r="I13" s="264"/>
      <c r="J13" s="264"/>
      <c r="K13" s="265"/>
      <c r="L13" s="265"/>
      <c r="M13" s="149"/>
    </row>
    <row r="14" spans="1:13" ht="15.75">
      <c r="A14" s="152"/>
      <c r="C14" s="358" t="s">
        <v>35</v>
      </c>
      <c r="D14" s="153"/>
      <c r="E14" s="154" t="s">
        <v>36</v>
      </c>
      <c r="F14" s="264"/>
      <c r="G14" s="264"/>
      <c r="H14" s="264"/>
      <c r="I14" s="264"/>
      <c r="J14" s="264"/>
      <c r="K14" s="265"/>
      <c r="L14" s="265"/>
      <c r="M14" s="149"/>
    </row>
    <row r="15" spans="1:13">
      <c r="A15" s="152"/>
      <c r="B15" s="155"/>
      <c r="C15" s="271"/>
      <c r="D15" s="153"/>
      <c r="E15" s="264"/>
      <c r="F15" s="264"/>
      <c r="G15" s="264"/>
      <c r="H15" s="264"/>
      <c r="I15" s="264"/>
      <c r="J15" s="264"/>
      <c r="K15" s="265"/>
      <c r="L15" s="265"/>
      <c r="M15" s="149"/>
    </row>
    <row r="16" spans="1:13">
      <c r="A16" s="152"/>
      <c r="B16" s="336">
        <v>1</v>
      </c>
      <c r="C16" s="264" t="s">
        <v>230</v>
      </c>
      <c r="D16" s="153"/>
      <c r="E16" s="264"/>
      <c r="F16" s="264"/>
      <c r="G16" s="264"/>
      <c r="H16" s="264"/>
      <c r="I16" s="264"/>
      <c r="J16" s="264"/>
      <c r="K16" s="265"/>
      <c r="L16" s="265"/>
      <c r="M16" s="149"/>
    </row>
    <row r="17" spans="1:13">
      <c r="A17" s="152"/>
      <c r="B17" s="336">
        <v>2</v>
      </c>
      <c r="C17" s="271" t="s">
        <v>283</v>
      </c>
      <c r="D17" s="153"/>
      <c r="E17" s="264"/>
      <c r="F17" s="264"/>
      <c r="G17" s="264"/>
      <c r="H17" s="264"/>
      <c r="I17" s="264"/>
      <c r="J17" s="264"/>
      <c r="K17" s="265"/>
      <c r="L17" s="265"/>
      <c r="M17" s="149"/>
    </row>
    <row r="18" spans="1:13">
      <c r="A18" s="152"/>
      <c r="B18" s="272">
        <v>3</v>
      </c>
      <c r="C18" s="271" t="s">
        <v>284</v>
      </c>
      <c r="D18" s="153"/>
      <c r="E18" s="264"/>
      <c r="F18" s="264"/>
      <c r="G18" s="264"/>
      <c r="H18" s="264"/>
      <c r="I18" s="264"/>
      <c r="J18" s="264"/>
      <c r="K18" s="265"/>
      <c r="L18" s="265"/>
      <c r="M18" s="149"/>
    </row>
    <row r="19" spans="1:13">
      <c r="A19" s="323"/>
      <c r="B19" s="272">
        <v>4</v>
      </c>
      <c r="C19" s="272" t="s">
        <v>285</v>
      </c>
      <c r="D19" s="264"/>
      <c r="E19" s="264"/>
      <c r="F19" s="264"/>
      <c r="G19" s="264"/>
      <c r="H19" s="264"/>
      <c r="I19" s="264"/>
      <c r="J19" s="264"/>
      <c r="K19" s="265"/>
      <c r="L19" s="265"/>
      <c r="M19" s="149"/>
    </row>
    <row r="20" spans="1:13">
      <c r="A20" s="323"/>
      <c r="B20" s="272"/>
      <c r="C20" s="264" t="s">
        <v>286</v>
      </c>
      <c r="D20" s="264"/>
      <c r="E20" s="264"/>
      <c r="F20" s="264"/>
      <c r="G20" s="264"/>
      <c r="H20" s="264"/>
      <c r="I20" s="264"/>
      <c r="J20" s="264"/>
      <c r="K20" s="265"/>
      <c r="L20" s="265"/>
      <c r="M20" s="149"/>
    </row>
    <row r="21" spans="1:13">
      <c r="A21" s="323"/>
      <c r="B21" s="272" t="s">
        <v>231</v>
      </c>
      <c r="C21" s="272"/>
      <c r="D21" s="264"/>
      <c r="E21" s="264"/>
      <c r="F21" s="264"/>
      <c r="G21" s="264"/>
      <c r="H21" s="264"/>
      <c r="I21" s="264"/>
      <c r="J21" s="264"/>
      <c r="K21" s="265"/>
      <c r="L21" s="265"/>
      <c r="M21" s="149"/>
    </row>
    <row r="22" spans="1:13">
      <c r="A22" s="323"/>
      <c r="B22" s="272"/>
      <c r="C22" s="264" t="s">
        <v>287</v>
      </c>
      <c r="D22" s="264"/>
      <c r="E22" s="264"/>
      <c r="F22" s="264"/>
      <c r="G22" s="264"/>
      <c r="H22" s="264"/>
      <c r="I22" s="264"/>
      <c r="J22" s="264"/>
      <c r="K22" s="265"/>
      <c r="L22" s="265"/>
      <c r="M22" s="149"/>
    </row>
    <row r="23" spans="1:13">
      <c r="A23" s="323"/>
      <c r="B23" s="272" t="s">
        <v>288</v>
      </c>
      <c r="C23" s="272"/>
      <c r="D23" s="264"/>
      <c r="E23" s="264"/>
      <c r="F23" s="264"/>
      <c r="G23" s="264"/>
      <c r="H23" s="264"/>
      <c r="I23" s="264"/>
      <c r="J23" s="264"/>
      <c r="K23" s="265"/>
      <c r="L23" s="265"/>
      <c r="M23" s="149"/>
    </row>
    <row r="24" spans="1:13">
      <c r="A24" s="323"/>
      <c r="B24" s="272"/>
      <c r="C24" s="264" t="s">
        <v>289</v>
      </c>
      <c r="D24" s="264"/>
      <c r="E24" s="264"/>
      <c r="F24" s="264"/>
      <c r="G24" s="264"/>
      <c r="H24" s="264"/>
      <c r="I24" s="264"/>
      <c r="J24" s="264"/>
      <c r="K24" s="265"/>
      <c r="L24" s="265"/>
      <c r="M24" s="149"/>
    </row>
    <row r="25" spans="1:13">
      <c r="A25" s="323"/>
      <c r="B25" s="272" t="s">
        <v>232</v>
      </c>
      <c r="C25" s="272"/>
      <c r="D25" s="264"/>
      <c r="E25" s="264"/>
      <c r="F25" s="264"/>
      <c r="G25" s="264"/>
      <c r="H25" s="264"/>
      <c r="I25" s="264"/>
      <c r="J25" s="264"/>
      <c r="K25" s="265"/>
      <c r="L25" s="265"/>
      <c r="M25" s="149"/>
    </row>
    <row r="26" spans="1:13">
      <c r="A26" s="323"/>
      <c r="B26" s="272"/>
      <c r="C26" s="272" t="s">
        <v>290</v>
      </c>
      <c r="D26" s="264"/>
      <c r="E26" s="264"/>
      <c r="F26" s="264"/>
      <c r="G26" s="264"/>
      <c r="H26" s="264"/>
      <c r="I26" s="264"/>
      <c r="J26" s="264"/>
      <c r="K26" s="265"/>
      <c r="L26" s="265"/>
      <c r="M26" s="149"/>
    </row>
    <row r="27" spans="1:13">
      <c r="A27" s="323"/>
      <c r="B27" s="272" t="s">
        <v>233</v>
      </c>
      <c r="C27" s="272"/>
      <c r="D27" s="264"/>
      <c r="E27" s="264"/>
      <c r="F27" s="264"/>
      <c r="G27" s="264"/>
      <c r="H27" s="264"/>
      <c r="I27" s="264"/>
      <c r="J27" s="264"/>
      <c r="K27" s="265"/>
      <c r="L27" s="265"/>
      <c r="M27" s="149"/>
    </row>
    <row r="28" spans="1:13">
      <c r="A28" s="323"/>
      <c r="B28" s="264" t="s">
        <v>234</v>
      </c>
      <c r="C28" s="272"/>
      <c r="D28" s="264"/>
      <c r="E28" s="264"/>
      <c r="F28" s="264"/>
      <c r="G28" s="264"/>
      <c r="H28" s="264"/>
      <c r="I28" s="264"/>
      <c r="J28" s="264"/>
      <c r="K28" s="265"/>
      <c r="L28" s="265"/>
      <c r="M28" s="149"/>
    </row>
    <row r="29" spans="1:13">
      <c r="A29" s="323"/>
      <c r="B29" s="272"/>
      <c r="C29" s="272" t="s">
        <v>291</v>
      </c>
      <c r="D29" s="264"/>
      <c r="E29" s="264"/>
      <c r="F29" s="264"/>
      <c r="G29" s="264"/>
      <c r="H29" s="264"/>
      <c r="I29" s="264"/>
      <c r="J29" s="264"/>
      <c r="K29" s="265"/>
      <c r="L29" s="265"/>
      <c r="M29" s="149"/>
    </row>
    <row r="30" spans="1:13">
      <c r="A30" s="323"/>
      <c r="B30" s="264" t="s">
        <v>235</v>
      </c>
      <c r="C30" s="272"/>
      <c r="D30" s="264"/>
      <c r="E30" s="264"/>
      <c r="F30" s="264"/>
      <c r="G30" s="264"/>
      <c r="H30" s="264"/>
      <c r="I30" s="264"/>
      <c r="J30" s="264"/>
      <c r="K30" s="265"/>
      <c r="L30" s="265"/>
      <c r="M30" s="149"/>
    </row>
    <row r="31" spans="1:13">
      <c r="A31" s="323"/>
      <c r="B31" s="272"/>
      <c r="C31" s="272" t="s">
        <v>292</v>
      </c>
      <c r="D31" s="264"/>
      <c r="E31" s="264"/>
      <c r="F31" s="264"/>
      <c r="G31" s="264"/>
      <c r="H31" s="264"/>
      <c r="I31" s="264"/>
      <c r="J31" s="264"/>
      <c r="K31" s="265"/>
      <c r="L31" s="265"/>
      <c r="M31" s="149"/>
    </row>
    <row r="32" spans="1:13">
      <c r="A32" s="323"/>
      <c r="B32" s="264" t="s">
        <v>236</v>
      </c>
      <c r="C32" s="272"/>
      <c r="D32" s="264"/>
      <c r="E32" s="264"/>
      <c r="F32" s="264"/>
      <c r="G32" s="264"/>
      <c r="H32" s="264"/>
      <c r="I32" s="264"/>
      <c r="J32" s="264"/>
      <c r="K32" s="265"/>
      <c r="L32" s="265"/>
      <c r="M32" s="149"/>
    </row>
    <row r="33" spans="1:13">
      <c r="A33" s="323"/>
      <c r="B33" s="272" t="s">
        <v>237</v>
      </c>
      <c r="C33" s="272" t="s">
        <v>238</v>
      </c>
      <c r="D33" s="264"/>
      <c r="E33" s="264"/>
      <c r="F33" s="264"/>
      <c r="G33" s="264"/>
      <c r="H33" s="264"/>
      <c r="I33" s="264"/>
      <c r="J33" s="264"/>
      <c r="K33" s="265"/>
      <c r="L33" s="265"/>
      <c r="M33" s="149"/>
    </row>
    <row r="34" spans="1:13">
      <c r="A34" s="323"/>
      <c r="B34" s="272"/>
      <c r="C34" s="264" t="s">
        <v>239</v>
      </c>
      <c r="D34" s="264"/>
      <c r="E34" s="264"/>
      <c r="F34" s="264"/>
      <c r="G34" s="264"/>
      <c r="H34" s="264"/>
      <c r="I34" s="264"/>
      <c r="J34" s="264"/>
      <c r="K34" s="265"/>
      <c r="L34" s="265"/>
      <c r="M34" s="149"/>
    </row>
    <row r="35" spans="1:13">
      <c r="A35" s="323"/>
      <c r="B35" s="272"/>
      <c r="C35" s="264" t="s">
        <v>240</v>
      </c>
      <c r="D35" s="264"/>
      <c r="E35" s="264"/>
      <c r="F35" s="264"/>
      <c r="G35" s="264"/>
      <c r="H35" s="264"/>
      <c r="I35" s="264"/>
      <c r="J35" s="264"/>
      <c r="K35" s="265"/>
      <c r="L35" s="265"/>
      <c r="M35" s="149"/>
    </row>
    <row r="36" spans="1:13">
      <c r="A36" s="323"/>
      <c r="B36" s="272"/>
      <c r="C36" s="264" t="s">
        <v>241</v>
      </c>
      <c r="D36" s="264"/>
      <c r="E36" s="264"/>
      <c r="F36" s="264"/>
      <c r="G36" s="264"/>
      <c r="H36" s="264"/>
      <c r="I36" s="264"/>
      <c r="J36" s="264"/>
      <c r="K36" s="265"/>
      <c r="L36" s="265"/>
      <c r="M36" s="149"/>
    </row>
    <row r="37" spans="1:13">
      <c r="A37" s="323"/>
      <c r="B37" s="272"/>
      <c r="C37" s="264" t="s">
        <v>242</v>
      </c>
      <c r="D37" s="264"/>
      <c r="E37" s="264"/>
      <c r="F37" s="264"/>
      <c r="G37" s="264"/>
      <c r="H37" s="264"/>
      <c r="I37" s="264"/>
      <c r="J37" s="264"/>
      <c r="K37" s="265"/>
      <c r="L37" s="265"/>
      <c r="M37" s="149"/>
    </row>
    <row r="38" spans="1:13">
      <c r="A38" s="323"/>
      <c r="B38" s="272"/>
      <c r="C38" s="264" t="s">
        <v>243</v>
      </c>
      <c r="D38" s="264"/>
      <c r="E38" s="264"/>
      <c r="F38" s="264"/>
      <c r="G38" s="264"/>
      <c r="H38" s="264"/>
      <c r="I38" s="264"/>
      <c r="J38" s="264"/>
      <c r="K38" s="265"/>
      <c r="L38" s="265"/>
      <c r="M38" s="149"/>
    </row>
    <row r="39" spans="1:13">
      <c r="A39" s="323"/>
      <c r="B39" s="272"/>
      <c r="C39" s="264" t="s">
        <v>244</v>
      </c>
      <c r="D39" s="264"/>
      <c r="E39" s="264"/>
      <c r="F39" s="264"/>
      <c r="G39" s="264"/>
      <c r="H39" s="264"/>
      <c r="I39" s="264"/>
      <c r="J39" s="264"/>
      <c r="K39" s="265"/>
      <c r="L39" s="265"/>
      <c r="M39" s="149"/>
    </row>
    <row r="40" spans="1:13">
      <c r="A40" s="323"/>
      <c r="B40" s="272"/>
      <c r="C40" s="272"/>
      <c r="D40" s="264"/>
      <c r="E40" s="264"/>
      <c r="F40" s="264"/>
      <c r="G40" s="264"/>
      <c r="H40" s="264"/>
      <c r="I40" s="264"/>
      <c r="J40" s="264"/>
      <c r="K40" s="265"/>
      <c r="L40" s="265"/>
      <c r="M40" s="149"/>
    </row>
    <row r="41" spans="1:13" ht="15.75">
      <c r="A41" s="323"/>
      <c r="C41" s="358" t="s">
        <v>37</v>
      </c>
      <c r="E41" s="154" t="s">
        <v>38</v>
      </c>
      <c r="F41" s="264"/>
      <c r="G41" s="264"/>
      <c r="H41" s="264"/>
      <c r="I41" s="264"/>
      <c r="J41" s="264"/>
      <c r="K41" s="265"/>
      <c r="L41" s="265"/>
      <c r="M41" s="149"/>
    </row>
    <row r="42" spans="1:13">
      <c r="A42" s="323"/>
      <c r="B42" s="272"/>
      <c r="C42" s="272"/>
      <c r="D42" s="264"/>
      <c r="E42" s="264"/>
      <c r="F42" s="264"/>
      <c r="G42" s="264"/>
      <c r="H42" s="264"/>
      <c r="I42" s="264"/>
      <c r="J42" s="264"/>
      <c r="K42" s="265"/>
      <c r="L42" s="265"/>
      <c r="M42" s="149"/>
    </row>
    <row r="43" spans="1:13">
      <c r="A43" s="323"/>
      <c r="B43" s="272"/>
      <c r="C43" s="264" t="s">
        <v>245</v>
      </c>
      <c r="D43" s="264"/>
      <c r="E43" s="264"/>
      <c r="F43" s="264"/>
      <c r="G43" s="264"/>
      <c r="H43" s="264"/>
      <c r="I43" s="264"/>
      <c r="J43" s="264"/>
      <c r="K43" s="265"/>
      <c r="L43" s="265"/>
      <c r="M43" s="149"/>
    </row>
    <row r="44" spans="1:13">
      <c r="A44" s="323"/>
      <c r="B44" s="272" t="s">
        <v>293</v>
      </c>
      <c r="C44" s="272"/>
      <c r="D44" s="264"/>
      <c r="E44" s="264"/>
      <c r="F44" s="264"/>
      <c r="G44" s="264"/>
      <c r="H44" s="264"/>
      <c r="I44" s="264"/>
      <c r="J44" s="264"/>
      <c r="K44" s="265"/>
      <c r="L44" s="265"/>
      <c r="M44" s="149"/>
    </row>
    <row r="45" spans="1:13">
      <c r="A45" s="323"/>
      <c r="B45" s="272"/>
      <c r="C45" s="272" t="s">
        <v>246</v>
      </c>
      <c r="D45" s="264"/>
      <c r="E45" s="264"/>
      <c r="F45" s="264"/>
      <c r="G45" s="264"/>
      <c r="H45" s="264"/>
      <c r="I45" s="264"/>
      <c r="J45" s="264"/>
      <c r="K45" s="265"/>
      <c r="L45" s="265"/>
      <c r="M45" s="149"/>
    </row>
    <row r="46" spans="1:13">
      <c r="A46" s="323"/>
      <c r="B46" s="272" t="s">
        <v>294</v>
      </c>
      <c r="C46" s="272"/>
      <c r="D46" s="264"/>
      <c r="E46" s="264"/>
      <c r="F46" s="264"/>
      <c r="G46" s="264"/>
      <c r="H46" s="264"/>
      <c r="I46" s="264"/>
      <c r="J46" s="264"/>
      <c r="K46" s="265"/>
      <c r="L46" s="265"/>
      <c r="M46" s="149"/>
    </row>
    <row r="47" spans="1:13">
      <c r="A47" s="323"/>
      <c r="B47" s="272"/>
      <c r="C47" s="272" t="s">
        <v>247</v>
      </c>
      <c r="D47" s="264"/>
      <c r="E47" s="264"/>
      <c r="F47" s="264"/>
      <c r="G47" s="264"/>
      <c r="H47" s="264"/>
      <c r="I47" s="264"/>
      <c r="J47" s="264"/>
      <c r="K47" s="265"/>
      <c r="L47" s="265"/>
      <c r="M47" s="149"/>
    </row>
    <row r="48" spans="1:13">
      <c r="A48" s="323"/>
      <c r="B48" s="272" t="s">
        <v>295</v>
      </c>
      <c r="C48" s="272"/>
      <c r="D48" s="264"/>
      <c r="E48" s="264"/>
      <c r="F48" s="264"/>
      <c r="G48" s="264"/>
      <c r="H48" s="264"/>
      <c r="I48" s="264"/>
      <c r="J48" s="264"/>
      <c r="K48" s="265"/>
      <c r="L48" s="265"/>
      <c r="M48" s="149"/>
    </row>
    <row r="49" spans="1:13">
      <c r="A49" s="323"/>
      <c r="B49" s="272"/>
      <c r="C49" s="272" t="s">
        <v>248</v>
      </c>
      <c r="D49" s="264"/>
      <c r="E49" s="264"/>
      <c r="F49" s="264"/>
      <c r="G49" s="264"/>
      <c r="H49" s="264"/>
      <c r="I49" s="264"/>
      <c r="J49" s="264"/>
      <c r="K49" s="265"/>
      <c r="L49" s="265"/>
      <c r="M49" s="149"/>
    </row>
    <row r="50" spans="1:13">
      <c r="A50" s="323"/>
      <c r="B50" s="272" t="s">
        <v>296</v>
      </c>
      <c r="C50" s="272"/>
      <c r="D50" s="319"/>
      <c r="E50" s="264"/>
      <c r="F50" s="264"/>
      <c r="G50" s="264"/>
      <c r="H50" s="264"/>
      <c r="I50" s="264"/>
      <c r="J50" s="264"/>
      <c r="K50" s="265"/>
      <c r="L50" s="265"/>
      <c r="M50" s="149"/>
    </row>
    <row r="51" spans="1:13">
      <c r="A51" s="323"/>
      <c r="B51" s="271"/>
      <c r="C51" s="271" t="s">
        <v>526</v>
      </c>
      <c r="D51" s="319"/>
      <c r="E51" s="264"/>
      <c r="F51" s="264"/>
      <c r="G51" s="264"/>
      <c r="H51" s="264"/>
      <c r="I51" s="264"/>
      <c r="J51" s="264"/>
      <c r="K51" s="265"/>
      <c r="L51" s="265"/>
      <c r="M51" s="149"/>
    </row>
    <row r="52" spans="1:13">
      <c r="A52" s="323"/>
      <c r="B52" s="271" t="s">
        <v>527</v>
      </c>
      <c r="C52" s="271"/>
      <c r="D52" s="319"/>
      <c r="E52" s="264"/>
      <c r="F52" s="264"/>
      <c r="G52" s="264"/>
      <c r="H52" s="264"/>
      <c r="I52" s="264"/>
      <c r="J52" s="264"/>
      <c r="K52" s="265"/>
      <c r="L52" s="265"/>
      <c r="M52" s="149"/>
    </row>
    <row r="53" spans="1:13">
      <c r="A53" s="323"/>
      <c r="B53" s="271" t="s">
        <v>528</v>
      </c>
      <c r="C53" s="271"/>
      <c r="D53" s="319"/>
      <c r="E53" s="264"/>
      <c r="F53" s="264"/>
      <c r="G53" s="264"/>
      <c r="H53" s="264"/>
      <c r="I53" s="264"/>
      <c r="J53" s="264"/>
      <c r="K53" s="265"/>
      <c r="L53" s="265"/>
      <c r="M53" s="149"/>
    </row>
    <row r="54" spans="1:13">
      <c r="A54" s="323"/>
      <c r="B54" s="272"/>
      <c r="C54" s="271" t="s">
        <v>249</v>
      </c>
      <c r="D54" s="319"/>
      <c r="E54" s="264"/>
      <c r="F54" s="264"/>
      <c r="G54" s="264"/>
      <c r="H54" s="264"/>
      <c r="I54" s="264"/>
      <c r="J54" s="264"/>
      <c r="K54" s="265"/>
      <c r="L54" s="265"/>
      <c r="M54" s="149"/>
    </row>
    <row r="55" spans="1:13">
      <c r="A55" s="323"/>
      <c r="B55" s="272"/>
      <c r="C55" s="272" t="s">
        <v>250</v>
      </c>
      <c r="D55" s="319"/>
      <c r="E55" s="264"/>
      <c r="F55" s="264"/>
      <c r="G55" s="264"/>
      <c r="H55" s="264"/>
      <c r="I55" s="264"/>
      <c r="J55" s="264"/>
      <c r="K55" s="265"/>
      <c r="L55" s="265"/>
      <c r="M55" s="149"/>
    </row>
    <row r="56" spans="1:13">
      <c r="A56" s="323"/>
      <c r="B56" s="272"/>
      <c r="C56" s="272" t="s">
        <v>251</v>
      </c>
      <c r="D56" s="319"/>
      <c r="E56" s="264"/>
      <c r="F56" s="264"/>
      <c r="G56" s="264"/>
      <c r="H56" s="264"/>
      <c r="I56" s="264"/>
      <c r="J56" s="264"/>
      <c r="K56" s="265"/>
      <c r="L56" s="265"/>
      <c r="M56" s="149"/>
    </row>
    <row r="57" spans="1:13">
      <c r="A57" s="152"/>
      <c r="B57" s="271"/>
      <c r="C57" s="271" t="s">
        <v>525</v>
      </c>
      <c r="D57" s="149"/>
      <c r="E57" s="264"/>
      <c r="F57" s="264"/>
      <c r="G57" s="264"/>
      <c r="H57" s="264"/>
      <c r="I57" s="264"/>
      <c r="J57" s="264"/>
      <c r="K57" s="265"/>
      <c r="L57" s="265"/>
      <c r="M57" s="149"/>
    </row>
    <row r="58" spans="1:13">
      <c r="A58" s="152"/>
      <c r="B58" s="271" t="s">
        <v>524</v>
      </c>
      <c r="C58" s="271"/>
      <c r="D58" s="149"/>
      <c r="E58" s="264"/>
      <c r="F58" s="264"/>
      <c r="G58" s="264"/>
      <c r="H58" s="264"/>
      <c r="I58" s="264"/>
      <c r="J58" s="264"/>
      <c r="K58" s="265"/>
      <c r="L58" s="265"/>
      <c r="M58" s="149"/>
    </row>
    <row r="59" spans="1:13">
      <c r="A59" s="152"/>
      <c r="B59" s="264"/>
      <c r="C59" s="264"/>
      <c r="D59" s="153"/>
      <c r="E59" s="264"/>
      <c r="F59" s="264"/>
      <c r="G59" s="264"/>
      <c r="H59" s="264"/>
      <c r="I59" s="264"/>
      <c r="J59" s="264"/>
      <c r="K59" s="265"/>
      <c r="L59" s="265"/>
      <c r="M59" s="149"/>
    </row>
    <row r="60" spans="1:13">
      <c r="A60" s="152"/>
      <c r="B60" s="264"/>
      <c r="C60" s="264"/>
      <c r="D60" s="153"/>
      <c r="E60" s="264"/>
      <c r="F60" s="264"/>
      <c r="G60" s="264"/>
      <c r="H60" s="264"/>
      <c r="I60" s="264"/>
      <c r="J60" s="264"/>
      <c r="K60" s="265"/>
      <c r="L60" s="265"/>
      <c r="M60" s="149"/>
    </row>
    <row r="61" spans="1:13">
      <c r="A61" s="152"/>
      <c r="B61" s="264"/>
      <c r="C61" s="264"/>
      <c r="D61" s="156"/>
      <c r="E61" s="264"/>
      <c r="F61" s="264"/>
      <c r="G61" s="264"/>
      <c r="H61" s="264"/>
      <c r="I61" s="264"/>
      <c r="J61" s="264"/>
      <c r="K61" s="265"/>
      <c r="L61" s="265"/>
      <c r="M61" s="149"/>
    </row>
    <row r="62" spans="1:13">
      <c r="A62" s="152"/>
      <c r="B62" s="153"/>
      <c r="C62" s="153"/>
      <c r="D62" s="153"/>
      <c r="E62" s="264"/>
      <c r="F62" s="264"/>
      <c r="G62" s="264"/>
      <c r="H62" s="264"/>
      <c r="I62" s="264"/>
      <c r="J62" s="264"/>
      <c r="K62" s="265"/>
      <c r="L62" s="265"/>
      <c r="M62" s="149"/>
    </row>
    <row r="63" spans="1:13" ht="6.75" customHeight="1">
      <c r="A63" s="323"/>
      <c r="B63" s="266"/>
      <c r="C63" s="264"/>
      <c r="D63" s="264"/>
      <c r="E63" s="264"/>
      <c r="F63" s="264"/>
      <c r="G63" s="264"/>
      <c r="H63" s="264"/>
      <c r="I63" s="264"/>
      <c r="J63" s="264"/>
      <c r="K63" s="265"/>
      <c r="L63" s="265"/>
      <c r="M63" s="319"/>
    </row>
    <row r="64" spans="1:13">
      <c r="A64" s="323"/>
      <c r="B64" s="266"/>
      <c r="C64" s="264"/>
      <c r="D64" s="264"/>
      <c r="E64" s="264"/>
      <c r="F64" s="264"/>
      <c r="G64" s="264"/>
      <c r="H64" s="264"/>
      <c r="I64" s="264"/>
      <c r="J64" s="264"/>
      <c r="K64" s="265"/>
      <c r="L64" s="265"/>
      <c r="M64" s="319"/>
    </row>
    <row r="65" spans="1:13">
      <c r="A65" s="323"/>
      <c r="B65" s="266"/>
      <c r="C65" s="264"/>
      <c r="D65" s="264"/>
      <c r="E65" s="264"/>
      <c r="F65" s="264"/>
      <c r="G65" s="264"/>
      <c r="H65" s="264"/>
      <c r="I65" s="264"/>
      <c r="J65" s="264"/>
      <c r="K65" s="265"/>
      <c r="L65" s="265"/>
      <c r="M65" s="319"/>
    </row>
    <row r="66" spans="1:13" ht="18">
      <c r="A66" s="157"/>
      <c r="B66" s="275" t="s">
        <v>297</v>
      </c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9"/>
    </row>
    <row r="67" spans="1:13" ht="18">
      <c r="A67" s="157"/>
      <c r="B67" s="160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9"/>
    </row>
    <row r="68" spans="1:13" ht="15.75">
      <c r="A68" s="273"/>
      <c r="B68" s="275"/>
      <c r="C68" s="422" t="s">
        <v>24</v>
      </c>
      <c r="D68" s="422"/>
      <c r="E68" s="161" t="s">
        <v>27</v>
      </c>
      <c r="F68" s="272"/>
      <c r="G68" s="272"/>
      <c r="H68" s="272"/>
      <c r="I68" s="272"/>
      <c r="J68" s="313"/>
      <c r="K68" s="313"/>
      <c r="L68" s="272"/>
      <c r="M68" s="270"/>
    </row>
    <row r="69" spans="1:13">
      <c r="A69" s="273"/>
      <c r="B69" s="275"/>
      <c r="C69" s="272"/>
      <c r="D69" s="274"/>
      <c r="E69" s="272"/>
      <c r="F69" s="272"/>
      <c r="G69" s="272"/>
      <c r="H69" s="272"/>
      <c r="I69" s="272"/>
      <c r="J69" s="313"/>
      <c r="K69" s="313"/>
      <c r="L69" s="272"/>
      <c r="M69" s="270"/>
    </row>
    <row r="70" spans="1:13">
      <c r="A70" s="273"/>
      <c r="B70" s="275"/>
      <c r="C70" s="272"/>
      <c r="D70" s="134" t="s">
        <v>3</v>
      </c>
      <c r="E70" s="128" t="s">
        <v>252</v>
      </c>
      <c r="F70" s="128"/>
      <c r="G70" s="128"/>
      <c r="H70" s="272"/>
      <c r="I70" s="272"/>
      <c r="J70" s="272"/>
      <c r="K70" s="272"/>
      <c r="L70" s="272"/>
      <c r="M70" s="270"/>
    </row>
    <row r="71" spans="1:13">
      <c r="A71" s="273"/>
      <c r="B71" s="275"/>
      <c r="C71" s="272"/>
      <c r="D71" s="134"/>
      <c r="E71" s="128"/>
      <c r="F71" s="128"/>
      <c r="G71" s="128"/>
      <c r="H71" s="272"/>
      <c r="I71" s="272"/>
      <c r="J71" s="272"/>
      <c r="K71" s="272"/>
      <c r="L71" s="272"/>
      <c r="M71" s="270"/>
    </row>
    <row r="72" spans="1:13">
      <c r="A72" s="273"/>
      <c r="B72" s="275"/>
      <c r="C72" s="272"/>
      <c r="D72" s="162">
        <v>1</v>
      </c>
      <c r="E72" s="163" t="s">
        <v>8</v>
      </c>
      <c r="F72" s="311"/>
      <c r="G72" s="272"/>
      <c r="H72" s="272"/>
      <c r="I72" s="272"/>
      <c r="J72" s="272"/>
      <c r="K72" s="272"/>
      <c r="L72" s="272"/>
      <c r="M72" s="270"/>
    </row>
    <row r="73" spans="1:13">
      <c r="A73" s="273"/>
      <c r="B73" s="275"/>
      <c r="C73" s="272"/>
      <c r="D73" s="162"/>
      <c r="E73" s="163"/>
      <c r="F73" s="311"/>
      <c r="G73" s="272"/>
      <c r="H73" s="272"/>
      <c r="I73" s="272"/>
      <c r="J73" s="272"/>
      <c r="K73" s="272"/>
      <c r="L73" s="272"/>
      <c r="M73" s="270"/>
    </row>
    <row r="74" spans="1:13">
      <c r="A74" s="273"/>
      <c r="B74" s="275">
        <v>1.1000000000000001</v>
      </c>
      <c r="C74" s="272"/>
      <c r="D74" s="274"/>
      <c r="E74" s="164" t="s">
        <v>9</v>
      </c>
      <c r="F74" s="313"/>
      <c r="G74" s="313"/>
      <c r="H74" s="313"/>
      <c r="I74" s="313"/>
      <c r="J74" s="313"/>
      <c r="K74" s="313"/>
      <c r="L74" s="272"/>
      <c r="M74" s="270"/>
    </row>
    <row r="75" spans="1:13">
      <c r="A75" s="273"/>
      <c r="B75" s="275"/>
      <c r="C75" s="272"/>
      <c r="D75" s="416" t="s">
        <v>2</v>
      </c>
      <c r="E75" s="416" t="s">
        <v>253</v>
      </c>
      <c r="F75" s="416"/>
      <c r="G75" s="416" t="s">
        <v>254</v>
      </c>
      <c r="H75" s="416" t="s">
        <v>255</v>
      </c>
      <c r="I75" s="416"/>
      <c r="J75" s="332" t="s">
        <v>256</v>
      </c>
      <c r="K75" s="332" t="s">
        <v>257</v>
      </c>
      <c r="L75" s="332" t="s">
        <v>256</v>
      </c>
      <c r="M75" s="270"/>
    </row>
    <row r="76" spans="1:13">
      <c r="A76" s="273"/>
      <c r="B76" s="275"/>
      <c r="C76" s="272"/>
      <c r="D76" s="416"/>
      <c r="E76" s="416"/>
      <c r="F76" s="416"/>
      <c r="G76" s="416"/>
      <c r="H76" s="416"/>
      <c r="I76" s="416"/>
      <c r="J76" s="331" t="s">
        <v>258</v>
      </c>
      <c r="K76" s="331" t="s">
        <v>259</v>
      </c>
      <c r="L76" s="331" t="s">
        <v>260</v>
      </c>
      <c r="M76" s="270"/>
    </row>
    <row r="77" spans="1:13">
      <c r="A77" s="273"/>
      <c r="B77" s="275"/>
      <c r="C77" s="272"/>
      <c r="D77" s="330"/>
      <c r="E77" s="423" t="s">
        <v>563</v>
      </c>
      <c r="F77" s="424"/>
      <c r="G77" s="259" t="s">
        <v>564</v>
      </c>
      <c r="H77" s="425">
        <v>11031349</v>
      </c>
      <c r="I77" s="418"/>
      <c r="J77" s="259">
        <v>213.1</v>
      </c>
      <c r="K77" s="259">
        <v>123.42</v>
      </c>
      <c r="L77" s="326">
        <f>J77*K77</f>
        <v>26300.802</v>
      </c>
      <c r="M77" s="270"/>
    </row>
    <row r="78" spans="1:13">
      <c r="A78" s="273"/>
      <c r="B78" s="275"/>
      <c r="C78" s="272"/>
      <c r="D78" s="328"/>
      <c r="E78" s="423" t="s">
        <v>563</v>
      </c>
      <c r="F78" s="424"/>
      <c r="G78" s="259" t="s">
        <v>565</v>
      </c>
      <c r="H78" s="425">
        <v>11031349</v>
      </c>
      <c r="I78" s="418"/>
      <c r="J78" s="259">
        <v>53633.35</v>
      </c>
      <c r="K78" s="327">
        <v>1</v>
      </c>
      <c r="L78" s="326">
        <f>J78*K78</f>
        <v>53633.35</v>
      </c>
      <c r="M78" s="270"/>
    </row>
    <row r="79" spans="1:13">
      <c r="A79" s="273"/>
      <c r="B79" s="275"/>
      <c r="C79" s="272"/>
      <c r="D79" s="328"/>
      <c r="E79" s="423"/>
      <c r="F79" s="424"/>
      <c r="G79" s="259"/>
      <c r="H79" s="425"/>
      <c r="I79" s="418"/>
      <c r="J79" s="327"/>
      <c r="K79" s="327"/>
      <c r="L79" s="326"/>
      <c r="M79" s="270"/>
    </row>
    <row r="80" spans="1:13">
      <c r="A80" s="273"/>
      <c r="B80" s="275"/>
      <c r="C80" s="272"/>
      <c r="D80" s="328"/>
      <c r="E80" s="423"/>
      <c r="F80" s="424"/>
      <c r="G80" s="259"/>
      <c r="H80" s="417"/>
      <c r="I80" s="418"/>
      <c r="J80" s="327"/>
      <c r="K80" s="327"/>
      <c r="L80" s="326"/>
      <c r="M80" s="270"/>
    </row>
    <row r="81" spans="1:13">
      <c r="A81" s="273"/>
      <c r="B81" s="275"/>
      <c r="C81" s="272"/>
      <c r="D81" s="328"/>
      <c r="E81" s="423"/>
      <c r="F81" s="424"/>
      <c r="G81" s="259"/>
      <c r="H81" s="417"/>
      <c r="I81" s="418"/>
      <c r="J81" s="327"/>
      <c r="K81" s="327"/>
      <c r="L81" s="326"/>
      <c r="M81" s="270"/>
    </row>
    <row r="82" spans="1:13">
      <c r="A82" s="273"/>
      <c r="B82" s="275"/>
      <c r="C82" s="272"/>
      <c r="D82" s="328"/>
      <c r="E82" s="423"/>
      <c r="F82" s="424"/>
      <c r="G82" s="259"/>
      <c r="H82" s="425"/>
      <c r="I82" s="418"/>
      <c r="J82" s="327"/>
      <c r="K82" s="327"/>
      <c r="L82" s="326"/>
      <c r="M82" s="270"/>
    </row>
    <row r="83" spans="1:13">
      <c r="A83" s="273"/>
      <c r="B83" s="275"/>
      <c r="C83" s="272"/>
      <c r="D83" s="328"/>
      <c r="E83" s="423"/>
      <c r="F83" s="424"/>
      <c r="G83" s="259"/>
      <c r="H83" s="417"/>
      <c r="I83" s="418"/>
      <c r="J83" s="327"/>
      <c r="K83" s="327"/>
      <c r="L83" s="326"/>
      <c r="M83" s="270"/>
    </row>
    <row r="84" spans="1:13">
      <c r="A84" s="273"/>
      <c r="B84" s="275"/>
      <c r="C84" s="272"/>
      <c r="D84" s="328"/>
      <c r="E84" s="423"/>
      <c r="F84" s="424"/>
      <c r="G84" s="259"/>
      <c r="H84" s="425"/>
      <c r="I84" s="418"/>
      <c r="J84" s="259"/>
      <c r="K84" s="327"/>
      <c r="L84" s="326"/>
      <c r="M84" s="270"/>
    </row>
    <row r="85" spans="1:13">
      <c r="A85" s="335"/>
      <c r="B85" s="334"/>
      <c r="C85" s="311"/>
      <c r="D85" s="359"/>
      <c r="E85" s="430" t="s">
        <v>28</v>
      </c>
      <c r="F85" s="431"/>
      <c r="G85" s="431"/>
      <c r="H85" s="431"/>
      <c r="I85" s="431"/>
      <c r="J85" s="431"/>
      <c r="K85" s="432"/>
      <c r="L85" s="325">
        <f>SUM(L77:L84)</f>
        <v>79934.152000000002</v>
      </c>
      <c r="M85" s="333"/>
    </row>
    <row r="86" spans="1:13">
      <c r="A86" s="335"/>
      <c r="B86" s="334"/>
      <c r="C86" s="311"/>
      <c r="D86" s="277"/>
      <c r="E86" s="318"/>
      <c r="F86" s="318"/>
      <c r="G86" s="318"/>
      <c r="H86" s="318"/>
      <c r="I86" s="318"/>
      <c r="J86" s="318"/>
      <c r="K86" s="318"/>
      <c r="L86" s="317"/>
      <c r="M86" s="333"/>
    </row>
    <row r="87" spans="1:13">
      <c r="A87" s="273"/>
      <c r="B87" s="275">
        <v>1.2</v>
      </c>
      <c r="C87" s="272"/>
      <c r="D87" s="165"/>
      <c r="E87" s="164" t="s">
        <v>10</v>
      </c>
      <c r="F87" s="166"/>
      <c r="G87" s="166"/>
      <c r="H87" s="166"/>
      <c r="I87" s="166"/>
      <c r="J87" s="166"/>
      <c r="K87" s="166"/>
      <c r="L87" s="272"/>
      <c r="M87" s="270"/>
    </row>
    <row r="88" spans="1:13">
      <c r="A88" s="273"/>
      <c r="B88" s="275"/>
      <c r="C88" s="272"/>
      <c r="D88" s="416" t="s">
        <v>2</v>
      </c>
      <c r="E88" s="433" t="s">
        <v>261</v>
      </c>
      <c r="F88" s="434"/>
      <c r="G88" s="434"/>
      <c r="H88" s="434"/>
      <c r="I88" s="435"/>
      <c r="J88" s="332" t="s">
        <v>256</v>
      </c>
      <c r="K88" s="332" t="s">
        <v>257</v>
      </c>
      <c r="L88" s="332" t="s">
        <v>256</v>
      </c>
      <c r="M88" s="270"/>
    </row>
    <row r="89" spans="1:13">
      <c r="A89" s="273"/>
      <c r="B89" s="275"/>
      <c r="C89" s="272"/>
      <c r="D89" s="416"/>
      <c r="E89" s="436"/>
      <c r="F89" s="437"/>
      <c r="G89" s="437"/>
      <c r="H89" s="437"/>
      <c r="I89" s="438"/>
      <c r="J89" s="331" t="s">
        <v>258</v>
      </c>
      <c r="K89" s="331" t="s">
        <v>259</v>
      </c>
      <c r="L89" s="331" t="s">
        <v>260</v>
      </c>
      <c r="M89" s="270"/>
    </row>
    <row r="90" spans="1:13">
      <c r="A90" s="273"/>
      <c r="B90" s="275"/>
      <c r="C90" s="272"/>
      <c r="D90" s="330"/>
      <c r="E90" s="427" t="s">
        <v>262</v>
      </c>
      <c r="F90" s="428"/>
      <c r="G90" s="428"/>
      <c r="H90" s="428"/>
      <c r="I90" s="429"/>
      <c r="J90" s="329">
        <f>Aktivet!F8</f>
        <v>86641</v>
      </c>
      <c r="K90" s="259">
        <v>1</v>
      </c>
      <c r="L90" s="326">
        <f>J90*K90</f>
        <v>86641</v>
      </c>
      <c r="M90" s="270"/>
    </row>
    <row r="91" spans="1:13">
      <c r="A91" s="273"/>
      <c r="B91" s="275"/>
      <c r="C91" s="272"/>
      <c r="D91" s="328"/>
      <c r="E91" s="427" t="s">
        <v>263</v>
      </c>
      <c r="F91" s="428"/>
      <c r="G91" s="428"/>
      <c r="H91" s="428"/>
      <c r="I91" s="429"/>
      <c r="J91" s="327"/>
      <c r="K91" s="327"/>
      <c r="L91" s="326"/>
      <c r="M91" s="270"/>
    </row>
    <row r="92" spans="1:13">
      <c r="A92" s="273"/>
      <c r="B92" s="275"/>
      <c r="C92" s="272"/>
      <c r="D92" s="328"/>
      <c r="E92" s="427" t="s">
        <v>264</v>
      </c>
      <c r="F92" s="428"/>
      <c r="G92" s="428"/>
      <c r="H92" s="428"/>
      <c r="I92" s="429"/>
      <c r="J92" s="327"/>
      <c r="K92" s="327"/>
      <c r="L92" s="326"/>
      <c r="M92" s="270"/>
    </row>
    <row r="93" spans="1:13">
      <c r="A93" s="273"/>
      <c r="B93" s="275"/>
      <c r="C93" s="272"/>
      <c r="D93" s="328"/>
      <c r="E93" s="427" t="s">
        <v>298</v>
      </c>
      <c r="F93" s="428"/>
      <c r="G93" s="428"/>
      <c r="H93" s="428"/>
      <c r="I93" s="429"/>
      <c r="J93" s="327"/>
      <c r="K93" s="327"/>
      <c r="L93" s="326"/>
      <c r="M93" s="270"/>
    </row>
    <row r="94" spans="1:13">
      <c r="A94" s="273"/>
      <c r="B94" s="275"/>
      <c r="C94" s="272"/>
      <c r="D94" s="359"/>
      <c r="E94" s="430" t="s">
        <v>28</v>
      </c>
      <c r="F94" s="431"/>
      <c r="G94" s="431"/>
      <c r="H94" s="431"/>
      <c r="I94" s="431"/>
      <c r="J94" s="431"/>
      <c r="K94" s="432"/>
      <c r="L94" s="325">
        <f>SUM(L90:L93)</f>
        <v>86641</v>
      </c>
      <c r="M94" s="270"/>
    </row>
    <row r="95" spans="1:13">
      <c r="A95" s="273"/>
      <c r="B95" s="275"/>
      <c r="C95" s="272"/>
      <c r="D95" s="277"/>
      <c r="E95" s="318"/>
      <c r="F95" s="318"/>
      <c r="G95" s="318"/>
      <c r="H95" s="318"/>
      <c r="I95" s="318"/>
      <c r="J95" s="318"/>
      <c r="K95" s="318"/>
      <c r="L95" s="317"/>
      <c r="M95" s="270"/>
    </row>
    <row r="96" spans="1:13">
      <c r="A96" s="273"/>
      <c r="B96" s="275"/>
      <c r="C96" s="272"/>
      <c r="D96" s="162">
        <v>2</v>
      </c>
      <c r="E96" s="163" t="s">
        <v>39</v>
      </c>
      <c r="F96" s="318"/>
      <c r="G96" s="318"/>
      <c r="H96" s="318"/>
      <c r="I96" s="318"/>
      <c r="J96" s="318"/>
      <c r="K96" s="318"/>
      <c r="L96" s="317"/>
      <c r="M96" s="270"/>
    </row>
    <row r="97" spans="1:13">
      <c r="A97" s="273"/>
      <c r="B97" s="275"/>
      <c r="C97" s="272"/>
      <c r="D97" s="162"/>
      <c r="E97" s="163"/>
      <c r="F97" s="318"/>
      <c r="G97" s="318"/>
      <c r="H97" s="318"/>
      <c r="I97" s="318"/>
      <c r="J97" s="318"/>
      <c r="K97" s="318"/>
      <c r="L97" s="317"/>
      <c r="M97" s="270"/>
    </row>
    <row r="98" spans="1:13">
      <c r="A98" s="273"/>
      <c r="B98" s="277">
        <v>2.1</v>
      </c>
      <c r="C98" s="272"/>
      <c r="D98" s="277"/>
      <c r="E98" s="167" t="s">
        <v>41</v>
      </c>
      <c r="F98" s="318"/>
      <c r="G98" s="318"/>
      <c r="H98" s="318"/>
      <c r="I98" s="318"/>
      <c r="J98" s="318"/>
      <c r="K98" s="318"/>
      <c r="L98" s="317"/>
      <c r="M98" s="270"/>
    </row>
    <row r="99" spans="1:13">
      <c r="A99" s="273"/>
      <c r="B99" s="277"/>
      <c r="C99" s="272"/>
      <c r="D99" s="277"/>
      <c r="E99" s="167"/>
      <c r="F99" s="324" t="s">
        <v>299</v>
      </c>
      <c r="G99" s="318"/>
      <c r="H99" s="318"/>
      <c r="I99" s="318"/>
      <c r="J99" s="318"/>
      <c r="K99" s="318"/>
      <c r="L99" s="317"/>
      <c r="M99" s="270"/>
    </row>
    <row r="100" spans="1:13">
      <c r="A100" s="273"/>
      <c r="B100" s="168">
        <v>2.2000000000000002</v>
      </c>
      <c r="C100" s="272"/>
      <c r="D100" s="277"/>
      <c r="E100" s="167" t="s">
        <v>42</v>
      </c>
      <c r="F100" s="318"/>
      <c r="G100" s="318"/>
      <c r="H100" s="318"/>
      <c r="I100" s="318"/>
      <c r="J100" s="318"/>
      <c r="K100" s="318"/>
      <c r="L100" s="317"/>
      <c r="M100" s="270"/>
    </row>
    <row r="101" spans="1:13">
      <c r="A101" s="273"/>
      <c r="B101" s="168"/>
      <c r="C101" s="272"/>
      <c r="D101" s="277"/>
      <c r="E101" s="167"/>
      <c r="F101" s="324" t="s">
        <v>301</v>
      </c>
      <c r="G101" s="318"/>
      <c r="H101" s="318"/>
      <c r="I101" s="318"/>
      <c r="J101" s="318"/>
      <c r="K101" s="318"/>
      <c r="L101" s="317"/>
      <c r="M101" s="270"/>
    </row>
    <row r="102" spans="1:13">
      <c r="A102" s="273"/>
      <c r="B102" s="277">
        <v>2.2999999999999998</v>
      </c>
      <c r="C102" s="272"/>
      <c r="D102" s="277"/>
      <c r="E102" s="167" t="s">
        <v>40</v>
      </c>
      <c r="F102" s="318"/>
      <c r="G102" s="318"/>
      <c r="H102" s="318"/>
      <c r="I102" s="318"/>
      <c r="J102" s="318"/>
      <c r="K102" s="318"/>
      <c r="L102" s="317"/>
      <c r="M102" s="270"/>
    </row>
    <row r="103" spans="1:13">
      <c r="A103" s="273"/>
      <c r="B103" s="275"/>
      <c r="C103" s="272"/>
      <c r="D103" s="277"/>
      <c r="E103" s="318"/>
      <c r="F103" s="324" t="s">
        <v>300</v>
      </c>
      <c r="G103" s="318"/>
      <c r="H103" s="318"/>
      <c r="I103" s="318"/>
      <c r="J103" s="318"/>
      <c r="K103" s="318"/>
      <c r="L103" s="317"/>
      <c r="M103" s="270"/>
    </row>
    <row r="104" spans="1:13">
      <c r="A104" s="323"/>
      <c r="B104" s="322"/>
      <c r="C104" s="264"/>
      <c r="D104" s="318"/>
      <c r="E104" s="318"/>
      <c r="F104" s="318"/>
      <c r="G104" s="318"/>
      <c r="H104" s="318"/>
      <c r="I104" s="318"/>
      <c r="J104" s="318"/>
      <c r="K104" s="318"/>
      <c r="L104" s="320"/>
      <c r="M104" s="319"/>
    </row>
    <row r="105" spans="1:13">
      <c r="A105" s="323"/>
      <c r="B105" s="322"/>
      <c r="C105" s="264"/>
      <c r="D105" s="169">
        <v>3</v>
      </c>
      <c r="E105" s="170" t="s">
        <v>43</v>
      </c>
      <c r="F105" s="318"/>
      <c r="G105" s="318"/>
      <c r="H105" s="318"/>
      <c r="I105" s="318"/>
      <c r="J105" s="318"/>
      <c r="K105" s="318"/>
      <c r="L105" s="320"/>
      <c r="M105" s="319"/>
    </row>
    <row r="106" spans="1:13">
      <c r="A106" s="323"/>
      <c r="B106" s="322">
        <v>3.1</v>
      </c>
      <c r="C106" s="264"/>
      <c r="D106" s="318"/>
      <c r="E106" s="171" t="s">
        <v>44</v>
      </c>
      <c r="F106" s="318"/>
      <c r="G106" s="318"/>
      <c r="H106" s="318"/>
      <c r="I106" s="318"/>
      <c r="J106" s="318"/>
      <c r="K106" s="318"/>
      <c r="L106" s="320"/>
      <c r="M106" s="319"/>
    </row>
    <row r="107" spans="1:13">
      <c r="A107" s="323"/>
      <c r="B107" s="322"/>
      <c r="C107" s="264"/>
      <c r="D107" s="263"/>
      <c r="E107" s="172" t="s">
        <v>266</v>
      </c>
      <c r="F107" s="173"/>
      <c r="G107" s="173"/>
      <c r="H107" s="173"/>
      <c r="I107" s="173"/>
      <c r="J107" s="173"/>
      <c r="K107" s="174"/>
      <c r="L107" s="320"/>
      <c r="M107" s="319"/>
    </row>
    <row r="108" spans="1:13">
      <c r="A108" s="323"/>
      <c r="B108" s="322"/>
      <c r="C108" s="264"/>
      <c r="D108" s="277" t="s">
        <v>265</v>
      </c>
      <c r="E108" s="173" t="s">
        <v>303</v>
      </c>
      <c r="F108" s="173"/>
      <c r="G108" s="173"/>
      <c r="H108" s="173"/>
      <c r="I108" s="173"/>
      <c r="J108" s="175"/>
      <c r="K108" s="176"/>
      <c r="L108" s="320"/>
      <c r="M108" s="319"/>
    </row>
    <row r="109" spans="1:13">
      <c r="A109" s="323"/>
      <c r="B109" s="322"/>
      <c r="C109" s="264"/>
      <c r="D109" s="277" t="s">
        <v>265</v>
      </c>
      <c r="E109" s="173" t="s">
        <v>304</v>
      </c>
      <c r="F109" s="173"/>
      <c r="G109" s="173"/>
      <c r="H109" s="173"/>
      <c r="I109" s="173"/>
      <c r="J109" s="175"/>
      <c r="K109" s="176"/>
      <c r="L109" s="320"/>
      <c r="M109" s="319"/>
    </row>
    <row r="110" spans="1:13">
      <c r="A110" s="323"/>
      <c r="B110" s="322"/>
      <c r="C110" s="264"/>
      <c r="D110" s="277" t="s">
        <v>265</v>
      </c>
      <c r="E110" s="153" t="s">
        <v>330</v>
      </c>
      <c r="F110" s="173"/>
      <c r="G110" s="173"/>
      <c r="H110" s="173"/>
      <c r="I110" s="173"/>
      <c r="J110" s="175"/>
      <c r="K110" s="176"/>
      <c r="L110" s="320"/>
      <c r="M110" s="319"/>
    </row>
    <row r="111" spans="1:13">
      <c r="A111" s="323"/>
      <c r="B111" s="322"/>
      <c r="C111" s="264"/>
      <c r="D111" s="318"/>
      <c r="F111" s="177" t="s">
        <v>302</v>
      </c>
      <c r="G111" s="318"/>
      <c r="H111" s="173"/>
      <c r="I111" s="173"/>
      <c r="J111" s="318"/>
      <c r="K111" s="318"/>
      <c r="L111" s="320"/>
      <c r="M111" s="319"/>
    </row>
    <row r="112" spans="1:13">
      <c r="A112" s="323"/>
      <c r="B112" s="322"/>
      <c r="C112" s="264"/>
      <c r="D112" s="318"/>
      <c r="E112" s="171"/>
      <c r="F112" s="318"/>
      <c r="G112" s="318"/>
      <c r="H112" s="173"/>
      <c r="I112" s="173"/>
      <c r="J112" s="318"/>
      <c r="K112" s="318"/>
      <c r="L112" s="320"/>
      <c r="M112" s="319"/>
    </row>
    <row r="113" spans="1:13">
      <c r="A113" s="323"/>
      <c r="B113" s="322">
        <v>3.2</v>
      </c>
      <c r="C113" s="264"/>
      <c r="D113" s="318"/>
      <c r="E113" s="171" t="s">
        <v>45</v>
      </c>
      <c r="F113" s="318"/>
      <c r="G113" s="318"/>
      <c r="H113" s="318"/>
      <c r="I113" s="318"/>
      <c r="J113" s="318"/>
      <c r="K113" s="318"/>
      <c r="L113" s="320"/>
      <c r="M113" s="319"/>
    </row>
    <row r="114" spans="1:13">
      <c r="A114" s="323"/>
      <c r="B114" s="322"/>
      <c r="C114" s="264"/>
      <c r="D114" s="277" t="s">
        <v>265</v>
      </c>
      <c r="E114" s="171" t="s">
        <v>305</v>
      </c>
      <c r="F114" s="318"/>
      <c r="G114" s="318"/>
      <c r="H114" s="318"/>
      <c r="I114" s="318"/>
      <c r="J114" s="318"/>
      <c r="K114" s="318"/>
      <c r="L114" s="320"/>
      <c r="M114" s="319"/>
    </row>
    <row r="115" spans="1:13">
      <c r="A115" s="323"/>
      <c r="B115" s="322"/>
      <c r="C115" s="264"/>
      <c r="D115" s="318"/>
      <c r="E115" s="171"/>
      <c r="F115" s="318"/>
      <c r="G115" s="318"/>
      <c r="H115" s="318"/>
      <c r="I115" s="318"/>
      <c r="J115" s="318"/>
      <c r="K115" s="318"/>
      <c r="L115" s="320"/>
      <c r="M115" s="319"/>
    </row>
    <row r="116" spans="1:13">
      <c r="A116" s="323"/>
      <c r="B116" s="322">
        <v>3.3</v>
      </c>
      <c r="C116" s="264"/>
      <c r="D116" s="318"/>
      <c r="E116" s="171" t="s">
        <v>46</v>
      </c>
      <c r="F116" s="318"/>
      <c r="G116" s="318"/>
      <c r="H116" s="318"/>
      <c r="I116" s="318"/>
      <c r="J116" s="318"/>
      <c r="K116" s="318"/>
      <c r="L116" s="320"/>
      <c r="M116" s="319"/>
    </row>
    <row r="117" spans="1:13">
      <c r="A117" s="323"/>
      <c r="B117" s="322"/>
      <c r="C117" s="264"/>
      <c r="D117" s="277" t="s">
        <v>265</v>
      </c>
      <c r="E117" s="178" t="s">
        <v>306</v>
      </c>
      <c r="F117" s="318"/>
      <c r="G117" s="318"/>
      <c r="H117" s="318"/>
      <c r="I117" s="318"/>
      <c r="J117" s="318"/>
      <c r="K117" s="318"/>
      <c r="L117" s="320"/>
      <c r="M117" s="319"/>
    </row>
    <row r="118" spans="1:13">
      <c r="A118" s="323"/>
      <c r="B118" s="322"/>
      <c r="C118" s="264"/>
      <c r="D118" s="318"/>
      <c r="E118" s="178"/>
      <c r="F118" s="318"/>
      <c r="G118" s="318"/>
      <c r="H118" s="318"/>
      <c r="I118" s="318"/>
      <c r="J118" s="318"/>
      <c r="K118" s="318"/>
      <c r="L118" s="320"/>
      <c r="M118" s="319"/>
    </row>
    <row r="119" spans="1:13">
      <c r="A119" s="323"/>
      <c r="B119" s="322">
        <v>3.4</v>
      </c>
      <c r="C119" s="264"/>
      <c r="D119" s="318"/>
      <c r="E119" s="171" t="s">
        <v>47</v>
      </c>
      <c r="F119" s="318"/>
      <c r="G119" s="318"/>
      <c r="H119" s="318"/>
      <c r="I119" s="318"/>
      <c r="J119" s="318"/>
      <c r="K119" s="318"/>
      <c r="L119" s="320"/>
      <c r="M119" s="319"/>
    </row>
    <row r="120" spans="1:13">
      <c r="A120" s="323"/>
      <c r="B120" s="322"/>
      <c r="C120" s="264"/>
      <c r="D120" s="277" t="s">
        <v>265</v>
      </c>
      <c r="E120" s="179" t="s">
        <v>307</v>
      </c>
      <c r="F120" s="318"/>
      <c r="G120" s="318"/>
      <c r="H120" s="318"/>
      <c r="I120" s="318"/>
      <c r="J120" s="318"/>
      <c r="K120" s="318"/>
      <c r="L120" s="320"/>
      <c r="M120" s="319"/>
    </row>
    <row r="121" spans="1:13">
      <c r="A121" s="323"/>
      <c r="B121" s="322"/>
      <c r="C121" s="264"/>
      <c r="D121" s="277" t="s">
        <v>265</v>
      </c>
      <c r="E121" s="179" t="s">
        <v>308</v>
      </c>
      <c r="F121" s="318"/>
      <c r="G121" s="318"/>
      <c r="H121" s="318"/>
      <c r="I121" s="318"/>
      <c r="J121" s="318"/>
      <c r="K121" s="176"/>
      <c r="L121" s="320"/>
      <c r="M121" s="319"/>
    </row>
    <row r="122" spans="1:13">
      <c r="A122" s="323"/>
      <c r="B122" s="322"/>
      <c r="C122" s="264"/>
      <c r="D122" s="277" t="s">
        <v>265</v>
      </c>
      <c r="E122" s="179" t="s">
        <v>309</v>
      </c>
      <c r="F122" s="318"/>
      <c r="G122" s="318"/>
      <c r="H122" s="318"/>
      <c r="I122" s="318"/>
      <c r="J122" s="318"/>
      <c r="K122" s="176"/>
      <c r="L122" s="320"/>
      <c r="M122" s="319"/>
    </row>
    <row r="123" spans="1:13">
      <c r="A123" s="323"/>
      <c r="B123" s="322"/>
      <c r="C123" s="264"/>
      <c r="D123" s="277" t="s">
        <v>265</v>
      </c>
      <c r="E123" s="179" t="s">
        <v>310</v>
      </c>
      <c r="F123" s="318"/>
      <c r="G123" s="318"/>
      <c r="H123" s="318"/>
      <c r="I123" s="318"/>
      <c r="J123" s="318"/>
      <c r="K123" s="176"/>
      <c r="L123" s="320"/>
      <c r="M123" s="319"/>
    </row>
    <row r="124" spans="1:13">
      <c r="A124" s="323"/>
      <c r="B124" s="322"/>
      <c r="C124" s="264"/>
      <c r="D124" s="277" t="s">
        <v>265</v>
      </c>
      <c r="E124" s="179" t="s">
        <v>311</v>
      </c>
      <c r="F124" s="318"/>
      <c r="G124" s="318"/>
      <c r="H124" s="318"/>
      <c r="I124" s="318"/>
      <c r="J124" s="318"/>
      <c r="K124" s="176"/>
      <c r="L124" s="320"/>
      <c r="M124" s="319"/>
    </row>
    <row r="125" spans="1:13">
      <c r="A125" s="323"/>
      <c r="B125" s="322"/>
      <c r="C125" s="264"/>
      <c r="D125" s="277" t="s">
        <v>265</v>
      </c>
      <c r="E125" s="179" t="s">
        <v>312</v>
      </c>
      <c r="F125" s="318"/>
      <c r="G125" s="318"/>
      <c r="H125" s="318"/>
      <c r="I125" s="318"/>
      <c r="J125" s="318"/>
      <c r="K125" s="176">
        <v>63815945</v>
      </c>
      <c r="L125" s="320"/>
      <c r="M125" s="319"/>
    </row>
    <row r="126" spans="1:13">
      <c r="A126" s="323"/>
      <c r="B126" s="322"/>
      <c r="C126" s="264"/>
      <c r="D126" s="277" t="s">
        <v>265</v>
      </c>
      <c r="E126" s="179" t="s">
        <v>319</v>
      </c>
      <c r="F126" s="318"/>
      <c r="G126" s="318"/>
      <c r="H126" s="318"/>
      <c r="I126" s="318"/>
      <c r="J126" s="318"/>
      <c r="K126" s="176"/>
      <c r="L126" s="320"/>
      <c r="M126" s="319"/>
    </row>
    <row r="127" spans="1:13">
      <c r="A127" s="323"/>
      <c r="B127" s="322"/>
      <c r="C127" s="264"/>
      <c r="D127" s="277" t="s">
        <v>265</v>
      </c>
      <c r="E127" s="179" t="s">
        <v>313</v>
      </c>
      <c r="F127" s="318"/>
      <c r="G127" s="318"/>
      <c r="H127" s="318"/>
      <c r="I127" s="318"/>
      <c r="J127" s="318"/>
      <c r="K127" s="176"/>
      <c r="L127" s="320"/>
      <c r="M127" s="319"/>
    </row>
    <row r="128" spans="1:13">
      <c r="A128" s="323"/>
      <c r="B128" s="322"/>
      <c r="C128" s="264"/>
      <c r="D128" s="277" t="s">
        <v>265</v>
      </c>
      <c r="E128" s="179" t="s">
        <v>320</v>
      </c>
      <c r="F128" s="318"/>
      <c r="G128" s="318"/>
      <c r="H128" s="318"/>
      <c r="I128" s="318"/>
      <c r="J128" s="318"/>
      <c r="K128" s="176"/>
      <c r="L128" s="320"/>
      <c r="M128" s="319"/>
    </row>
    <row r="129" spans="1:13">
      <c r="A129" s="323"/>
      <c r="B129" s="322"/>
      <c r="C129" s="264"/>
      <c r="D129" s="277" t="s">
        <v>265</v>
      </c>
      <c r="E129" s="179" t="s">
        <v>315</v>
      </c>
      <c r="F129" s="318"/>
      <c r="G129" s="318"/>
      <c r="H129" s="318"/>
      <c r="I129" s="318"/>
      <c r="J129" s="318"/>
      <c r="K129" s="176"/>
      <c r="L129" s="320"/>
      <c r="M129" s="319"/>
    </row>
    <row r="130" spans="1:13">
      <c r="A130" s="323"/>
      <c r="B130" s="322"/>
      <c r="C130" s="264"/>
      <c r="D130" s="277" t="s">
        <v>265</v>
      </c>
      <c r="E130" s="179" t="s">
        <v>316</v>
      </c>
      <c r="F130" s="318"/>
      <c r="G130" s="318"/>
      <c r="H130" s="318"/>
      <c r="I130" s="318"/>
      <c r="J130" s="318"/>
      <c r="K130" s="176"/>
      <c r="L130" s="320"/>
      <c r="M130" s="319"/>
    </row>
    <row r="131" spans="1:13">
      <c r="A131" s="323"/>
      <c r="B131" s="322"/>
      <c r="C131" s="264"/>
      <c r="D131" s="277" t="s">
        <v>265</v>
      </c>
      <c r="E131" s="179" t="s">
        <v>317</v>
      </c>
      <c r="F131" s="318"/>
      <c r="G131" s="318"/>
      <c r="H131" s="318"/>
      <c r="I131" s="318"/>
      <c r="J131" s="318"/>
      <c r="K131" s="176"/>
      <c r="L131" s="320"/>
      <c r="M131" s="319"/>
    </row>
    <row r="132" spans="1:13">
      <c r="A132" s="323"/>
      <c r="B132" s="322"/>
      <c r="C132" s="264"/>
      <c r="D132" s="277" t="s">
        <v>265</v>
      </c>
      <c r="E132" s="179" t="s">
        <v>318</v>
      </c>
      <c r="F132" s="318"/>
      <c r="G132" s="318"/>
      <c r="H132" s="318"/>
      <c r="I132" s="318"/>
      <c r="J132" s="318"/>
      <c r="K132" s="176"/>
      <c r="L132" s="320"/>
      <c r="M132" s="319"/>
    </row>
    <row r="133" spans="1:13">
      <c r="A133" s="323"/>
      <c r="B133" s="322"/>
      <c r="C133" s="264"/>
      <c r="D133" s="277" t="s">
        <v>265</v>
      </c>
      <c r="E133" s="179" t="s">
        <v>321</v>
      </c>
      <c r="F133" s="318"/>
      <c r="G133" s="318"/>
      <c r="H133" s="318"/>
      <c r="I133" s="318"/>
      <c r="J133" s="318"/>
      <c r="K133" s="176"/>
      <c r="L133" s="320"/>
      <c r="M133" s="319"/>
    </row>
    <row r="134" spans="1:13">
      <c r="A134" s="323"/>
      <c r="B134" s="322"/>
      <c r="C134" s="264"/>
      <c r="D134" s="318"/>
      <c r="E134" s="179"/>
      <c r="F134" s="318"/>
      <c r="G134" s="318"/>
      <c r="H134" s="318"/>
      <c r="I134" s="318"/>
      <c r="J134" s="318"/>
      <c r="K134" s="133"/>
      <c r="L134" s="320"/>
      <c r="M134" s="319"/>
    </row>
    <row r="135" spans="1:13">
      <c r="A135" s="323"/>
      <c r="B135" s="322">
        <v>3.5</v>
      </c>
      <c r="C135" s="264"/>
      <c r="D135" s="318"/>
      <c r="E135" s="171" t="s">
        <v>48</v>
      </c>
      <c r="F135" s="318"/>
      <c r="G135" s="318"/>
      <c r="H135" s="318"/>
      <c r="I135" s="318"/>
      <c r="J135" s="318"/>
      <c r="K135" s="321"/>
      <c r="L135" s="320"/>
      <c r="M135" s="319"/>
    </row>
    <row r="136" spans="1:13">
      <c r="A136" s="323"/>
      <c r="B136" s="322"/>
      <c r="C136" s="264"/>
      <c r="D136" s="277" t="s">
        <v>265</v>
      </c>
      <c r="E136" s="178" t="s">
        <v>322</v>
      </c>
      <c r="F136" s="318"/>
      <c r="G136" s="318"/>
      <c r="H136" s="318"/>
      <c r="I136" s="318"/>
      <c r="J136" s="318"/>
      <c r="K136" s="321"/>
      <c r="L136" s="320"/>
      <c r="M136" s="319"/>
    </row>
    <row r="137" spans="1:13">
      <c r="A137" s="323"/>
      <c r="B137" s="322"/>
      <c r="C137" s="264"/>
      <c r="D137" s="277" t="s">
        <v>265</v>
      </c>
      <c r="E137" s="178" t="s">
        <v>323</v>
      </c>
      <c r="F137" s="318"/>
      <c r="G137" s="318"/>
      <c r="H137" s="318"/>
      <c r="I137" s="318"/>
      <c r="J137" s="318"/>
      <c r="K137" s="321"/>
      <c r="L137" s="320"/>
      <c r="M137" s="319"/>
    </row>
    <row r="138" spans="1:13">
      <c r="A138" s="323"/>
      <c r="B138" s="322"/>
      <c r="C138" s="264"/>
      <c r="D138" s="318"/>
      <c r="E138" s="171"/>
      <c r="F138" s="318"/>
      <c r="G138" s="318"/>
      <c r="H138" s="318"/>
      <c r="I138" s="318"/>
      <c r="J138" s="318"/>
      <c r="K138" s="318"/>
      <c r="L138" s="320"/>
      <c r="M138" s="319"/>
    </row>
    <row r="139" spans="1:13">
      <c r="A139" s="323"/>
      <c r="B139" s="322"/>
      <c r="C139" s="264"/>
      <c r="D139" s="169">
        <v>4</v>
      </c>
      <c r="E139" s="170" t="s">
        <v>49</v>
      </c>
      <c r="F139" s="318"/>
      <c r="G139" s="318"/>
      <c r="H139" s="318"/>
      <c r="I139" s="318"/>
      <c r="J139" s="318"/>
      <c r="K139" s="318"/>
      <c r="L139" s="320"/>
      <c r="M139" s="319"/>
    </row>
    <row r="140" spans="1:13">
      <c r="A140" s="323"/>
      <c r="B140" s="322">
        <v>4.0999999999999996</v>
      </c>
      <c r="C140" s="264"/>
      <c r="D140" s="318"/>
      <c r="E140" s="171" t="s">
        <v>50</v>
      </c>
      <c r="F140" s="318"/>
      <c r="G140" s="318"/>
      <c r="H140" s="318"/>
      <c r="I140" s="318"/>
      <c r="J140" s="318"/>
      <c r="K140" s="321"/>
      <c r="L140" s="320"/>
      <c r="M140" s="319"/>
    </row>
    <row r="141" spans="1:13">
      <c r="A141" s="323"/>
      <c r="B141" s="322"/>
      <c r="C141" s="264"/>
      <c r="D141" s="277" t="s">
        <v>265</v>
      </c>
      <c r="E141" s="179" t="s">
        <v>324</v>
      </c>
      <c r="F141" s="318"/>
      <c r="G141" s="318"/>
      <c r="H141" s="318"/>
      <c r="I141" s="318"/>
      <c r="J141" s="318"/>
      <c r="K141" s="321"/>
      <c r="L141" s="320"/>
      <c r="M141" s="319"/>
    </row>
    <row r="142" spans="1:13">
      <c r="A142" s="323"/>
      <c r="B142" s="322"/>
      <c r="C142" s="264"/>
      <c r="D142" s="277" t="s">
        <v>265</v>
      </c>
      <c r="E142" s="179" t="s">
        <v>325</v>
      </c>
      <c r="F142" s="318"/>
      <c r="G142" s="318"/>
      <c r="H142" s="318"/>
      <c r="I142" s="318"/>
      <c r="J142" s="318"/>
      <c r="K142" s="321"/>
      <c r="L142" s="320"/>
      <c r="M142" s="319"/>
    </row>
    <row r="143" spans="1:13">
      <c r="A143" s="323"/>
      <c r="B143" s="322"/>
      <c r="C143" s="264"/>
      <c r="D143" s="277" t="s">
        <v>265</v>
      </c>
      <c r="E143" s="179" t="s">
        <v>326</v>
      </c>
      <c r="F143" s="318"/>
      <c r="G143" s="318"/>
      <c r="H143" s="318"/>
      <c r="I143" s="318"/>
      <c r="J143" s="318"/>
      <c r="K143" s="321"/>
      <c r="L143" s="320"/>
      <c r="M143" s="319"/>
    </row>
    <row r="144" spans="1:13">
      <c r="A144" s="323"/>
      <c r="B144" s="322"/>
      <c r="C144" s="264"/>
      <c r="D144" s="277" t="s">
        <v>265</v>
      </c>
      <c r="E144" s="179" t="s">
        <v>327</v>
      </c>
      <c r="F144" s="318"/>
      <c r="G144" s="318"/>
      <c r="H144" s="318"/>
      <c r="I144" s="318"/>
      <c r="J144" s="318"/>
      <c r="K144" s="321"/>
      <c r="L144" s="320"/>
      <c r="M144" s="319"/>
    </row>
    <row r="145" spans="1:13">
      <c r="A145" s="323"/>
      <c r="B145" s="322"/>
      <c r="C145" s="264"/>
      <c r="D145" s="277" t="s">
        <v>265</v>
      </c>
      <c r="E145" s="179" t="s">
        <v>328</v>
      </c>
      <c r="F145" s="318"/>
      <c r="G145" s="318"/>
      <c r="H145" s="318"/>
      <c r="I145" s="318"/>
      <c r="J145" s="318"/>
      <c r="K145" s="349">
        <f>+Aktivet!F23</f>
        <v>38325254.278400004</v>
      </c>
      <c r="L145" s="320"/>
      <c r="M145" s="319"/>
    </row>
    <row r="146" spans="1:13">
      <c r="A146" s="323"/>
      <c r="B146" s="322"/>
      <c r="C146" s="264"/>
      <c r="D146" s="318" t="s">
        <v>265</v>
      </c>
      <c r="E146" s="143" t="s">
        <v>329</v>
      </c>
      <c r="F146" s="318"/>
      <c r="G146" s="318"/>
      <c r="H146" s="318"/>
      <c r="I146" s="318"/>
      <c r="J146" s="318"/>
      <c r="K146" s="321"/>
      <c r="L146" s="320"/>
      <c r="M146" s="319"/>
    </row>
    <row r="147" spans="1:13">
      <c r="A147" s="323"/>
      <c r="B147" s="322"/>
      <c r="C147" s="264"/>
      <c r="D147" s="277" t="s">
        <v>265</v>
      </c>
      <c r="E147" s="179" t="s">
        <v>331</v>
      </c>
      <c r="F147" s="318"/>
      <c r="G147" s="318"/>
      <c r="H147" s="318"/>
      <c r="I147" s="318"/>
      <c r="J147" s="318"/>
      <c r="K147" s="321"/>
      <c r="L147" s="320"/>
      <c r="M147" s="319"/>
    </row>
    <row r="148" spans="1:13">
      <c r="A148" s="323"/>
      <c r="B148" s="322"/>
      <c r="C148" s="264"/>
      <c r="D148" s="277" t="s">
        <v>265</v>
      </c>
      <c r="E148" s="179" t="s">
        <v>332</v>
      </c>
      <c r="F148" s="318"/>
      <c r="G148" s="318"/>
      <c r="H148" s="318"/>
      <c r="I148" s="318"/>
      <c r="J148" s="318"/>
      <c r="K148" s="321"/>
      <c r="L148" s="320"/>
      <c r="M148" s="319"/>
    </row>
    <row r="149" spans="1:13">
      <c r="A149" s="323"/>
      <c r="B149" s="322"/>
      <c r="C149" s="264"/>
      <c r="D149" s="318"/>
      <c r="F149" s="177" t="s">
        <v>338</v>
      </c>
      <c r="G149" s="318"/>
      <c r="H149" s="318"/>
      <c r="I149" s="318"/>
      <c r="J149" s="318"/>
      <c r="K149" s="318"/>
      <c r="L149" s="320"/>
      <c r="M149" s="319"/>
    </row>
    <row r="150" spans="1:13">
      <c r="A150" s="323"/>
      <c r="B150" s="322"/>
      <c r="C150" s="264"/>
      <c r="D150" s="318"/>
      <c r="E150" s="177"/>
      <c r="F150" s="318"/>
      <c r="G150" s="318"/>
      <c r="H150" s="318"/>
      <c r="I150" s="318"/>
      <c r="J150" s="318"/>
      <c r="K150" s="318"/>
      <c r="L150" s="320"/>
      <c r="M150" s="319"/>
    </row>
    <row r="151" spans="1:13">
      <c r="A151" s="323"/>
      <c r="B151" s="322">
        <v>4.2</v>
      </c>
      <c r="C151" s="264"/>
      <c r="D151" s="318"/>
      <c r="E151" s="171" t="s">
        <v>51</v>
      </c>
      <c r="F151" s="318"/>
      <c r="G151" s="318"/>
      <c r="H151" s="318"/>
      <c r="I151" s="318"/>
      <c r="J151" s="318"/>
      <c r="K151" s="321"/>
      <c r="L151" s="320"/>
      <c r="M151" s="319"/>
    </row>
    <row r="152" spans="1:13">
      <c r="A152" s="323"/>
      <c r="B152" s="322"/>
      <c r="C152" s="264"/>
      <c r="D152" s="277" t="s">
        <v>265</v>
      </c>
      <c r="E152" s="179" t="s">
        <v>333</v>
      </c>
      <c r="F152" s="318"/>
      <c r="G152" s="318"/>
      <c r="H152" s="318"/>
      <c r="I152" s="318"/>
      <c r="J152" s="318"/>
      <c r="K152" s="321"/>
      <c r="L152" s="320"/>
      <c r="M152" s="319"/>
    </row>
    <row r="153" spans="1:13">
      <c r="A153" s="323"/>
      <c r="B153" s="322"/>
      <c r="C153" s="264"/>
      <c r="D153" s="277" t="s">
        <v>265</v>
      </c>
      <c r="E153" s="179" t="s">
        <v>334</v>
      </c>
      <c r="F153" s="318"/>
      <c r="G153" s="318"/>
      <c r="H153" s="318"/>
      <c r="I153" s="318"/>
      <c r="J153" s="318"/>
      <c r="K153" s="321"/>
      <c r="L153" s="320"/>
      <c r="M153" s="319"/>
    </row>
    <row r="154" spans="1:13">
      <c r="A154" s="323"/>
      <c r="B154" s="322"/>
      <c r="C154" s="264"/>
      <c r="D154" s="277" t="s">
        <v>265</v>
      </c>
      <c r="E154" s="179" t="s">
        <v>335</v>
      </c>
      <c r="F154" s="318"/>
      <c r="G154" s="318"/>
      <c r="H154" s="318"/>
      <c r="I154" s="318"/>
      <c r="J154" s="318"/>
      <c r="K154" s="321"/>
      <c r="L154" s="320"/>
      <c r="M154" s="319"/>
    </row>
    <row r="155" spans="1:13">
      <c r="A155" s="323"/>
      <c r="B155" s="322"/>
      <c r="C155" s="264"/>
      <c r="D155" s="277" t="s">
        <v>265</v>
      </c>
      <c r="E155" s="179" t="s">
        <v>336</v>
      </c>
      <c r="F155" s="318"/>
      <c r="G155" s="318"/>
      <c r="H155" s="318"/>
      <c r="I155" s="318"/>
      <c r="J155" s="318"/>
      <c r="K155" s="321"/>
      <c r="L155" s="320"/>
      <c r="M155" s="319"/>
    </row>
    <row r="156" spans="1:13" ht="15.75">
      <c r="A156" s="323"/>
      <c r="B156" s="322"/>
      <c r="C156" s="264"/>
      <c r="D156" s="318"/>
      <c r="E156" s="180"/>
      <c r="F156" s="177" t="s">
        <v>337</v>
      </c>
      <c r="G156" s="318"/>
      <c r="H156" s="318"/>
      <c r="I156" s="318"/>
      <c r="J156" s="318"/>
      <c r="K156" s="318"/>
      <c r="L156" s="320"/>
      <c r="M156" s="319"/>
    </row>
    <row r="157" spans="1:13" ht="15.75">
      <c r="A157" s="323"/>
      <c r="B157" s="322"/>
      <c r="C157" s="264"/>
      <c r="D157" s="318"/>
      <c r="E157" s="180"/>
      <c r="F157" s="177"/>
      <c r="G157" s="318"/>
      <c r="H157" s="318"/>
      <c r="I157" s="318"/>
      <c r="J157" s="318"/>
      <c r="K157" s="318"/>
      <c r="L157" s="320"/>
      <c r="M157" s="319"/>
    </row>
    <row r="158" spans="1:13">
      <c r="A158" s="323"/>
      <c r="B158" s="322">
        <v>4.3</v>
      </c>
      <c r="C158" s="264"/>
      <c r="D158" s="318"/>
      <c r="E158" s="171" t="s">
        <v>52</v>
      </c>
      <c r="F158" s="318"/>
      <c r="G158" s="318"/>
      <c r="H158" s="318"/>
      <c r="I158" s="318"/>
      <c r="J158" s="318"/>
      <c r="K158" s="321"/>
      <c r="L158" s="320"/>
      <c r="M158" s="319"/>
    </row>
    <row r="159" spans="1:13">
      <c r="A159" s="323"/>
      <c r="B159" s="322"/>
      <c r="C159" s="264"/>
      <c r="D159" s="277" t="s">
        <v>265</v>
      </c>
      <c r="E159" s="179" t="s">
        <v>339</v>
      </c>
      <c r="F159" s="318"/>
      <c r="G159" s="318"/>
      <c r="H159" s="318"/>
      <c r="I159" s="318"/>
      <c r="J159" s="318"/>
      <c r="K159" s="321"/>
      <c r="L159" s="320"/>
      <c r="M159" s="319"/>
    </row>
    <row r="160" spans="1:13">
      <c r="A160" s="323"/>
      <c r="B160" s="322"/>
      <c r="C160" s="264"/>
      <c r="D160" s="277" t="s">
        <v>265</v>
      </c>
      <c r="E160" s="179" t="s">
        <v>340</v>
      </c>
      <c r="F160" s="318"/>
      <c r="G160" s="318"/>
      <c r="H160" s="318"/>
      <c r="I160" s="318"/>
      <c r="J160" s="318"/>
      <c r="K160" s="321"/>
      <c r="L160" s="320"/>
      <c r="M160" s="319"/>
    </row>
    <row r="161" spans="1:13">
      <c r="A161" s="323"/>
      <c r="B161" s="322"/>
      <c r="C161" s="264"/>
      <c r="D161" s="277" t="s">
        <v>265</v>
      </c>
      <c r="E161" s="179" t="s">
        <v>341</v>
      </c>
      <c r="F161" s="318"/>
      <c r="G161" s="318"/>
      <c r="H161" s="318"/>
      <c r="I161" s="318"/>
      <c r="J161" s="318"/>
      <c r="K161" s="321"/>
      <c r="L161" s="320"/>
      <c r="M161" s="319"/>
    </row>
    <row r="162" spans="1:13">
      <c r="A162" s="323"/>
      <c r="B162" s="322"/>
      <c r="C162" s="264"/>
      <c r="D162" s="277" t="s">
        <v>265</v>
      </c>
      <c r="E162" s="179" t="s">
        <v>342</v>
      </c>
      <c r="F162" s="318"/>
      <c r="G162" s="318"/>
      <c r="H162" s="318"/>
      <c r="I162" s="318"/>
      <c r="J162" s="318"/>
      <c r="K162" s="321"/>
      <c r="L162" s="320"/>
      <c r="M162" s="319"/>
    </row>
    <row r="163" spans="1:13">
      <c r="A163" s="323"/>
      <c r="B163" s="322"/>
      <c r="C163" s="264"/>
      <c r="D163" s="318"/>
      <c r="E163" s="171"/>
      <c r="F163" s="177" t="s">
        <v>338</v>
      </c>
      <c r="G163" s="318"/>
      <c r="H163" s="318"/>
      <c r="I163" s="318"/>
      <c r="J163" s="318"/>
      <c r="K163" s="318"/>
      <c r="L163" s="320"/>
      <c r="M163" s="319"/>
    </row>
    <row r="164" spans="1:13">
      <c r="A164" s="323"/>
      <c r="B164" s="322"/>
      <c r="C164" s="264"/>
      <c r="D164" s="318"/>
      <c r="E164" s="171"/>
      <c r="F164" s="318"/>
      <c r="G164" s="318"/>
      <c r="H164" s="318"/>
      <c r="I164" s="318"/>
      <c r="J164" s="318"/>
      <c r="K164" s="318"/>
      <c r="L164" s="320"/>
      <c r="M164" s="319"/>
    </row>
    <row r="165" spans="1:13">
      <c r="A165" s="323"/>
      <c r="B165" s="322">
        <v>4.4000000000000004</v>
      </c>
      <c r="C165" s="264"/>
      <c r="D165" s="318"/>
      <c r="E165" s="171" t="s">
        <v>53</v>
      </c>
      <c r="F165" s="318"/>
      <c r="G165" s="318"/>
      <c r="H165" s="318"/>
      <c r="I165" s="318"/>
      <c r="J165" s="318"/>
      <c r="K165" s="321"/>
      <c r="L165" s="320"/>
      <c r="M165" s="319"/>
    </row>
    <row r="166" spans="1:13">
      <c r="A166" s="323"/>
      <c r="B166" s="322"/>
      <c r="C166" s="264"/>
      <c r="D166" s="277" t="s">
        <v>265</v>
      </c>
      <c r="E166" s="178" t="s">
        <v>53</v>
      </c>
      <c r="F166" s="318"/>
      <c r="G166" s="318"/>
      <c r="H166" s="318"/>
      <c r="I166" s="318"/>
      <c r="J166" s="318"/>
      <c r="K166" s="349">
        <v>38325254.278400004</v>
      </c>
      <c r="L166" s="320"/>
      <c r="M166" s="319"/>
    </row>
    <row r="167" spans="1:13">
      <c r="A167" s="323"/>
      <c r="B167" s="322"/>
      <c r="C167" s="264"/>
      <c r="D167" s="277" t="s">
        <v>265</v>
      </c>
      <c r="E167" s="179" t="s">
        <v>343</v>
      </c>
      <c r="F167" s="318"/>
      <c r="G167" s="318"/>
      <c r="H167" s="318"/>
      <c r="I167" s="318"/>
      <c r="J167" s="318"/>
      <c r="K167" s="321"/>
      <c r="L167" s="320"/>
      <c r="M167" s="319"/>
    </row>
    <row r="168" spans="1:13">
      <c r="A168" s="323"/>
      <c r="B168" s="322"/>
      <c r="C168" s="264"/>
      <c r="D168" s="318"/>
      <c r="E168" s="171"/>
      <c r="F168" s="177" t="s">
        <v>344</v>
      </c>
      <c r="G168" s="318"/>
      <c r="H168" s="318"/>
      <c r="I168" s="318"/>
      <c r="J168" s="318"/>
      <c r="K168" s="318"/>
      <c r="L168" s="320"/>
      <c r="M168" s="319"/>
    </row>
    <row r="169" spans="1:13">
      <c r="A169" s="323"/>
      <c r="B169" s="322"/>
      <c r="C169" s="264"/>
      <c r="D169" s="318"/>
      <c r="E169" s="171"/>
      <c r="F169" s="318"/>
      <c r="G169" s="318"/>
      <c r="H169" s="318"/>
      <c r="I169" s="318"/>
      <c r="J169" s="318"/>
      <c r="K169" s="318"/>
      <c r="L169" s="320"/>
      <c r="M169" s="319"/>
    </row>
    <row r="170" spans="1:13">
      <c r="A170" s="323"/>
      <c r="B170" s="322">
        <v>4.5</v>
      </c>
      <c r="C170" s="264"/>
      <c r="D170" s="318"/>
      <c r="E170" s="171" t="s">
        <v>54</v>
      </c>
      <c r="F170" s="318"/>
      <c r="G170" s="318"/>
      <c r="H170" s="318"/>
      <c r="I170" s="318"/>
      <c r="J170" s="318"/>
      <c r="K170" s="321"/>
      <c r="L170" s="320"/>
      <c r="M170" s="319"/>
    </row>
    <row r="171" spans="1:13">
      <c r="A171" s="323"/>
      <c r="B171" s="322"/>
      <c r="C171" s="264"/>
      <c r="D171" s="277" t="s">
        <v>265</v>
      </c>
      <c r="E171" s="178" t="s">
        <v>345</v>
      </c>
      <c r="F171" s="318"/>
      <c r="G171" s="318"/>
      <c r="H171" s="318"/>
      <c r="I171" s="318"/>
      <c r="J171" s="318"/>
      <c r="K171" s="321"/>
      <c r="L171" s="320"/>
      <c r="M171" s="319"/>
    </row>
    <row r="172" spans="1:13">
      <c r="A172" s="323"/>
      <c r="B172" s="322"/>
      <c r="C172" s="264"/>
      <c r="D172" s="277" t="s">
        <v>265</v>
      </c>
      <c r="E172" s="178" t="s">
        <v>346</v>
      </c>
      <c r="F172" s="318"/>
      <c r="G172" s="318"/>
      <c r="H172" s="318"/>
      <c r="I172" s="318"/>
      <c r="J172" s="318"/>
      <c r="K172" s="321"/>
      <c r="L172" s="320"/>
      <c r="M172" s="319"/>
    </row>
    <row r="173" spans="1:13">
      <c r="A173" s="323"/>
      <c r="B173" s="322"/>
      <c r="C173" s="264"/>
      <c r="D173" s="277" t="s">
        <v>265</v>
      </c>
      <c r="E173" s="178" t="s">
        <v>347</v>
      </c>
      <c r="F173" s="318"/>
      <c r="G173" s="318"/>
      <c r="H173" s="318"/>
      <c r="I173" s="318"/>
      <c r="J173" s="318"/>
      <c r="K173" s="321"/>
      <c r="L173" s="320"/>
      <c r="M173" s="319"/>
    </row>
    <row r="174" spans="1:13">
      <c r="A174" s="323"/>
      <c r="B174" s="322"/>
      <c r="C174" s="264"/>
      <c r="D174" s="277" t="s">
        <v>265</v>
      </c>
      <c r="E174" s="178" t="s">
        <v>348</v>
      </c>
      <c r="F174" s="318"/>
      <c r="G174" s="318"/>
      <c r="H174" s="318"/>
      <c r="I174" s="318"/>
      <c r="J174" s="318"/>
      <c r="K174" s="321"/>
      <c r="L174" s="320"/>
      <c r="M174" s="319"/>
    </row>
    <row r="175" spans="1:13">
      <c r="A175" s="323"/>
      <c r="B175" s="322"/>
      <c r="C175" s="264"/>
      <c r="D175" s="277" t="s">
        <v>265</v>
      </c>
      <c r="E175" s="178" t="s">
        <v>349</v>
      </c>
      <c r="F175" s="318"/>
      <c r="G175" s="318"/>
      <c r="H175" s="318"/>
      <c r="I175" s="318"/>
      <c r="J175" s="318"/>
      <c r="K175" s="321"/>
      <c r="L175" s="320"/>
      <c r="M175" s="319"/>
    </row>
    <row r="176" spans="1:13">
      <c r="A176" s="323"/>
      <c r="B176" s="322"/>
      <c r="C176" s="264"/>
      <c r="D176" s="318"/>
      <c r="E176" s="171"/>
      <c r="F176" s="177" t="s">
        <v>338</v>
      </c>
      <c r="G176" s="318"/>
      <c r="H176" s="318"/>
      <c r="I176" s="318"/>
      <c r="J176" s="318"/>
      <c r="K176" s="318"/>
      <c r="L176" s="320"/>
      <c r="M176" s="319"/>
    </row>
    <row r="177" spans="1:13">
      <c r="A177" s="323"/>
      <c r="B177" s="322"/>
      <c r="C177" s="264"/>
      <c r="D177" s="318"/>
      <c r="E177" s="171"/>
      <c r="F177" s="318"/>
      <c r="G177" s="318"/>
      <c r="H177" s="318"/>
      <c r="I177" s="318"/>
      <c r="J177" s="318"/>
      <c r="K177" s="318"/>
      <c r="L177" s="320"/>
      <c r="M177" s="319"/>
    </row>
    <row r="178" spans="1:13">
      <c r="A178" s="323"/>
      <c r="B178" s="322">
        <v>4.5999999999999996</v>
      </c>
      <c r="C178" s="264"/>
      <c r="D178" s="318"/>
      <c r="E178" s="171" t="s">
        <v>55</v>
      </c>
      <c r="F178" s="318"/>
      <c r="G178" s="318"/>
      <c r="H178" s="318"/>
      <c r="I178" s="318"/>
      <c r="J178" s="318"/>
      <c r="K178" s="321"/>
      <c r="L178" s="320"/>
      <c r="M178" s="319"/>
    </row>
    <row r="179" spans="1:13">
      <c r="A179" s="323"/>
      <c r="B179" s="322"/>
      <c r="C179" s="264"/>
      <c r="D179" s="277" t="s">
        <v>265</v>
      </c>
      <c r="E179" s="178" t="s">
        <v>55</v>
      </c>
      <c r="F179" s="318"/>
      <c r="G179" s="318"/>
      <c r="H179" s="318"/>
      <c r="I179" s="318"/>
      <c r="J179" s="318"/>
      <c r="K179" s="321"/>
      <c r="L179" s="320"/>
      <c r="M179" s="319"/>
    </row>
    <row r="180" spans="1:13">
      <c r="A180" s="323"/>
      <c r="B180" s="322"/>
      <c r="C180" s="264"/>
      <c r="D180" s="277"/>
      <c r="E180" s="178"/>
      <c r="F180" s="177" t="s">
        <v>350</v>
      </c>
      <c r="G180" s="318"/>
      <c r="H180" s="318"/>
      <c r="I180" s="318"/>
      <c r="J180" s="318"/>
      <c r="K180" s="318"/>
      <c r="L180" s="320"/>
      <c r="M180" s="319"/>
    </row>
    <row r="181" spans="1:13">
      <c r="A181" s="323"/>
      <c r="B181" s="322"/>
      <c r="C181" s="264"/>
      <c r="D181" s="318"/>
      <c r="E181" s="171"/>
      <c r="F181" s="318"/>
      <c r="G181" s="318"/>
      <c r="H181" s="318"/>
      <c r="I181" s="318"/>
      <c r="J181" s="318"/>
      <c r="K181" s="318"/>
      <c r="L181" s="320"/>
      <c r="M181" s="319"/>
    </row>
    <row r="182" spans="1:13">
      <c r="A182" s="323"/>
      <c r="B182" s="322">
        <v>4.7</v>
      </c>
      <c r="C182" s="264"/>
      <c r="D182" s="318"/>
      <c r="E182" s="171" t="s">
        <v>56</v>
      </c>
      <c r="F182" s="318"/>
      <c r="G182" s="318"/>
      <c r="H182" s="318"/>
      <c r="I182" s="318"/>
      <c r="J182" s="318"/>
      <c r="K182" s="321"/>
      <c r="L182" s="320"/>
      <c r="M182" s="319"/>
    </row>
    <row r="183" spans="1:13">
      <c r="A183" s="323"/>
      <c r="B183" s="322"/>
      <c r="C183" s="264"/>
      <c r="D183" s="277" t="s">
        <v>265</v>
      </c>
      <c r="E183" s="179" t="s">
        <v>351</v>
      </c>
      <c r="F183" s="318"/>
      <c r="G183" s="318"/>
      <c r="H183" s="318"/>
      <c r="I183" s="318"/>
      <c r="J183" s="318"/>
      <c r="K183" s="321"/>
      <c r="L183" s="320"/>
      <c r="M183" s="319"/>
    </row>
    <row r="184" spans="1:13">
      <c r="A184" s="323"/>
      <c r="B184" s="322"/>
      <c r="C184" s="264"/>
      <c r="D184" s="277" t="s">
        <v>265</v>
      </c>
      <c r="E184" s="179" t="s">
        <v>328</v>
      </c>
      <c r="F184" s="318"/>
      <c r="G184" s="318"/>
      <c r="H184" s="318"/>
      <c r="I184" s="318"/>
      <c r="J184" s="318"/>
      <c r="K184" s="321"/>
      <c r="L184" s="320"/>
      <c r="M184" s="319"/>
    </row>
    <row r="185" spans="1:13">
      <c r="A185" s="323"/>
      <c r="B185" s="322"/>
      <c r="C185" s="264"/>
      <c r="D185" s="277" t="s">
        <v>265</v>
      </c>
      <c r="E185" s="179" t="s">
        <v>340</v>
      </c>
      <c r="F185" s="318"/>
      <c r="G185" s="318"/>
      <c r="H185" s="318"/>
      <c r="I185" s="318"/>
      <c r="J185" s="318"/>
      <c r="K185" s="321"/>
      <c r="L185" s="320"/>
      <c r="M185" s="319"/>
    </row>
    <row r="186" spans="1:13">
      <c r="A186" s="323"/>
      <c r="B186" s="322"/>
      <c r="C186" s="264"/>
      <c r="D186" s="277" t="s">
        <v>265</v>
      </c>
      <c r="E186" s="179" t="s">
        <v>352</v>
      </c>
      <c r="F186" s="318"/>
      <c r="G186" s="318"/>
      <c r="H186" s="318"/>
      <c r="I186" s="318"/>
      <c r="J186" s="318"/>
      <c r="K186" s="321"/>
      <c r="L186" s="320"/>
      <c r="M186" s="319"/>
    </row>
    <row r="187" spans="1:13">
      <c r="A187" s="323"/>
      <c r="B187" s="322"/>
      <c r="C187" s="264"/>
      <c r="D187" s="277" t="s">
        <v>265</v>
      </c>
      <c r="E187" s="179" t="s">
        <v>353</v>
      </c>
      <c r="F187" s="318"/>
      <c r="G187" s="318"/>
      <c r="H187" s="318"/>
      <c r="I187" s="318"/>
      <c r="J187" s="318"/>
      <c r="K187" s="321"/>
      <c r="L187" s="320"/>
      <c r="M187" s="319"/>
    </row>
    <row r="188" spans="1:13">
      <c r="A188" s="323"/>
      <c r="B188" s="322"/>
      <c r="C188" s="264"/>
      <c r="D188" s="318"/>
      <c r="E188" s="171"/>
      <c r="F188" s="177" t="s">
        <v>338</v>
      </c>
      <c r="G188" s="318"/>
      <c r="H188" s="318"/>
      <c r="I188" s="318"/>
      <c r="J188" s="318"/>
      <c r="K188" s="318"/>
      <c r="L188" s="320"/>
      <c r="M188" s="319"/>
    </row>
    <row r="189" spans="1:13">
      <c r="A189" s="323"/>
      <c r="B189" s="322"/>
      <c r="C189" s="264"/>
      <c r="D189" s="318"/>
      <c r="E189" s="171"/>
      <c r="F189" s="318"/>
      <c r="G189" s="318"/>
      <c r="H189" s="318"/>
      <c r="I189" s="318"/>
      <c r="J189" s="318"/>
      <c r="K189" s="318"/>
      <c r="L189" s="320"/>
      <c r="M189" s="319"/>
    </row>
    <row r="190" spans="1:13">
      <c r="A190" s="323"/>
      <c r="B190" s="322"/>
      <c r="C190" s="264"/>
      <c r="D190" s="169">
        <v>5</v>
      </c>
      <c r="E190" s="170" t="s">
        <v>57</v>
      </c>
      <c r="F190" s="318"/>
      <c r="G190" s="318"/>
      <c r="H190" s="318"/>
      <c r="I190" s="318"/>
      <c r="J190" s="318"/>
      <c r="K190" s="321"/>
      <c r="L190" s="320"/>
      <c r="M190" s="319"/>
    </row>
    <row r="191" spans="1:13">
      <c r="A191" s="323"/>
      <c r="B191" s="322"/>
      <c r="C191" s="264"/>
      <c r="D191" s="277" t="s">
        <v>265</v>
      </c>
      <c r="E191" s="179" t="s">
        <v>354</v>
      </c>
      <c r="F191" s="318"/>
      <c r="G191" s="318"/>
      <c r="H191" s="318"/>
      <c r="I191" s="318"/>
      <c r="J191" s="318"/>
      <c r="K191" s="321"/>
      <c r="L191" s="320"/>
      <c r="M191" s="319"/>
    </row>
    <row r="192" spans="1:13">
      <c r="A192" s="323"/>
      <c r="B192" s="322"/>
      <c r="C192" s="264"/>
      <c r="D192" s="277" t="s">
        <v>265</v>
      </c>
      <c r="E192" s="179" t="s">
        <v>355</v>
      </c>
      <c r="F192" s="318"/>
      <c r="G192" s="318"/>
      <c r="H192" s="318"/>
      <c r="I192" s="318"/>
      <c r="J192" s="318"/>
      <c r="K192" s="321"/>
      <c r="L192" s="320"/>
      <c r="M192" s="319"/>
    </row>
    <row r="193" spans="1:13">
      <c r="A193" s="323"/>
      <c r="B193" s="322"/>
      <c r="C193" s="264"/>
      <c r="D193" s="169"/>
      <c r="E193" s="170"/>
      <c r="F193" s="318"/>
      <c r="G193" s="318"/>
      <c r="H193" s="318"/>
      <c r="I193" s="318"/>
      <c r="J193" s="318"/>
      <c r="K193" s="318"/>
      <c r="L193" s="320"/>
      <c r="M193" s="319"/>
    </row>
    <row r="194" spans="1:13">
      <c r="A194" s="323"/>
      <c r="B194" s="322"/>
      <c r="C194" s="264"/>
      <c r="D194" s="169">
        <v>6</v>
      </c>
      <c r="E194" s="170" t="s">
        <v>58</v>
      </c>
      <c r="F194" s="318"/>
      <c r="G194" s="318"/>
      <c r="H194" s="318"/>
      <c r="I194" s="318"/>
      <c r="J194" s="318"/>
      <c r="K194" s="321"/>
      <c r="L194" s="320"/>
      <c r="M194" s="319"/>
    </row>
    <row r="195" spans="1:13">
      <c r="A195" s="323"/>
      <c r="B195" s="322"/>
      <c r="C195" s="264"/>
      <c r="D195" s="277" t="s">
        <v>265</v>
      </c>
      <c r="E195" s="179" t="s">
        <v>356</v>
      </c>
      <c r="F195" s="318"/>
      <c r="G195" s="318"/>
      <c r="H195" s="318"/>
      <c r="I195" s="318"/>
      <c r="J195" s="318"/>
      <c r="K195" s="321"/>
      <c r="L195" s="320"/>
      <c r="M195" s="319"/>
    </row>
    <row r="196" spans="1:13">
      <c r="A196" s="323"/>
      <c r="B196" s="322"/>
      <c r="C196" s="264"/>
      <c r="D196" s="277" t="s">
        <v>265</v>
      </c>
      <c r="E196" s="179" t="s">
        <v>357</v>
      </c>
      <c r="F196" s="318"/>
      <c r="G196" s="318"/>
      <c r="H196" s="318"/>
      <c r="I196" s="318"/>
      <c r="J196" s="318"/>
      <c r="K196" s="321"/>
      <c r="L196" s="320"/>
      <c r="M196" s="319"/>
    </row>
    <row r="197" spans="1:13">
      <c r="A197" s="273"/>
      <c r="B197" s="275"/>
      <c r="C197" s="272"/>
      <c r="D197" s="277"/>
      <c r="E197" s="318"/>
      <c r="F197" s="318"/>
      <c r="G197" s="318"/>
      <c r="H197" s="318"/>
      <c r="I197" s="318"/>
      <c r="J197" s="318"/>
      <c r="K197" s="318"/>
      <c r="L197" s="317"/>
      <c r="M197" s="270"/>
    </row>
    <row r="198" spans="1:13">
      <c r="A198" s="273"/>
      <c r="B198" s="275"/>
      <c r="C198" s="272"/>
      <c r="D198" s="277"/>
      <c r="E198" s="318"/>
      <c r="F198" s="318"/>
      <c r="G198" s="318"/>
      <c r="H198" s="318"/>
      <c r="I198" s="318"/>
      <c r="J198" s="318"/>
      <c r="K198" s="318"/>
      <c r="L198" s="317"/>
      <c r="M198" s="270"/>
    </row>
    <row r="199" spans="1:13">
      <c r="A199" s="273"/>
      <c r="B199" s="275"/>
      <c r="C199" s="272"/>
      <c r="D199" s="277"/>
      <c r="E199" s="318"/>
      <c r="F199" s="318"/>
      <c r="G199" s="318"/>
      <c r="H199" s="318"/>
      <c r="I199" s="318"/>
      <c r="J199" s="318"/>
      <c r="K199" s="318"/>
      <c r="L199" s="317"/>
      <c r="M199" s="270"/>
    </row>
    <row r="200" spans="1:13">
      <c r="A200" s="273"/>
      <c r="B200" s="181"/>
      <c r="C200" s="173"/>
      <c r="D200" s="182" t="s">
        <v>4</v>
      </c>
      <c r="E200" s="183" t="s">
        <v>268</v>
      </c>
      <c r="F200" s="173"/>
      <c r="G200" s="173"/>
      <c r="H200" s="175"/>
      <c r="I200" s="179"/>
      <c r="J200" s="175"/>
      <c r="K200" s="133"/>
      <c r="L200" s="272"/>
      <c r="M200" s="270"/>
    </row>
    <row r="201" spans="1:13">
      <c r="A201" s="273"/>
      <c r="B201" s="181"/>
      <c r="C201" s="173"/>
      <c r="D201" s="175"/>
      <c r="E201" s="184"/>
      <c r="F201" s="184"/>
      <c r="G201" s="173"/>
      <c r="H201" s="175"/>
      <c r="I201" s="179"/>
      <c r="J201" s="175"/>
      <c r="K201" s="133"/>
      <c r="L201" s="272"/>
      <c r="M201" s="270"/>
    </row>
    <row r="202" spans="1:13">
      <c r="A202" s="273"/>
      <c r="B202" s="181"/>
      <c r="C202" s="173"/>
      <c r="D202" s="182">
        <v>7</v>
      </c>
      <c r="E202" s="185" t="s">
        <v>358</v>
      </c>
      <c r="F202" s="173"/>
      <c r="G202" s="173"/>
      <c r="H202" s="175"/>
      <c r="I202" s="179"/>
      <c r="J202" s="175"/>
      <c r="K202" s="133"/>
      <c r="L202" s="272"/>
      <c r="M202" s="270"/>
    </row>
    <row r="203" spans="1:13">
      <c r="A203" s="273"/>
      <c r="B203" s="277">
        <v>7.1</v>
      </c>
      <c r="C203" s="173"/>
      <c r="D203" s="277"/>
      <c r="E203" s="186" t="s">
        <v>62</v>
      </c>
      <c r="F203" s="173"/>
      <c r="G203" s="173"/>
      <c r="H203" s="175"/>
      <c r="I203" s="179"/>
      <c r="J203" s="175"/>
      <c r="K203" s="174"/>
      <c r="L203" s="272"/>
      <c r="M203" s="270"/>
    </row>
    <row r="204" spans="1:13">
      <c r="A204" s="273"/>
      <c r="B204" s="277"/>
      <c r="C204" s="173"/>
      <c r="D204" s="277" t="s">
        <v>265</v>
      </c>
      <c r="E204" s="179" t="s">
        <v>364</v>
      </c>
      <c r="F204" s="173"/>
      <c r="G204" s="173"/>
      <c r="H204" s="175"/>
      <c r="I204" s="179"/>
      <c r="J204" s="175"/>
      <c r="K204" s="174"/>
      <c r="L204" s="272"/>
      <c r="M204" s="270"/>
    </row>
    <row r="205" spans="1:13">
      <c r="A205" s="273"/>
      <c r="B205" s="277"/>
      <c r="C205" s="173"/>
      <c r="D205" s="277" t="s">
        <v>265</v>
      </c>
      <c r="E205" s="179" t="s">
        <v>371</v>
      </c>
      <c r="F205" s="173"/>
      <c r="G205" s="173"/>
      <c r="H205" s="175"/>
      <c r="I205" s="179"/>
      <c r="J205" s="175"/>
      <c r="K205" s="174"/>
      <c r="L205" s="272"/>
      <c r="M205" s="270"/>
    </row>
    <row r="206" spans="1:13">
      <c r="A206" s="273"/>
      <c r="B206" s="277"/>
      <c r="C206" s="173"/>
      <c r="D206" s="277" t="s">
        <v>265</v>
      </c>
      <c r="E206" s="179" t="s">
        <v>365</v>
      </c>
      <c r="F206" s="173"/>
      <c r="G206" s="173"/>
      <c r="H206" s="175"/>
      <c r="I206" s="179"/>
      <c r="J206" s="175"/>
      <c r="K206" s="174"/>
      <c r="L206" s="272"/>
      <c r="M206" s="270"/>
    </row>
    <row r="207" spans="1:13">
      <c r="A207" s="273"/>
      <c r="B207" s="277"/>
      <c r="C207" s="173"/>
      <c r="D207" s="277" t="s">
        <v>265</v>
      </c>
      <c r="E207" s="179" t="s">
        <v>372</v>
      </c>
      <c r="F207" s="173"/>
      <c r="G207" s="173"/>
      <c r="H207" s="175"/>
      <c r="I207" s="179"/>
      <c r="J207" s="175"/>
      <c r="K207" s="174"/>
      <c r="L207" s="272"/>
      <c r="M207" s="270"/>
    </row>
    <row r="208" spans="1:13">
      <c r="A208" s="273"/>
      <c r="B208" s="277"/>
      <c r="C208" s="173"/>
      <c r="D208" s="127"/>
      <c r="E208" s="172"/>
      <c r="F208" s="173"/>
      <c r="G208" s="173"/>
      <c r="H208" s="175"/>
      <c r="I208" s="179"/>
      <c r="J208" s="175"/>
      <c r="K208" s="133"/>
      <c r="L208" s="272"/>
      <c r="M208" s="270"/>
    </row>
    <row r="209" spans="1:13">
      <c r="A209" s="273"/>
      <c r="B209" s="168">
        <v>7.2</v>
      </c>
      <c r="C209" s="173"/>
      <c r="D209" s="127"/>
      <c r="E209" s="186" t="s">
        <v>63</v>
      </c>
      <c r="F209" s="173"/>
      <c r="G209" s="173"/>
      <c r="H209" s="175"/>
      <c r="I209" s="179"/>
      <c r="J209" s="175"/>
      <c r="K209" s="174"/>
      <c r="L209" s="272"/>
      <c r="M209" s="270"/>
    </row>
    <row r="210" spans="1:13">
      <c r="A210" s="273"/>
      <c r="B210" s="168"/>
      <c r="C210" s="173"/>
      <c r="D210" s="277" t="s">
        <v>265</v>
      </c>
      <c r="E210" s="179" t="s">
        <v>366</v>
      </c>
      <c r="F210" s="173"/>
      <c r="G210" s="173"/>
      <c r="H210" s="175"/>
      <c r="I210" s="179"/>
      <c r="J210" s="175"/>
      <c r="K210" s="174"/>
      <c r="L210" s="272"/>
      <c r="M210" s="270"/>
    </row>
    <row r="211" spans="1:13">
      <c r="A211" s="273"/>
      <c r="B211" s="168"/>
      <c r="C211" s="173"/>
      <c r="D211" s="277" t="s">
        <v>265</v>
      </c>
      <c r="E211" s="179" t="s">
        <v>373</v>
      </c>
      <c r="F211" s="173"/>
      <c r="G211" s="173"/>
      <c r="H211" s="175"/>
      <c r="I211" s="179"/>
      <c r="J211" s="175"/>
      <c r="K211" s="174"/>
      <c r="L211" s="272"/>
      <c r="M211" s="270"/>
    </row>
    <row r="212" spans="1:13">
      <c r="A212" s="273"/>
      <c r="B212" s="168"/>
      <c r="C212" s="173"/>
      <c r="D212" s="127"/>
      <c r="E212" s="186"/>
      <c r="F212" s="173"/>
      <c r="G212" s="173"/>
      <c r="H212" s="175"/>
      <c r="I212" s="179"/>
      <c r="J212" s="175"/>
      <c r="K212" s="133"/>
      <c r="L212" s="272"/>
      <c r="M212" s="270"/>
    </row>
    <row r="213" spans="1:13">
      <c r="A213" s="273"/>
      <c r="B213" s="277">
        <v>7.3</v>
      </c>
      <c r="C213" s="173"/>
      <c r="D213" s="127"/>
      <c r="E213" s="186" t="s">
        <v>64</v>
      </c>
      <c r="F213" s="173"/>
      <c r="G213" s="173"/>
      <c r="H213" s="175"/>
      <c r="I213" s="179"/>
      <c r="J213" s="175"/>
      <c r="K213" s="174"/>
      <c r="L213" s="272"/>
      <c r="M213" s="270"/>
    </row>
    <row r="214" spans="1:13">
      <c r="A214" s="273"/>
      <c r="B214" s="277"/>
      <c r="C214" s="173"/>
      <c r="D214" s="277" t="s">
        <v>265</v>
      </c>
      <c r="E214" s="179" t="s">
        <v>367</v>
      </c>
      <c r="F214" s="173"/>
      <c r="G214" s="173"/>
      <c r="H214" s="175"/>
      <c r="I214" s="179"/>
      <c r="J214" s="175"/>
      <c r="K214" s="176"/>
      <c r="L214" s="272"/>
      <c r="M214" s="270"/>
    </row>
    <row r="215" spans="1:13">
      <c r="A215" s="273"/>
      <c r="B215" s="277"/>
      <c r="C215" s="173"/>
      <c r="D215" s="277" t="s">
        <v>265</v>
      </c>
      <c r="E215" s="179" t="s">
        <v>374</v>
      </c>
      <c r="F215" s="173"/>
      <c r="G215" s="173"/>
      <c r="H215" s="175"/>
      <c r="I215" s="179"/>
      <c r="J215" s="175"/>
      <c r="K215" s="176"/>
      <c r="L215" s="272"/>
      <c r="M215" s="270"/>
    </row>
    <row r="216" spans="1:13">
      <c r="A216" s="273"/>
      <c r="B216" s="277"/>
      <c r="C216" s="173"/>
      <c r="D216" s="127"/>
      <c r="E216" s="186"/>
      <c r="F216" s="173"/>
      <c r="G216" s="173"/>
      <c r="H216" s="175"/>
      <c r="I216" s="179"/>
      <c r="J216" s="175"/>
      <c r="K216" s="133"/>
      <c r="L216" s="272"/>
      <c r="M216" s="270"/>
    </row>
    <row r="217" spans="1:13">
      <c r="A217" s="273"/>
      <c r="B217" s="168">
        <v>7.4</v>
      </c>
      <c r="C217" s="173"/>
      <c r="D217" s="127"/>
      <c r="E217" s="186" t="s">
        <v>65</v>
      </c>
      <c r="F217" s="173"/>
      <c r="G217" s="173"/>
      <c r="H217" s="175"/>
      <c r="I217" s="179"/>
      <c r="J217" s="175"/>
      <c r="K217" s="133"/>
      <c r="L217" s="272"/>
      <c r="M217" s="270"/>
    </row>
    <row r="218" spans="1:13">
      <c r="A218" s="273"/>
      <c r="B218" s="168"/>
      <c r="C218" s="173"/>
      <c r="D218" s="277" t="s">
        <v>265</v>
      </c>
      <c r="E218" s="172" t="s">
        <v>368</v>
      </c>
      <c r="F218" s="173"/>
      <c r="G218" s="173"/>
      <c r="H218" s="175"/>
      <c r="I218" s="179"/>
      <c r="J218" s="175"/>
      <c r="K218" s="176"/>
      <c r="L218" s="272"/>
      <c r="M218" s="270"/>
    </row>
    <row r="219" spans="1:13">
      <c r="A219" s="273"/>
      <c r="B219" s="168"/>
      <c r="C219" s="173"/>
      <c r="D219" s="277" t="s">
        <v>265</v>
      </c>
      <c r="E219" s="172" t="s">
        <v>375</v>
      </c>
      <c r="F219" s="173"/>
      <c r="G219" s="173"/>
      <c r="H219" s="175"/>
      <c r="I219" s="179"/>
      <c r="J219" s="175"/>
      <c r="K219" s="133"/>
      <c r="L219" s="272"/>
      <c r="M219" s="270"/>
    </row>
    <row r="220" spans="1:13">
      <c r="A220" s="273"/>
      <c r="B220" s="168"/>
      <c r="C220" s="173"/>
      <c r="D220" s="127"/>
      <c r="E220" s="186"/>
      <c r="F220" s="173"/>
      <c r="G220" s="173"/>
      <c r="H220" s="175"/>
      <c r="I220" s="179"/>
      <c r="J220" s="175"/>
      <c r="K220" s="133"/>
      <c r="L220" s="272"/>
      <c r="M220" s="270"/>
    </row>
    <row r="221" spans="1:13">
      <c r="A221" s="273"/>
      <c r="B221" s="277">
        <v>7.5</v>
      </c>
      <c r="C221" s="173"/>
      <c r="D221" s="127"/>
      <c r="E221" s="186" t="s">
        <v>66</v>
      </c>
      <c r="F221" s="173"/>
      <c r="G221" s="173"/>
      <c r="H221" s="175"/>
      <c r="I221" s="179"/>
      <c r="J221" s="175"/>
      <c r="K221" s="133"/>
      <c r="L221" s="272"/>
      <c r="M221" s="270"/>
    </row>
    <row r="222" spans="1:13">
      <c r="A222" s="273"/>
      <c r="B222" s="277"/>
      <c r="C222" s="173"/>
      <c r="D222" s="277" t="s">
        <v>265</v>
      </c>
      <c r="E222" s="179" t="s">
        <v>369</v>
      </c>
      <c r="F222" s="173"/>
      <c r="G222" s="173"/>
      <c r="H222" s="175"/>
      <c r="I222" s="179"/>
      <c r="J222" s="175"/>
      <c r="K222" s="176"/>
      <c r="L222" s="272"/>
      <c r="M222" s="270"/>
    </row>
    <row r="223" spans="1:13">
      <c r="A223" s="273"/>
      <c r="B223" s="277"/>
      <c r="C223" s="173"/>
      <c r="D223" s="277" t="s">
        <v>265</v>
      </c>
      <c r="E223" s="179" t="s">
        <v>376</v>
      </c>
      <c r="F223" s="173"/>
      <c r="G223" s="173"/>
      <c r="H223" s="175"/>
      <c r="I223" s="179"/>
      <c r="J223" s="175"/>
      <c r="K223" s="176"/>
      <c r="L223" s="272"/>
      <c r="M223" s="270"/>
    </row>
    <row r="224" spans="1:13">
      <c r="A224" s="273"/>
      <c r="B224" s="277"/>
      <c r="C224" s="173"/>
      <c r="D224" s="127"/>
      <c r="E224" s="186"/>
      <c r="F224" s="173"/>
      <c r="G224" s="173"/>
      <c r="H224" s="175"/>
      <c r="I224" s="179"/>
      <c r="J224" s="175"/>
      <c r="K224" s="133"/>
      <c r="L224" s="272"/>
      <c r="M224" s="270"/>
    </row>
    <row r="225" spans="1:13">
      <c r="A225" s="273"/>
      <c r="B225" s="168">
        <v>7.6</v>
      </c>
      <c r="C225" s="173"/>
      <c r="D225" s="127"/>
      <c r="E225" s="186" t="s">
        <v>67</v>
      </c>
      <c r="F225" s="173"/>
      <c r="G225" s="173"/>
      <c r="H225" s="175"/>
      <c r="I225" s="179"/>
      <c r="J225" s="175"/>
      <c r="K225" s="133"/>
      <c r="L225" s="272"/>
      <c r="M225" s="270"/>
    </row>
    <row r="226" spans="1:13">
      <c r="A226" s="273"/>
      <c r="B226" s="168"/>
      <c r="C226" s="173"/>
      <c r="D226" s="277" t="s">
        <v>265</v>
      </c>
      <c r="E226" s="179" t="s">
        <v>370</v>
      </c>
      <c r="F226" s="173"/>
      <c r="G226" s="173"/>
      <c r="H226" s="175"/>
      <c r="I226" s="179"/>
      <c r="J226" s="175"/>
      <c r="K226" s="176"/>
      <c r="L226" s="272"/>
      <c r="M226" s="270"/>
    </row>
    <row r="227" spans="1:13">
      <c r="A227" s="273"/>
      <c r="B227" s="168"/>
      <c r="C227" s="173"/>
      <c r="D227" s="277" t="s">
        <v>265</v>
      </c>
      <c r="E227" s="179" t="s">
        <v>378</v>
      </c>
      <c r="F227" s="173"/>
      <c r="G227" s="173"/>
      <c r="H227" s="175"/>
      <c r="I227" s="179"/>
      <c r="J227" s="175"/>
      <c r="K227" s="176"/>
      <c r="L227" s="272"/>
      <c r="M227" s="270"/>
    </row>
    <row r="228" spans="1:13">
      <c r="A228" s="273"/>
      <c r="B228" s="168"/>
      <c r="C228" s="173"/>
      <c r="D228" s="277" t="s">
        <v>265</v>
      </c>
      <c r="E228" s="179" t="s">
        <v>314</v>
      </c>
      <c r="F228" s="173"/>
      <c r="G228" s="173"/>
      <c r="H228" s="175"/>
      <c r="I228" s="179"/>
      <c r="J228" s="175"/>
      <c r="K228" s="176"/>
      <c r="L228" s="272"/>
      <c r="M228" s="270"/>
    </row>
    <row r="229" spans="1:13">
      <c r="A229" s="273"/>
      <c r="B229" s="168"/>
      <c r="C229" s="173"/>
      <c r="D229" s="277" t="s">
        <v>265</v>
      </c>
      <c r="E229" s="179" t="s">
        <v>377</v>
      </c>
      <c r="F229" s="173"/>
      <c r="G229" s="173"/>
      <c r="H229" s="175"/>
      <c r="I229" s="179"/>
      <c r="J229" s="175"/>
      <c r="K229" s="176"/>
      <c r="L229" s="272"/>
      <c r="M229" s="270"/>
    </row>
    <row r="230" spans="1:13">
      <c r="A230" s="273"/>
      <c r="B230" s="168"/>
      <c r="C230" s="173"/>
      <c r="D230" s="277" t="s">
        <v>265</v>
      </c>
      <c r="E230" s="179" t="s">
        <v>379</v>
      </c>
      <c r="F230" s="173"/>
      <c r="G230" s="173"/>
      <c r="H230" s="175"/>
      <c r="I230" s="179"/>
      <c r="J230" s="175"/>
      <c r="K230" s="176"/>
      <c r="L230" s="272"/>
      <c r="M230" s="270"/>
    </row>
    <row r="231" spans="1:13">
      <c r="A231" s="273"/>
      <c r="B231" s="168"/>
      <c r="C231" s="173"/>
      <c r="D231" s="277" t="s">
        <v>265</v>
      </c>
      <c r="E231" s="179" t="s">
        <v>380</v>
      </c>
      <c r="F231" s="173"/>
      <c r="G231" s="173"/>
      <c r="H231" s="175"/>
      <c r="I231" s="179"/>
      <c r="J231" s="175"/>
      <c r="K231" s="176"/>
      <c r="L231" s="272"/>
      <c r="M231" s="270"/>
    </row>
    <row r="232" spans="1:13">
      <c r="A232" s="273"/>
      <c r="B232" s="181"/>
      <c r="C232" s="173"/>
      <c r="D232" s="127"/>
      <c r="E232" s="187"/>
      <c r="F232" s="173"/>
      <c r="G232" s="173"/>
      <c r="H232" s="175"/>
      <c r="I232" s="179"/>
      <c r="J232" s="175"/>
      <c r="K232" s="133"/>
      <c r="L232" s="272"/>
      <c r="M232" s="270"/>
    </row>
    <row r="233" spans="1:13">
      <c r="A233" s="273"/>
      <c r="B233" s="181"/>
      <c r="C233" s="173"/>
      <c r="D233" s="127">
        <v>8</v>
      </c>
      <c r="E233" s="129" t="s">
        <v>359</v>
      </c>
      <c r="F233" s="173"/>
      <c r="G233" s="173"/>
      <c r="H233" s="173"/>
      <c r="I233" s="179"/>
      <c r="J233" s="175"/>
      <c r="K233" s="133"/>
      <c r="L233" s="272"/>
      <c r="M233" s="270"/>
    </row>
    <row r="234" spans="1:13">
      <c r="A234" s="273"/>
      <c r="B234" s="277">
        <v>8.1</v>
      </c>
      <c r="C234" s="173"/>
      <c r="D234" s="127"/>
      <c r="E234" s="186" t="s">
        <v>69</v>
      </c>
      <c r="F234" s="173"/>
      <c r="G234" s="173"/>
      <c r="H234" s="173"/>
      <c r="I234" s="179"/>
      <c r="J234" s="175"/>
      <c r="K234" s="133"/>
      <c r="L234" s="272"/>
      <c r="M234" s="270"/>
    </row>
    <row r="235" spans="1:13">
      <c r="A235" s="273"/>
      <c r="B235" s="168">
        <v>8.1999999999999993</v>
      </c>
      <c r="C235" s="173"/>
      <c r="D235" s="127"/>
      <c r="E235" s="186" t="s">
        <v>70</v>
      </c>
      <c r="F235" s="173"/>
      <c r="G235" s="173"/>
      <c r="H235" s="173"/>
      <c r="I235" s="179"/>
      <c r="J235" s="175"/>
      <c r="K235" s="133">
        <f>+Aktivet!F40</f>
        <v>899280</v>
      </c>
      <c r="L235" s="272"/>
      <c r="M235" s="270"/>
    </row>
    <row r="236" spans="1:13">
      <c r="A236" s="273"/>
      <c r="B236" s="277">
        <v>8.3000000000000007</v>
      </c>
      <c r="C236" s="173"/>
      <c r="D236" s="127"/>
      <c r="E236" s="186" t="s">
        <v>71</v>
      </c>
      <c r="F236" s="173"/>
      <c r="G236" s="173"/>
      <c r="H236" s="173"/>
      <c r="I236" s="179"/>
      <c r="J236" s="175"/>
      <c r="K236" s="133">
        <f>+Aktivet!F41</f>
        <v>25668</v>
      </c>
      <c r="L236" s="272"/>
      <c r="M236" s="270"/>
    </row>
    <row r="237" spans="1:13">
      <c r="A237" s="273"/>
      <c r="B237" s="168">
        <v>8.4</v>
      </c>
      <c r="C237" s="173"/>
      <c r="D237" s="127"/>
      <c r="E237" s="186" t="s">
        <v>72</v>
      </c>
      <c r="F237" s="173"/>
      <c r="G237" s="173"/>
      <c r="H237" s="173"/>
      <c r="I237" s="179"/>
      <c r="J237" s="175"/>
      <c r="K237" s="133"/>
      <c r="L237" s="272"/>
      <c r="M237" s="270"/>
    </row>
    <row r="238" spans="1:13">
      <c r="A238" s="273"/>
      <c r="B238" s="181"/>
      <c r="C238" s="173"/>
      <c r="D238" s="175"/>
      <c r="E238" s="173"/>
      <c r="F238" s="173"/>
      <c r="G238" s="173"/>
      <c r="H238" s="173"/>
      <c r="I238" s="173"/>
      <c r="J238" s="173"/>
      <c r="K238" s="133"/>
      <c r="L238" s="272"/>
      <c r="M238" s="270"/>
    </row>
    <row r="239" spans="1:13">
      <c r="A239" s="273"/>
      <c r="B239" s="275"/>
      <c r="C239" s="272"/>
      <c r="D239" s="274"/>
      <c r="E239" s="129"/>
      <c r="F239" s="129"/>
      <c r="G239" s="129"/>
      <c r="H239" s="129"/>
      <c r="I239" s="129"/>
      <c r="J239" s="274"/>
      <c r="K239" s="129"/>
      <c r="L239" s="272"/>
      <c r="M239" s="270"/>
    </row>
    <row r="240" spans="1:13">
      <c r="A240" s="273"/>
      <c r="B240" s="275"/>
      <c r="C240" s="272"/>
      <c r="D240" s="274"/>
      <c r="E240" s="173" t="s">
        <v>381</v>
      </c>
      <c r="F240" s="177"/>
      <c r="G240" s="129"/>
      <c r="H240" s="129"/>
      <c r="I240" s="129"/>
      <c r="J240" s="274"/>
      <c r="K240" s="189"/>
      <c r="L240" s="272"/>
      <c r="M240" s="270"/>
    </row>
    <row r="241" spans="1:13">
      <c r="A241" s="273"/>
      <c r="B241" s="275"/>
      <c r="C241" s="272"/>
      <c r="D241" s="274"/>
      <c r="E241" s="173" t="s">
        <v>382</v>
      </c>
      <c r="F241" s="177"/>
      <c r="G241" s="129"/>
      <c r="H241" s="129"/>
      <c r="I241" s="129"/>
      <c r="J241" s="274"/>
      <c r="K241" s="190"/>
      <c r="L241" s="272"/>
      <c r="M241" s="270"/>
    </row>
    <row r="242" spans="1:13">
      <c r="A242" s="273"/>
      <c r="B242" s="275"/>
      <c r="C242" s="272"/>
      <c r="D242" s="274"/>
      <c r="E242" s="173" t="s">
        <v>383</v>
      </c>
      <c r="F242" s="177"/>
      <c r="G242" s="129"/>
      <c r="H242" s="129"/>
      <c r="I242" s="129"/>
      <c r="J242" s="274"/>
      <c r="K242" s="190"/>
      <c r="L242" s="272"/>
      <c r="M242" s="270"/>
    </row>
    <row r="243" spans="1:13">
      <c r="A243" s="273"/>
      <c r="B243" s="275"/>
      <c r="C243" s="272"/>
      <c r="D243" s="274"/>
      <c r="E243" s="129"/>
      <c r="F243" s="177" t="s">
        <v>338</v>
      </c>
      <c r="G243" s="129"/>
      <c r="H243" s="129"/>
      <c r="I243" s="129"/>
      <c r="J243" s="274"/>
      <c r="K243" s="129"/>
      <c r="L243" s="272"/>
      <c r="M243" s="270"/>
    </row>
    <row r="244" spans="1:13">
      <c r="A244" s="273"/>
      <c r="B244" s="275"/>
      <c r="C244" s="272"/>
      <c r="D244" s="274"/>
      <c r="E244" s="129"/>
      <c r="F244" s="177"/>
      <c r="G244" s="129"/>
      <c r="H244" s="129"/>
      <c r="I244" s="129"/>
      <c r="J244" s="274"/>
      <c r="K244" s="129"/>
      <c r="L244" s="272"/>
      <c r="M244" s="270"/>
    </row>
    <row r="245" spans="1:13">
      <c r="A245" s="273"/>
      <c r="B245" s="275"/>
      <c r="C245" s="272"/>
      <c r="D245" s="274"/>
      <c r="E245" s="129"/>
      <c r="F245" s="177"/>
      <c r="G245" s="129"/>
      <c r="H245" s="129"/>
      <c r="I245" s="129"/>
      <c r="J245" s="274"/>
      <c r="K245" s="129"/>
      <c r="L245" s="272"/>
      <c r="M245" s="270"/>
    </row>
    <row r="246" spans="1:13">
      <c r="A246" s="273"/>
      <c r="B246" s="181"/>
      <c r="C246" s="173"/>
      <c r="D246" s="182">
        <v>9</v>
      </c>
      <c r="E246" s="183" t="s">
        <v>360</v>
      </c>
      <c r="F246" s="173"/>
      <c r="G246" s="173"/>
      <c r="H246" s="173"/>
      <c r="I246" s="179"/>
      <c r="J246" s="173"/>
      <c r="K246" s="129"/>
      <c r="L246" s="272"/>
      <c r="M246" s="270"/>
    </row>
    <row r="247" spans="1:13">
      <c r="A247" s="273"/>
      <c r="B247" s="181"/>
      <c r="C247" s="173"/>
      <c r="D247" s="277" t="s">
        <v>265</v>
      </c>
      <c r="E247" s="178" t="s">
        <v>384</v>
      </c>
      <c r="F247" s="173"/>
      <c r="G247" s="173"/>
      <c r="H247" s="173"/>
      <c r="I247" s="179"/>
      <c r="J247" s="173"/>
      <c r="K247" s="190"/>
      <c r="L247" s="272"/>
      <c r="M247" s="270"/>
    </row>
    <row r="248" spans="1:13">
      <c r="A248" s="273"/>
      <c r="B248" s="181"/>
      <c r="C248" s="173"/>
      <c r="D248" s="277" t="s">
        <v>265</v>
      </c>
      <c r="E248" s="178" t="s">
        <v>385</v>
      </c>
      <c r="F248" s="173"/>
      <c r="G248" s="173"/>
      <c r="H248" s="173"/>
      <c r="I248" s="179"/>
      <c r="J248" s="173"/>
      <c r="K248" s="190"/>
      <c r="L248" s="272"/>
      <c r="M248" s="270"/>
    </row>
    <row r="249" spans="1:13">
      <c r="A249" s="273"/>
      <c r="B249" s="181"/>
      <c r="C249" s="173"/>
      <c r="D249" s="277" t="s">
        <v>265</v>
      </c>
      <c r="E249" s="178" t="s">
        <v>388</v>
      </c>
      <c r="F249" s="173"/>
      <c r="G249" s="173"/>
      <c r="H249" s="173"/>
      <c r="I249" s="179"/>
      <c r="J249" s="173"/>
      <c r="K249" s="190"/>
      <c r="L249" s="272"/>
      <c r="M249" s="270"/>
    </row>
    <row r="250" spans="1:13">
      <c r="A250" s="273"/>
      <c r="B250" s="181"/>
      <c r="C250" s="173"/>
      <c r="D250" s="277" t="s">
        <v>265</v>
      </c>
      <c r="E250" s="178" t="s">
        <v>386</v>
      </c>
      <c r="F250" s="173"/>
      <c r="G250" s="173"/>
      <c r="H250" s="173"/>
      <c r="I250" s="179"/>
      <c r="J250" s="173"/>
      <c r="K250" s="190"/>
      <c r="L250" s="272"/>
      <c r="M250" s="270"/>
    </row>
    <row r="251" spans="1:13">
      <c r="A251" s="273"/>
      <c r="B251" s="181"/>
      <c r="C251" s="173"/>
      <c r="D251" s="277" t="s">
        <v>265</v>
      </c>
      <c r="E251" s="178" t="s">
        <v>387</v>
      </c>
      <c r="F251" s="173"/>
      <c r="G251" s="173"/>
      <c r="H251" s="173"/>
      <c r="I251" s="179"/>
      <c r="J251" s="173"/>
      <c r="K251" s="190"/>
      <c r="L251" s="272"/>
      <c r="M251" s="270"/>
    </row>
    <row r="252" spans="1:13">
      <c r="A252" s="273"/>
      <c r="B252" s="181"/>
      <c r="C252" s="173"/>
      <c r="D252" s="127"/>
      <c r="E252" s="129"/>
      <c r="F252" s="173"/>
      <c r="G252" s="173"/>
      <c r="H252" s="173"/>
      <c r="I252" s="179"/>
      <c r="J252" s="173"/>
      <c r="K252" s="129"/>
      <c r="L252" s="272"/>
      <c r="M252" s="270"/>
    </row>
    <row r="253" spans="1:13">
      <c r="A253" s="273"/>
      <c r="B253" s="181"/>
      <c r="C253" s="272"/>
      <c r="D253" s="182">
        <v>10</v>
      </c>
      <c r="E253" s="183" t="s">
        <v>361</v>
      </c>
      <c r="F253" s="272"/>
      <c r="G253" s="272"/>
      <c r="H253" s="272"/>
      <c r="I253" s="179"/>
      <c r="J253" s="272"/>
      <c r="K253" s="129"/>
      <c r="L253" s="272"/>
      <c r="M253" s="270"/>
    </row>
    <row r="254" spans="1:13">
      <c r="A254" s="273"/>
      <c r="B254" s="181"/>
      <c r="C254" s="272"/>
      <c r="D254" s="277" t="s">
        <v>265</v>
      </c>
      <c r="E254" s="179" t="s">
        <v>389</v>
      </c>
      <c r="F254" s="272"/>
      <c r="G254" s="272"/>
      <c r="H254" s="272"/>
      <c r="I254" s="179"/>
      <c r="J254" s="272"/>
      <c r="K254" s="189"/>
      <c r="L254" s="272"/>
      <c r="M254" s="270"/>
    </row>
    <row r="255" spans="1:13">
      <c r="A255" s="273"/>
      <c r="B255" s="181"/>
      <c r="C255" s="272"/>
      <c r="D255" s="277"/>
      <c r="E255" s="179" t="s">
        <v>390</v>
      </c>
      <c r="F255" s="272"/>
      <c r="G255" s="272"/>
      <c r="H255" s="272"/>
      <c r="I255" s="179"/>
      <c r="J255" s="272"/>
      <c r="K255" s="189"/>
      <c r="L255" s="272"/>
      <c r="M255" s="270"/>
    </row>
    <row r="256" spans="1:13">
      <c r="A256" s="273"/>
      <c r="B256" s="181"/>
      <c r="C256" s="272"/>
      <c r="D256" s="277"/>
      <c r="E256" s="179" t="s">
        <v>391</v>
      </c>
      <c r="F256" s="272"/>
      <c r="G256" s="272"/>
      <c r="H256" s="272"/>
      <c r="I256" s="179"/>
      <c r="J256" s="272"/>
      <c r="K256" s="189"/>
      <c r="L256" s="272"/>
      <c r="M256" s="270"/>
    </row>
    <row r="257" spans="1:13">
      <c r="A257" s="273"/>
      <c r="B257" s="181"/>
      <c r="C257" s="272"/>
      <c r="D257" s="277"/>
      <c r="E257" s="179" t="s">
        <v>392</v>
      </c>
      <c r="F257" s="272"/>
      <c r="G257" s="272"/>
      <c r="H257" s="272"/>
      <c r="I257" s="179"/>
      <c r="J257" s="272"/>
      <c r="K257" s="189"/>
      <c r="L257" s="272"/>
      <c r="M257" s="270"/>
    </row>
    <row r="258" spans="1:13">
      <c r="A258" s="273"/>
      <c r="B258" s="181"/>
      <c r="C258" s="272"/>
      <c r="D258" s="182"/>
      <c r="E258" s="183"/>
      <c r="F258" s="272"/>
      <c r="G258" s="272"/>
      <c r="H258" s="272"/>
      <c r="I258" s="179"/>
      <c r="J258" s="272"/>
      <c r="K258" s="129"/>
      <c r="L258" s="272"/>
      <c r="M258" s="270"/>
    </row>
    <row r="259" spans="1:13">
      <c r="A259" s="273"/>
      <c r="B259" s="181"/>
      <c r="C259" s="272"/>
      <c r="D259" s="277" t="s">
        <v>265</v>
      </c>
      <c r="E259" s="179" t="s">
        <v>393</v>
      </c>
      <c r="F259" s="272"/>
      <c r="G259" s="272"/>
      <c r="H259" s="272"/>
      <c r="I259" s="179"/>
      <c r="J259" s="272"/>
      <c r="K259" s="189"/>
      <c r="L259" s="272"/>
      <c r="M259" s="270"/>
    </row>
    <row r="260" spans="1:13">
      <c r="A260" s="273"/>
      <c r="B260" s="181"/>
      <c r="C260" s="272"/>
      <c r="D260" s="182"/>
      <c r="E260" s="179" t="s">
        <v>394</v>
      </c>
      <c r="F260" s="272"/>
      <c r="G260" s="272"/>
      <c r="H260" s="272"/>
      <c r="I260" s="179"/>
      <c r="J260" s="272"/>
      <c r="K260" s="189"/>
      <c r="L260" s="272"/>
      <c r="M260" s="270"/>
    </row>
    <row r="261" spans="1:13">
      <c r="A261" s="273"/>
      <c r="B261" s="181"/>
      <c r="C261" s="272"/>
      <c r="D261" s="182"/>
      <c r="E261" s="179" t="s">
        <v>395</v>
      </c>
      <c r="F261" s="272"/>
      <c r="G261" s="272"/>
      <c r="H261" s="272"/>
      <c r="I261" s="179"/>
      <c r="J261" s="272"/>
      <c r="K261" s="189"/>
      <c r="L261" s="272"/>
      <c r="M261" s="270"/>
    </row>
    <row r="262" spans="1:13">
      <c r="A262" s="273"/>
      <c r="B262" s="181"/>
      <c r="C262" s="272"/>
      <c r="D262" s="182"/>
      <c r="E262" s="179" t="s">
        <v>396</v>
      </c>
      <c r="F262" s="272"/>
      <c r="G262" s="272"/>
      <c r="H262" s="272"/>
      <c r="I262" s="179"/>
      <c r="J262" s="272"/>
      <c r="K262" s="189"/>
      <c r="L262" s="272"/>
      <c r="M262" s="270"/>
    </row>
    <row r="263" spans="1:13">
      <c r="A263" s="273"/>
      <c r="B263" s="181"/>
      <c r="C263" s="272"/>
      <c r="D263" s="182"/>
      <c r="E263" s="183"/>
      <c r="F263" s="272"/>
      <c r="G263" s="272"/>
      <c r="H263" s="272"/>
      <c r="I263" s="179"/>
      <c r="J263" s="272"/>
      <c r="K263" s="129"/>
      <c r="L263" s="272"/>
      <c r="M263" s="270"/>
    </row>
    <row r="264" spans="1:13">
      <c r="A264" s="273"/>
      <c r="B264" s="181"/>
      <c r="C264" s="272"/>
      <c r="D264" s="277" t="s">
        <v>265</v>
      </c>
      <c r="E264" s="173" t="s">
        <v>397</v>
      </c>
      <c r="F264" s="272"/>
      <c r="G264" s="272"/>
      <c r="H264" s="272"/>
      <c r="I264" s="179"/>
      <c r="J264" s="272"/>
      <c r="K264" s="189"/>
      <c r="L264" s="272"/>
      <c r="M264" s="270"/>
    </row>
    <row r="265" spans="1:13">
      <c r="A265" s="273"/>
      <c r="B265" s="181"/>
      <c r="C265" s="272"/>
      <c r="D265" s="182"/>
      <c r="E265" s="173" t="s">
        <v>398</v>
      </c>
      <c r="F265" s="272"/>
      <c r="G265" s="272"/>
      <c r="H265" s="272"/>
      <c r="I265" s="179"/>
      <c r="J265" s="272"/>
      <c r="K265" s="189"/>
      <c r="L265" s="272"/>
      <c r="M265" s="270"/>
    </row>
    <row r="266" spans="1:13">
      <c r="A266" s="273"/>
      <c r="B266" s="181"/>
      <c r="C266" s="272"/>
      <c r="D266" s="182"/>
      <c r="E266" s="173" t="s">
        <v>399</v>
      </c>
      <c r="F266" s="272"/>
      <c r="G266" s="272"/>
      <c r="H266" s="272"/>
      <c r="I266" s="179"/>
      <c r="J266" s="272"/>
      <c r="K266" s="189"/>
      <c r="L266" s="272"/>
      <c r="M266" s="270"/>
    </row>
    <row r="267" spans="1:13">
      <c r="A267" s="273"/>
      <c r="B267" s="181"/>
      <c r="C267" s="272"/>
      <c r="D267" s="182"/>
      <c r="E267" s="173" t="s">
        <v>400</v>
      </c>
      <c r="F267" s="272"/>
      <c r="G267" s="272"/>
      <c r="H267" s="272"/>
      <c r="I267" s="179"/>
      <c r="J267" s="272"/>
      <c r="K267" s="189"/>
      <c r="L267" s="272"/>
      <c r="M267" s="270"/>
    </row>
    <row r="268" spans="1:13">
      <c r="A268" s="273"/>
      <c r="B268" s="181"/>
      <c r="C268" s="272"/>
      <c r="D268" s="182"/>
      <c r="E268" s="183"/>
      <c r="F268" s="272"/>
      <c r="G268" s="272"/>
      <c r="H268" s="272"/>
      <c r="I268" s="179"/>
      <c r="J268" s="272"/>
      <c r="K268" s="129"/>
      <c r="L268" s="272"/>
      <c r="M268" s="270"/>
    </row>
    <row r="269" spans="1:13">
      <c r="A269" s="273"/>
      <c r="B269" s="181"/>
      <c r="C269" s="272"/>
      <c r="D269" s="277" t="s">
        <v>265</v>
      </c>
      <c r="E269" s="179" t="s">
        <v>401</v>
      </c>
      <c r="F269" s="272"/>
      <c r="G269" s="272"/>
      <c r="H269" s="272"/>
      <c r="I269" s="179"/>
      <c r="J269" s="272"/>
      <c r="K269" s="189"/>
      <c r="L269" s="272"/>
      <c r="M269" s="270"/>
    </row>
    <row r="270" spans="1:13">
      <c r="A270" s="273"/>
      <c r="B270" s="181"/>
      <c r="C270" s="272"/>
      <c r="D270" s="182"/>
      <c r="E270" s="179" t="s">
        <v>402</v>
      </c>
      <c r="F270" s="272"/>
      <c r="G270" s="272"/>
      <c r="H270" s="272"/>
      <c r="I270" s="179"/>
      <c r="J270" s="272"/>
      <c r="K270" s="190"/>
      <c r="L270" s="272"/>
      <c r="M270" s="270"/>
    </row>
    <row r="271" spans="1:13">
      <c r="A271" s="273"/>
      <c r="B271" s="181"/>
      <c r="C271" s="272"/>
      <c r="D271" s="182"/>
      <c r="E271" s="183"/>
      <c r="F271" s="272"/>
      <c r="G271" s="272"/>
      <c r="H271" s="272"/>
      <c r="I271" s="179"/>
      <c r="J271" s="272"/>
      <c r="K271" s="129"/>
      <c r="L271" s="272"/>
      <c r="M271" s="270"/>
    </row>
    <row r="272" spans="1:13">
      <c r="A272" s="273"/>
      <c r="B272" s="181"/>
      <c r="C272" s="272"/>
      <c r="D272" s="127"/>
      <c r="E272" s="129"/>
      <c r="F272" s="272"/>
      <c r="G272" s="272"/>
      <c r="H272" s="272"/>
      <c r="I272" s="179"/>
      <c r="J272" s="272"/>
      <c r="K272" s="129"/>
      <c r="L272" s="272"/>
      <c r="M272" s="270"/>
    </row>
    <row r="273" spans="1:13">
      <c r="A273" s="273"/>
      <c r="B273" s="181"/>
      <c r="C273" s="272"/>
      <c r="D273" s="182">
        <v>11</v>
      </c>
      <c r="E273" s="183" t="s">
        <v>362</v>
      </c>
      <c r="F273" s="272"/>
      <c r="G273" s="272"/>
      <c r="H273" s="272"/>
      <c r="I273" s="179"/>
      <c r="J273" s="272"/>
      <c r="K273" s="129"/>
      <c r="L273" s="272"/>
      <c r="M273" s="270"/>
    </row>
    <row r="274" spans="1:13">
      <c r="A274" s="273"/>
      <c r="B274" s="181"/>
      <c r="C274" s="272"/>
      <c r="D274" s="127"/>
      <c r="E274" s="179" t="s">
        <v>403</v>
      </c>
      <c r="F274" s="272"/>
      <c r="G274" s="272"/>
      <c r="H274" s="272"/>
      <c r="I274" s="179"/>
      <c r="J274" s="272"/>
      <c r="K274" s="189"/>
      <c r="L274" s="272"/>
      <c r="M274" s="270"/>
    </row>
    <row r="275" spans="1:13">
      <c r="A275" s="273"/>
      <c r="B275" s="181"/>
      <c r="C275" s="272"/>
      <c r="D275" s="127"/>
      <c r="E275" s="129"/>
      <c r="F275" s="272"/>
      <c r="G275" s="272"/>
      <c r="H275" s="272"/>
      <c r="I275" s="179"/>
      <c r="J275" s="272"/>
      <c r="K275" s="129"/>
      <c r="L275" s="272"/>
      <c r="M275" s="270"/>
    </row>
    <row r="276" spans="1:13" ht="15">
      <c r="A276" s="273"/>
      <c r="B276" s="181"/>
      <c r="C276" s="272"/>
      <c r="D276" s="182">
        <v>12</v>
      </c>
      <c r="E276" s="183" t="s">
        <v>363</v>
      </c>
      <c r="F276" s="272"/>
      <c r="G276" s="191"/>
      <c r="H276" s="191"/>
      <c r="I276" s="179"/>
      <c r="J276" s="272"/>
      <c r="K276" s="189"/>
      <c r="L276" s="272"/>
      <c r="M276" s="270"/>
    </row>
    <row r="277" spans="1:13" ht="15">
      <c r="A277" s="273"/>
      <c r="B277" s="181"/>
      <c r="C277" s="272"/>
      <c r="D277" s="127"/>
      <c r="E277" s="129"/>
      <c r="F277" s="272"/>
      <c r="G277" s="191"/>
      <c r="H277" s="191"/>
      <c r="I277" s="179"/>
      <c r="J277" s="272"/>
      <c r="K277" s="129"/>
      <c r="L277" s="272"/>
      <c r="M277" s="270"/>
    </row>
    <row r="278" spans="1:13" ht="15">
      <c r="A278" s="273"/>
      <c r="B278" s="181"/>
      <c r="C278" s="272"/>
      <c r="D278" s="127"/>
      <c r="E278" s="129"/>
      <c r="F278" s="191"/>
      <c r="G278" s="191"/>
      <c r="H278" s="191"/>
      <c r="I278" s="272"/>
      <c r="J278" s="274"/>
      <c r="K278" s="129"/>
      <c r="L278" s="272"/>
      <c r="M278" s="270"/>
    </row>
    <row r="279" spans="1:13">
      <c r="A279" s="273"/>
      <c r="B279" s="275"/>
      <c r="C279" s="272"/>
      <c r="D279" s="182" t="s">
        <v>271</v>
      </c>
      <c r="E279" s="192" t="s">
        <v>427</v>
      </c>
      <c r="F279" s="128"/>
      <c r="G279" s="313"/>
      <c r="H279" s="313"/>
      <c r="I279" s="272"/>
      <c r="J279" s="274"/>
      <c r="K279" s="129"/>
      <c r="L279" s="272"/>
      <c r="M279" s="270"/>
    </row>
    <row r="280" spans="1:13">
      <c r="A280" s="273"/>
      <c r="B280" s="275"/>
      <c r="C280" s="272"/>
      <c r="D280" s="182"/>
      <c r="E280" s="192"/>
      <c r="F280" s="128"/>
      <c r="G280" s="313"/>
      <c r="H280" s="313"/>
      <c r="I280" s="272"/>
      <c r="J280" s="274"/>
      <c r="K280" s="129"/>
      <c r="L280" s="272"/>
      <c r="M280" s="270"/>
    </row>
    <row r="281" spans="1:13">
      <c r="A281" s="273"/>
      <c r="B281" s="181"/>
      <c r="C281" s="272"/>
      <c r="D281" s="193">
        <v>13</v>
      </c>
      <c r="E281" s="194" t="s">
        <v>83</v>
      </c>
      <c r="F281" s="128"/>
      <c r="G281" s="313"/>
      <c r="H281" s="313"/>
      <c r="I281" s="272"/>
      <c r="J281" s="274"/>
      <c r="K281" s="129"/>
      <c r="L281" s="272"/>
      <c r="M281" s="270"/>
    </row>
    <row r="282" spans="1:13">
      <c r="A282" s="273"/>
      <c r="B282" s="168" t="s">
        <v>404</v>
      </c>
      <c r="C282" s="272"/>
      <c r="D282" s="127"/>
      <c r="E282" s="167" t="s">
        <v>84</v>
      </c>
      <c r="F282" s="128"/>
      <c r="G282" s="313"/>
      <c r="H282" s="313"/>
      <c r="I282" s="272"/>
      <c r="J282" s="274"/>
      <c r="K282" s="189"/>
      <c r="L282" s="272"/>
      <c r="M282" s="270"/>
    </row>
    <row r="283" spans="1:13">
      <c r="A283" s="273"/>
      <c r="B283" s="168"/>
      <c r="C283" s="272"/>
      <c r="D283" s="277" t="s">
        <v>265</v>
      </c>
      <c r="E283" s="179" t="s">
        <v>434</v>
      </c>
      <c r="F283" s="128"/>
      <c r="G283" s="313"/>
      <c r="H283" s="313"/>
      <c r="I283" s="272"/>
      <c r="J283" s="274"/>
      <c r="K283" s="189"/>
      <c r="L283" s="272"/>
      <c r="M283" s="270"/>
    </row>
    <row r="284" spans="1:13">
      <c r="A284" s="273"/>
      <c r="B284" s="168"/>
      <c r="C284" s="272"/>
      <c r="D284" s="277" t="s">
        <v>265</v>
      </c>
      <c r="E284" s="179" t="s">
        <v>428</v>
      </c>
      <c r="F284" s="128"/>
      <c r="G284" s="313"/>
      <c r="H284" s="313"/>
      <c r="I284" s="272"/>
      <c r="J284" s="274"/>
      <c r="K284" s="189"/>
      <c r="L284" s="272"/>
      <c r="M284" s="270"/>
    </row>
    <row r="285" spans="1:13">
      <c r="A285" s="273"/>
      <c r="B285" s="168"/>
      <c r="C285" s="272"/>
      <c r="D285" s="277" t="s">
        <v>265</v>
      </c>
      <c r="E285" s="179" t="s">
        <v>429</v>
      </c>
      <c r="F285" s="128"/>
      <c r="G285" s="313"/>
      <c r="H285" s="313"/>
      <c r="I285" s="272"/>
      <c r="J285" s="274"/>
      <c r="K285" s="189"/>
      <c r="L285" s="272"/>
      <c r="M285" s="270"/>
    </row>
    <row r="286" spans="1:13">
      <c r="A286" s="273"/>
      <c r="B286" s="168"/>
      <c r="C286" s="272"/>
      <c r="D286" s="277" t="s">
        <v>265</v>
      </c>
      <c r="E286" s="179" t="s">
        <v>430</v>
      </c>
      <c r="F286" s="128"/>
      <c r="G286" s="313"/>
      <c r="H286" s="313"/>
      <c r="I286" s="272"/>
      <c r="J286" s="274"/>
      <c r="K286" s="189"/>
      <c r="L286" s="272"/>
      <c r="M286" s="270"/>
    </row>
    <row r="287" spans="1:13">
      <c r="A287" s="273"/>
      <c r="B287" s="168"/>
      <c r="C287" s="272"/>
      <c r="D287" s="277" t="s">
        <v>265</v>
      </c>
      <c r="E287" s="179" t="s">
        <v>431</v>
      </c>
      <c r="F287" s="128"/>
      <c r="G287" s="313"/>
      <c r="H287" s="313"/>
      <c r="I287" s="272"/>
      <c r="J287" s="274"/>
      <c r="K287" s="189"/>
      <c r="L287" s="272"/>
      <c r="M287" s="270"/>
    </row>
    <row r="288" spans="1:13">
      <c r="A288" s="273"/>
      <c r="B288" s="168"/>
      <c r="C288" s="272"/>
      <c r="D288" s="277" t="s">
        <v>265</v>
      </c>
      <c r="E288" s="179" t="s">
        <v>432</v>
      </c>
      <c r="F288" s="128"/>
      <c r="G288" s="313"/>
      <c r="H288" s="313"/>
      <c r="I288" s="272"/>
      <c r="J288" s="274"/>
      <c r="K288" s="189"/>
      <c r="L288" s="272"/>
      <c r="M288" s="270"/>
    </row>
    <row r="289" spans="1:13">
      <c r="A289" s="273"/>
      <c r="B289" s="168"/>
      <c r="C289" s="272"/>
      <c r="D289" s="127"/>
      <c r="E289" s="167"/>
      <c r="F289" s="128"/>
      <c r="G289" s="313"/>
      <c r="H289" s="313"/>
      <c r="I289" s="272"/>
      <c r="J289" s="274"/>
      <c r="K289" s="129"/>
      <c r="L289" s="272"/>
      <c r="M289" s="270"/>
    </row>
    <row r="290" spans="1:13">
      <c r="A290" s="273"/>
      <c r="B290" s="277" t="s">
        <v>405</v>
      </c>
      <c r="C290" s="272"/>
      <c r="D290" s="127"/>
      <c r="E290" s="167" t="s">
        <v>85</v>
      </c>
      <c r="F290" s="128"/>
      <c r="G290" s="313"/>
      <c r="H290" s="313"/>
      <c r="I290" s="272"/>
      <c r="J290" s="274"/>
      <c r="K290" s="129"/>
      <c r="L290" s="272"/>
      <c r="M290" s="270"/>
    </row>
    <row r="291" spans="1:13" ht="15.75">
      <c r="A291" s="273"/>
      <c r="B291" s="277"/>
      <c r="C291" s="272"/>
      <c r="D291" s="277" t="s">
        <v>265</v>
      </c>
      <c r="E291" s="180" t="s">
        <v>433</v>
      </c>
      <c r="F291" s="128"/>
      <c r="G291" s="313"/>
      <c r="H291" s="313"/>
      <c r="I291" s="272"/>
      <c r="J291" s="274"/>
      <c r="K291" s="189"/>
      <c r="L291" s="272"/>
      <c r="M291" s="270"/>
    </row>
    <row r="292" spans="1:13" ht="15.75">
      <c r="A292" s="273"/>
      <c r="B292" s="277"/>
      <c r="C292" s="272"/>
      <c r="D292" s="127"/>
      <c r="E292" s="180"/>
      <c r="F292" s="195" t="s">
        <v>437</v>
      </c>
      <c r="G292" s="313"/>
      <c r="H292" s="313"/>
      <c r="I292" s="272"/>
      <c r="J292" s="274"/>
      <c r="K292" s="129"/>
      <c r="L292" s="272"/>
      <c r="M292" s="270"/>
    </row>
    <row r="293" spans="1:13">
      <c r="A293" s="273"/>
      <c r="B293" s="277"/>
      <c r="C293" s="272"/>
      <c r="D293" s="277" t="s">
        <v>265</v>
      </c>
      <c r="E293" s="179" t="s">
        <v>435</v>
      </c>
      <c r="F293" s="128"/>
      <c r="G293" s="313"/>
      <c r="H293" s="313"/>
      <c r="I293" s="272"/>
      <c r="J293" s="274"/>
      <c r="K293" s="189"/>
      <c r="L293" s="272"/>
      <c r="M293" s="270"/>
    </row>
    <row r="294" spans="1:13">
      <c r="A294" s="273"/>
      <c r="B294" s="277"/>
      <c r="C294" s="272"/>
      <c r="D294" s="127"/>
      <c r="E294" s="179"/>
      <c r="F294" s="172" t="s">
        <v>438</v>
      </c>
      <c r="G294" s="313"/>
      <c r="H294" s="313"/>
      <c r="I294" s="272"/>
      <c r="J294" s="274"/>
      <c r="K294" s="189"/>
      <c r="L294" s="272"/>
      <c r="M294" s="270"/>
    </row>
    <row r="295" spans="1:13">
      <c r="A295" s="273"/>
      <c r="B295" s="277"/>
      <c r="C295" s="272"/>
      <c r="D295" s="127"/>
      <c r="E295" s="179"/>
      <c r="F295" s="172" t="s">
        <v>439</v>
      </c>
      <c r="G295" s="313"/>
      <c r="H295" s="313"/>
      <c r="I295" s="272"/>
      <c r="J295" s="274"/>
      <c r="K295" s="189"/>
      <c r="L295" s="272"/>
      <c r="M295" s="270"/>
    </row>
    <row r="296" spans="1:13">
      <c r="A296" s="273"/>
      <c r="B296" s="277"/>
      <c r="C296" s="272"/>
      <c r="D296" s="127"/>
      <c r="E296" s="179"/>
      <c r="F296" s="172" t="s">
        <v>440</v>
      </c>
      <c r="G296" s="313"/>
      <c r="H296" s="313"/>
      <c r="I296" s="272"/>
      <c r="J296" s="274"/>
      <c r="K296" s="189"/>
      <c r="L296" s="272"/>
      <c r="M296" s="270"/>
    </row>
    <row r="297" spans="1:13">
      <c r="A297" s="273"/>
      <c r="B297" s="277"/>
      <c r="C297" s="272"/>
      <c r="D297" s="277" t="s">
        <v>265</v>
      </c>
      <c r="E297" s="179" t="s">
        <v>436</v>
      </c>
      <c r="F297" s="128"/>
      <c r="G297" s="313"/>
      <c r="H297" s="313"/>
      <c r="I297" s="272"/>
      <c r="J297" s="274"/>
      <c r="K297" s="189"/>
      <c r="L297" s="272"/>
      <c r="M297" s="270"/>
    </row>
    <row r="298" spans="1:13">
      <c r="A298" s="273"/>
      <c r="B298" s="277"/>
      <c r="C298" s="272"/>
      <c r="D298" s="127"/>
      <c r="E298" s="179"/>
      <c r="F298" s="172" t="s">
        <v>438</v>
      </c>
      <c r="G298" s="313"/>
      <c r="H298" s="313"/>
      <c r="I298" s="272"/>
      <c r="J298" s="274"/>
      <c r="K298" s="189"/>
      <c r="L298" s="272"/>
      <c r="M298" s="270"/>
    </row>
    <row r="299" spans="1:13">
      <c r="A299" s="273"/>
      <c r="B299" s="277"/>
      <c r="C299" s="272"/>
      <c r="D299" s="127"/>
      <c r="E299" s="179"/>
      <c r="F299" s="172" t="s">
        <v>439</v>
      </c>
      <c r="G299" s="313"/>
      <c r="H299" s="313"/>
      <c r="I299" s="272"/>
      <c r="J299" s="274"/>
      <c r="K299" s="189"/>
      <c r="L299" s="272"/>
      <c r="M299" s="270"/>
    </row>
    <row r="300" spans="1:13">
      <c r="A300" s="273"/>
      <c r="B300" s="277"/>
      <c r="C300" s="272"/>
      <c r="D300" s="127"/>
      <c r="E300" s="179"/>
      <c r="F300" s="172" t="s">
        <v>440</v>
      </c>
      <c r="G300" s="313"/>
      <c r="H300" s="313"/>
      <c r="I300" s="272"/>
      <c r="J300" s="274"/>
      <c r="K300" s="189"/>
      <c r="L300" s="272"/>
      <c r="M300" s="270"/>
    </row>
    <row r="301" spans="1:13">
      <c r="A301" s="273"/>
      <c r="B301" s="277"/>
      <c r="C301" s="272"/>
      <c r="D301" s="277" t="s">
        <v>265</v>
      </c>
      <c r="E301" s="179" t="s">
        <v>430</v>
      </c>
      <c r="F301" s="128"/>
      <c r="G301" s="313"/>
      <c r="H301" s="313"/>
      <c r="I301" s="272"/>
      <c r="J301" s="274"/>
      <c r="K301" s="189"/>
      <c r="L301" s="272"/>
      <c r="M301" s="270"/>
    </row>
    <row r="302" spans="1:13">
      <c r="A302" s="273"/>
      <c r="B302" s="277"/>
      <c r="C302" s="272"/>
      <c r="D302" s="277" t="s">
        <v>265</v>
      </c>
      <c r="E302" s="179" t="s">
        <v>441</v>
      </c>
      <c r="F302" s="128"/>
      <c r="G302" s="313"/>
      <c r="H302" s="313"/>
      <c r="I302" s="272"/>
      <c r="J302" s="274"/>
      <c r="K302" s="189"/>
      <c r="L302" s="272"/>
      <c r="M302" s="270"/>
    </row>
    <row r="303" spans="1:13">
      <c r="A303" s="273"/>
      <c r="B303" s="277"/>
      <c r="C303" s="272"/>
      <c r="D303" s="127"/>
      <c r="E303" s="167"/>
      <c r="F303" s="128"/>
      <c r="G303" s="313"/>
      <c r="H303" s="313"/>
      <c r="I303" s="272"/>
      <c r="J303" s="274"/>
      <c r="K303" s="129"/>
      <c r="L303" s="272"/>
      <c r="M303" s="270"/>
    </row>
    <row r="304" spans="1:13">
      <c r="A304" s="273"/>
      <c r="B304" s="168" t="s">
        <v>406</v>
      </c>
      <c r="C304" s="272"/>
      <c r="D304" s="127"/>
      <c r="E304" s="167" t="s">
        <v>86</v>
      </c>
      <c r="F304" s="128"/>
      <c r="G304" s="313"/>
      <c r="H304" s="313"/>
      <c r="I304" s="272"/>
      <c r="J304" s="274"/>
      <c r="K304" s="189"/>
      <c r="L304" s="272"/>
      <c r="M304" s="270"/>
    </row>
    <row r="305" spans="1:13">
      <c r="A305" s="273"/>
      <c r="B305" s="168"/>
      <c r="C305" s="272"/>
      <c r="D305" s="277" t="s">
        <v>265</v>
      </c>
      <c r="E305" s="179" t="s">
        <v>442</v>
      </c>
      <c r="F305" s="128"/>
      <c r="G305" s="313"/>
      <c r="H305" s="313"/>
      <c r="I305" s="272"/>
      <c r="J305" s="274"/>
      <c r="K305" s="189"/>
      <c r="L305" s="272"/>
      <c r="M305" s="270"/>
    </row>
    <row r="306" spans="1:13">
      <c r="A306" s="273"/>
      <c r="B306" s="168"/>
      <c r="C306" s="272"/>
      <c r="D306" s="127"/>
      <c r="E306" s="167"/>
      <c r="F306" s="128"/>
      <c r="G306" s="313"/>
      <c r="H306" s="313"/>
      <c r="I306" s="272"/>
      <c r="J306" s="274"/>
      <c r="K306" s="129"/>
      <c r="L306" s="272"/>
      <c r="M306" s="270"/>
    </row>
    <row r="307" spans="1:13">
      <c r="A307" s="273"/>
      <c r="B307" s="277" t="s">
        <v>407</v>
      </c>
      <c r="C307" s="272"/>
      <c r="D307" s="127"/>
      <c r="E307" s="167" t="s">
        <v>87</v>
      </c>
      <c r="F307" s="128"/>
      <c r="G307" s="313"/>
      <c r="H307" s="313"/>
      <c r="I307" s="272"/>
      <c r="J307" s="274"/>
      <c r="K307" s="189"/>
      <c r="L307" s="272"/>
      <c r="M307" s="270"/>
    </row>
    <row r="308" spans="1:13">
      <c r="A308" s="273"/>
      <c r="B308" s="277"/>
      <c r="C308" s="272"/>
      <c r="D308" s="277" t="s">
        <v>265</v>
      </c>
      <c r="E308" s="179" t="s">
        <v>443</v>
      </c>
      <c r="F308" s="128"/>
      <c r="G308" s="313"/>
      <c r="H308" s="313"/>
      <c r="I308" s="272"/>
      <c r="J308" s="274"/>
      <c r="K308" s="350">
        <f>+Pasivet!F10</f>
        <v>74364572.392499998</v>
      </c>
      <c r="L308" s="272"/>
      <c r="M308" s="270"/>
    </row>
    <row r="309" spans="1:13">
      <c r="A309" s="273"/>
      <c r="B309" s="277"/>
      <c r="C309" s="272"/>
      <c r="D309" s="277"/>
      <c r="E309" s="179"/>
      <c r="F309" s="177" t="s">
        <v>445</v>
      </c>
      <c r="G309" s="313"/>
      <c r="H309" s="313"/>
      <c r="I309" s="272"/>
      <c r="J309" s="274"/>
      <c r="K309" s="189"/>
      <c r="L309" s="272"/>
      <c r="M309" s="270"/>
    </row>
    <row r="310" spans="1:13">
      <c r="A310" s="273"/>
      <c r="B310" s="277"/>
      <c r="C310" s="272"/>
      <c r="D310" s="277" t="s">
        <v>265</v>
      </c>
      <c r="E310" s="179" t="s">
        <v>444</v>
      </c>
      <c r="F310" s="128"/>
      <c r="G310" s="313"/>
      <c r="H310" s="313"/>
      <c r="I310" s="272"/>
      <c r="J310" s="274"/>
      <c r="K310" s="189"/>
      <c r="L310" s="272"/>
      <c r="M310" s="270"/>
    </row>
    <row r="311" spans="1:13">
      <c r="A311" s="273"/>
      <c r="B311" s="277"/>
      <c r="C311" s="272"/>
      <c r="D311" s="127"/>
      <c r="E311" s="167"/>
      <c r="F311" s="177" t="s">
        <v>446</v>
      </c>
      <c r="G311" s="313"/>
      <c r="H311" s="313"/>
      <c r="I311" s="272"/>
      <c r="J311" s="274"/>
      <c r="K311" s="129"/>
      <c r="L311" s="272"/>
      <c r="M311" s="270"/>
    </row>
    <row r="312" spans="1:13">
      <c r="A312" s="273"/>
      <c r="B312" s="277"/>
      <c r="C312" s="272"/>
      <c r="D312" s="127"/>
      <c r="E312" s="167"/>
      <c r="F312" s="128"/>
      <c r="G312" s="313"/>
      <c r="H312" s="313"/>
      <c r="I312" s="272"/>
      <c r="J312" s="274"/>
      <c r="K312" s="129"/>
      <c r="L312" s="272"/>
      <c r="M312" s="270"/>
    </row>
    <row r="313" spans="1:13">
      <c r="A313" s="273"/>
      <c r="B313" s="168" t="s">
        <v>408</v>
      </c>
      <c r="C313" s="272"/>
      <c r="D313" s="179"/>
      <c r="E313" s="167" t="s">
        <v>88</v>
      </c>
      <c r="F313" s="128"/>
      <c r="G313" s="313"/>
      <c r="H313" s="313"/>
      <c r="I313" s="272"/>
      <c r="J313" s="274"/>
      <c r="K313" s="189"/>
      <c r="L313" s="272"/>
      <c r="M313" s="270"/>
    </row>
    <row r="314" spans="1:13">
      <c r="A314" s="273"/>
      <c r="B314" s="168"/>
      <c r="C314" s="272"/>
      <c r="D314" s="277" t="s">
        <v>265</v>
      </c>
      <c r="E314" s="179" t="s">
        <v>447</v>
      </c>
      <c r="F314" s="128"/>
      <c r="G314" s="313"/>
      <c r="H314" s="313"/>
      <c r="I314" s="272"/>
      <c r="J314" s="274"/>
      <c r="K314" s="189"/>
      <c r="L314" s="272"/>
      <c r="M314" s="270"/>
    </row>
    <row r="315" spans="1:13">
      <c r="A315" s="273"/>
      <c r="B315" s="168"/>
      <c r="C315" s="272"/>
      <c r="D315" s="277"/>
      <c r="E315" s="167"/>
      <c r="F315" s="128"/>
      <c r="G315" s="313"/>
      <c r="H315" s="313"/>
      <c r="I315" s="272"/>
      <c r="J315" s="274"/>
      <c r="K315" s="274"/>
      <c r="L315" s="272"/>
      <c r="M315" s="270"/>
    </row>
    <row r="316" spans="1:13">
      <c r="A316" s="273"/>
      <c r="B316" s="277" t="s">
        <v>409</v>
      </c>
      <c r="C316" s="272"/>
      <c r="D316" s="179"/>
      <c r="E316" s="167" t="s">
        <v>89</v>
      </c>
      <c r="F316" s="128"/>
      <c r="G316" s="313"/>
      <c r="H316" s="313"/>
      <c r="I316" s="272"/>
      <c r="J316" s="274"/>
      <c r="K316" s="189"/>
      <c r="L316" s="272"/>
      <c r="M316" s="270"/>
    </row>
    <row r="317" spans="1:13">
      <c r="A317" s="273"/>
      <c r="B317" s="277"/>
      <c r="C317" s="272"/>
      <c r="D317" s="277" t="s">
        <v>265</v>
      </c>
      <c r="E317" s="179" t="s">
        <v>448</v>
      </c>
      <c r="F317" s="128"/>
      <c r="G317" s="313"/>
      <c r="H317" s="313"/>
      <c r="I317" s="272"/>
      <c r="J317" s="274"/>
      <c r="K317" s="189"/>
      <c r="L317" s="272"/>
      <c r="M317" s="270"/>
    </row>
    <row r="318" spans="1:13">
      <c r="A318" s="273"/>
      <c r="B318" s="277"/>
      <c r="C318" s="272"/>
      <c r="D318" s="277"/>
      <c r="E318" s="167"/>
      <c r="F318" s="128"/>
      <c r="G318" s="313"/>
      <c r="H318" s="313"/>
      <c r="I318" s="272"/>
      <c r="J318" s="274"/>
      <c r="K318" s="274"/>
      <c r="L318" s="274"/>
      <c r="M318" s="270"/>
    </row>
    <row r="319" spans="1:13">
      <c r="A319" s="273"/>
      <c r="B319" s="168" t="s">
        <v>410</v>
      </c>
      <c r="C319" s="272"/>
      <c r="D319" s="179"/>
      <c r="E319" s="167" t="s">
        <v>90</v>
      </c>
      <c r="F319" s="128"/>
      <c r="G319" s="313"/>
      <c r="H319" s="313"/>
      <c r="I319" s="272"/>
      <c r="J319" s="274"/>
      <c r="K319" s="189"/>
      <c r="L319" s="272"/>
      <c r="M319" s="270"/>
    </row>
    <row r="320" spans="1:13">
      <c r="A320" s="273"/>
      <c r="B320" s="168"/>
      <c r="C320" s="272"/>
      <c r="D320" s="277" t="s">
        <v>265</v>
      </c>
      <c r="E320" s="172" t="s">
        <v>449</v>
      </c>
      <c r="F320" s="128"/>
      <c r="G320" s="313"/>
      <c r="H320" s="313"/>
      <c r="I320" s="272"/>
      <c r="J320" s="274"/>
      <c r="K320" s="189"/>
      <c r="L320" s="272"/>
      <c r="M320" s="270"/>
    </row>
    <row r="321" spans="1:13">
      <c r="A321" s="273"/>
      <c r="B321" s="168"/>
      <c r="C321" s="272"/>
      <c r="D321" s="277"/>
      <c r="E321" s="167"/>
      <c r="F321" s="128"/>
      <c r="G321" s="313"/>
      <c r="H321" s="313"/>
      <c r="I321" s="272"/>
      <c r="J321" s="274"/>
      <c r="K321" s="274"/>
      <c r="L321" s="272"/>
      <c r="M321" s="270"/>
    </row>
    <row r="322" spans="1:13">
      <c r="A322" s="273"/>
      <c r="B322" s="277" t="s">
        <v>411</v>
      </c>
      <c r="C322" s="272"/>
      <c r="D322" s="179"/>
      <c r="E322" s="167" t="s">
        <v>91</v>
      </c>
      <c r="F322" s="128"/>
      <c r="G322" s="313"/>
      <c r="H322" s="313"/>
      <c r="I322" s="272"/>
      <c r="J322" s="274"/>
      <c r="K322" s="189"/>
      <c r="L322" s="272"/>
      <c r="M322" s="270"/>
    </row>
    <row r="323" spans="1:13">
      <c r="A323" s="273"/>
      <c r="B323" s="277"/>
      <c r="C323" s="272"/>
      <c r="D323" s="277" t="s">
        <v>265</v>
      </c>
      <c r="E323" s="179" t="s">
        <v>131</v>
      </c>
      <c r="F323" s="128"/>
      <c r="G323" s="313"/>
      <c r="H323" s="313"/>
      <c r="I323" s="272"/>
      <c r="J323" s="274"/>
      <c r="K323" s="189">
        <v>1423728</v>
      </c>
      <c r="L323" s="272"/>
      <c r="M323" s="270"/>
    </row>
    <row r="324" spans="1:13">
      <c r="A324" s="273"/>
      <c r="B324" s="277"/>
      <c r="C324" s="272"/>
      <c r="D324" s="277" t="s">
        <v>265</v>
      </c>
      <c r="E324" s="179" t="s">
        <v>450</v>
      </c>
      <c r="F324" s="128"/>
      <c r="G324" s="313"/>
      <c r="H324" s="313"/>
      <c r="I324" s="272"/>
      <c r="J324" s="274"/>
      <c r="K324" s="189"/>
      <c r="L324" s="272"/>
      <c r="M324" s="270"/>
    </row>
    <row r="325" spans="1:13">
      <c r="A325" s="273"/>
      <c r="B325" s="277"/>
      <c r="C325" s="272"/>
      <c r="D325" s="277" t="s">
        <v>265</v>
      </c>
      <c r="E325" s="179" t="s">
        <v>451</v>
      </c>
      <c r="F325" s="128"/>
      <c r="G325" s="313"/>
      <c r="H325" s="313"/>
      <c r="I325" s="272"/>
      <c r="J325" s="274"/>
      <c r="K325" s="189">
        <v>38502</v>
      </c>
      <c r="L325" s="272"/>
      <c r="M325" s="270"/>
    </row>
    <row r="326" spans="1:13">
      <c r="A326" s="273"/>
      <c r="B326" s="277"/>
      <c r="C326" s="272"/>
      <c r="D326" s="277" t="s">
        <v>265</v>
      </c>
      <c r="E326" s="179" t="s">
        <v>452</v>
      </c>
      <c r="F326" s="128"/>
      <c r="G326" s="313"/>
      <c r="H326" s="313"/>
      <c r="I326" s="272"/>
      <c r="J326" s="274"/>
      <c r="K326" s="189"/>
      <c r="L326" s="272"/>
      <c r="M326" s="270"/>
    </row>
    <row r="327" spans="1:13">
      <c r="A327" s="273"/>
      <c r="B327" s="277"/>
      <c r="C327" s="272"/>
      <c r="D327" s="277" t="s">
        <v>265</v>
      </c>
      <c r="E327" s="179" t="s">
        <v>453</v>
      </c>
      <c r="F327" s="128"/>
      <c r="G327" s="313"/>
      <c r="H327" s="313"/>
      <c r="I327" s="272"/>
      <c r="J327" s="274"/>
      <c r="K327" s="189"/>
      <c r="L327" s="272"/>
      <c r="M327" s="270"/>
    </row>
    <row r="328" spans="1:13">
      <c r="A328" s="273"/>
      <c r="B328" s="277"/>
      <c r="C328" s="272"/>
      <c r="D328" s="277"/>
      <c r="E328" s="167"/>
      <c r="F328" s="128"/>
      <c r="G328" s="313"/>
      <c r="H328" s="313"/>
      <c r="I328" s="272"/>
      <c r="J328" s="274"/>
      <c r="K328" s="274"/>
      <c r="L328" s="272"/>
      <c r="M328" s="270"/>
    </row>
    <row r="329" spans="1:13">
      <c r="A329" s="273"/>
      <c r="B329" s="168" t="s">
        <v>412</v>
      </c>
      <c r="C329" s="272"/>
      <c r="D329" s="179"/>
      <c r="E329" s="167" t="s">
        <v>92</v>
      </c>
      <c r="F329" s="128"/>
      <c r="G329" s="313"/>
      <c r="H329" s="313"/>
      <c r="I329" s="272"/>
      <c r="J329" s="274"/>
      <c r="K329" s="316"/>
      <c r="L329" s="272"/>
      <c r="M329" s="270"/>
    </row>
    <row r="330" spans="1:13">
      <c r="A330" s="273"/>
      <c r="B330" s="168"/>
      <c r="C330" s="272"/>
      <c r="D330" s="277" t="s">
        <v>265</v>
      </c>
      <c r="E330" s="179" t="s">
        <v>454</v>
      </c>
      <c r="F330" s="128"/>
      <c r="G330" s="313"/>
      <c r="H330" s="313"/>
      <c r="I330" s="272"/>
      <c r="J330" s="274"/>
      <c r="K330" s="189"/>
      <c r="L330" s="272"/>
      <c r="M330" s="270"/>
    </row>
    <row r="331" spans="1:13">
      <c r="A331" s="273"/>
      <c r="B331" s="168"/>
      <c r="C331" s="272"/>
      <c r="D331" s="277" t="s">
        <v>265</v>
      </c>
      <c r="E331" s="179" t="s">
        <v>455</v>
      </c>
      <c r="F331" s="128"/>
      <c r="G331" s="313"/>
      <c r="H331" s="313"/>
      <c r="I331" s="272"/>
      <c r="J331" s="274"/>
      <c r="K331" s="189">
        <v>3900</v>
      </c>
      <c r="L331" s="272"/>
      <c r="M331" s="270"/>
    </row>
    <row r="332" spans="1:13">
      <c r="A332" s="273"/>
      <c r="B332" s="168"/>
      <c r="C332" s="272"/>
      <c r="D332" s="277" t="s">
        <v>265</v>
      </c>
      <c r="E332" s="179" t="s">
        <v>456</v>
      </c>
      <c r="F332" s="128"/>
      <c r="G332" s="313"/>
      <c r="H332" s="313"/>
      <c r="I332" s="272"/>
      <c r="J332" s="274"/>
      <c r="K332" s="189"/>
      <c r="L332" s="272"/>
      <c r="M332" s="270"/>
    </row>
    <row r="333" spans="1:13">
      <c r="A333" s="273"/>
      <c r="B333" s="168"/>
      <c r="C333" s="272"/>
      <c r="D333" s="277" t="s">
        <v>265</v>
      </c>
      <c r="E333" s="179" t="s">
        <v>267</v>
      </c>
      <c r="F333" s="128"/>
      <c r="G333" s="313"/>
      <c r="H333" s="313"/>
      <c r="I333" s="272"/>
      <c r="J333" s="274"/>
      <c r="K333" s="189"/>
      <c r="L333" s="272"/>
      <c r="M333" s="270"/>
    </row>
    <row r="334" spans="1:13">
      <c r="A334" s="273"/>
      <c r="B334" s="168"/>
      <c r="C334" s="272"/>
      <c r="D334" s="277" t="s">
        <v>265</v>
      </c>
      <c r="E334" s="179" t="s">
        <v>457</v>
      </c>
      <c r="F334" s="128"/>
      <c r="G334" s="313"/>
      <c r="H334" s="313"/>
      <c r="I334" s="272"/>
      <c r="J334" s="274"/>
      <c r="K334" s="189"/>
      <c r="L334" s="272"/>
      <c r="M334" s="270"/>
    </row>
    <row r="335" spans="1:13">
      <c r="A335" s="273"/>
      <c r="B335" s="168"/>
      <c r="C335" s="272"/>
      <c r="D335" s="277" t="s">
        <v>265</v>
      </c>
      <c r="E335" s="179" t="s">
        <v>458</v>
      </c>
      <c r="F335" s="128"/>
      <c r="G335" s="313"/>
      <c r="H335" s="313"/>
      <c r="I335" s="272"/>
      <c r="J335" s="274"/>
      <c r="K335" s="189"/>
      <c r="L335" s="272"/>
      <c r="M335" s="270"/>
    </row>
    <row r="336" spans="1:13">
      <c r="A336" s="273"/>
      <c r="B336" s="168"/>
      <c r="C336" s="272"/>
      <c r="D336" s="277" t="s">
        <v>265</v>
      </c>
      <c r="E336" s="179" t="s">
        <v>459</v>
      </c>
      <c r="F336" s="128"/>
      <c r="G336" s="313"/>
      <c r="H336" s="313"/>
      <c r="I336" s="272"/>
      <c r="J336" s="274"/>
      <c r="K336" s="189"/>
      <c r="L336" s="272"/>
      <c r="M336" s="270"/>
    </row>
    <row r="337" spans="1:13">
      <c r="A337" s="273"/>
      <c r="B337" s="168"/>
      <c r="C337" s="272"/>
      <c r="D337" s="277" t="s">
        <v>265</v>
      </c>
      <c r="E337" s="179" t="s">
        <v>460</v>
      </c>
      <c r="F337" s="128"/>
      <c r="G337" s="313"/>
      <c r="H337" s="313"/>
      <c r="I337" s="272"/>
      <c r="J337" s="274"/>
      <c r="K337" s="189"/>
      <c r="L337" s="272"/>
      <c r="M337" s="270"/>
    </row>
    <row r="338" spans="1:13">
      <c r="A338" s="273"/>
      <c r="B338" s="168"/>
      <c r="C338" s="272"/>
      <c r="D338" s="277"/>
      <c r="E338" s="167"/>
      <c r="F338" s="128"/>
      <c r="G338" s="313"/>
      <c r="H338" s="313"/>
      <c r="I338" s="272"/>
      <c r="J338" s="274"/>
      <c r="K338" s="274"/>
      <c r="L338" s="272"/>
      <c r="M338" s="270"/>
    </row>
    <row r="339" spans="1:13">
      <c r="A339" s="273"/>
      <c r="B339" s="168" t="s">
        <v>413</v>
      </c>
      <c r="C339" s="272"/>
      <c r="D339" s="179"/>
      <c r="E339" s="167" t="s">
        <v>100</v>
      </c>
      <c r="F339" s="128"/>
      <c r="G339" s="313"/>
      <c r="H339" s="313"/>
      <c r="I339" s="272"/>
      <c r="J339" s="274"/>
      <c r="K339" s="189"/>
      <c r="L339" s="272"/>
      <c r="M339" s="270"/>
    </row>
    <row r="340" spans="1:13">
      <c r="A340" s="273"/>
      <c r="B340" s="168"/>
      <c r="C340" s="272"/>
      <c r="D340" s="277" t="s">
        <v>265</v>
      </c>
      <c r="E340" s="179" t="s">
        <v>461</v>
      </c>
      <c r="F340" s="128"/>
      <c r="G340" s="313"/>
      <c r="H340" s="313"/>
      <c r="I340" s="272"/>
      <c r="J340" s="274"/>
      <c r="K340" s="189"/>
      <c r="L340" s="272"/>
      <c r="M340" s="270"/>
    </row>
    <row r="341" spans="1:13">
      <c r="A341" s="273"/>
      <c r="B341" s="168"/>
      <c r="C341" s="272"/>
      <c r="D341" s="277" t="s">
        <v>265</v>
      </c>
      <c r="E341" s="179" t="s">
        <v>462</v>
      </c>
      <c r="F341" s="128"/>
      <c r="G341" s="313"/>
      <c r="H341" s="313"/>
      <c r="I341" s="272"/>
      <c r="J341" s="274"/>
      <c r="K341" s="189"/>
      <c r="L341" s="272"/>
      <c r="M341" s="270"/>
    </row>
    <row r="342" spans="1:13">
      <c r="A342" s="273"/>
      <c r="B342" s="168"/>
      <c r="C342" s="272"/>
      <c r="D342" s="277"/>
      <c r="E342" s="167"/>
      <c r="F342" s="128"/>
      <c r="G342" s="313"/>
      <c r="H342" s="313"/>
      <c r="I342" s="272"/>
      <c r="J342" s="274"/>
      <c r="K342" s="129"/>
      <c r="L342" s="272"/>
      <c r="M342" s="270"/>
    </row>
    <row r="343" spans="1:13">
      <c r="A343" s="273"/>
      <c r="B343" s="181"/>
      <c r="C343" s="272"/>
      <c r="D343" s="193">
        <v>14</v>
      </c>
      <c r="E343" s="194" t="s">
        <v>93</v>
      </c>
      <c r="F343" s="128"/>
      <c r="G343" s="313"/>
      <c r="H343" s="313"/>
      <c r="I343" s="272"/>
      <c r="J343" s="274"/>
      <c r="K343" s="189"/>
      <c r="L343" s="272"/>
      <c r="M343" s="270"/>
    </row>
    <row r="344" spans="1:13">
      <c r="A344" s="273"/>
      <c r="B344" s="181"/>
      <c r="C344" s="272"/>
      <c r="D344" s="277" t="s">
        <v>265</v>
      </c>
      <c r="E344" s="179" t="s">
        <v>463</v>
      </c>
      <c r="F344" s="128"/>
      <c r="G344" s="313"/>
      <c r="H344" s="313"/>
      <c r="I344" s="272"/>
      <c r="J344" s="274"/>
      <c r="K344" s="189"/>
      <c r="L344" s="272"/>
      <c r="M344" s="270"/>
    </row>
    <row r="345" spans="1:13">
      <c r="A345" s="273"/>
      <c r="B345" s="181"/>
      <c r="C345" s="272"/>
      <c r="D345" s="277" t="s">
        <v>265</v>
      </c>
      <c r="E345" s="179" t="s">
        <v>464</v>
      </c>
      <c r="F345" s="128"/>
      <c r="G345" s="313"/>
      <c r="H345" s="313"/>
      <c r="I345" s="272"/>
      <c r="J345" s="274"/>
      <c r="K345" s="189"/>
      <c r="L345" s="272"/>
      <c r="M345" s="270"/>
    </row>
    <row r="346" spans="1:13">
      <c r="A346" s="273"/>
      <c r="B346" s="181"/>
      <c r="C346" s="272"/>
      <c r="D346" s="193"/>
      <c r="E346" s="194"/>
      <c r="F346" s="128"/>
      <c r="G346" s="313"/>
      <c r="H346" s="313"/>
      <c r="I346" s="272"/>
      <c r="J346" s="274"/>
      <c r="K346" s="129"/>
      <c r="L346" s="272"/>
      <c r="M346" s="270"/>
    </row>
    <row r="347" spans="1:13">
      <c r="A347" s="273"/>
      <c r="B347" s="181"/>
      <c r="C347" s="272"/>
      <c r="D347" s="193">
        <v>15</v>
      </c>
      <c r="E347" s="194" t="s">
        <v>94</v>
      </c>
      <c r="F347" s="128"/>
      <c r="G347" s="313"/>
      <c r="H347" s="313"/>
      <c r="I347" s="272"/>
      <c r="J347" s="274"/>
      <c r="K347" s="189"/>
      <c r="L347" s="272"/>
      <c r="M347" s="270"/>
    </row>
    <row r="348" spans="1:13">
      <c r="A348" s="273"/>
      <c r="B348" s="181"/>
      <c r="C348" s="272"/>
      <c r="D348" s="277" t="s">
        <v>265</v>
      </c>
      <c r="E348" s="196" t="s">
        <v>465</v>
      </c>
      <c r="F348" s="128"/>
      <c r="G348" s="313"/>
      <c r="H348" s="313"/>
      <c r="I348" s="272"/>
      <c r="J348" s="274"/>
      <c r="K348" s="189"/>
      <c r="L348" s="272"/>
      <c r="M348" s="270"/>
    </row>
    <row r="349" spans="1:13">
      <c r="A349" s="273"/>
      <c r="B349" s="181"/>
      <c r="C349" s="272"/>
      <c r="D349" s="277" t="s">
        <v>265</v>
      </c>
      <c r="E349" s="179" t="s">
        <v>466</v>
      </c>
      <c r="F349" s="128"/>
      <c r="G349" s="313"/>
      <c r="H349" s="313"/>
      <c r="I349" s="272"/>
      <c r="J349" s="274"/>
      <c r="K349" s="189"/>
      <c r="L349" s="272"/>
      <c r="M349" s="270"/>
    </row>
    <row r="350" spans="1:13">
      <c r="A350" s="273"/>
      <c r="B350" s="181"/>
      <c r="C350" s="272"/>
      <c r="D350" s="193"/>
      <c r="E350" s="194"/>
      <c r="F350" s="128"/>
      <c r="G350" s="313"/>
      <c r="H350" s="313"/>
      <c r="I350" s="272"/>
      <c r="J350" s="274"/>
      <c r="K350" s="129"/>
      <c r="L350" s="272"/>
      <c r="M350" s="270"/>
    </row>
    <row r="351" spans="1:13">
      <c r="A351" s="273"/>
      <c r="B351" s="181"/>
      <c r="C351" s="272"/>
      <c r="D351" s="193">
        <v>16</v>
      </c>
      <c r="E351" s="194" t="s">
        <v>95</v>
      </c>
      <c r="F351" s="128"/>
      <c r="G351" s="313"/>
      <c r="H351" s="313"/>
      <c r="I351" s="272"/>
      <c r="J351" s="274"/>
      <c r="K351" s="189"/>
      <c r="L351" s="272"/>
      <c r="M351" s="270"/>
    </row>
    <row r="352" spans="1:13">
      <c r="A352" s="273"/>
      <c r="B352" s="181"/>
      <c r="C352" s="272"/>
      <c r="D352" s="277" t="s">
        <v>265</v>
      </c>
      <c r="E352" s="196" t="s">
        <v>467</v>
      </c>
      <c r="F352" s="128"/>
      <c r="G352" s="313"/>
      <c r="H352" s="313"/>
      <c r="I352" s="272"/>
      <c r="J352" s="274"/>
      <c r="K352" s="189"/>
      <c r="L352" s="272"/>
      <c r="M352" s="270"/>
    </row>
    <row r="353" spans="1:13">
      <c r="A353" s="273"/>
      <c r="B353" s="275"/>
      <c r="C353" s="272"/>
      <c r="D353" s="127"/>
      <c r="E353" s="128"/>
      <c r="F353" s="128"/>
      <c r="G353" s="313"/>
      <c r="H353" s="313"/>
      <c r="I353" s="272"/>
      <c r="J353" s="274"/>
      <c r="K353" s="129"/>
      <c r="L353" s="272"/>
      <c r="M353" s="270"/>
    </row>
    <row r="354" spans="1:13">
      <c r="A354" s="273"/>
      <c r="B354" s="181"/>
      <c r="C354" s="272"/>
      <c r="D354" s="193">
        <v>17</v>
      </c>
      <c r="E354" s="194" t="s">
        <v>98</v>
      </c>
      <c r="F354" s="128"/>
      <c r="G354" s="313"/>
      <c r="H354" s="313"/>
      <c r="I354" s="272"/>
      <c r="J354" s="274"/>
      <c r="K354" s="129"/>
      <c r="L354" s="272"/>
      <c r="M354" s="270"/>
    </row>
    <row r="355" spans="1:13">
      <c r="A355" s="273"/>
      <c r="B355" s="277" t="s">
        <v>414</v>
      </c>
      <c r="C355" s="272"/>
      <c r="D355" s="127"/>
      <c r="E355" s="167" t="s">
        <v>84</v>
      </c>
      <c r="F355" s="128"/>
      <c r="G355" s="313"/>
      <c r="H355" s="313"/>
      <c r="I355" s="272"/>
      <c r="J355" s="274"/>
      <c r="K355" s="189"/>
      <c r="L355" s="272"/>
      <c r="M355" s="270"/>
    </row>
    <row r="356" spans="1:13">
      <c r="A356" s="273"/>
      <c r="B356" s="277"/>
      <c r="C356" s="272"/>
      <c r="D356" s="277" t="s">
        <v>265</v>
      </c>
      <c r="E356" s="179" t="s">
        <v>468</v>
      </c>
      <c r="F356" s="128"/>
      <c r="G356" s="313"/>
      <c r="H356" s="313"/>
      <c r="I356" s="272"/>
      <c r="J356" s="274"/>
      <c r="K356" s="189"/>
      <c r="L356" s="272"/>
      <c r="M356" s="270"/>
    </row>
    <row r="357" spans="1:13">
      <c r="A357" s="273"/>
      <c r="B357" s="277"/>
      <c r="C357" s="272"/>
      <c r="D357" s="277" t="s">
        <v>265</v>
      </c>
      <c r="E357" s="179" t="s">
        <v>469</v>
      </c>
      <c r="F357" s="128"/>
      <c r="G357" s="313"/>
      <c r="H357" s="313"/>
      <c r="I357" s="272"/>
      <c r="J357" s="274"/>
      <c r="K357" s="189"/>
      <c r="L357" s="272"/>
      <c r="M357" s="270"/>
    </row>
    <row r="358" spans="1:13">
      <c r="A358" s="273"/>
      <c r="B358" s="277"/>
      <c r="C358" s="272"/>
      <c r="D358" s="277" t="s">
        <v>265</v>
      </c>
      <c r="E358" s="179" t="s">
        <v>470</v>
      </c>
      <c r="F358" s="128"/>
      <c r="G358" s="313"/>
      <c r="H358" s="313"/>
      <c r="I358" s="272"/>
      <c r="J358" s="274"/>
      <c r="K358" s="189"/>
      <c r="L358" s="272"/>
      <c r="M358" s="270"/>
    </row>
    <row r="359" spans="1:13">
      <c r="A359" s="273"/>
      <c r="B359" s="277"/>
      <c r="C359" s="272"/>
      <c r="D359" s="277" t="s">
        <v>265</v>
      </c>
      <c r="E359" s="179" t="s">
        <v>430</v>
      </c>
      <c r="F359" s="128"/>
      <c r="G359" s="313"/>
      <c r="H359" s="313"/>
      <c r="I359" s="272"/>
      <c r="J359" s="274"/>
      <c r="K359" s="350">
        <f>+Pasivet!F22</f>
        <v>18250000</v>
      </c>
      <c r="L359" s="272"/>
      <c r="M359" s="270"/>
    </row>
    <row r="360" spans="1:13">
      <c r="A360" s="273"/>
      <c r="B360" s="277"/>
      <c r="C360" s="272"/>
      <c r="D360" s="277" t="s">
        <v>265</v>
      </c>
      <c r="E360" s="179" t="s">
        <v>431</v>
      </c>
      <c r="F360" s="128"/>
      <c r="G360" s="313"/>
      <c r="H360" s="313"/>
      <c r="I360" s="272"/>
      <c r="J360" s="274"/>
      <c r="K360" s="189"/>
      <c r="L360" s="272"/>
      <c r="M360" s="270"/>
    </row>
    <row r="361" spans="1:13">
      <c r="A361" s="273"/>
      <c r="B361" s="277"/>
      <c r="C361" s="272"/>
      <c r="D361" s="277" t="s">
        <v>265</v>
      </c>
      <c r="E361" s="179" t="s">
        <v>432</v>
      </c>
      <c r="F361" s="128"/>
      <c r="G361" s="313"/>
      <c r="H361" s="313"/>
      <c r="I361" s="272"/>
      <c r="J361" s="274"/>
      <c r="K361" s="189"/>
      <c r="L361" s="272"/>
      <c r="M361" s="270"/>
    </row>
    <row r="362" spans="1:13">
      <c r="A362" s="273"/>
      <c r="B362" s="277"/>
      <c r="C362" s="272"/>
      <c r="D362" s="127"/>
      <c r="E362" s="167"/>
      <c r="F362" s="128"/>
      <c r="G362" s="313"/>
      <c r="H362" s="313"/>
      <c r="I362" s="272"/>
      <c r="J362" s="274"/>
      <c r="K362" s="129"/>
      <c r="L362" s="272"/>
      <c r="M362" s="270"/>
    </row>
    <row r="363" spans="1:13">
      <c r="A363" s="273"/>
      <c r="B363" s="168" t="s">
        <v>415</v>
      </c>
      <c r="C363" s="272"/>
      <c r="D363" s="127"/>
      <c r="E363" s="167" t="s">
        <v>85</v>
      </c>
      <c r="F363" s="128"/>
      <c r="G363" s="313"/>
      <c r="H363" s="313"/>
      <c r="I363" s="272"/>
      <c r="J363" s="274"/>
      <c r="K363" s="129"/>
      <c r="L363" s="272"/>
      <c r="M363" s="270"/>
    </row>
    <row r="364" spans="1:13" ht="15.75">
      <c r="A364" s="273"/>
      <c r="B364" s="168"/>
      <c r="C364" s="272"/>
      <c r="D364" s="277" t="s">
        <v>265</v>
      </c>
      <c r="E364" s="180" t="s">
        <v>433</v>
      </c>
      <c r="F364" s="128"/>
      <c r="G364" s="313"/>
      <c r="H364" s="313"/>
      <c r="I364" s="272"/>
      <c r="J364" s="274"/>
      <c r="K364" s="189"/>
      <c r="L364" s="272"/>
      <c r="M364" s="270"/>
    </row>
    <row r="365" spans="1:13" ht="15.75">
      <c r="A365" s="273"/>
      <c r="B365" s="168"/>
      <c r="C365" s="272"/>
      <c r="D365" s="127"/>
      <c r="E365" s="180"/>
      <c r="F365" s="195" t="s">
        <v>437</v>
      </c>
      <c r="G365" s="313"/>
      <c r="H365" s="313"/>
      <c r="I365" s="272"/>
      <c r="J365" s="274"/>
      <c r="K365" s="129"/>
      <c r="L365" s="272"/>
      <c r="M365" s="270"/>
    </row>
    <row r="366" spans="1:13">
      <c r="A366" s="273"/>
      <c r="B366" s="168"/>
      <c r="C366" s="272"/>
      <c r="D366" s="277" t="s">
        <v>265</v>
      </c>
      <c r="E366" s="179" t="s">
        <v>471</v>
      </c>
      <c r="F366" s="128"/>
      <c r="G366" s="313"/>
      <c r="H366" s="313"/>
      <c r="I366" s="272"/>
      <c r="J366" s="274"/>
      <c r="K366" s="189"/>
      <c r="L366" s="272"/>
      <c r="M366" s="270"/>
    </row>
    <row r="367" spans="1:13">
      <c r="A367" s="273"/>
      <c r="B367" s="168"/>
      <c r="C367" s="272"/>
      <c r="D367" s="127"/>
      <c r="E367" s="179"/>
      <c r="F367" s="172" t="s">
        <v>438</v>
      </c>
      <c r="G367" s="313"/>
      <c r="H367" s="313"/>
      <c r="I367" s="272"/>
      <c r="J367" s="274"/>
      <c r="K367" s="189"/>
      <c r="L367" s="272"/>
      <c r="M367" s="270"/>
    </row>
    <row r="368" spans="1:13">
      <c r="A368" s="273"/>
      <c r="B368" s="168"/>
      <c r="C368" s="272"/>
      <c r="D368" s="127"/>
      <c r="E368" s="179"/>
      <c r="F368" s="172" t="s">
        <v>439</v>
      </c>
      <c r="G368" s="313"/>
      <c r="H368" s="313"/>
      <c r="I368" s="272"/>
      <c r="J368" s="274"/>
      <c r="K368" s="189"/>
      <c r="L368" s="272"/>
      <c r="M368" s="270"/>
    </row>
    <row r="369" spans="1:13">
      <c r="A369" s="273"/>
      <c r="B369" s="168"/>
      <c r="C369" s="272"/>
      <c r="D369" s="127"/>
      <c r="E369" s="179"/>
      <c r="F369" s="172" t="s">
        <v>440</v>
      </c>
      <c r="G369" s="313"/>
      <c r="H369" s="313"/>
      <c r="I369" s="272"/>
      <c r="J369" s="274"/>
      <c r="K369" s="189"/>
      <c r="L369" s="272"/>
      <c r="M369" s="270"/>
    </row>
    <row r="370" spans="1:13">
      <c r="A370" s="273"/>
      <c r="B370" s="168"/>
      <c r="C370" s="272"/>
      <c r="D370" s="277" t="s">
        <v>265</v>
      </c>
      <c r="E370" s="179" t="s">
        <v>430</v>
      </c>
      <c r="F370" s="128"/>
      <c r="G370" s="313"/>
      <c r="H370" s="313"/>
      <c r="I370" s="272"/>
      <c r="J370" s="274"/>
      <c r="K370" s="189"/>
      <c r="L370" s="272"/>
      <c r="M370" s="270"/>
    </row>
    <row r="371" spans="1:13">
      <c r="A371" s="273"/>
      <c r="B371" s="168"/>
      <c r="C371" s="272"/>
      <c r="D371" s="127"/>
      <c r="E371" s="167"/>
      <c r="F371" s="128"/>
      <c r="G371" s="313"/>
      <c r="H371" s="313"/>
      <c r="I371" s="272"/>
      <c r="J371" s="274"/>
      <c r="K371" s="129"/>
      <c r="L371" s="272"/>
      <c r="M371" s="270"/>
    </row>
    <row r="372" spans="1:13">
      <c r="A372" s="273"/>
      <c r="B372" s="277" t="s">
        <v>416</v>
      </c>
      <c r="C372" s="272"/>
      <c r="D372" s="127"/>
      <c r="E372" s="167" t="s">
        <v>99</v>
      </c>
      <c r="F372" s="128"/>
      <c r="G372" s="313"/>
      <c r="H372" s="313"/>
      <c r="I372" s="272"/>
      <c r="J372" s="274"/>
      <c r="K372" s="189"/>
      <c r="L372" s="272"/>
      <c r="M372" s="270"/>
    </row>
    <row r="373" spans="1:13">
      <c r="A373" s="273"/>
      <c r="B373" s="277"/>
      <c r="C373" s="272"/>
      <c r="D373" s="277" t="s">
        <v>265</v>
      </c>
      <c r="E373" s="179" t="s">
        <v>442</v>
      </c>
      <c r="F373" s="128"/>
      <c r="G373" s="313"/>
      <c r="H373" s="313"/>
      <c r="I373" s="272"/>
      <c r="J373" s="274"/>
      <c r="K373" s="189"/>
      <c r="L373" s="272"/>
      <c r="M373" s="270"/>
    </row>
    <row r="374" spans="1:13">
      <c r="A374" s="273"/>
      <c r="B374" s="277"/>
      <c r="C374" s="272"/>
      <c r="D374" s="127"/>
      <c r="E374" s="167"/>
      <c r="F374" s="128"/>
      <c r="G374" s="313"/>
      <c r="H374" s="313"/>
      <c r="I374" s="272"/>
      <c r="J374" s="274"/>
      <c r="K374" s="129"/>
      <c r="L374" s="272"/>
      <c r="M374" s="270"/>
    </row>
    <row r="375" spans="1:13">
      <c r="A375" s="273"/>
      <c r="B375" s="168" t="s">
        <v>417</v>
      </c>
      <c r="C375" s="272"/>
      <c r="D375" s="127"/>
      <c r="E375" s="167" t="s">
        <v>87</v>
      </c>
      <c r="F375" s="128"/>
      <c r="G375" s="313"/>
      <c r="H375" s="313"/>
      <c r="I375" s="272"/>
      <c r="J375" s="274"/>
      <c r="K375" s="129"/>
      <c r="L375" s="272"/>
      <c r="M375" s="270"/>
    </row>
    <row r="376" spans="1:13">
      <c r="A376" s="273"/>
      <c r="B376" s="168"/>
      <c r="C376" s="272"/>
      <c r="D376" s="277" t="s">
        <v>265</v>
      </c>
      <c r="E376" s="179" t="s">
        <v>472</v>
      </c>
      <c r="F376" s="128"/>
      <c r="G376" s="313"/>
      <c r="H376" s="313"/>
      <c r="I376" s="272"/>
      <c r="J376" s="274"/>
      <c r="K376" s="189"/>
      <c r="L376" s="272"/>
      <c r="M376" s="270"/>
    </row>
    <row r="377" spans="1:13">
      <c r="A377" s="273"/>
      <c r="B377" s="168"/>
      <c r="C377" s="272"/>
      <c r="D377" s="277"/>
      <c r="E377" s="179"/>
      <c r="F377" s="177" t="s">
        <v>445</v>
      </c>
      <c r="G377" s="313"/>
      <c r="H377" s="313"/>
      <c r="I377" s="272"/>
      <c r="J377" s="274"/>
      <c r="K377" s="189"/>
      <c r="L377" s="272"/>
      <c r="M377" s="270"/>
    </row>
    <row r="378" spans="1:13">
      <c r="A378" s="273"/>
      <c r="B378" s="168"/>
      <c r="C378" s="272"/>
      <c r="D378" s="277" t="s">
        <v>265</v>
      </c>
      <c r="E378" s="179" t="s">
        <v>473</v>
      </c>
      <c r="F378" s="128"/>
      <c r="G378" s="313"/>
      <c r="H378" s="313"/>
      <c r="I378" s="272"/>
      <c r="J378" s="274"/>
      <c r="K378" s="189"/>
      <c r="L378" s="272"/>
      <c r="M378" s="270"/>
    </row>
    <row r="379" spans="1:13">
      <c r="A379" s="273"/>
      <c r="B379" s="168"/>
      <c r="C379" s="272"/>
      <c r="D379" s="127"/>
      <c r="E379" s="167"/>
      <c r="F379" s="177" t="s">
        <v>446</v>
      </c>
      <c r="G379" s="313"/>
      <c r="H379" s="313"/>
      <c r="I379" s="272"/>
      <c r="J379" s="274"/>
      <c r="K379" s="129"/>
      <c r="L379" s="272"/>
      <c r="M379" s="270"/>
    </row>
    <row r="380" spans="1:13">
      <c r="A380" s="273"/>
      <c r="B380" s="168"/>
      <c r="C380" s="272"/>
      <c r="D380" s="127"/>
      <c r="E380" s="167"/>
      <c r="F380" s="128"/>
      <c r="G380" s="313"/>
      <c r="H380" s="313"/>
      <c r="I380" s="272"/>
      <c r="J380" s="274"/>
      <c r="K380" s="129"/>
      <c r="L380" s="272"/>
      <c r="M380" s="270"/>
    </row>
    <row r="381" spans="1:13">
      <c r="A381" s="273"/>
      <c r="B381" s="277" t="s">
        <v>418</v>
      </c>
      <c r="C381" s="272"/>
      <c r="D381" s="127"/>
      <c r="E381" s="167" t="s">
        <v>88</v>
      </c>
      <c r="F381" s="128"/>
      <c r="G381" s="313"/>
      <c r="H381" s="313"/>
      <c r="I381" s="272"/>
      <c r="J381" s="274"/>
      <c r="K381" s="189"/>
      <c r="L381" s="272"/>
      <c r="M381" s="270"/>
    </row>
    <row r="382" spans="1:13">
      <c r="A382" s="273"/>
      <c r="B382" s="277"/>
      <c r="C382" s="272"/>
      <c r="D382" s="277" t="s">
        <v>265</v>
      </c>
      <c r="E382" s="179" t="s">
        <v>474</v>
      </c>
      <c r="F382" s="128"/>
      <c r="G382" s="313"/>
      <c r="H382" s="313"/>
      <c r="I382" s="272"/>
      <c r="J382" s="274"/>
      <c r="K382" s="189"/>
      <c r="L382" s="272"/>
      <c r="M382" s="270"/>
    </row>
    <row r="383" spans="1:13">
      <c r="A383" s="273"/>
      <c r="B383" s="277"/>
      <c r="C383" s="272"/>
      <c r="D383" s="127"/>
      <c r="E383" s="167"/>
      <c r="F383" s="128"/>
      <c r="G383" s="313"/>
      <c r="H383" s="313"/>
      <c r="I383" s="272"/>
      <c r="J383" s="274"/>
      <c r="K383" s="129"/>
      <c r="L383" s="272"/>
      <c r="M383" s="270"/>
    </row>
    <row r="384" spans="1:13">
      <c r="A384" s="273"/>
      <c r="B384" s="168" t="s">
        <v>419</v>
      </c>
      <c r="C384" s="272"/>
      <c r="D384" s="127"/>
      <c r="E384" s="167" t="s">
        <v>89</v>
      </c>
      <c r="F384" s="128"/>
      <c r="G384" s="313"/>
      <c r="H384" s="313"/>
      <c r="I384" s="272"/>
      <c r="J384" s="274"/>
      <c r="K384" s="189"/>
      <c r="L384" s="272"/>
      <c r="M384" s="270"/>
    </row>
    <row r="385" spans="1:13">
      <c r="A385" s="273"/>
      <c r="B385" s="168"/>
      <c r="C385" s="272"/>
      <c r="D385" s="277" t="s">
        <v>265</v>
      </c>
      <c r="E385" s="179" t="s">
        <v>475</v>
      </c>
      <c r="F385" s="128"/>
      <c r="G385" s="313"/>
      <c r="H385" s="313"/>
      <c r="I385" s="272"/>
      <c r="J385" s="274"/>
      <c r="K385" s="189"/>
      <c r="L385" s="272"/>
      <c r="M385" s="270"/>
    </row>
    <row r="386" spans="1:13">
      <c r="A386" s="273"/>
      <c r="B386" s="168"/>
      <c r="C386" s="272"/>
      <c r="D386" s="127"/>
      <c r="E386" s="167"/>
      <c r="F386" s="128"/>
      <c r="G386" s="313"/>
      <c r="H386" s="313"/>
      <c r="I386" s="272"/>
      <c r="J386" s="274"/>
      <c r="K386" s="274"/>
      <c r="L386" s="274"/>
      <c r="M386" s="270"/>
    </row>
    <row r="387" spans="1:13">
      <c r="A387" s="273"/>
      <c r="B387" s="277" t="s">
        <v>420</v>
      </c>
      <c r="C387" s="272"/>
      <c r="D387" s="127"/>
      <c r="E387" s="167" t="s">
        <v>90</v>
      </c>
      <c r="F387" s="128"/>
      <c r="G387" s="313"/>
      <c r="H387" s="313"/>
      <c r="I387" s="272"/>
      <c r="J387" s="274"/>
      <c r="K387" s="189"/>
      <c r="L387" s="272"/>
      <c r="M387" s="270"/>
    </row>
    <row r="388" spans="1:13">
      <c r="A388" s="273"/>
      <c r="B388" s="277"/>
      <c r="C388" s="272"/>
      <c r="D388" s="277" t="s">
        <v>265</v>
      </c>
      <c r="E388" s="172" t="s">
        <v>449</v>
      </c>
      <c r="F388" s="128"/>
      <c r="G388" s="313"/>
      <c r="H388" s="313"/>
      <c r="I388" s="272"/>
      <c r="J388" s="274"/>
      <c r="K388" s="189"/>
      <c r="L388" s="272"/>
      <c r="M388" s="270"/>
    </row>
    <row r="389" spans="1:13">
      <c r="A389" s="273"/>
      <c r="B389" s="277"/>
      <c r="C389" s="272"/>
      <c r="D389" s="127"/>
      <c r="E389" s="167"/>
      <c r="F389" s="128"/>
      <c r="G389" s="313"/>
      <c r="H389" s="313"/>
      <c r="I389" s="272"/>
      <c r="J389" s="274"/>
      <c r="K389" s="274"/>
      <c r="L389" s="272"/>
      <c r="M389" s="270"/>
    </row>
    <row r="390" spans="1:13">
      <c r="A390" s="273"/>
      <c r="B390" s="168" t="s">
        <v>421</v>
      </c>
      <c r="C390" s="272"/>
      <c r="D390" s="127"/>
      <c r="E390" s="167" t="s">
        <v>100</v>
      </c>
      <c r="F390" s="128"/>
      <c r="G390" s="313"/>
      <c r="H390" s="313"/>
      <c r="I390" s="272"/>
      <c r="J390" s="274"/>
      <c r="K390" s="189"/>
      <c r="L390" s="272"/>
      <c r="M390" s="270"/>
    </row>
    <row r="391" spans="1:13">
      <c r="A391" s="273"/>
      <c r="B391" s="168"/>
      <c r="C391" s="272"/>
      <c r="D391" s="277" t="s">
        <v>265</v>
      </c>
      <c r="E391" s="179" t="s">
        <v>476</v>
      </c>
      <c r="F391" s="128"/>
      <c r="G391" s="313"/>
      <c r="H391" s="313"/>
      <c r="I391" s="272"/>
      <c r="J391" s="274"/>
      <c r="K391" s="189"/>
      <c r="L391" s="272"/>
      <c r="M391" s="270"/>
    </row>
    <row r="392" spans="1:13">
      <c r="A392" s="273"/>
      <c r="B392" s="168"/>
      <c r="C392" s="272"/>
      <c r="D392" s="277" t="s">
        <v>265</v>
      </c>
      <c r="E392" s="179" t="s">
        <v>477</v>
      </c>
      <c r="F392" s="128"/>
      <c r="G392" s="313"/>
      <c r="H392" s="313"/>
      <c r="I392" s="272"/>
      <c r="J392" s="274"/>
      <c r="K392" s="189"/>
      <c r="L392" s="272"/>
      <c r="M392" s="270"/>
    </row>
    <row r="393" spans="1:13">
      <c r="A393" s="273"/>
      <c r="B393" s="168"/>
      <c r="C393" s="272"/>
      <c r="D393" s="127"/>
      <c r="E393" s="167"/>
      <c r="F393" s="128"/>
      <c r="G393" s="313"/>
      <c r="H393" s="313"/>
      <c r="I393" s="272"/>
      <c r="J393" s="274"/>
      <c r="K393" s="129"/>
      <c r="L393" s="272"/>
      <c r="M393" s="270"/>
    </row>
    <row r="394" spans="1:13">
      <c r="A394" s="273"/>
      <c r="B394" s="181"/>
      <c r="C394" s="272"/>
      <c r="D394" s="193">
        <v>18</v>
      </c>
      <c r="E394" s="194" t="s">
        <v>101</v>
      </c>
      <c r="F394" s="128"/>
      <c r="G394" s="313"/>
      <c r="H394" s="313"/>
      <c r="I394" s="272"/>
      <c r="J394" s="274"/>
      <c r="K394" s="129"/>
      <c r="L394" s="272"/>
      <c r="M394" s="270"/>
    </row>
    <row r="395" spans="1:13">
      <c r="A395" s="273"/>
      <c r="B395" s="181"/>
      <c r="C395" s="272"/>
      <c r="D395" s="193">
        <v>19</v>
      </c>
      <c r="E395" s="194" t="s">
        <v>102</v>
      </c>
      <c r="F395" s="128"/>
      <c r="G395" s="313"/>
      <c r="H395" s="313"/>
      <c r="I395" s="272"/>
      <c r="J395" s="274"/>
      <c r="K395" s="129"/>
      <c r="L395" s="272"/>
      <c r="M395" s="270"/>
    </row>
    <row r="396" spans="1:13">
      <c r="A396" s="273"/>
      <c r="B396" s="181"/>
      <c r="C396" s="272"/>
      <c r="D396" s="193">
        <v>20</v>
      </c>
      <c r="E396" s="194" t="s">
        <v>103</v>
      </c>
      <c r="F396" s="128"/>
      <c r="G396" s="313"/>
      <c r="H396" s="313"/>
      <c r="I396" s="272"/>
      <c r="J396" s="274"/>
      <c r="K396" s="129"/>
      <c r="L396" s="272"/>
      <c r="M396" s="270"/>
    </row>
    <row r="397" spans="1:13">
      <c r="A397" s="273"/>
      <c r="B397" s="277" t="s">
        <v>422</v>
      </c>
      <c r="C397" s="272"/>
      <c r="D397" s="127"/>
      <c r="E397" s="167" t="s">
        <v>105</v>
      </c>
      <c r="F397" s="128"/>
      <c r="G397" s="313"/>
      <c r="H397" s="313"/>
      <c r="I397" s="272"/>
      <c r="J397" s="274"/>
      <c r="K397" s="129"/>
      <c r="L397" s="272"/>
      <c r="M397" s="270"/>
    </row>
    <row r="398" spans="1:13">
      <c r="A398" s="273"/>
      <c r="B398" s="168" t="s">
        <v>423</v>
      </c>
      <c r="C398" s="272"/>
      <c r="D398" s="127"/>
      <c r="E398" s="167" t="s">
        <v>106</v>
      </c>
      <c r="F398" s="128"/>
      <c r="G398" s="313"/>
      <c r="H398" s="313"/>
      <c r="I398" s="272"/>
      <c r="J398" s="274"/>
      <c r="K398" s="129"/>
      <c r="L398" s="272"/>
      <c r="M398" s="270"/>
    </row>
    <row r="399" spans="1:13">
      <c r="A399" s="273"/>
      <c r="B399" s="181"/>
      <c r="C399" s="272"/>
      <c r="D399" s="193">
        <v>21</v>
      </c>
      <c r="E399" s="194" t="s">
        <v>107</v>
      </c>
      <c r="F399" s="128"/>
      <c r="G399" s="313"/>
      <c r="H399" s="313"/>
      <c r="I399" s="272"/>
      <c r="J399" s="274"/>
      <c r="K399" s="129"/>
      <c r="L399" s="272"/>
      <c r="M399" s="270"/>
    </row>
    <row r="400" spans="1:13">
      <c r="A400" s="273"/>
      <c r="B400" s="275"/>
      <c r="C400" s="272"/>
      <c r="D400" s="127"/>
      <c r="E400" s="128"/>
      <c r="F400" s="128"/>
      <c r="G400" s="313"/>
      <c r="H400" s="313"/>
      <c r="I400" s="272"/>
      <c r="J400" s="274"/>
      <c r="K400" s="129"/>
      <c r="L400" s="272"/>
      <c r="M400" s="270"/>
    </row>
    <row r="401" spans="1:13">
      <c r="A401" s="273"/>
      <c r="B401" s="181"/>
      <c r="C401" s="272"/>
      <c r="D401" s="193">
        <v>22</v>
      </c>
      <c r="E401" s="194" t="s">
        <v>110</v>
      </c>
      <c r="F401" s="128"/>
      <c r="G401" s="313"/>
      <c r="H401" s="313"/>
      <c r="I401" s="272"/>
      <c r="J401" s="274"/>
      <c r="K401" s="129"/>
      <c r="L401" s="272"/>
      <c r="M401" s="270"/>
    </row>
    <row r="402" spans="1:13">
      <c r="A402" s="273"/>
      <c r="B402" s="181"/>
      <c r="C402" s="272"/>
      <c r="D402" s="193">
        <v>23</v>
      </c>
      <c r="E402" s="194" t="s">
        <v>111</v>
      </c>
      <c r="F402" s="128"/>
      <c r="G402" s="313"/>
      <c r="H402" s="313"/>
      <c r="I402" s="272"/>
      <c r="J402" s="274"/>
      <c r="K402" s="129"/>
      <c r="L402" s="272"/>
      <c r="M402" s="270"/>
    </row>
    <row r="403" spans="1:13">
      <c r="A403" s="273"/>
      <c r="B403" s="181"/>
      <c r="C403" s="272"/>
      <c r="D403" s="193">
        <v>24</v>
      </c>
      <c r="E403" s="194" t="s">
        <v>112</v>
      </c>
      <c r="F403" s="128"/>
      <c r="G403" s="313"/>
      <c r="H403" s="313"/>
      <c r="I403" s="272"/>
      <c r="J403" s="274"/>
      <c r="K403" s="129"/>
      <c r="L403" s="272"/>
      <c r="M403" s="270"/>
    </row>
    <row r="404" spans="1:13">
      <c r="A404" s="273"/>
      <c r="B404" s="181"/>
      <c r="C404" s="272"/>
      <c r="D404" s="193">
        <v>25</v>
      </c>
      <c r="E404" s="194" t="s">
        <v>113</v>
      </c>
      <c r="F404" s="128"/>
      <c r="G404" s="313"/>
      <c r="H404" s="313"/>
      <c r="I404" s="272"/>
      <c r="J404" s="274"/>
      <c r="K404" s="129"/>
      <c r="L404" s="272"/>
      <c r="M404" s="270"/>
    </row>
    <row r="405" spans="1:13">
      <c r="A405" s="273"/>
      <c r="B405" s="181"/>
      <c r="C405" s="272"/>
      <c r="D405" s="193">
        <v>26</v>
      </c>
      <c r="E405" s="194" t="s">
        <v>114</v>
      </c>
      <c r="F405" s="128"/>
      <c r="G405" s="313"/>
      <c r="H405" s="313"/>
      <c r="I405" s="272"/>
      <c r="J405" s="274"/>
      <c r="K405" s="312">
        <f>+SUM(K406:K408)</f>
        <v>7543116</v>
      </c>
      <c r="L405" s="272"/>
      <c r="M405" s="270"/>
    </row>
    <row r="406" spans="1:13">
      <c r="A406" s="273"/>
      <c r="B406" s="277" t="s">
        <v>424</v>
      </c>
      <c r="C406" s="272"/>
      <c r="D406" s="127"/>
      <c r="E406" s="167" t="s">
        <v>115</v>
      </c>
      <c r="F406" s="128"/>
      <c r="G406" s="313"/>
      <c r="H406" s="313"/>
      <c r="I406" s="272"/>
      <c r="J406" s="274"/>
      <c r="K406" s="129"/>
      <c r="L406" s="272"/>
      <c r="M406" s="270"/>
    </row>
    <row r="407" spans="1:13">
      <c r="A407" s="273"/>
      <c r="B407" s="168" t="s">
        <v>425</v>
      </c>
      <c r="C407" s="272"/>
      <c r="D407" s="127"/>
      <c r="E407" s="167" t="s">
        <v>116</v>
      </c>
      <c r="F407" s="128"/>
      <c r="G407" s="313"/>
      <c r="H407" s="313"/>
      <c r="I407" s="272"/>
      <c r="J407" s="274"/>
      <c r="K407" s="129"/>
      <c r="L407" s="272"/>
      <c r="M407" s="270"/>
    </row>
    <row r="408" spans="1:13">
      <c r="A408" s="273"/>
      <c r="B408" s="277" t="s">
        <v>426</v>
      </c>
      <c r="C408" s="272"/>
      <c r="D408" s="127"/>
      <c r="E408" s="167" t="s">
        <v>114</v>
      </c>
      <c r="F408" s="128"/>
      <c r="G408" s="313"/>
      <c r="H408" s="313"/>
      <c r="I408" s="272"/>
      <c r="J408" s="274"/>
      <c r="K408" s="315">
        <f>+Pasivet!F45</f>
        <v>7543116</v>
      </c>
      <c r="L408" s="272"/>
      <c r="M408" s="270"/>
    </row>
    <row r="409" spans="1:13">
      <c r="A409" s="273"/>
      <c r="B409" s="181"/>
      <c r="C409" s="272"/>
      <c r="D409" s="193">
        <v>27</v>
      </c>
      <c r="E409" s="194" t="s">
        <v>117</v>
      </c>
      <c r="F409" s="128"/>
      <c r="G409" s="313"/>
      <c r="H409" s="313"/>
      <c r="I409" s="272"/>
      <c r="J409" s="274"/>
      <c r="K409" s="129"/>
      <c r="L409" s="272"/>
      <c r="M409" s="270"/>
    </row>
    <row r="410" spans="1:13">
      <c r="A410" s="273"/>
      <c r="B410" s="181"/>
      <c r="C410" s="272"/>
      <c r="D410" s="193">
        <v>28</v>
      </c>
      <c r="E410" s="194" t="s">
        <v>118</v>
      </c>
      <c r="F410" s="128"/>
      <c r="G410" s="313"/>
      <c r="H410" s="313"/>
      <c r="I410" s="272"/>
      <c r="J410" s="274"/>
      <c r="K410" s="312">
        <f>+Pasivet!F47</f>
        <v>1508903.85</v>
      </c>
      <c r="L410" s="272"/>
      <c r="M410" s="270"/>
    </row>
    <row r="411" spans="1:13">
      <c r="A411" s="273"/>
      <c r="B411" s="275"/>
      <c r="C411" s="272"/>
      <c r="D411" s="127"/>
      <c r="E411" s="128"/>
      <c r="F411" s="128"/>
      <c r="G411" s="313"/>
      <c r="H411" s="313"/>
      <c r="I411" s="272"/>
      <c r="J411" s="274"/>
      <c r="K411" s="129"/>
      <c r="L411" s="272"/>
      <c r="M411" s="270"/>
    </row>
    <row r="412" spans="1:13">
      <c r="A412" s="273"/>
      <c r="B412" s="275"/>
      <c r="C412" s="272"/>
      <c r="D412" s="127"/>
      <c r="E412" s="128"/>
      <c r="F412" s="128"/>
      <c r="G412" s="313"/>
      <c r="H412" s="313"/>
      <c r="I412" s="272"/>
      <c r="J412" s="274"/>
      <c r="K412" s="129"/>
      <c r="L412" s="272"/>
      <c r="M412" s="270"/>
    </row>
    <row r="413" spans="1:13" ht="18">
      <c r="A413" s="273"/>
      <c r="B413" s="275"/>
      <c r="C413" s="272"/>
      <c r="D413" s="127"/>
      <c r="E413" s="130" t="s">
        <v>481</v>
      </c>
      <c r="F413" s="128"/>
      <c r="G413" s="313"/>
      <c r="H413" s="313"/>
      <c r="I413" s="272"/>
      <c r="J413" s="274"/>
      <c r="K413" s="129"/>
      <c r="L413" s="272"/>
      <c r="M413" s="270"/>
    </row>
    <row r="414" spans="1:13" ht="18">
      <c r="A414" s="273"/>
      <c r="B414" s="275"/>
      <c r="C414" s="272"/>
      <c r="D414" s="127"/>
      <c r="E414" s="130"/>
      <c r="F414" s="128"/>
      <c r="G414" s="313"/>
      <c r="H414" s="313"/>
      <c r="I414" s="272"/>
      <c r="J414" s="274"/>
      <c r="K414" s="129"/>
      <c r="L414" s="272"/>
      <c r="M414" s="270"/>
    </row>
    <row r="415" spans="1:13" ht="15">
      <c r="A415" s="273"/>
      <c r="B415" s="275"/>
      <c r="C415" s="272"/>
      <c r="D415" s="127"/>
      <c r="E415" s="314" t="s">
        <v>497</v>
      </c>
      <c r="F415" s="128"/>
      <c r="G415" s="313"/>
      <c r="H415" s="313"/>
      <c r="I415" s="272"/>
      <c r="J415" s="274"/>
      <c r="K415" s="129"/>
      <c r="L415" s="272"/>
      <c r="M415" s="270"/>
    </row>
    <row r="416" spans="1:13">
      <c r="A416" s="273"/>
      <c r="B416" s="275"/>
      <c r="C416" s="272"/>
      <c r="D416" s="131" t="s">
        <v>273</v>
      </c>
      <c r="E416" s="128" t="s">
        <v>578</v>
      </c>
      <c r="F416" s="128"/>
      <c r="G416" s="313"/>
      <c r="H416" s="313"/>
      <c r="I416" s="272"/>
      <c r="J416" s="274"/>
      <c r="K416" s="312">
        <f>+PASH!F7</f>
        <v>106037016</v>
      </c>
      <c r="L416" s="272"/>
      <c r="M416" s="270"/>
    </row>
    <row r="417" spans="1:13">
      <c r="A417" s="273"/>
      <c r="B417" s="275"/>
      <c r="C417" s="272"/>
      <c r="D417" s="131" t="s">
        <v>273</v>
      </c>
      <c r="E417" s="128"/>
      <c r="F417" s="128"/>
      <c r="G417" s="313"/>
      <c r="H417" s="313"/>
      <c r="I417" s="272"/>
      <c r="J417" s="274"/>
      <c r="K417" s="129"/>
      <c r="L417" s="272"/>
      <c r="M417" s="270"/>
    </row>
    <row r="418" spans="1:13">
      <c r="A418" s="197"/>
      <c r="B418" s="275"/>
      <c r="C418" s="272"/>
      <c r="D418" s="131" t="s">
        <v>273</v>
      </c>
      <c r="E418" s="132"/>
      <c r="F418" s="311"/>
      <c r="G418" s="272"/>
      <c r="H418" s="272"/>
      <c r="I418" s="173"/>
      <c r="J418" s="272"/>
      <c r="K418" s="133"/>
      <c r="L418" s="173"/>
      <c r="M418" s="198"/>
    </row>
    <row r="419" spans="1:13">
      <c r="A419" s="197"/>
      <c r="B419" s="275"/>
      <c r="C419" s="272"/>
      <c r="D419" s="131" t="s">
        <v>273</v>
      </c>
      <c r="E419" s="132"/>
      <c r="F419" s="311"/>
      <c r="G419" s="272"/>
      <c r="H419" s="272"/>
      <c r="I419" s="173"/>
      <c r="J419" s="272"/>
      <c r="K419" s="133"/>
      <c r="L419" s="173"/>
      <c r="M419" s="198"/>
    </row>
    <row r="420" spans="1:13">
      <c r="A420" s="197"/>
      <c r="B420" s="275"/>
      <c r="C420" s="272"/>
      <c r="D420" s="131"/>
      <c r="E420" s="132"/>
      <c r="F420" s="311"/>
      <c r="G420" s="272"/>
      <c r="H420" s="272"/>
      <c r="I420" s="173"/>
      <c r="J420" s="272"/>
      <c r="K420" s="133"/>
      <c r="L420" s="173"/>
      <c r="M420" s="198"/>
    </row>
    <row r="421" spans="1:13" ht="15">
      <c r="A421" s="197"/>
      <c r="B421" s="275"/>
      <c r="C421" s="272"/>
      <c r="D421" s="131"/>
      <c r="E421" s="140" t="s">
        <v>501</v>
      </c>
      <c r="F421" s="311"/>
      <c r="G421" s="272"/>
      <c r="H421" s="272"/>
      <c r="I421" s="173"/>
      <c r="J421" s="272"/>
      <c r="K421" s="133"/>
      <c r="L421" s="173"/>
      <c r="M421" s="198"/>
    </row>
    <row r="422" spans="1:13">
      <c r="A422" s="197"/>
      <c r="B422" s="275"/>
      <c r="C422" s="272"/>
      <c r="D422" s="131" t="s">
        <v>273</v>
      </c>
      <c r="E422" s="132" t="s">
        <v>577</v>
      </c>
      <c r="F422" s="311"/>
      <c r="G422" s="272"/>
      <c r="H422" s="272"/>
      <c r="I422" s="173"/>
      <c r="J422" s="272"/>
      <c r="K422" s="312">
        <f>+PASH!F12</f>
        <v>-95367259</v>
      </c>
      <c r="L422" s="173"/>
      <c r="M422" s="198"/>
    </row>
    <row r="423" spans="1:13">
      <c r="A423" s="197"/>
      <c r="B423" s="275"/>
      <c r="C423" s="272"/>
      <c r="D423" s="131" t="s">
        <v>273</v>
      </c>
      <c r="E423" s="132" t="s">
        <v>130</v>
      </c>
      <c r="F423" s="311"/>
      <c r="G423" s="272"/>
      <c r="H423" s="272"/>
      <c r="I423" s="173"/>
      <c r="J423" s="272"/>
      <c r="K423" s="312">
        <f>+PASH!F14</f>
        <v>-1932552</v>
      </c>
      <c r="L423" s="173"/>
      <c r="M423" s="198"/>
    </row>
    <row r="424" spans="1:13">
      <c r="A424" s="197"/>
      <c r="B424" s="275"/>
      <c r="C424" s="272"/>
      <c r="D424" s="131" t="s">
        <v>273</v>
      </c>
      <c r="E424" s="132" t="s">
        <v>576</v>
      </c>
      <c r="F424" s="311"/>
      <c r="G424" s="272"/>
      <c r="H424" s="272"/>
      <c r="I424" s="173"/>
      <c r="J424" s="272"/>
      <c r="K424" s="312">
        <f>+PASH!F19</f>
        <v>-231237</v>
      </c>
      <c r="L424" s="173"/>
      <c r="M424" s="198"/>
    </row>
    <row r="425" spans="1:13">
      <c r="A425" s="197"/>
      <c r="B425" s="275"/>
      <c r="C425" s="272"/>
      <c r="D425" s="131" t="s">
        <v>273</v>
      </c>
      <c r="E425" s="132" t="s">
        <v>575</v>
      </c>
      <c r="F425" s="311"/>
      <c r="G425" s="272"/>
      <c r="H425" s="272"/>
      <c r="I425" s="173"/>
      <c r="J425" s="272"/>
      <c r="K425" s="312">
        <f>+PASH!F20</f>
        <v>-6565014</v>
      </c>
      <c r="L425" s="173"/>
      <c r="M425" s="198"/>
    </row>
    <row r="426" spans="1:13">
      <c r="A426" s="197"/>
      <c r="B426" s="275"/>
      <c r="C426" s="272"/>
      <c r="D426" s="131"/>
      <c r="E426" s="132"/>
      <c r="F426" s="311"/>
      <c r="G426" s="272"/>
      <c r="H426" s="272"/>
      <c r="I426" s="173"/>
      <c r="J426" s="272"/>
      <c r="K426" s="133"/>
      <c r="L426" s="173"/>
      <c r="M426" s="198"/>
    </row>
    <row r="427" spans="1:13">
      <c r="A427" s="197"/>
      <c r="B427" s="275"/>
      <c r="C427" s="272"/>
      <c r="D427" s="131"/>
      <c r="E427" s="132"/>
      <c r="F427" s="311"/>
      <c r="G427" s="272"/>
      <c r="H427" s="272"/>
      <c r="I427" s="173"/>
      <c r="J427" s="272"/>
      <c r="K427" s="133"/>
      <c r="L427" s="173"/>
      <c r="M427" s="198"/>
    </row>
    <row r="428" spans="1:13">
      <c r="A428" s="197"/>
      <c r="B428" s="275"/>
      <c r="C428" s="272"/>
      <c r="D428" s="134"/>
      <c r="E428" s="132"/>
      <c r="F428" s="311"/>
      <c r="G428" s="272"/>
      <c r="H428" s="272"/>
      <c r="I428" s="173"/>
      <c r="J428" s="272"/>
      <c r="K428" s="133"/>
      <c r="L428" s="173"/>
      <c r="M428" s="198"/>
    </row>
    <row r="429" spans="1:13">
      <c r="A429" s="197"/>
      <c r="B429" s="275"/>
      <c r="C429" s="272"/>
      <c r="D429" s="134">
        <v>10</v>
      </c>
      <c r="E429" s="132" t="s">
        <v>272</v>
      </c>
      <c r="F429" s="311"/>
      <c r="G429" s="272"/>
      <c r="H429" s="272"/>
      <c r="I429" s="173"/>
      <c r="J429" s="272"/>
      <c r="K429" s="310">
        <f>+PASH!F35</f>
        <v>1775181</v>
      </c>
      <c r="L429" s="173"/>
      <c r="M429" s="198"/>
    </row>
    <row r="430" spans="1:13">
      <c r="A430" s="197"/>
      <c r="B430" s="181"/>
      <c r="C430" s="173"/>
      <c r="D430" s="175"/>
      <c r="E430" s="173"/>
      <c r="F430" s="173"/>
      <c r="G430" s="173"/>
      <c r="H430" s="173"/>
      <c r="I430" s="173"/>
      <c r="J430" s="173"/>
      <c r="K430" s="133"/>
      <c r="L430" s="173"/>
      <c r="M430" s="198"/>
    </row>
    <row r="431" spans="1:13">
      <c r="A431" s="197"/>
      <c r="B431" s="181"/>
      <c r="C431" s="173"/>
      <c r="D431" s="175"/>
      <c r="E431" s="199" t="s">
        <v>273</v>
      </c>
      <c r="F431" s="200" t="s">
        <v>274</v>
      </c>
      <c r="G431" s="173"/>
      <c r="H431" s="173"/>
      <c r="I431" s="173"/>
      <c r="J431" s="175"/>
      <c r="K431" s="310">
        <f>+K429</f>
        <v>1775181</v>
      </c>
      <c r="L431" s="173"/>
      <c r="M431" s="198"/>
    </row>
    <row r="432" spans="1:13">
      <c r="A432" s="197"/>
      <c r="B432" s="181"/>
      <c r="C432" s="173"/>
      <c r="D432" s="175"/>
      <c r="E432" s="199" t="s">
        <v>273</v>
      </c>
      <c r="F432" s="173" t="s">
        <v>275</v>
      </c>
      <c r="G432" s="173"/>
      <c r="H432" s="173"/>
      <c r="I432" s="173"/>
      <c r="J432" s="175"/>
      <c r="K432" s="176"/>
      <c r="L432" s="173"/>
      <c r="M432" s="198"/>
    </row>
    <row r="433" spans="1:13">
      <c r="A433" s="197"/>
      <c r="B433" s="181"/>
      <c r="C433" s="173"/>
      <c r="D433" s="175"/>
      <c r="E433" s="199" t="s">
        <v>273</v>
      </c>
      <c r="F433" s="173" t="s">
        <v>276</v>
      </c>
      <c r="G433" s="173"/>
      <c r="H433" s="173"/>
      <c r="I433" s="173"/>
      <c r="J433" s="175"/>
      <c r="K433" s="176">
        <f>K431+K432</f>
        <v>1775181</v>
      </c>
      <c r="L433" s="173"/>
      <c r="M433" s="198"/>
    </row>
    <row r="434" spans="1:13">
      <c r="A434" s="197"/>
      <c r="B434" s="181"/>
      <c r="C434" s="173"/>
      <c r="D434" s="175"/>
      <c r="E434" s="199" t="s">
        <v>273</v>
      </c>
      <c r="F434" s="153" t="s">
        <v>277</v>
      </c>
      <c r="G434" s="173"/>
      <c r="H434" s="173"/>
      <c r="I434" s="173"/>
      <c r="J434" s="175"/>
      <c r="K434" s="176">
        <f>K433*0.15</f>
        <v>266277.14999999997</v>
      </c>
      <c r="L434" s="173"/>
      <c r="M434" s="198"/>
    </row>
    <row r="435" spans="1:13">
      <c r="A435" s="197"/>
      <c r="B435" s="181"/>
      <c r="C435" s="173"/>
      <c r="D435" s="175"/>
      <c r="E435" s="426" t="s">
        <v>478</v>
      </c>
      <c r="F435" s="426"/>
      <c r="G435" s="426"/>
      <c r="H435" s="426"/>
      <c r="I435" s="426"/>
      <c r="J435" s="426"/>
      <c r="K435" s="426"/>
      <c r="L435" s="426"/>
      <c r="M435" s="198"/>
    </row>
    <row r="436" spans="1:13" ht="13.5">
      <c r="A436" s="197"/>
      <c r="B436" s="181"/>
      <c r="C436" s="173"/>
      <c r="D436" s="277" t="s">
        <v>265</v>
      </c>
      <c r="E436" s="201" t="s">
        <v>589</v>
      </c>
      <c r="F436" s="138"/>
      <c r="G436" s="138"/>
      <c r="H436" s="138"/>
      <c r="I436" s="138"/>
      <c r="J436" s="138"/>
      <c r="K436" s="137"/>
      <c r="L436" s="138"/>
      <c r="M436" s="198"/>
    </row>
    <row r="437" spans="1:13" ht="13.5">
      <c r="A437" s="197"/>
      <c r="B437" s="181"/>
      <c r="C437" s="173"/>
      <c r="D437" s="277" t="s">
        <v>265</v>
      </c>
      <c r="E437" s="201"/>
      <c r="F437" s="138"/>
      <c r="G437" s="138"/>
      <c r="H437" s="138"/>
      <c r="I437" s="138"/>
      <c r="J437" s="138"/>
      <c r="K437" s="137"/>
      <c r="L437" s="138"/>
      <c r="M437" s="198"/>
    </row>
    <row r="438" spans="1:13" ht="13.5">
      <c r="A438" s="197"/>
      <c r="B438" s="181"/>
      <c r="C438" s="173"/>
      <c r="D438" s="277" t="s">
        <v>265</v>
      </c>
      <c r="E438" s="201"/>
      <c r="F438" s="138"/>
      <c r="G438" s="138"/>
      <c r="H438" s="138"/>
      <c r="I438" s="138"/>
      <c r="J438" s="138"/>
      <c r="K438" s="137"/>
      <c r="L438" s="138"/>
      <c r="M438" s="198"/>
    </row>
    <row r="439" spans="1:13" ht="13.5">
      <c r="A439" s="197"/>
      <c r="B439" s="181"/>
      <c r="C439" s="173"/>
      <c r="D439" s="277"/>
      <c r="E439" s="201"/>
      <c r="F439" s="138"/>
      <c r="G439" s="138"/>
      <c r="H439" s="138"/>
      <c r="I439" s="138"/>
      <c r="J439" s="138"/>
      <c r="K439" s="138"/>
      <c r="L439" s="138"/>
      <c r="M439" s="198"/>
    </row>
    <row r="440" spans="1:13" ht="13.5">
      <c r="A440" s="197"/>
      <c r="B440" s="181"/>
      <c r="C440" s="173"/>
      <c r="D440" s="277"/>
      <c r="E440" s="201"/>
      <c r="F440" s="138"/>
      <c r="G440" s="138"/>
      <c r="H440" s="138"/>
      <c r="I440" s="138"/>
      <c r="J440" s="138"/>
      <c r="K440" s="138"/>
      <c r="L440" s="138"/>
      <c r="M440" s="198"/>
    </row>
    <row r="441" spans="1:13" ht="15.75">
      <c r="A441" s="197"/>
      <c r="B441" s="181"/>
      <c r="C441" s="173"/>
      <c r="D441" s="277"/>
      <c r="E441" s="309" t="s">
        <v>500</v>
      </c>
      <c r="F441" s="138"/>
      <c r="G441" s="138"/>
      <c r="H441" s="138"/>
      <c r="I441" s="138"/>
      <c r="J441" s="138"/>
      <c r="K441" s="138"/>
      <c r="L441" s="138"/>
      <c r="M441" s="198"/>
    </row>
    <row r="442" spans="1:13" ht="13.5">
      <c r="A442" s="197"/>
      <c r="B442" s="181"/>
      <c r="C442" s="173"/>
      <c r="D442" s="277"/>
      <c r="E442" s="201"/>
      <c r="F442" s="138"/>
      <c r="G442" s="138"/>
      <c r="H442" s="138"/>
      <c r="I442" s="138"/>
      <c r="J442" s="138"/>
      <c r="K442" s="138"/>
      <c r="L442" s="138"/>
      <c r="M442" s="198"/>
    </row>
    <row r="443" spans="1:13" ht="13.5">
      <c r="A443" s="197"/>
      <c r="B443" s="181"/>
      <c r="C443" s="173"/>
      <c r="D443" s="305">
        <v>1</v>
      </c>
      <c r="E443" s="300" t="s">
        <v>502</v>
      </c>
      <c r="F443" s="202"/>
      <c r="G443" s="202"/>
      <c r="H443" s="202"/>
      <c r="I443" s="202"/>
      <c r="J443" s="203"/>
      <c r="K443" s="298">
        <v>181029155</v>
      </c>
      <c r="L443" s="138"/>
      <c r="M443" s="198"/>
    </row>
    <row r="444" spans="1:13" ht="13.5">
      <c r="A444" s="197"/>
      <c r="B444" s="181"/>
      <c r="C444" s="173"/>
      <c r="D444" s="305">
        <v>2</v>
      </c>
      <c r="E444" s="300" t="s">
        <v>503</v>
      </c>
      <c r="F444" s="202"/>
      <c r="G444" s="202"/>
      <c r="H444" s="202"/>
      <c r="I444" s="202"/>
      <c r="J444" s="203"/>
      <c r="K444" s="298">
        <v>984049</v>
      </c>
      <c r="L444" s="138"/>
      <c r="M444" s="198"/>
    </row>
    <row r="445" spans="1:13" ht="13.5">
      <c r="A445" s="197"/>
      <c r="B445" s="181"/>
      <c r="C445" s="173"/>
      <c r="D445" s="305">
        <v>3</v>
      </c>
      <c r="E445" s="300" t="s">
        <v>507</v>
      </c>
      <c r="F445" s="202"/>
      <c r="G445" s="202"/>
      <c r="H445" s="202"/>
      <c r="I445" s="202"/>
      <c r="J445" s="203"/>
      <c r="K445" s="298">
        <v>1587621.2807</v>
      </c>
      <c r="L445" s="138"/>
      <c r="M445" s="198"/>
    </row>
    <row r="446" spans="1:13" ht="13.5">
      <c r="A446" s="197"/>
      <c r="B446" s="181"/>
      <c r="C446" s="173"/>
      <c r="D446" s="305">
        <v>4</v>
      </c>
      <c r="E446" s="300"/>
      <c r="F446" s="202"/>
      <c r="G446" s="202"/>
      <c r="H446" s="202"/>
      <c r="I446" s="202"/>
      <c r="J446" s="203"/>
      <c r="K446" s="204"/>
      <c r="L446" s="138"/>
      <c r="M446" s="198"/>
    </row>
    <row r="447" spans="1:13" ht="13.5">
      <c r="A447" s="197"/>
      <c r="B447" s="181"/>
      <c r="C447" s="173"/>
      <c r="D447" s="305">
        <v>5</v>
      </c>
      <c r="E447" s="300"/>
      <c r="F447" s="202"/>
      <c r="G447" s="202"/>
      <c r="H447" s="202"/>
      <c r="I447" s="202"/>
      <c r="J447" s="203"/>
      <c r="K447" s="204"/>
      <c r="L447" s="138"/>
      <c r="M447" s="198"/>
    </row>
    <row r="448" spans="1:13" ht="13.5">
      <c r="A448" s="197"/>
      <c r="B448" s="181"/>
      <c r="C448" s="173"/>
      <c r="D448" s="305">
        <v>6</v>
      </c>
      <c r="E448" s="300"/>
      <c r="F448" s="202"/>
      <c r="G448" s="202"/>
      <c r="H448" s="202"/>
      <c r="I448" s="202"/>
      <c r="J448" s="203"/>
      <c r="K448" s="204"/>
      <c r="L448" s="138"/>
      <c r="M448" s="198"/>
    </row>
    <row r="449" spans="1:13" ht="13.5">
      <c r="A449" s="197"/>
      <c r="B449" s="181"/>
      <c r="C449" s="173"/>
      <c r="D449" s="305">
        <v>7</v>
      </c>
      <c r="E449" s="300"/>
      <c r="F449" s="202"/>
      <c r="G449" s="202"/>
      <c r="H449" s="202"/>
      <c r="I449" s="202"/>
      <c r="J449" s="203"/>
      <c r="K449" s="204"/>
      <c r="L449" s="138"/>
      <c r="M449" s="198"/>
    </row>
    <row r="450" spans="1:13" ht="13.5">
      <c r="A450" s="197"/>
      <c r="B450" s="181"/>
      <c r="C450" s="173"/>
      <c r="D450" s="305">
        <v>8</v>
      </c>
      <c r="E450" s="300"/>
      <c r="F450" s="202"/>
      <c r="G450" s="202"/>
      <c r="H450" s="202"/>
      <c r="I450" s="202"/>
      <c r="J450" s="203"/>
      <c r="K450" s="204"/>
      <c r="L450" s="138"/>
      <c r="M450" s="198"/>
    </row>
    <row r="451" spans="1:13" ht="27" customHeight="1">
      <c r="A451" s="197"/>
      <c r="B451" s="181"/>
      <c r="C451" s="173"/>
      <c r="D451" s="305"/>
      <c r="E451" s="440" t="s">
        <v>504</v>
      </c>
      <c r="F451" s="441"/>
      <c r="G451" s="441"/>
      <c r="H451" s="441"/>
      <c r="I451" s="441"/>
      <c r="J451" s="308"/>
      <c r="K451" s="302">
        <f>SUM(K443:K445)</f>
        <v>183600825.2807</v>
      </c>
      <c r="L451" s="138"/>
      <c r="M451" s="198"/>
    </row>
    <row r="452" spans="1:13" ht="15.75" customHeight="1">
      <c r="A452" s="197"/>
      <c r="B452" s="181"/>
      <c r="C452" s="173"/>
      <c r="D452" s="307"/>
      <c r="E452" s="300" t="s">
        <v>505</v>
      </c>
      <c r="F452" s="202"/>
      <c r="G452" s="202"/>
      <c r="H452" s="202"/>
      <c r="I452" s="202"/>
      <c r="J452" s="203"/>
      <c r="K452" s="302"/>
      <c r="L452" s="138"/>
      <c r="M452" s="198"/>
    </row>
    <row r="453" spans="1:13" ht="13.5">
      <c r="A453" s="197"/>
      <c r="B453" s="181"/>
      <c r="C453" s="173"/>
      <c r="D453" s="305">
        <v>1</v>
      </c>
      <c r="E453" s="304" t="s">
        <v>506</v>
      </c>
      <c r="F453" s="202"/>
      <c r="G453" s="202"/>
      <c r="H453" s="202"/>
      <c r="I453" s="202"/>
      <c r="J453" s="306" t="s">
        <v>511</v>
      </c>
      <c r="K453" s="302"/>
      <c r="L453" s="138"/>
      <c r="M453" s="198"/>
    </row>
    <row r="454" spans="1:13" ht="13.5">
      <c r="A454" s="197"/>
      <c r="B454" s="181"/>
      <c r="C454" s="173"/>
      <c r="D454" s="305">
        <v>2</v>
      </c>
      <c r="E454" s="304" t="s">
        <v>508</v>
      </c>
      <c r="F454" s="202"/>
      <c r="G454" s="202"/>
      <c r="H454" s="202"/>
      <c r="I454" s="202"/>
      <c r="J454" s="306" t="s">
        <v>511</v>
      </c>
      <c r="K454" s="302">
        <f>(+Aktivet!F23-Aktivet!G23)*-1</f>
        <v>-9497768.9284000024</v>
      </c>
      <c r="L454" s="138"/>
      <c r="M454" s="198"/>
    </row>
    <row r="455" spans="1:13" ht="13.5">
      <c r="A455" s="197"/>
      <c r="B455" s="181"/>
      <c r="C455" s="173"/>
      <c r="D455" s="305">
        <v>3</v>
      </c>
      <c r="E455" s="304" t="s">
        <v>297</v>
      </c>
      <c r="F455" s="202"/>
      <c r="G455" s="202"/>
      <c r="H455" s="202"/>
      <c r="I455" s="202"/>
      <c r="J455" s="306" t="s">
        <v>511</v>
      </c>
      <c r="K455" s="302">
        <v>-76164128</v>
      </c>
      <c r="L455" s="138"/>
      <c r="M455" s="198"/>
    </row>
    <row r="456" spans="1:13" ht="13.5">
      <c r="A456" s="197"/>
      <c r="B456" s="181"/>
      <c r="C456" s="173"/>
      <c r="D456" s="305">
        <v>4</v>
      </c>
      <c r="E456" s="304" t="s">
        <v>509</v>
      </c>
      <c r="F456" s="202"/>
      <c r="G456" s="202"/>
      <c r="H456" s="202"/>
      <c r="I456" s="202"/>
      <c r="J456" s="306" t="s">
        <v>511</v>
      </c>
      <c r="K456" s="302"/>
      <c r="L456" s="138"/>
      <c r="M456" s="198"/>
    </row>
    <row r="457" spans="1:13" ht="13.5">
      <c r="A457" s="197"/>
      <c r="B457" s="181"/>
      <c r="C457" s="173"/>
      <c r="D457" s="305">
        <v>5</v>
      </c>
      <c r="E457" s="304" t="s">
        <v>510</v>
      </c>
      <c r="F457" s="202"/>
      <c r="G457" s="202"/>
      <c r="H457" s="202"/>
      <c r="I457" s="202"/>
      <c r="J457" s="306" t="s">
        <v>511</v>
      </c>
      <c r="K457" s="302"/>
      <c r="L457" s="138"/>
      <c r="M457" s="198"/>
    </row>
    <row r="458" spans="1:13" ht="13.5">
      <c r="A458" s="197"/>
      <c r="B458" s="181"/>
      <c r="C458" s="173"/>
      <c r="D458" s="305">
        <v>6</v>
      </c>
      <c r="E458" s="304" t="s">
        <v>510</v>
      </c>
      <c r="F458" s="202"/>
      <c r="G458" s="202"/>
      <c r="H458" s="202"/>
      <c r="I458" s="202"/>
      <c r="J458" s="306" t="s">
        <v>511</v>
      </c>
      <c r="K458" s="302"/>
      <c r="L458" s="138"/>
      <c r="M458" s="198"/>
    </row>
    <row r="459" spans="1:13" ht="13.5">
      <c r="A459" s="197"/>
      <c r="B459" s="181"/>
      <c r="C459" s="173"/>
      <c r="D459" s="305"/>
      <c r="E459" s="440" t="s">
        <v>512</v>
      </c>
      <c r="F459" s="441"/>
      <c r="G459" s="441"/>
      <c r="H459" s="441"/>
      <c r="I459" s="441"/>
      <c r="J459" s="203"/>
      <c r="K459" s="302">
        <f>SUM(K451:K458)</f>
        <v>97938928.352299988</v>
      </c>
      <c r="L459" s="138"/>
      <c r="M459" s="198"/>
    </row>
    <row r="460" spans="1:13" ht="13.5">
      <c r="A460" s="197"/>
      <c r="B460" s="181"/>
      <c r="C460" s="173"/>
      <c r="D460" s="305"/>
      <c r="E460" s="301" t="s">
        <v>513</v>
      </c>
      <c r="F460" s="202"/>
      <c r="G460" s="202"/>
      <c r="H460" s="202"/>
      <c r="I460" s="202"/>
      <c r="J460" s="203"/>
      <c r="K460" s="302"/>
      <c r="L460" s="138"/>
      <c r="M460" s="198"/>
    </row>
    <row r="461" spans="1:13" ht="13.5">
      <c r="A461" s="197"/>
      <c r="B461" s="181"/>
      <c r="C461" s="173"/>
      <c r="D461" s="305"/>
      <c r="E461" s="445" t="s">
        <v>514</v>
      </c>
      <c r="F461" s="446"/>
      <c r="G461" s="446"/>
      <c r="H461" s="446"/>
      <c r="I461" s="446"/>
      <c r="J461" s="203"/>
      <c r="K461" s="303">
        <f>SUM(K459:K460)</f>
        <v>97938928.352299988</v>
      </c>
      <c r="L461" s="138"/>
      <c r="M461" s="198"/>
    </row>
    <row r="462" spans="1:13" ht="13.5">
      <c r="A462" s="197"/>
      <c r="B462" s="181"/>
      <c r="C462" s="173"/>
      <c r="D462" s="305"/>
      <c r="E462" s="300"/>
      <c r="F462" s="202"/>
      <c r="G462" s="202"/>
      <c r="H462" s="202"/>
      <c r="I462" s="202"/>
      <c r="J462" s="203"/>
      <c r="K462" s="302"/>
      <c r="L462" s="138"/>
      <c r="M462" s="198"/>
    </row>
    <row r="463" spans="1:13" ht="13.5">
      <c r="A463" s="197"/>
      <c r="B463" s="181"/>
      <c r="C463" s="173"/>
      <c r="D463" s="305"/>
      <c r="E463" s="301" t="s">
        <v>515</v>
      </c>
      <c r="F463" s="202"/>
      <c r="G463" s="202"/>
      <c r="H463" s="202"/>
      <c r="I463" s="202"/>
      <c r="J463" s="203"/>
      <c r="K463" s="302"/>
      <c r="L463" s="138"/>
      <c r="M463" s="198"/>
    </row>
    <row r="464" spans="1:13" ht="13.5">
      <c r="A464" s="197"/>
      <c r="B464" s="181"/>
      <c r="C464" s="173"/>
      <c r="D464" s="305">
        <v>1</v>
      </c>
      <c r="E464" s="304" t="s">
        <v>516</v>
      </c>
      <c r="F464" s="202"/>
      <c r="G464" s="202"/>
      <c r="H464" s="202"/>
      <c r="I464" s="202"/>
      <c r="J464" s="203"/>
      <c r="K464" s="302"/>
      <c r="L464" s="138"/>
      <c r="M464" s="198"/>
    </row>
    <row r="465" spans="1:13" ht="13.5">
      <c r="A465" s="197"/>
      <c r="B465" s="181"/>
      <c r="C465" s="173"/>
      <c r="D465" s="305">
        <v>2</v>
      </c>
      <c r="E465" s="304" t="s">
        <v>517</v>
      </c>
      <c r="F465" s="202"/>
      <c r="G465" s="202"/>
      <c r="H465" s="202"/>
      <c r="I465" s="202"/>
      <c r="J465" s="203"/>
      <c r="K465" s="302"/>
      <c r="L465" s="138"/>
      <c r="M465" s="198"/>
    </row>
    <row r="466" spans="1:13" ht="13.5">
      <c r="A466" s="197"/>
      <c r="B466" s="181"/>
      <c r="C466" s="173"/>
      <c r="D466" s="305">
        <v>3</v>
      </c>
      <c r="E466" s="304" t="s">
        <v>518</v>
      </c>
      <c r="F466" s="202"/>
      <c r="G466" s="202"/>
      <c r="H466" s="202"/>
      <c r="I466" s="202"/>
      <c r="J466" s="203"/>
      <c r="K466" s="302"/>
      <c r="L466" s="138"/>
      <c r="M466" s="198"/>
    </row>
    <row r="467" spans="1:13" ht="13.5">
      <c r="A467" s="197"/>
      <c r="B467" s="181"/>
      <c r="C467" s="173"/>
      <c r="D467" s="305">
        <v>4</v>
      </c>
      <c r="E467" s="304" t="s">
        <v>519</v>
      </c>
      <c r="F467" s="202"/>
      <c r="G467" s="202"/>
      <c r="H467" s="202"/>
      <c r="I467" s="202"/>
      <c r="J467" s="203"/>
      <c r="K467" s="302">
        <v>4159116</v>
      </c>
      <c r="L467" s="138"/>
      <c r="M467" s="198"/>
    </row>
    <row r="468" spans="1:13" ht="13.5">
      <c r="A468" s="197"/>
      <c r="B468" s="181"/>
      <c r="C468" s="173"/>
      <c r="D468" s="359"/>
      <c r="E468" s="304" t="s">
        <v>521</v>
      </c>
      <c r="F468" s="202"/>
      <c r="G468" s="202"/>
      <c r="H468" s="202"/>
      <c r="I468" s="202"/>
      <c r="J468" s="203"/>
      <c r="K468" s="303">
        <f>K464+K466-K467</f>
        <v>-4159116</v>
      </c>
      <c r="L468" s="138"/>
      <c r="M468" s="198"/>
    </row>
    <row r="469" spans="1:13" ht="13.5">
      <c r="A469" s="197"/>
      <c r="B469" s="181"/>
      <c r="C469" s="173"/>
      <c r="D469" s="359"/>
      <c r="E469" s="304"/>
      <c r="F469" s="202"/>
      <c r="G469" s="202"/>
      <c r="H469" s="202"/>
      <c r="I469" s="202"/>
      <c r="J469" s="203"/>
      <c r="K469" s="302"/>
      <c r="L469" s="138"/>
      <c r="M469" s="198"/>
    </row>
    <row r="470" spans="1:13" ht="13.5">
      <c r="A470" s="197"/>
      <c r="B470" s="181"/>
      <c r="C470" s="173"/>
      <c r="D470" s="359"/>
      <c r="E470" s="301" t="s">
        <v>520</v>
      </c>
      <c r="F470" s="202"/>
      <c r="G470" s="202"/>
      <c r="H470" s="202"/>
      <c r="I470" s="202"/>
      <c r="J470" s="203"/>
      <c r="K470" s="303">
        <f>+K464+K465-K467-K461</f>
        <v>-102098044.35229999</v>
      </c>
      <c r="L470" s="138"/>
      <c r="M470" s="198"/>
    </row>
    <row r="471" spans="1:13" ht="13.5">
      <c r="A471" s="197"/>
      <c r="B471" s="181"/>
      <c r="C471" s="173"/>
      <c r="D471" s="359"/>
      <c r="E471" s="300"/>
      <c r="F471" s="202"/>
      <c r="G471" s="202"/>
      <c r="H471" s="202"/>
      <c r="I471" s="202"/>
      <c r="J471" s="203"/>
      <c r="K471" s="302"/>
      <c r="L471" s="138"/>
      <c r="M471" s="198"/>
    </row>
    <row r="472" spans="1:13" ht="13.5">
      <c r="A472" s="197"/>
      <c r="B472" s="181"/>
      <c r="C472" s="173"/>
      <c r="D472" s="359"/>
      <c r="E472" s="301" t="s">
        <v>520</v>
      </c>
      <c r="F472" s="202"/>
      <c r="G472" s="202"/>
      <c r="H472" s="202"/>
      <c r="I472" s="202"/>
      <c r="J472" s="203"/>
      <c r="K472" s="204"/>
      <c r="L472" s="138"/>
      <c r="M472" s="198"/>
    </row>
    <row r="473" spans="1:13" ht="13.5">
      <c r="A473" s="197"/>
      <c r="B473" s="181"/>
      <c r="C473" s="173"/>
      <c r="D473" s="359"/>
      <c r="E473" s="300"/>
      <c r="F473" s="202"/>
      <c r="G473" s="202"/>
      <c r="H473" s="202"/>
      <c r="I473" s="202"/>
      <c r="J473" s="203"/>
      <c r="K473" s="204"/>
      <c r="L473" s="138"/>
      <c r="M473" s="198"/>
    </row>
    <row r="474" spans="1:13" ht="13.5">
      <c r="A474" s="197"/>
      <c r="B474" s="181"/>
      <c r="C474" s="173"/>
      <c r="D474" s="175"/>
      <c r="E474" s="138"/>
      <c r="F474" s="138"/>
      <c r="G474" s="138"/>
      <c r="H474" s="138"/>
      <c r="I474" s="138"/>
      <c r="J474" s="138"/>
      <c r="K474" s="138"/>
      <c r="L474" s="138"/>
      <c r="M474" s="198"/>
    </row>
    <row r="475" spans="1:13" ht="13.5">
      <c r="A475" s="197"/>
      <c r="B475" s="181"/>
      <c r="C475" s="173"/>
      <c r="D475" s="175"/>
      <c r="E475" s="138"/>
      <c r="F475" s="138"/>
      <c r="G475" s="138"/>
      <c r="H475" s="138"/>
      <c r="I475" s="138"/>
      <c r="J475" s="138"/>
      <c r="K475" s="138"/>
      <c r="L475" s="138"/>
      <c r="M475" s="198"/>
    </row>
    <row r="476" spans="1:13" ht="18">
      <c r="A476" s="197"/>
      <c r="B476" s="181"/>
      <c r="C476" s="173"/>
      <c r="D476" s="175"/>
      <c r="E476" s="299" t="s">
        <v>482</v>
      </c>
      <c r="F476" s="138"/>
      <c r="G476" s="138"/>
      <c r="H476" s="138"/>
      <c r="I476" s="138"/>
      <c r="J476" s="138"/>
      <c r="K476" s="138"/>
      <c r="L476" s="138"/>
      <c r="M476" s="198"/>
    </row>
    <row r="477" spans="1:13" ht="13.5">
      <c r="A477" s="197"/>
      <c r="B477" s="181"/>
      <c r="C477" s="173"/>
      <c r="D477" s="131"/>
      <c r="E477" s="138"/>
      <c r="F477" s="138"/>
      <c r="G477" s="138"/>
      <c r="H477" s="138"/>
      <c r="I477" s="138"/>
      <c r="J477" s="138"/>
      <c r="K477" s="138"/>
      <c r="L477" s="138"/>
      <c r="M477" s="198"/>
    </row>
    <row r="478" spans="1:13" ht="13.5">
      <c r="A478" s="197"/>
      <c r="B478" s="181"/>
      <c r="C478" s="173"/>
      <c r="D478" s="131"/>
      <c r="E478" s="281" t="s">
        <v>483</v>
      </c>
      <c r="F478" s="202"/>
      <c r="G478" s="202"/>
      <c r="H478" s="202"/>
      <c r="I478" s="202"/>
      <c r="J478" s="203"/>
      <c r="K478" s="298">
        <f>+'Fluksi '!E44</f>
        <v>154002.48018602096</v>
      </c>
      <c r="L478" s="138"/>
      <c r="M478" s="198"/>
    </row>
    <row r="479" spans="1:13" ht="13.5">
      <c r="A479" s="197"/>
      <c r="B479" s="181"/>
      <c r="C479" s="173"/>
      <c r="D479" s="131"/>
      <c r="E479" s="138"/>
      <c r="F479" s="138"/>
      <c r="G479" s="138"/>
      <c r="H479" s="138"/>
      <c r="I479" s="138"/>
      <c r="J479" s="138"/>
      <c r="K479" s="138"/>
      <c r="L479" s="138"/>
      <c r="M479" s="198"/>
    </row>
    <row r="480" spans="1:13" ht="13.5">
      <c r="A480" s="197"/>
      <c r="B480" s="181"/>
      <c r="C480" s="173"/>
      <c r="D480" s="131"/>
      <c r="E480" s="283" t="s">
        <v>484</v>
      </c>
      <c r="F480" s="138"/>
      <c r="G480" s="138"/>
      <c r="H480" s="138"/>
      <c r="I480" s="138"/>
      <c r="J480" s="138"/>
      <c r="K480" s="138"/>
      <c r="L480" s="138"/>
      <c r="M480" s="198"/>
    </row>
    <row r="481" spans="1:13" ht="13.5">
      <c r="A481" s="197"/>
      <c r="B481" s="181"/>
      <c r="C481" s="173"/>
      <c r="D481" s="131"/>
      <c r="E481" s="138"/>
      <c r="F481" s="138"/>
      <c r="G481" s="138"/>
      <c r="H481" s="138"/>
      <c r="I481" s="138"/>
      <c r="J481" s="138"/>
      <c r="K481" s="138"/>
      <c r="L481" s="138"/>
      <c r="M481" s="198"/>
    </row>
    <row r="482" spans="1:13" ht="13.5">
      <c r="A482" s="197"/>
      <c r="B482" s="181"/>
      <c r="C482" s="173"/>
      <c r="D482" s="131"/>
      <c r="E482" s="138"/>
      <c r="F482" s="283" t="s">
        <v>485</v>
      </c>
      <c r="G482" s="138"/>
      <c r="H482" s="138"/>
      <c r="I482" s="138"/>
      <c r="J482" s="138"/>
      <c r="K482" s="138"/>
      <c r="L482" s="138"/>
      <c r="M482" s="198"/>
    </row>
    <row r="483" spans="1:13" ht="13.5">
      <c r="A483" s="197"/>
      <c r="B483" s="181"/>
      <c r="C483" s="173"/>
      <c r="D483" s="131"/>
      <c r="E483" s="138"/>
      <c r="F483" s="138"/>
      <c r="G483" s="138"/>
      <c r="H483" s="138"/>
      <c r="I483" s="138"/>
      <c r="J483" s="138"/>
      <c r="K483" s="138"/>
      <c r="L483" s="138"/>
      <c r="M483" s="198"/>
    </row>
    <row r="484" spans="1:13" ht="13.5">
      <c r="A484" s="197"/>
      <c r="B484" s="181"/>
      <c r="C484" s="173"/>
      <c r="D484" s="131"/>
      <c r="E484" s="281" t="s">
        <v>276</v>
      </c>
      <c r="F484" s="280"/>
      <c r="G484" s="280"/>
      <c r="H484" s="280"/>
      <c r="I484" s="280"/>
      <c r="J484" s="288"/>
      <c r="K484" s="282">
        <f>+'Fluksi '!$E$7</f>
        <v>1508904.1500000001</v>
      </c>
      <c r="L484" s="138"/>
      <c r="M484" s="198"/>
    </row>
    <row r="485" spans="1:13" ht="13.5">
      <c r="A485" s="197"/>
      <c r="B485" s="181"/>
      <c r="C485" s="173"/>
      <c r="D485" s="131"/>
      <c r="E485" s="281" t="s">
        <v>486</v>
      </c>
      <c r="F485" s="280"/>
      <c r="G485" s="280"/>
      <c r="H485" s="280"/>
      <c r="I485" s="280"/>
      <c r="J485" s="288"/>
      <c r="K485" s="282">
        <f>+'Fluksi '!$E$11</f>
        <v>231237</v>
      </c>
      <c r="L485" s="138"/>
      <c r="M485" s="198"/>
    </row>
    <row r="486" spans="1:13" ht="13.5">
      <c r="A486" s="197"/>
      <c r="B486" s="181"/>
      <c r="C486" s="173"/>
      <c r="D486" s="131"/>
      <c r="E486" s="287" t="s">
        <v>479</v>
      </c>
      <c r="F486" s="280"/>
      <c r="G486" s="280"/>
      <c r="H486" s="280"/>
      <c r="I486" s="280"/>
      <c r="J486" s="288"/>
      <c r="K486" s="282"/>
      <c r="L486" s="138"/>
      <c r="M486" s="198"/>
    </row>
    <row r="487" spans="1:13" ht="13.5">
      <c r="A487" s="197"/>
      <c r="B487" s="181"/>
      <c r="C487" s="173"/>
      <c r="D487" s="131"/>
      <c r="E487" s="281" t="s">
        <v>487</v>
      </c>
      <c r="F487" s="280"/>
      <c r="G487" s="280"/>
      <c r="H487" s="280"/>
      <c r="I487" s="280"/>
      <c r="J487" s="288"/>
      <c r="K487" s="282">
        <f>+'Fluksi '!$E$17+'Fluksi '!$E$18</f>
        <v>13252539.464099996</v>
      </c>
      <c r="L487" s="138"/>
      <c r="M487" s="198"/>
    </row>
    <row r="488" spans="1:13" s="148" customFormat="1" ht="24.75" customHeight="1">
      <c r="A488" s="205"/>
      <c r="B488" s="188"/>
      <c r="C488" s="172"/>
      <c r="D488" s="142"/>
      <c r="E488" s="287" t="s">
        <v>488</v>
      </c>
      <c r="F488" s="286"/>
      <c r="G488" s="286"/>
      <c r="H488" s="286"/>
      <c r="I488" s="286"/>
      <c r="J488" s="297"/>
      <c r="K488" s="284">
        <f>SUM(K484:K487)</f>
        <v>14992680.614099996</v>
      </c>
      <c r="L488" s="206"/>
      <c r="M488" s="207"/>
    </row>
    <row r="489" spans="1:13" ht="13.5">
      <c r="A489" s="197"/>
      <c r="B489" s="181"/>
      <c r="C489" s="173"/>
      <c r="D489" s="131"/>
      <c r="E489" s="296"/>
      <c r="F489" s="296"/>
      <c r="G489" s="296"/>
      <c r="H489" s="296"/>
      <c r="I489" s="296"/>
      <c r="J489" s="295"/>
      <c r="K489" s="294"/>
      <c r="L489" s="138"/>
      <c r="M489" s="198"/>
    </row>
    <row r="490" spans="1:13" ht="13.5">
      <c r="A490" s="197"/>
      <c r="B490" s="181"/>
      <c r="C490" s="173"/>
      <c r="D490" s="131"/>
      <c r="E490" s="283"/>
      <c r="F490" s="283" t="s">
        <v>489</v>
      </c>
      <c r="G490" s="283"/>
      <c r="H490" s="283"/>
      <c r="I490" s="283"/>
      <c r="J490" s="293"/>
      <c r="K490" s="292"/>
      <c r="L490" s="138"/>
      <c r="M490" s="198"/>
    </row>
    <row r="491" spans="1:13" ht="13.5">
      <c r="A491" s="197"/>
      <c r="B491" s="181"/>
      <c r="C491" s="173"/>
      <c r="D491" s="131"/>
      <c r="E491" s="291"/>
      <c r="F491" s="291"/>
      <c r="G491" s="291"/>
      <c r="H491" s="291"/>
      <c r="I491" s="291"/>
      <c r="J491" s="290"/>
      <c r="K491" s="289"/>
      <c r="L491" s="138"/>
      <c r="M491" s="198"/>
    </row>
    <row r="492" spans="1:13" ht="13.5">
      <c r="A492" s="197"/>
      <c r="B492" s="181"/>
      <c r="C492" s="173"/>
      <c r="D492" s="131"/>
      <c r="E492" s="287" t="s">
        <v>490</v>
      </c>
      <c r="F492" s="280"/>
      <c r="G492" s="280"/>
      <c r="H492" s="280"/>
      <c r="I492" s="280"/>
      <c r="J492" s="288"/>
      <c r="K492" s="282">
        <f>+'Fluksi '!$E$16</f>
        <v>-14980107.149999999</v>
      </c>
      <c r="L492" s="138"/>
      <c r="M492" s="198"/>
    </row>
    <row r="493" spans="1:13" ht="13.5">
      <c r="A493" s="197"/>
      <c r="B493" s="181"/>
      <c r="C493" s="173"/>
      <c r="D493" s="131"/>
      <c r="E493" s="281" t="s">
        <v>491</v>
      </c>
      <c r="F493" s="280"/>
      <c r="G493" s="280"/>
      <c r="H493" s="280"/>
      <c r="I493" s="280"/>
      <c r="J493" s="288"/>
      <c r="K493" s="282">
        <f>+'Fluksi '!E24</f>
        <v>0</v>
      </c>
      <c r="L493" s="138"/>
      <c r="M493" s="198"/>
    </row>
    <row r="494" spans="1:13" ht="13.5">
      <c r="A494" s="197"/>
      <c r="B494" s="181"/>
      <c r="C494" s="173"/>
      <c r="D494" s="131"/>
      <c r="E494" s="281" t="s">
        <v>492</v>
      </c>
      <c r="F494" s="280"/>
      <c r="G494" s="280"/>
      <c r="H494" s="280"/>
      <c r="I494" s="280"/>
      <c r="J494" s="288"/>
      <c r="K494" s="282"/>
      <c r="L494" s="138"/>
      <c r="M494" s="198"/>
    </row>
    <row r="495" spans="1:13" ht="13.5">
      <c r="A495" s="197"/>
      <c r="B495" s="181"/>
      <c r="C495" s="173"/>
      <c r="D495" s="131"/>
      <c r="E495" s="281" t="s">
        <v>480</v>
      </c>
      <c r="F495" s="280"/>
      <c r="G495" s="280"/>
      <c r="H495" s="280"/>
      <c r="I495" s="280"/>
      <c r="J495" s="288"/>
      <c r="K495" s="282">
        <f>+'Fluksi '!E37</f>
        <v>0</v>
      </c>
      <c r="L495" s="138"/>
      <c r="M495" s="198"/>
    </row>
    <row r="496" spans="1:13" ht="13.5">
      <c r="A496" s="197"/>
      <c r="B496" s="181"/>
      <c r="C496" s="173"/>
      <c r="D496" s="131"/>
      <c r="E496" s="281" t="s">
        <v>483</v>
      </c>
      <c r="F496" s="280"/>
      <c r="G496" s="280"/>
      <c r="H496" s="280"/>
      <c r="I496" s="280"/>
      <c r="J496" s="288"/>
      <c r="K496" s="282"/>
      <c r="L496" s="138"/>
      <c r="M496" s="198"/>
    </row>
    <row r="497" spans="1:13" s="148" customFormat="1" ht="20.25" customHeight="1">
      <c r="A497" s="205"/>
      <c r="B497" s="188"/>
      <c r="C497" s="172"/>
      <c r="D497" s="142"/>
      <c r="E497" s="287" t="s">
        <v>493</v>
      </c>
      <c r="F497" s="286"/>
      <c r="G497" s="286"/>
      <c r="H497" s="286"/>
      <c r="I497" s="286"/>
      <c r="J497" s="285"/>
      <c r="K497" s="284">
        <f>SUM(K492:K496)</f>
        <v>-14980107.149999999</v>
      </c>
      <c r="L497" s="206"/>
      <c r="M497" s="207"/>
    </row>
    <row r="498" spans="1:13" ht="13.5">
      <c r="A498" s="197"/>
      <c r="B498" s="181"/>
      <c r="C498" s="173"/>
      <c r="D498" s="131"/>
      <c r="E498" s="283"/>
      <c r="F498" s="283"/>
      <c r="G498" s="283"/>
      <c r="H498" s="283"/>
      <c r="I498" s="283"/>
      <c r="J498" s="283"/>
      <c r="K498" s="283"/>
      <c r="L498" s="138"/>
      <c r="M498" s="198"/>
    </row>
    <row r="499" spans="1:13" ht="13.5">
      <c r="A499" s="197"/>
      <c r="B499" s="181"/>
      <c r="C499" s="173"/>
      <c r="D499" s="131"/>
      <c r="E499" s="442" t="s">
        <v>494</v>
      </c>
      <c r="F499" s="443"/>
      <c r="G499" s="443"/>
      <c r="H499" s="443"/>
      <c r="I499" s="443"/>
      <c r="J499" s="444"/>
      <c r="K499" s="282">
        <f>K478+K488+K497</f>
        <v>166575.94428601861</v>
      </c>
      <c r="L499" s="138"/>
      <c r="M499" s="198"/>
    </row>
    <row r="500" spans="1:13" ht="13.5">
      <c r="A500" s="197"/>
      <c r="B500" s="181"/>
      <c r="C500" s="173"/>
      <c r="D500" s="131"/>
      <c r="E500" s="138"/>
      <c r="F500" s="138"/>
      <c r="G500" s="138"/>
      <c r="H500" s="138"/>
      <c r="I500" s="138"/>
      <c r="J500" s="138"/>
      <c r="K500" s="138"/>
      <c r="L500" s="138"/>
      <c r="M500" s="198"/>
    </row>
    <row r="501" spans="1:13" ht="13.5">
      <c r="A501" s="197"/>
      <c r="B501" s="181"/>
      <c r="C501" s="173"/>
      <c r="D501" s="175"/>
      <c r="E501" s="138"/>
      <c r="F501" s="138"/>
      <c r="G501" s="138"/>
      <c r="H501" s="138"/>
      <c r="I501" s="138"/>
      <c r="J501" s="138"/>
      <c r="K501" s="138"/>
      <c r="L501" s="138"/>
      <c r="M501" s="198"/>
    </row>
    <row r="502" spans="1:13" ht="18">
      <c r="A502" s="197"/>
      <c r="B502" s="181"/>
      <c r="C502" s="173"/>
      <c r="D502" s="175"/>
      <c r="E502" s="135" t="s">
        <v>499</v>
      </c>
      <c r="F502" s="138"/>
      <c r="G502" s="138"/>
      <c r="H502" s="138"/>
      <c r="I502" s="138"/>
      <c r="J502" s="138"/>
      <c r="K502" s="138"/>
      <c r="L502" s="138"/>
      <c r="M502" s="198"/>
    </row>
    <row r="503" spans="1:13" ht="13.5">
      <c r="A503" s="197"/>
      <c r="B503" s="181"/>
      <c r="C503" s="173"/>
      <c r="D503" s="131"/>
      <c r="E503" s="138"/>
      <c r="F503" s="138"/>
      <c r="G503" s="138"/>
      <c r="H503" s="138"/>
      <c r="I503" s="138"/>
      <c r="J503" s="138"/>
      <c r="K503" s="138"/>
      <c r="L503" s="138"/>
      <c r="M503" s="198"/>
    </row>
    <row r="504" spans="1:13" ht="13.5">
      <c r="A504" s="197"/>
      <c r="B504" s="181"/>
      <c r="C504" s="173"/>
      <c r="D504" s="141" t="s">
        <v>273</v>
      </c>
      <c r="E504" s="281" t="s">
        <v>495</v>
      </c>
      <c r="F504" s="280"/>
      <c r="G504" s="280"/>
      <c r="H504" s="280"/>
      <c r="I504" s="280"/>
      <c r="J504" s="279"/>
      <c r="K504" s="278">
        <f>+PASH!F40</f>
        <v>1508903.85</v>
      </c>
      <c r="L504" s="138"/>
      <c r="M504" s="198"/>
    </row>
    <row r="505" spans="1:13" ht="13.5">
      <c r="A505" s="197"/>
      <c r="B505" s="181"/>
      <c r="C505" s="173"/>
      <c r="D505" s="141" t="s">
        <v>273</v>
      </c>
      <c r="E505" s="281" t="s">
        <v>496</v>
      </c>
      <c r="F505" s="280"/>
      <c r="G505" s="280"/>
      <c r="H505" s="280"/>
      <c r="I505" s="280"/>
      <c r="J505" s="279"/>
      <c r="K505" s="278">
        <f>+K504</f>
        <v>1508903.85</v>
      </c>
      <c r="L505" s="138"/>
      <c r="M505" s="198"/>
    </row>
    <row r="506" spans="1:13" ht="13.5">
      <c r="A506" s="197"/>
      <c r="B506" s="181"/>
      <c r="C506" s="173"/>
      <c r="D506" s="141" t="s">
        <v>273</v>
      </c>
      <c r="E506" s="208" t="s">
        <v>522</v>
      </c>
      <c r="F506" s="280"/>
      <c r="G506" s="280"/>
      <c r="H506" s="280"/>
      <c r="I506" s="280"/>
      <c r="J506" s="279"/>
      <c r="K506" s="278"/>
      <c r="L506" s="138"/>
      <c r="M506" s="198"/>
    </row>
    <row r="507" spans="1:13" ht="13.5">
      <c r="A507" s="197"/>
      <c r="B507" s="181"/>
      <c r="C507" s="173"/>
      <c r="D507" s="141" t="s">
        <v>273</v>
      </c>
      <c r="E507" s="208" t="s">
        <v>523</v>
      </c>
      <c r="F507" s="202"/>
      <c r="G507" s="202"/>
      <c r="H507" s="202"/>
      <c r="I507" s="202"/>
      <c r="J507" s="203"/>
      <c r="K507" s="204"/>
      <c r="L507" s="138"/>
      <c r="M507" s="198"/>
    </row>
    <row r="508" spans="1:13" ht="13.5">
      <c r="A508" s="197"/>
      <c r="B508" s="181"/>
      <c r="C508" s="173"/>
      <c r="D508" s="175"/>
      <c r="E508" s="138"/>
      <c r="F508" s="138"/>
      <c r="G508" s="138"/>
      <c r="H508" s="138"/>
      <c r="I508" s="138"/>
      <c r="J508" s="138"/>
      <c r="K508" s="138"/>
      <c r="L508" s="138"/>
      <c r="M508" s="198"/>
    </row>
    <row r="509" spans="1:13" ht="13.5">
      <c r="A509" s="197"/>
      <c r="B509" s="181"/>
      <c r="C509" s="173"/>
      <c r="D509" s="175"/>
      <c r="E509" s="138"/>
      <c r="F509" s="138"/>
      <c r="G509" s="138"/>
      <c r="H509" s="138"/>
      <c r="I509" s="138"/>
      <c r="J509" s="138"/>
      <c r="K509" s="138"/>
      <c r="L509" s="138"/>
      <c r="M509" s="198"/>
    </row>
    <row r="510" spans="1:13" ht="18">
      <c r="A510" s="197"/>
      <c r="B510" s="181"/>
      <c r="C510" s="173"/>
      <c r="D510" s="182"/>
      <c r="E510" s="209" t="s">
        <v>498</v>
      </c>
      <c r="F510" s="138"/>
      <c r="G510" s="138"/>
      <c r="H510" s="138"/>
      <c r="I510" s="138"/>
      <c r="J510" s="138"/>
      <c r="K510" s="138"/>
      <c r="L510" s="138"/>
      <c r="M510" s="198"/>
    </row>
    <row r="511" spans="1:13" ht="13.5">
      <c r="A511" s="197"/>
      <c r="B511" s="181"/>
      <c r="C511" s="173"/>
      <c r="D511" s="277" t="s">
        <v>265</v>
      </c>
      <c r="E511" s="136"/>
      <c r="F511" s="137"/>
      <c r="G511" s="137"/>
      <c r="H511" s="137"/>
      <c r="I511" s="137"/>
      <c r="J511" s="137"/>
      <c r="K511" s="137"/>
      <c r="L511" s="138"/>
      <c r="M511" s="198"/>
    </row>
    <row r="512" spans="1:13" ht="13.5">
      <c r="A512" s="197"/>
      <c r="B512" s="181"/>
      <c r="C512" s="173"/>
      <c r="D512" s="277" t="s">
        <v>265</v>
      </c>
      <c r="E512" s="139"/>
      <c r="F512" s="139"/>
      <c r="G512" s="139"/>
      <c r="H512" s="139"/>
      <c r="I512" s="139"/>
      <c r="J512" s="139"/>
      <c r="K512" s="139"/>
      <c r="L512" s="138"/>
      <c r="M512" s="198"/>
    </row>
    <row r="513" spans="1:13" ht="13.5">
      <c r="A513" s="197"/>
      <c r="B513" s="181"/>
      <c r="C513" s="173"/>
      <c r="D513" s="175"/>
      <c r="E513" s="138"/>
      <c r="F513" s="138"/>
      <c r="G513" s="138"/>
      <c r="H513" s="138"/>
      <c r="I513" s="138"/>
      <c r="J513" s="138"/>
      <c r="K513" s="138"/>
      <c r="L513" s="138"/>
      <c r="M513" s="198"/>
    </row>
    <row r="514" spans="1:13" ht="13.5">
      <c r="A514" s="197"/>
      <c r="B514" s="181"/>
      <c r="C514" s="173"/>
      <c r="D514" s="175"/>
      <c r="E514" s="138"/>
      <c r="F514" s="138"/>
      <c r="G514" s="138"/>
      <c r="H514" s="138"/>
      <c r="I514" s="138"/>
      <c r="J514" s="138"/>
      <c r="K514" s="138"/>
      <c r="L514" s="138"/>
      <c r="M514" s="198"/>
    </row>
    <row r="515" spans="1:13">
      <c r="A515" s="197"/>
      <c r="B515" s="181"/>
      <c r="C515" s="173"/>
      <c r="D515" s="175"/>
      <c r="E515" s="173"/>
      <c r="F515" s="173"/>
      <c r="G515" s="173"/>
      <c r="H515" s="173"/>
      <c r="I515" s="173"/>
      <c r="J515" s="173"/>
      <c r="K515" s="173"/>
      <c r="L515" s="173"/>
      <c r="M515" s="198"/>
    </row>
    <row r="516" spans="1:13" ht="18">
      <c r="A516" s="273"/>
      <c r="B516" s="275"/>
      <c r="C516" s="447" t="s">
        <v>29</v>
      </c>
      <c r="D516" s="447"/>
      <c r="E516" s="209" t="s">
        <v>30</v>
      </c>
      <c r="F516" s="272"/>
      <c r="G516" s="272"/>
      <c r="H516" s="272"/>
      <c r="I516" s="272"/>
      <c r="J516" s="272"/>
      <c r="K516" s="272"/>
      <c r="L516" s="272"/>
      <c r="M516" s="270"/>
    </row>
    <row r="517" spans="1:13">
      <c r="A517" s="273"/>
      <c r="B517" s="275"/>
      <c r="C517" s="272"/>
      <c r="D517" s="274"/>
      <c r="E517" s="272"/>
      <c r="F517" s="272"/>
      <c r="G517" s="272"/>
      <c r="H517" s="272"/>
      <c r="I517" s="272"/>
      <c r="J517" s="272"/>
      <c r="K517" s="272"/>
      <c r="L517" s="272"/>
      <c r="M517" s="270"/>
    </row>
    <row r="518" spans="1:13">
      <c r="A518" s="273"/>
      <c r="B518" s="275"/>
      <c r="C518" s="272"/>
      <c r="D518" s="266"/>
      <c r="E518" s="272" t="s">
        <v>278</v>
      </c>
      <c r="F518" s="272"/>
      <c r="G518" s="272"/>
      <c r="H518" s="272"/>
      <c r="I518" s="272"/>
      <c r="J518" s="272"/>
      <c r="K518" s="272"/>
      <c r="L518" s="272"/>
      <c r="M518" s="270"/>
    </row>
    <row r="519" spans="1:13">
      <c r="A519" s="273"/>
      <c r="B519" s="275"/>
      <c r="C519" s="272"/>
      <c r="D519" s="276" t="s">
        <v>279</v>
      </c>
      <c r="E519" s="272"/>
      <c r="F519" s="272"/>
      <c r="G519" s="272"/>
      <c r="H519" s="272"/>
      <c r="I519" s="272"/>
      <c r="J519" s="272"/>
      <c r="K519" s="272"/>
      <c r="L519" s="272"/>
      <c r="M519" s="270"/>
    </row>
    <row r="520" spans="1:13">
      <c r="A520" s="273"/>
      <c r="B520" s="275"/>
      <c r="C520" s="272"/>
      <c r="D520" s="274"/>
      <c r="E520" s="272" t="s">
        <v>280</v>
      </c>
      <c r="F520" s="272"/>
      <c r="G520" s="272"/>
      <c r="H520" s="272"/>
      <c r="I520" s="272"/>
      <c r="J520" s="272"/>
      <c r="K520" s="272"/>
      <c r="L520" s="272"/>
      <c r="M520" s="270"/>
    </row>
    <row r="521" spans="1:13">
      <c r="A521" s="273"/>
      <c r="B521" s="275"/>
      <c r="C521" s="272"/>
      <c r="D521" s="276" t="s">
        <v>281</v>
      </c>
      <c r="E521" s="272"/>
      <c r="F521" s="272"/>
      <c r="G521" s="272"/>
      <c r="H521" s="272"/>
      <c r="I521" s="272"/>
      <c r="J521" s="272"/>
      <c r="K521" s="272"/>
      <c r="L521" s="272"/>
      <c r="M521" s="270"/>
    </row>
    <row r="522" spans="1:13">
      <c r="A522" s="273"/>
      <c r="B522" s="275"/>
      <c r="C522" s="272"/>
      <c r="D522" s="274"/>
      <c r="E522" s="272"/>
      <c r="F522" s="272"/>
      <c r="G522" s="272"/>
      <c r="H522" s="272"/>
      <c r="I522" s="272"/>
      <c r="J522" s="272"/>
      <c r="K522" s="272"/>
      <c r="L522" s="272"/>
      <c r="M522" s="270"/>
    </row>
    <row r="523" spans="1:13" ht="15">
      <c r="A523" s="273"/>
      <c r="B523" s="448" t="s">
        <v>222</v>
      </c>
      <c r="C523" s="448"/>
      <c r="D523" s="448"/>
      <c r="E523" s="448"/>
      <c r="F523" s="448"/>
      <c r="G523" s="272"/>
      <c r="H523" s="271"/>
      <c r="I523" s="448" t="s">
        <v>13</v>
      </c>
      <c r="J523" s="448"/>
      <c r="K523" s="448"/>
      <c r="L523" s="448"/>
      <c r="M523" s="270"/>
    </row>
    <row r="524" spans="1:13" ht="15">
      <c r="A524" s="273"/>
      <c r="B524" s="439" t="s">
        <v>574</v>
      </c>
      <c r="C524" s="439"/>
      <c r="D524" s="439"/>
      <c r="E524" s="439"/>
      <c r="F524" s="439"/>
      <c r="G524" s="272"/>
      <c r="H524" s="271"/>
      <c r="I524" s="439" t="s">
        <v>573</v>
      </c>
      <c r="J524" s="439"/>
      <c r="K524" s="439"/>
      <c r="L524" s="439"/>
      <c r="M524" s="270"/>
    </row>
    <row r="525" spans="1:13">
      <c r="A525" s="210"/>
      <c r="B525" s="211"/>
      <c r="C525" s="212"/>
      <c r="D525" s="213"/>
      <c r="E525" s="212"/>
      <c r="F525" s="212"/>
      <c r="G525" s="212"/>
      <c r="H525" s="212"/>
      <c r="I525" s="212"/>
      <c r="J525" s="212"/>
      <c r="K525" s="212"/>
      <c r="L525" s="212"/>
      <c r="M525" s="214"/>
    </row>
    <row r="526" spans="1:13">
      <c r="A526" s="267"/>
      <c r="B526" s="269"/>
      <c r="C526" s="267"/>
      <c r="D526" s="267"/>
      <c r="E526" s="267"/>
      <c r="F526" s="267"/>
      <c r="G526" s="267"/>
      <c r="H526" s="267"/>
      <c r="I526" s="267"/>
      <c r="J526" s="267"/>
      <c r="K526" s="268"/>
      <c r="L526" s="268"/>
      <c r="M526" s="267"/>
    </row>
    <row r="527" spans="1:13">
      <c r="A527" s="264"/>
      <c r="B527" s="266"/>
      <c r="C527" s="264"/>
      <c r="D527" s="264"/>
      <c r="E527" s="264"/>
      <c r="F527" s="264"/>
      <c r="G527" s="264"/>
      <c r="H527" s="264"/>
      <c r="I527" s="264"/>
      <c r="J527" s="264"/>
      <c r="K527" s="265"/>
      <c r="L527" s="265"/>
      <c r="M527" s="264"/>
    </row>
  </sheetData>
  <mergeCells count="40">
    <mergeCell ref="A3:M3"/>
    <mergeCell ref="C68:D68"/>
    <mergeCell ref="D75:D76"/>
    <mergeCell ref="E75:F76"/>
    <mergeCell ref="G75:G76"/>
    <mergeCell ref="H75:I76"/>
    <mergeCell ref="E77:F77"/>
    <mergeCell ref="H77:I77"/>
    <mergeCell ref="E78:F78"/>
    <mergeCell ref="H78:I78"/>
    <mergeCell ref="E79:F79"/>
    <mergeCell ref="H79:I79"/>
    <mergeCell ref="E80:F80"/>
    <mergeCell ref="H80:I80"/>
    <mergeCell ref="E81:F81"/>
    <mergeCell ref="H81:I81"/>
    <mergeCell ref="E82:F82"/>
    <mergeCell ref="H82:I82"/>
    <mergeCell ref="E83:F83"/>
    <mergeCell ref="H83:I83"/>
    <mergeCell ref="E84:F84"/>
    <mergeCell ref="H84:I84"/>
    <mergeCell ref="E85:K85"/>
    <mergeCell ref="D88:D89"/>
    <mergeCell ref="E88:I89"/>
    <mergeCell ref="E90:I90"/>
    <mergeCell ref="E91:I91"/>
    <mergeCell ref="E92:I92"/>
    <mergeCell ref="E93:I93"/>
    <mergeCell ref="E94:K94"/>
    <mergeCell ref="E435:L435"/>
    <mergeCell ref="B524:F524"/>
    <mergeCell ref="I524:L524"/>
    <mergeCell ref="E451:I451"/>
    <mergeCell ref="E459:I459"/>
    <mergeCell ref="E461:I461"/>
    <mergeCell ref="E499:J499"/>
    <mergeCell ref="C516:D516"/>
    <mergeCell ref="B523:F523"/>
    <mergeCell ref="I523:L523"/>
  </mergeCells>
  <printOptions horizontalCentered="1" verticalCentered="1"/>
  <pageMargins left="0.25" right="0" top="0" bottom="0" header="0.3" footer="0.3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tabSelected="1" topLeftCell="A25" workbookViewId="0">
      <selection activeCell="F8" sqref="F8"/>
    </sheetView>
  </sheetViews>
  <sheetFormatPr defaultRowHeight="12.75"/>
  <cols>
    <col min="1" max="2" width="3.7109375" style="2" customWidth="1"/>
    <col min="3" max="3" width="4" style="2" customWidth="1"/>
    <col min="4" max="4" width="63.7109375" style="6" customWidth="1"/>
    <col min="5" max="5" width="9.7109375" style="2" bestFit="1" customWidth="1"/>
    <col min="6" max="6" width="10.85546875" style="22" customWidth="1"/>
    <col min="7" max="7" width="10.140625" style="22" bestFit="1" customWidth="1"/>
    <col min="8" max="8" width="1.42578125" style="6" customWidth="1"/>
    <col min="9" max="9" width="9.140625" style="6"/>
    <col min="10" max="10" width="10.140625" style="6" bestFit="1" customWidth="1"/>
    <col min="11" max="16384" width="9.140625" style="6"/>
  </cols>
  <sheetData>
    <row r="1" spans="1:12" s="21" customFormat="1" ht="9" customHeight="1">
      <c r="A1" s="1"/>
      <c r="B1" s="17"/>
      <c r="C1" s="17"/>
      <c r="D1" s="18"/>
      <c r="E1" s="115"/>
      <c r="F1" s="19"/>
      <c r="G1" s="19"/>
    </row>
    <row r="2" spans="1:12" s="21" customFormat="1" ht="18" customHeight="1">
      <c r="A2" s="374" t="s">
        <v>226</v>
      </c>
      <c r="B2" s="374"/>
      <c r="C2" s="374"/>
      <c r="D2" s="374"/>
      <c r="E2" s="374"/>
      <c r="F2" s="374"/>
      <c r="G2" s="374"/>
    </row>
    <row r="3" spans="1:12" ht="6.75" customHeight="1"/>
    <row r="4" spans="1:12" s="76" customFormat="1" ht="21" customHeight="1">
      <c r="A4" s="42" t="s">
        <v>2</v>
      </c>
      <c r="B4" s="378" t="s">
        <v>7</v>
      </c>
      <c r="C4" s="379"/>
      <c r="D4" s="380"/>
      <c r="E4" s="110" t="s">
        <v>282</v>
      </c>
      <c r="F4" s="37">
        <v>2018</v>
      </c>
      <c r="G4" s="37">
        <v>2017</v>
      </c>
    </row>
    <row r="5" spans="1:12" s="21" customFormat="1" ht="12.75" customHeight="1">
      <c r="A5" s="39"/>
      <c r="B5" s="375" t="s">
        <v>79</v>
      </c>
      <c r="C5" s="376"/>
      <c r="D5" s="377"/>
      <c r="E5" s="116"/>
      <c r="F5" s="38"/>
      <c r="G5" s="38"/>
    </row>
    <row r="6" spans="1:12" s="21" customFormat="1" ht="12.75" customHeight="1">
      <c r="A6" s="39"/>
      <c r="B6" s="65" t="s">
        <v>104</v>
      </c>
      <c r="C6" s="66" t="s">
        <v>8</v>
      </c>
      <c r="D6" s="67"/>
      <c r="E6" s="116">
        <v>1</v>
      </c>
      <c r="F6" s="38">
        <f>F7+F8</f>
        <v>166575.152</v>
      </c>
      <c r="G6" s="38">
        <v>154001.74850000101</v>
      </c>
    </row>
    <row r="7" spans="1:12" s="21" customFormat="1" ht="12.75" customHeight="1">
      <c r="A7" s="39"/>
      <c r="B7" s="44"/>
      <c r="C7" s="55">
        <v>1</v>
      </c>
      <c r="D7" s="12" t="s">
        <v>9</v>
      </c>
      <c r="E7" s="117"/>
      <c r="F7" s="38">
        <f>+'Shenimet Spjeguse'!L85</f>
        <v>79934.152000000002</v>
      </c>
      <c r="G7" s="38">
        <v>74781.748500001006</v>
      </c>
    </row>
    <row r="8" spans="1:12" s="21" customFormat="1" ht="12.75" customHeight="1">
      <c r="A8" s="39"/>
      <c r="B8" s="44"/>
      <c r="C8" s="55">
        <v>2</v>
      </c>
      <c r="D8" s="12" t="s">
        <v>10</v>
      </c>
      <c r="E8" s="116"/>
      <c r="F8" s="38">
        <v>86641</v>
      </c>
      <c r="G8" s="38">
        <v>79220</v>
      </c>
    </row>
    <row r="9" spans="1:12" s="21" customFormat="1" ht="12.75" customHeight="1">
      <c r="A9" s="39"/>
      <c r="B9" s="65" t="s">
        <v>104</v>
      </c>
      <c r="C9" s="66" t="s">
        <v>39</v>
      </c>
      <c r="D9" s="12"/>
      <c r="E9" s="117">
        <v>2</v>
      </c>
      <c r="F9" s="38">
        <f>F10+F11+F12</f>
        <v>0</v>
      </c>
      <c r="G9" s="38">
        <v>0</v>
      </c>
    </row>
    <row r="10" spans="1:12" s="21" customFormat="1" ht="12.75" customHeight="1">
      <c r="A10" s="39"/>
      <c r="B10" s="44"/>
      <c r="C10" s="55">
        <v>1</v>
      </c>
      <c r="D10" s="12" t="s">
        <v>41</v>
      </c>
      <c r="E10" s="116">
        <v>2.1</v>
      </c>
      <c r="F10" s="38"/>
      <c r="G10" s="38"/>
    </row>
    <row r="11" spans="1:12" s="21" customFormat="1" ht="12.75" customHeight="1">
      <c r="A11" s="39"/>
      <c r="B11" s="44"/>
      <c r="C11" s="55">
        <v>2</v>
      </c>
      <c r="D11" s="12" t="s">
        <v>42</v>
      </c>
      <c r="E11" s="117">
        <v>2.2000000000000002</v>
      </c>
      <c r="F11" s="38"/>
      <c r="G11" s="38"/>
    </row>
    <row r="12" spans="1:12" s="21" customFormat="1" ht="12.75" customHeight="1">
      <c r="A12" s="39"/>
      <c r="B12" s="44"/>
      <c r="C12" s="55">
        <v>3</v>
      </c>
      <c r="D12" s="12" t="s">
        <v>40</v>
      </c>
      <c r="E12" s="116">
        <v>2.2999999999999998</v>
      </c>
      <c r="F12" s="38"/>
      <c r="G12" s="38"/>
    </row>
    <row r="13" spans="1:12" s="21" customFormat="1" ht="12.75" customHeight="1">
      <c r="A13" s="39"/>
      <c r="B13" s="65" t="s">
        <v>104</v>
      </c>
      <c r="C13" s="66" t="s">
        <v>43</v>
      </c>
      <c r="D13" s="12"/>
      <c r="E13" s="116">
        <v>3</v>
      </c>
      <c r="F13" s="38">
        <f>F14+F15+F16+F17+F18</f>
        <v>63815945</v>
      </c>
      <c r="G13" s="38">
        <v>48835837.850000001</v>
      </c>
    </row>
    <row r="14" spans="1:12" s="21" customFormat="1" ht="12.75" customHeight="1">
      <c r="A14" s="39"/>
      <c r="B14" s="44"/>
      <c r="C14" s="55">
        <v>1</v>
      </c>
      <c r="D14" s="12" t="s">
        <v>44</v>
      </c>
      <c r="E14" s="117">
        <v>3.1</v>
      </c>
      <c r="F14" s="38"/>
      <c r="G14" s="38"/>
      <c r="J14" s="348" t="s">
        <v>585</v>
      </c>
      <c r="K14" s="348"/>
      <c r="L14" s="348"/>
    </row>
    <row r="15" spans="1:12" s="21" customFormat="1" ht="12.75" customHeight="1">
      <c r="A15" s="39"/>
      <c r="B15" s="44"/>
      <c r="C15" s="55">
        <v>2</v>
      </c>
      <c r="D15" s="12" t="s">
        <v>45</v>
      </c>
      <c r="E15" s="116">
        <v>3.2</v>
      </c>
      <c r="F15" s="38"/>
      <c r="G15" s="38"/>
      <c r="J15" s="21">
        <v>63815945</v>
      </c>
      <c r="K15" s="348"/>
      <c r="L15" s="351"/>
    </row>
    <row r="16" spans="1:12" s="21" customFormat="1" ht="12.75" customHeight="1">
      <c r="A16" s="39"/>
      <c r="B16" s="44"/>
      <c r="C16" s="55">
        <v>3</v>
      </c>
      <c r="D16" s="12" t="s">
        <v>46</v>
      </c>
      <c r="E16" s="117">
        <v>3.3</v>
      </c>
      <c r="F16" s="38"/>
      <c r="G16" s="38"/>
    </row>
    <row r="17" spans="1:12" s="21" customFormat="1" ht="12.75" customHeight="1">
      <c r="A17" s="39"/>
      <c r="B17" s="44"/>
      <c r="C17" s="55">
        <v>4</v>
      </c>
      <c r="D17" s="12" t="s">
        <v>47</v>
      </c>
      <c r="E17" s="116">
        <v>3.4</v>
      </c>
      <c r="F17" s="38">
        <f>+J15+K15-L15</f>
        <v>63815945</v>
      </c>
      <c r="G17" s="38">
        <v>48835837.850000001</v>
      </c>
      <c r="K17" s="20"/>
      <c r="L17" s="20"/>
    </row>
    <row r="18" spans="1:12" s="21" customFormat="1" ht="12.75" customHeight="1">
      <c r="A18" s="39"/>
      <c r="B18" s="44"/>
      <c r="C18" s="55">
        <v>5</v>
      </c>
      <c r="D18" s="12" t="s">
        <v>48</v>
      </c>
      <c r="E18" s="117">
        <v>3.5</v>
      </c>
      <c r="F18" s="38"/>
      <c r="G18" s="38"/>
      <c r="J18" s="20"/>
    </row>
    <row r="19" spans="1:12" s="21" customFormat="1" ht="12.75" customHeight="1">
      <c r="A19" s="39"/>
      <c r="B19" s="65" t="s">
        <v>104</v>
      </c>
      <c r="C19" s="66" t="s">
        <v>49</v>
      </c>
      <c r="D19" s="67"/>
      <c r="E19" s="117">
        <v>4</v>
      </c>
      <c r="F19" s="38">
        <f>F20+F21+F22+F23+F24+F25+F26</f>
        <v>38325254.278400004</v>
      </c>
      <c r="G19" s="38">
        <v>28827485.350000001</v>
      </c>
      <c r="J19" s="20"/>
    </row>
    <row r="20" spans="1:12" s="21" customFormat="1" ht="12.75" customHeight="1">
      <c r="A20" s="39"/>
      <c r="B20" s="68"/>
      <c r="C20" s="55">
        <v>1</v>
      </c>
      <c r="D20" s="12" t="s">
        <v>50</v>
      </c>
      <c r="E20" s="116">
        <v>4.0999999999999996</v>
      </c>
      <c r="F20" s="38"/>
      <c r="G20" s="38"/>
    </row>
    <row r="21" spans="1:12" s="21" customFormat="1" ht="12.75" customHeight="1">
      <c r="A21" s="39"/>
      <c r="B21" s="68"/>
      <c r="C21" s="55">
        <v>2</v>
      </c>
      <c r="D21" s="12" t="s">
        <v>51</v>
      </c>
      <c r="E21" s="117">
        <v>4.2</v>
      </c>
      <c r="F21" s="38"/>
      <c r="G21" s="38"/>
    </row>
    <row r="22" spans="1:12" s="21" customFormat="1" ht="12.75" customHeight="1">
      <c r="A22" s="39"/>
      <c r="B22" s="68"/>
      <c r="C22" s="55">
        <v>3</v>
      </c>
      <c r="D22" s="12" t="s">
        <v>52</v>
      </c>
      <c r="E22" s="116">
        <v>4.3</v>
      </c>
      <c r="F22" s="38"/>
      <c r="G22" s="38"/>
    </row>
    <row r="23" spans="1:12" s="21" customFormat="1" ht="12.75" customHeight="1">
      <c r="A23" s="39"/>
      <c r="B23" s="68"/>
      <c r="C23" s="55">
        <v>4</v>
      </c>
      <c r="D23" s="12" t="s">
        <v>53</v>
      </c>
      <c r="E23" s="117">
        <v>4.4000000000000004</v>
      </c>
      <c r="F23" s="38">
        <f>+INVENTARI!E124</f>
        <v>38325254.278400004</v>
      </c>
      <c r="G23" s="38">
        <v>28827485.350000001</v>
      </c>
    </row>
    <row r="24" spans="1:12" s="21" customFormat="1" ht="12.75" customHeight="1">
      <c r="A24" s="39"/>
      <c r="B24" s="68"/>
      <c r="C24" s="55">
        <v>5</v>
      </c>
      <c r="D24" s="12" t="s">
        <v>54</v>
      </c>
      <c r="E24" s="116">
        <v>4.5</v>
      </c>
      <c r="F24" s="38"/>
      <c r="G24" s="38"/>
    </row>
    <row r="25" spans="1:12" s="21" customFormat="1" ht="12.75" customHeight="1">
      <c r="A25" s="39"/>
      <c r="B25" s="68"/>
      <c r="C25" s="55">
        <v>6</v>
      </c>
      <c r="D25" s="12" t="s">
        <v>55</v>
      </c>
      <c r="E25" s="117">
        <v>4.5999999999999996</v>
      </c>
      <c r="F25" s="38"/>
      <c r="G25" s="38"/>
    </row>
    <row r="26" spans="1:12" s="21" customFormat="1" ht="12.75" customHeight="1">
      <c r="A26" s="39"/>
      <c r="B26" s="68"/>
      <c r="C26" s="55">
        <v>7</v>
      </c>
      <c r="D26" s="12" t="s">
        <v>56</v>
      </c>
      <c r="E26" s="116">
        <v>4.7</v>
      </c>
      <c r="F26" s="38"/>
      <c r="G26" s="38"/>
    </row>
    <row r="27" spans="1:12" s="21" customFormat="1" ht="12.75" customHeight="1">
      <c r="A27" s="39"/>
      <c r="B27" s="65" t="s">
        <v>104</v>
      </c>
      <c r="C27" s="66" t="s">
        <v>57</v>
      </c>
      <c r="D27" s="67"/>
      <c r="E27" s="116">
        <v>5</v>
      </c>
      <c r="F27" s="38"/>
      <c r="G27" s="38"/>
    </row>
    <row r="28" spans="1:12" s="21" customFormat="1" ht="12.75" customHeight="1">
      <c r="A28" s="39"/>
      <c r="B28" s="65" t="s">
        <v>104</v>
      </c>
      <c r="C28" s="66" t="s">
        <v>58</v>
      </c>
      <c r="D28" s="67"/>
      <c r="E28" s="117">
        <v>6</v>
      </c>
      <c r="F28" s="38"/>
      <c r="G28" s="38"/>
    </row>
    <row r="29" spans="1:12" s="21" customFormat="1" ht="12.75" customHeight="1">
      <c r="A29" s="77" t="s">
        <v>3</v>
      </c>
      <c r="B29" s="371" t="s">
        <v>78</v>
      </c>
      <c r="C29" s="372"/>
      <c r="D29" s="373"/>
      <c r="E29" s="117"/>
      <c r="F29" s="38">
        <f>F6+F9+F13+F19+F27+F28</f>
        <v>102307774.43040001</v>
      </c>
      <c r="G29" s="38">
        <v>77817324.948500007</v>
      </c>
    </row>
    <row r="30" spans="1:12" s="21" customFormat="1" ht="12.75" customHeight="1">
      <c r="A30" s="39"/>
      <c r="B30" s="375" t="s">
        <v>81</v>
      </c>
      <c r="C30" s="376"/>
      <c r="D30" s="377"/>
      <c r="E30" s="116"/>
      <c r="F30" s="38"/>
      <c r="G30" s="38"/>
    </row>
    <row r="31" spans="1:12" s="21" customFormat="1" ht="12.75" customHeight="1">
      <c r="A31" s="39"/>
      <c r="B31" s="65" t="s">
        <v>104</v>
      </c>
      <c r="C31" s="66" t="s">
        <v>61</v>
      </c>
      <c r="D31" s="67"/>
      <c r="E31" s="117">
        <v>7</v>
      </c>
      <c r="F31" s="38">
        <f>F32+F33+F34+F35+F36+F37</f>
        <v>0</v>
      </c>
      <c r="G31" s="38">
        <v>0</v>
      </c>
    </row>
    <row r="32" spans="1:12" s="21" customFormat="1" ht="12.75" customHeight="1">
      <c r="A32" s="39"/>
      <c r="B32" s="68"/>
      <c r="C32" s="55">
        <v>1</v>
      </c>
      <c r="D32" s="12" t="s">
        <v>62</v>
      </c>
      <c r="E32" s="116">
        <v>7.1</v>
      </c>
      <c r="F32" s="38"/>
      <c r="G32" s="38"/>
    </row>
    <row r="33" spans="1:7" s="21" customFormat="1" ht="12.75" customHeight="1">
      <c r="A33" s="39"/>
      <c r="B33" s="68"/>
      <c r="C33" s="55">
        <v>2</v>
      </c>
      <c r="D33" s="12" t="s">
        <v>63</v>
      </c>
      <c r="E33" s="117">
        <v>7.2</v>
      </c>
      <c r="F33" s="38"/>
      <c r="G33" s="38"/>
    </row>
    <row r="34" spans="1:7" s="21" customFormat="1" ht="12.75" customHeight="1">
      <c r="A34" s="39"/>
      <c r="B34" s="68"/>
      <c r="C34" s="55">
        <v>3</v>
      </c>
      <c r="D34" s="12" t="s">
        <v>64</v>
      </c>
      <c r="E34" s="116">
        <v>7.3</v>
      </c>
      <c r="F34" s="38"/>
      <c r="G34" s="38"/>
    </row>
    <row r="35" spans="1:7" s="21" customFormat="1" ht="12.75" customHeight="1">
      <c r="A35" s="39"/>
      <c r="B35" s="68"/>
      <c r="C35" s="55">
        <v>4</v>
      </c>
      <c r="D35" s="12" t="s">
        <v>65</v>
      </c>
      <c r="E35" s="117">
        <v>7.4</v>
      </c>
      <c r="F35" s="38"/>
      <c r="G35" s="38"/>
    </row>
    <row r="36" spans="1:7" s="21" customFormat="1" ht="12.75" customHeight="1">
      <c r="A36" s="39"/>
      <c r="B36" s="68"/>
      <c r="C36" s="55">
        <v>5</v>
      </c>
      <c r="D36" s="12" t="s">
        <v>66</v>
      </c>
      <c r="E36" s="116">
        <v>7.5</v>
      </c>
      <c r="F36" s="38"/>
      <c r="G36" s="38"/>
    </row>
    <row r="37" spans="1:7" s="21" customFormat="1" ht="12.75" customHeight="1">
      <c r="A37" s="39"/>
      <c r="B37" s="68"/>
      <c r="C37" s="55">
        <v>6</v>
      </c>
      <c r="D37" s="12" t="s">
        <v>67</v>
      </c>
      <c r="E37" s="117">
        <v>7.6</v>
      </c>
      <c r="F37" s="38"/>
      <c r="G37" s="38"/>
    </row>
    <row r="38" spans="1:7" s="21" customFormat="1" ht="12.75" customHeight="1">
      <c r="A38" s="39"/>
      <c r="B38" s="65" t="s">
        <v>104</v>
      </c>
      <c r="C38" s="66" t="s">
        <v>68</v>
      </c>
      <c r="D38" s="36"/>
      <c r="E38" s="117">
        <v>8</v>
      </c>
      <c r="F38" s="38">
        <f>F39+F40+F41+F42</f>
        <v>924948</v>
      </c>
      <c r="G38" s="38">
        <v>1156185</v>
      </c>
    </row>
    <row r="39" spans="1:7" s="21" customFormat="1" ht="12.75" customHeight="1">
      <c r="A39" s="39"/>
      <c r="B39" s="44"/>
      <c r="C39" s="55">
        <v>1</v>
      </c>
      <c r="D39" s="12" t="s">
        <v>69</v>
      </c>
      <c r="E39" s="116">
        <v>8.1</v>
      </c>
      <c r="F39" s="38"/>
      <c r="G39" s="38"/>
    </row>
    <row r="40" spans="1:7" s="21" customFormat="1" ht="12.75" customHeight="1">
      <c r="A40" s="39"/>
      <c r="B40" s="44"/>
      <c r="C40" s="55">
        <v>2</v>
      </c>
      <c r="D40" s="12" t="s">
        <v>70</v>
      </c>
      <c r="E40" s="117">
        <v>8.1999999999999993</v>
      </c>
      <c r="F40" s="38">
        <f>'Iv.mjet tran'!E11</f>
        <v>899280</v>
      </c>
      <c r="G40" s="38">
        <v>1124100</v>
      </c>
    </row>
    <row r="41" spans="1:7" s="21" customFormat="1" ht="12.75" customHeight="1">
      <c r="A41" s="39"/>
      <c r="B41" s="44"/>
      <c r="C41" s="55">
        <v>3</v>
      </c>
      <c r="D41" s="12" t="s">
        <v>71</v>
      </c>
      <c r="E41" s="116">
        <v>8.3000000000000007</v>
      </c>
      <c r="F41" s="38">
        <f>+AMORTIZ!G37</f>
        <v>25668</v>
      </c>
      <c r="G41" s="38">
        <v>32085</v>
      </c>
    </row>
    <row r="42" spans="1:7" s="21" customFormat="1" ht="12.75" customHeight="1">
      <c r="A42" s="39"/>
      <c r="B42" s="44"/>
      <c r="C42" s="55">
        <v>4</v>
      </c>
      <c r="D42" s="12" t="s">
        <v>72</v>
      </c>
      <c r="E42" s="117">
        <v>8.4</v>
      </c>
      <c r="F42" s="38"/>
      <c r="G42" s="38"/>
    </row>
    <row r="43" spans="1:7" s="21" customFormat="1" ht="12.75" customHeight="1">
      <c r="A43" s="39"/>
      <c r="B43" s="65" t="s">
        <v>104</v>
      </c>
      <c r="C43" s="66" t="s">
        <v>73</v>
      </c>
      <c r="D43" s="67"/>
      <c r="E43" s="117">
        <v>9</v>
      </c>
      <c r="F43" s="38"/>
      <c r="G43" s="38"/>
    </row>
    <row r="44" spans="1:7" s="21" customFormat="1" ht="12.75" customHeight="1">
      <c r="A44" s="39"/>
      <c r="B44" s="65" t="s">
        <v>104</v>
      </c>
      <c r="C44" s="66" t="s">
        <v>74</v>
      </c>
      <c r="D44" s="67"/>
      <c r="E44" s="117">
        <v>10</v>
      </c>
      <c r="F44" s="38">
        <f>F45+F46+F47</f>
        <v>0</v>
      </c>
      <c r="G44" s="38">
        <v>0</v>
      </c>
    </row>
    <row r="45" spans="1:7" s="21" customFormat="1" ht="12.75" customHeight="1">
      <c r="A45" s="39"/>
      <c r="B45" s="44"/>
      <c r="C45" s="55">
        <v>1</v>
      </c>
      <c r="D45" s="67" t="s">
        <v>75</v>
      </c>
      <c r="E45" s="116">
        <v>10.1</v>
      </c>
      <c r="F45" s="38"/>
      <c r="G45" s="38"/>
    </row>
    <row r="46" spans="1:7" s="21" customFormat="1" ht="12.75" customHeight="1">
      <c r="A46" s="39"/>
      <c r="B46" s="44"/>
      <c r="C46" s="55">
        <v>2</v>
      </c>
      <c r="D46" s="12" t="s">
        <v>76</v>
      </c>
      <c r="E46" s="117">
        <v>10.199999999999999</v>
      </c>
      <c r="F46" s="38"/>
      <c r="G46" s="38"/>
    </row>
    <row r="47" spans="1:7" s="21" customFormat="1" ht="12.75" customHeight="1">
      <c r="A47" s="39"/>
      <c r="B47" s="44"/>
      <c r="C47" s="55">
        <v>3</v>
      </c>
      <c r="D47" s="12" t="s">
        <v>77</v>
      </c>
      <c r="E47" s="116">
        <v>10.3</v>
      </c>
      <c r="F47" s="38"/>
      <c r="G47" s="38"/>
    </row>
    <row r="48" spans="1:7" s="21" customFormat="1" ht="12.75" customHeight="1">
      <c r="A48" s="39"/>
      <c r="B48" s="65" t="s">
        <v>104</v>
      </c>
      <c r="C48" s="66" t="s">
        <v>59</v>
      </c>
      <c r="D48" s="67"/>
      <c r="E48" s="116">
        <v>11</v>
      </c>
      <c r="F48" s="38"/>
      <c r="G48" s="38"/>
    </row>
    <row r="49" spans="1:7" s="21" customFormat="1" ht="12.75" customHeight="1">
      <c r="A49" s="39"/>
      <c r="B49" s="65" t="s">
        <v>104</v>
      </c>
      <c r="C49" s="66" t="s">
        <v>60</v>
      </c>
      <c r="D49" s="67"/>
      <c r="E49" s="117">
        <v>12</v>
      </c>
      <c r="F49" s="38"/>
      <c r="G49" s="38"/>
    </row>
    <row r="50" spans="1:7" s="21" customFormat="1" ht="12.75" customHeight="1">
      <c r="A50" s="56" t="s">
        <v>4</v>
      </c>
      <c r="B50" s="371" t="s">
        <v>80</v>
      </c>
      <c r="C50" s="372"/>
      <c r="D50" s="373"/>
      <c r="E50" s="117"/>
      <c r="F50" s="38">
        <f>F31+F38+F43+F44+F48+F49</f>
        <v>924948</v>
      </c>
      <c r="G50" s="38">
        <v>1156185</v>
      </c>
    </row>
    <row r="51" spans="1:7" s="21" customFormat="1" ht="30" customHeight="1">
      <c r="A51" s="78"/>
      <c r="B51" s="371" t="s">
        <v>96</v>
      </c>
      <c r="C51" s="372"/>
      <c r="D51" s="373"/>
      <c r="E51" s="116"/>
      <c r="F51" s="38">
        <f>F29+F50</f>
        <v>103232722.43040001</v>
      </c>
      <c r="G51" s="38">
        <v>78973509.948500007</v>
      </c>
    </row>
    <row r="52" spans="1:7" s="21" customFormat="1" ht="9.75" customHeight="1">
      <c r="A52" s="70"/>
      <c r="B52" s="70"/>
      <c r="C52" s="70"/>
      <c r="D52" s="70"/>
      <c r="E52" s="70"/>
      <c r="F52" s="72"/>
      <c r="G52" s="72"/>
    </row>
    <row r="53" spans="1:7" s="21" customFormat="1" ht="15.95" customHeight="1">
      <c r="A53" s="70"/>
      <c r="B53" s="70"/>
      <c r="C53" s="70"/>
      <c r="D53" s="70"/>
      <c r="E53" s="70"/>
      <c r="F53" s="72">
        <f>+F51-Pasivet!F49</f>
        <v>0.18790002167224884</v>
      </c>
      <c r="G53" s="72"/>
    </row>
  </sheetData>
  <mergeCells count="7">
    <mergeCell ref="B29:D29"/>
    <mergeCell ref="A2:G2"/>
    <mergeCell ref="B30:D30"/>
    <mergeCell ref="B51:D51"/>
    <mergeCell ref="B5:D5"/>
    <mergeCell ref="B50:D50"/>
    <mergeCell ref="B4:D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0"/>
  <sheetViews>
    <sheetView topLeftCell="A22" workbookViewId="0">
      <selection activeCell="K14" sqref="K14"/>
    </sheetView>
  </sheetViews>
  <sheetFormatPr defaultRowHeight="12.75"/>
  <cols>
    <col min="1" max="1" width="3.7109375" style="2" customWidth="1"/>
    <col min="2" max="2" width="4" style="2" customWidth="1"/>
    <col min="3" max="3" width="3.42578125" style="2" customWidth="1"/>
    <col min="4" max="4" width="61.85546875" style="6" bestFit="1" customWidth="1"/>
    <col min="5" max="5" width="9.7109375" style="2" bestFit="1" customWidth="1"/>
    <col min="6" max="6" width="11.140625" style="22" bestFit="1" customWidth="1"/>
    <col min="7" max="7" width="10.140625" style="22" bestFit="1" customWidth="1"/>
    <col min="8" max="8" width="1.42578125" style="6" customWidth="1"/>
    <col min="9" max="16384" width="9.140625" style="6"/>
  </cols>
  <sheetData>
    <row r="2" spans="1:11" s="21" customFormat="1" ht="6" customHeight="1">
      <c r="A2" s="1"/>
      <c r="B2" s="17"/>
      <c r="C2" s="17"/>
      <c r="D2" s="18"/>
      <c r="E2" s="115"/>
      <c r="F2" s="19"/>
      <c r="G2" s="19"/>
    </row>
    <row r="3" spans="1:11" s="21" customFormat="1" ht="18" customHeight="1">
      <c r="A3" s="374" t="s">
        <v>226</v>
      </c>
      <c r="B3" s="374"/>
      <c r="C3" s="374"/>
      <c r="D3" s="374"/>
      <c r="E3" s="374"/>
      <c r="F3" s="374"/>
      <c r="G3" s="374"/>
    </row>
    <row r="4" spans="1:11" ht="6.75" customHeight="1"/>
    <row r="5" spans="1:11" s="13" customFormat="1" ht="21" customHeight="1">
      <c r="A5" s="42" t="s">
        <v>2</v>
      </c>
      <c r="B5" s="371" t="s">
        <v>82</v>
      </c>
      <c r="C5" s="372"/>
      <c r="D5" s="373"/>
      <c r="E5" s="110" t="s">
        <v>282</v>
      </c>
      <c r="F5" s="37">
        <v>2018</v>
      </c>
      <c r="G5" s="37">
        <v>2017</v>
      </c>
    </row>
    <row r="6" spans="1:11" s="21" customFormat="1" ht="12.75" customHeight="1">
      <c r="A6" s="39"/>
      <c r="B6" s="65" t="s">
        <v>104</v>
      </c>
      <c r="C6" s="66" t="s">
        <v>83</v>
      </c>
      <c r="D6" s="67"/>
      <c r="E6" s="116">
        <v>13</v>
      </c>
      <c r="F6" s="38">
        <f>F7+F8+F9+F10+F11+F12+F13+F14+F15</f>
        <v>75830702.392499998</v>
      </c>
      <c r="G6" s="38">
        <v>53080394</v>
      </c>
    </row>
    <row r="7" spans="1:11" s="21" customFormat="1" ht="12.75" customHeight="1">
      <c r="A7" s="39"/>
      <c r="B7" s="44"/>
      <c r="C7" s="55">
        <v>1</v>
      </c>
      <c r="D7" s="12" t="s">
        <v>84</v>
      </c>
      <c r="E7" s="117" t="s">
        <v>404</v>
      </c>
      <c r="F7" s="38"/>
      <c r="G7" s="38"/>
    </row>
    <row r="8" spans="1:11" s="21" customFormat="1" ht="12.75" customHeight="1">
      <c r="A8" s="39"/>
      <c r="B8" s="44"/>
      <c r="C8" s="55">
        <v>2</v>
      </c>
      <c r="D8" s="12" t="s">
        <v>85</v>
      </c>
      <c r="E8" s="116" t="s">
        <v>405</v>
      </c>
      <c r="F8" s="38"/>
      <c r="G8" s="38"/>
    </row>
    <row r="9" spans="1:11" s="21" customFormat="1" ht="12.75" customHeight="1">
      <c r="A9" s="39"/>
      <c r="B9" s="44"/>
      <c r="C9" s="55">
        <v>3</v>
      </c>
      <c r="D9" s="12" t="s">
        <v>86</v>
      </c>
      <c r="E9" s="117" t="s">
        <v>406</v>
      </c>
      <c r="F9" s="38"/>
      <c r="G9" s="38"/>
    </row>
    <row r="10" spans="1:11" s="21" customFormat="1" ht="12.75" customHeight="1">
      <c r="A10" s="39"/>
      <c r="B10" s="44"/>
      <c r="C10" s="55">
        <v>4</v>
      </c>
      <c r="D10" s="12" t="s">
        <v>87</v>
      </c>
      <c r="E10" s="116" t="s">
        <v>407</v>
      </c>
      <c r="F10" s="38">
        <v>74364572.392499998</v>
      </c>
      <c r="G10" s="38">
        <v>51631136</v>
      </c>
    </row>
    <row r="11" spans="1:11" s="21" customFormat="1" ht="12.75" customHeight="1">
      <c r="A11" s="39"/>
      <c r="B11" s="44"/>
      <c r="C11" s="55">
        <v>5</v>
      </c>
      <c r="D11" s="12" t="s">
        <v>88</v>
      </c>
      <c r="E11" s="117" t="s">
        <v>408</v>
      </c>
      <c r="F11" s="38"/>
      <c r="G11" s="38"/>
    </row>
    <row r="12" spans="1:11" s="21" customFormat="1" ht="12.75" customHeight="1">
      <c r="A12" s="39"/>
      <c r="B12" s="44"/>
      <c r="C12" s="55">
        <v>6</v>
      </c>
      <c r="D12" s="12" t="s">
        <v>89</v>
      </c>
      <c r="E12" s="116" t="s">
        <v>409</v>
      </c>
      <c r="F12" s="38"/>
      <c r="G12" s="38"/>
    </row>
    <row r="13" spans="1:11" s="21" customFormat="1" ht="12.75" customHeight="1">
      <c r="A13" s="39"/>
      <c r="B13" s="44"/>
      <c r="C13" s="55">
        <v>7</v>
      </c>
      <c r="D13" s="12" t="s">
        <v>90</v>
      </c>
      <c r="E13" s="117" t="s">
        <v>410</v>
      </c>
      <c r="F13" s="38"/>
      <c r="G13" s="38"/>
      <c r="J13" s="348" t="s">
        <v>586</v>
      </c>
      <c r="K13" s="348" t="s">
        <v>587</v>
      </c>
    </row>
    <row r="14" spans="1:11" s="21" customFormat="1" ht="12.75" customHeight="1">
      <c r="A14" s="39"/>
      <c r="B14" s="44"/>
      <c r="C14" s="55">
        <v>8</v>
      </c>
      <c r="D14" s="12" t="s">
        <v>91</v>
      </c>
      <c r="E14" s="116" t="s">
        <v>411</v>
      </c>
      <c r="F14" s="38">
        <v>1462230</v>
      </c>
      <c r="G14" s="38">
        <v>1445358</v>
      </c>
      <c r="J14" s="21">
        <v>1423728</v>
      </c>
      <c r="K14" s="21">
        <v>38502</v>
      </c>
    </row>
    <row r="15" spans="1:11" s="21" customFormat="1" ht="12.75" customHeight="1">
      <c r="A15" s="39"/>
      <c r="B15" s="44"/>
      <c r="C15" s="55">
        <v>9</v>
      </c>
      <c r="D15" s="12" t="s">
        <v>92</v>
      </c>
      <c r="E15" s="117" t="s">
        <v>412</v>
      </c>
      <c r="F15" s="38">
        <v>3900</v>
      </c>
      <c r="G15" s="38">
        <v>3900</v>
      </c>
    </row>
    <row r="16" spans="1:11" s="21" customFormat="1" ht="12.75" customHeight="1">
      <c r="A16" s="39"/>
      <c r="B16" s="114"/>
      <c r="C16" s="55">
        <v>10</v>
      </c>
      <c r="D16" s="12" t="s">
        <v>100</v>
      </c>
      <c r="E16" s="117" t="s">
        <v>413</v>
      </c>
      <c r="F16" s="38"/>
      <c r="G16" s="38"/>
    </row>
    <row r="17" spans="1:7" s="21" customFormat="1" ht="12.75" customHeight="1">
      <c r="A17" s="39"/>
      <c r="B17" s="65" t="s">
        <v>104</v>
      </c>
      <c r="C17" s="66" t="s">
        <v>93</v>
      </c>
      <c r="D17" s="67"/>
      <c r="E17" s="117">
        <v>14</v>
      </c>
      <c r="F17" s="38"/>
      <c r="G17" s="38"/>
    </row>
    <row r="18" spans="1:7" s="21" customFormat="1" ht="12.75" customHeight="1">
      <c r="A18" s="39"/>
      <c r="B18" s="65" t="s">
        <v>104</v>
      </c>
      <c r="C18" s="66" t="s">
        <v>94</v>
      </c>
      <c r="D18" s="12"/>
      <c r="E18" s="116">
        <v>15</v>
      </c>
      <c r="F18" s="38"/>
      <c r="G18" s="38"/>
    </row>
    <row r="19" spans="1:7" s="21" customFormat="1" ht="12.75" customHeight="1">
      <c r="A19" s="39"/>
      <c r="B19" s="65" t="s">
        <v>104</v>
      </c>
      <c r="C19" s="66" t="s">
        <v>95</v>
      </c>
      <c r="D19" s="12"/>
      <c r="E19" s="117">
        <v>16</v>
      </c>
      <c r="F19" s="38"/>
      <c r="G19" s="38"/>
    </row>
    <row r="20" spans="1:7" s="21" customFormat="1" ht="15.95" customHeight="1">
      <c r="A20" s="39"/>
      <c r="B20" s="371" t="s">
        <v>108</v>
      </c>
      <c r="C20" s="372"/>
      <c r="D20" s="373"/>
      <c r="E20" s="116"/>
      <c r="F20" s="38">
        <f>F6+F17+F18+F19</f>
        <v>75830702.392499998</v>
      </c>
      <c r="G20" s="38">
        <v>53080394</v>
      </c>
    </row>
    <row r="21" spans="1:7" s="21" customFormat="1" ht="12.75" customHeight="1">
      <c r="A21" s="39"/>
      <c r="B21" s="65" t="s">
        <v>104</v>
      </c>
      <c r="C21" s="66" t="s">
        <v>98</v>
      </c>
      <c r="D21" s="36"/>
      <c r="E21" s="117">
        <v>17</v>
      </c>
      <c r="F21" s="38">
        <f>F22+F23+F24+F25+F26+F27+F28+F29</f>
        <v>18250000</v>
      </c>
      <c r="G21" s="38">
        <v>18250000</v>
      </c>
    </row>
    <row r="22" spans="1:7" s="21" customFormat="1" ht="12.75" customHeight="1">
      <c r="A22" s="39"/>
      <c r="B22" s="68"/>
      <c r="C22" s="55">
        <v>1</v>
      </c>
      <c r="D22" s="12" t="s">
        <v>84</v>
      </c>
      <c r="E22" s="116" t="s">
        <v>414</v>
      </c>
      <c r="F22" s="38">
        <v>18250000</v>
      </c>
      <c r="G22" s="38">
        <v>18250000</v>
      </c>
    </row>
    <row r="23" spans="1:7" s="21" customFormat="1" ht="12.75" customHeight="1">
      <c r="A23" s="39"/>
      <c r="B23" s="68"/>
      <c r="C23" s="55">
        <v>2</v>
      </c>
      <c r="D23" s="12" t="s">
        <v>85</v>
      </c>
      <c r="E23" s="117" t="s">
        <v>415</v>
      </c>
      <c r="F23" s="38"/>
      <c r="G23" s="38"/>
    </row>
    <row r="24" spans="1:7" s="21" customFormat="1" ht="12.75" customHeight="1">
      <c r="A24" s="39"/>
      <c r="B24" s="68"/>
      <c r="C24" s="55">
        <v>3</v>
      </c>
      <c r="D24" s="12" t="s">
        <v>99</v>
      </c>
      <c r="E24" s="116" t="s">
        <v>416</v>
      </c>
      <c r="F24" s="38"/>
      <c r="G24" s="38"/>
    </row>
    <row r="25" spans="1:7" s="21" customFormat="1" ht="12.75" customHeight="1">
      <c r="A25" s="39"/>
      <c r="B25" s="68"/>
      <c r="C25" s="55">
        <v>4</v>
      </c>
      <c r="D25" s="12" t="s">
        <v>87</v>
      </c>
      <c r="E25" s="117" t="s">
        <v>417</v>
      </c>
      <c r="F25" s="38"/>
      <c r="G25" s="38"/>
    </row>
    <row r="26" spans="1:7" s="21" customFormat="1" ht="12.75" customHeight="1">
      <c r="A26" s="39"/>
      <c r="B26" s="68"/>
      <c r="C26" s="55">
        <v>5</v>
      </c>
      <c r="D26" s="12" t="s">
        <v>88</v>
      </c>
      <c r="E26" s="116" t="s">
        <v>418</v>
      </c>
      <c r="F26" s="38"/>
      <c r="G26" s="38"/>
    </row>
    <row r="27" spans="1:7" s="21" customFormat="1" ht="12.75" customHeight="1">
      <c r="A27" s="39"/>
      <c r="B27" s="68"/>
      <c r="C27" s="55">
        <v>6</v>
      </c>
      <c r="D27" s="12" t="s">
        <v>89</v>
      </c>
      <c r="E27" s="117" t="s">
        <v>419</v>
      </c>
      <c r="F27" s="38"/>
      <c r="G27" s="38"/>
    </row>
    <row r="28" spans="1:7" s="21" customFormat="1" ht="12.75" customHeight="1">
      <c r="A28" s="39"/>
      <c r="B28" s="68"/>
      <c r="C28" s="55">
        <v>7</v>
      </c>
      <c r="D28" s="12" t="s">
        <v>90</v>
      </c>
      <c r="E28" s="116" t="s">
        <v>420</v>
      </c>
      <c r="F28" s="38"/>
      <c r="G28" s="38"/>
    </row>
    <row r="29" spans="1:7" s="21" customFormat="1" ht="12.75" customHeight="1">
      <c r="A29" s="39"/>
      <c r="B29" s="68"/>
      <c r="C29" s="55">
        <v>8</v>
      </c>
      <c r="D29" s="12" t="s">
        <v>100</v>
      </c>
      <c r="E29" s="117" t="s">
        <v>421</v>
      </c>
      <c r="F29" s="38"/>
      <c r="G29" s="38"/>
    </row>
    <row r="30" spans="1:7" s="21" customFormat="1" ht="12.75" customHeight="1">
      <c r="A30" s="39"/>
      <c r="B30" s="65" t="s">
        <v>104</v>
      </c>
      <c r="C30" s="66" t="s">
        <v>101</v>
      </c>
      <c r="D30" s="67"/>
      <c r="E30" s="117">
        <v>18</v>
      </c>
      <c r="F30" s="38"/>
      <c r="G30" s="38"/>
    </row>
    <row r="31" spans="1:7" s="21" customFormat="1" ht="12.75" customHeight="1">
      <c r="A31" s="39"/>
      <c r="B31" s="65" t="s">
        <v>104</v>
      </c>
      <c r="C31" s="66" t="s">
        <v>102</v>
      </c>
      <c r="D31" s="67"/>
      <c r="E31" s="116">
        <v>19</v>
      </c>
      <c r="F31" s="38"/>
      <c r="G31" s="38"/>
    </row>
    <row r="32" spans="1:7" s="21" customFormat="1" ht="12.75" customHeight="1">
      <c r="A32" s="39"/>
      <c r="B32" s="65" t="s">
        <v>104</v>
      </c>
      <c r="C32" s="66" t="s">
        <v>103</v>
      </c>
      <c r="D32" s="67"/>
      <c r="E32" s="117">
        <v>20</v>
      </c>
      <c r="F32" s="38">
        <f>F33+F34</f>
        <v>0</v>
      </c>
      <c r="G32" s="38">
        <v>0</v>
      </c>
    </row>
    <row r="33" spans="1:7" s="21" customFormat="1" ht="12.75" customHeight="1">
      <c r="A33" s="39"/>
      <c r="B33" s="44"/>
      <c r="C33" s="55">
        <v>1</v>
      </c>
      <c r="D33" s="12" t="s">
        <v>105</v>
      </c>
      <c r="E33" s="116" t="s">
        <v>422</v>
      </c>
      <c r="F33" s="38"/>
      <c r="G33" s="38"/>
    </row>
    <row r="34" spans="1:7" s="21" customFormat="1" ht="12.75" customHeight="1">
      <c r="A34" s="39"/>
      <c r="B34" s="44"/>
      <c r="C34" s="55">
        <v>2</v>
      </c>
      <c r="D34" s="12" t="s">
        <v>106</v>
      </c>
      <c r="E34" s="117" t="s">
        <v>423</v>
      </c>
      <c r="F34" s="38"/>
      <c r="G34" s="38"/>
    </row>
    <row r="35" spans="1:7" s="21" customFormat="1" ht="12.75" customHeight="1">
      <c r="A35" s="39"/>
      <c r="B35" s="65" t="s">
        <v>104</v>
      </c>
      <c r="C35" s="66" t="s">
        <v>107</v>
      </c>
      <c r="D35" s="67"/>
      <c r="E35" s="116">
        <v>21</v>
      </c>
      <c r="F35" s="38"/>
      <c r="G35" s="38"/>
    </row>
    <row r="36" spans="1:7" s="21" customFormat="1" ht="15.95" customHeight="1">
      <c r="A36" s="39"/>
      <c r="B36" s="371" t="s">
        <v>109</v>
      </c>
      <c r="C36" s="372"/>
      <c r="D36" s="373"/>
      <c r="E36" s="116"/>
      <c r="F36" s="38">
        <f>F21+F30+F31+F32+F35</f>
        <v>18250000</v>
      </c>
      <c r="G36" s="38">
        <v>18250000</v>
      </c>
    </row>
    <row r="37" spans="1:7" s="21" customFormat="1" ht="24.75" customHeight="1">
      <c r="A37" s="39"/>
      <c r="B37" s="371" t="s">
        <v>97</v>
      </c>
      <c r="C37" s="372"/>
      <c r="D37" s="373"/>
      <c r="E37" s="116"/>
      <c r="F37" s="38">
        <f>F20+F36</f>
        <v>94080702.392499998</v>
      </c>
      <c r="G37" s="38">
        <v>71330394</v>
      </c>
    </row>
    <row r="38" spans="1:7" s="21" customFormat="1" ht="12.75" customHeight="1">
      <c r="A38" s="39"/>
      <c r="B38" s="65" t="s">
        <v>104</v>
      </c>
      <c r="C38" s="66" t="s">
        <v>110</v>
      </c>
      <c r="D38" s="67"/>
      <c r="E38" s="117">
        <v>22</v>
      </c>
      <c r="F38" s="38"/>
      <c r="G38" s="38"/>
    </row>
    <row r="39" spans="1:7" s="21" customFormat="1" ht="12.75" customHeight="1">
      <c r="A39" s="39"/>
      <c r="B39" s="65" t="s">
        <v>104</v>
      </c>
      <c r="C39" s="66" t="s">
        <v>111</v>
      </c>
      <c r="D39" s="67"/>
      <c r="E39" s="116">
        <v>23</v>
      </c>
      <c r="F39" s="38">
        <v>100000</v>
      </c>
      <c r="G39" s="38">
        <v>100000</v>
      </c>
    </row>
    <row r="40" spans="1:7" s="21" customFormat="1" ht="12.75" customHeight="1">
      <c r="A40" s="39"/>
      <c r="B40" s="65" t="s">
        <v>104</v>
      </c>
      <c r="C40" s="66" t="s">
        <v>112</v>
      </c>
      <c r="D40" s="67"/>
      <c r="E40" s="117">
        <v>24</v>
      </c>
      <c r="F40" s="38"/>
      <c r="G40" s="38"/>
    </row>
    <row r="41" spans="1:7" s="21" customFormat="1" ht="12.75" customHeight="1">
      <c r="A41" s="39"/>
      <c r="B41" s="65" t="s">
        <v>104</v>
      </c>
      <c r="C41" s="66" t="s">
        <v>113</v>
      </c>
      <c r="D41" s="67"/>
      <c r="E41" s="116">
        <v>25</v>
      </c>
      <c r="F41" s="38"/>
      <c r="G41" s="38"/>
    </row>
    <row r="42" spans="1:7" s="21" customFormat="1" ht="12.75" customHeight="1">
      <c r="A42" s="39"/>
      <c r="B42" s="65" t="s">
        <v>104</v>
      </c>
      <c r="C42" s="66" t="s">
        <v>114</v>
      </c>
      <c r="D42" s="67"/>
      <c r="E42" s="117">
        <v>26</v>
      </c>
      <c r="F42" s="38">
        <f>F43+F44+F45</f>
        <v>7543116</v>
      </c>
      <c r="G42" s="38">
        <v>6552323</v>
      </c>
    </row>
    <row r="43" spans="1:7" s="21" customFormat="1" ht="12.75" customHeight="1">
      <c r="A43" s="39"/>
      <c r="B43" s="69"/>
      <c r="C43" s="55">
        <v>1</v>
      </c>
      <c r="D43" s="12" t="s">
        <v>115</v>
      </c>
      <c r="E43" s="116" t="s">
        <v>424</v>
      </c>
      <c r="F43" s="38"/>
      <c r="G43" s="38"/>
    </row>
    <row r="44" spans="1:7" s="21" customFormat="1" ht="12.75" customHeight="1">
      <c r="A44" s="39"/>
      <c r="B44" s="69"/>
      <c r="C44" s="55">
        <v>2</v>
      </c>
      <c r="D44" s="12" t="s">
        <v>116</v>
      </c>
      <c r="E44" s="117" t="s">
        <v>425</v>
      </c>
      <c r="F44" s="38"/>
      <c r="G44" s="38"/>
    </row>
    <row r="45" spans="1:7" s="21" customFormat="1" ht="12.75" customHeight="1">
      <c r="A45" s="39"/>
      <c r="B45" s="69"/>
      <c r="C45" s="55">
        <v>3</v>
      </c>
      <c r="D45" s="12" t="s">
        <v>114</v>
      </c>
      <c r="E45" s="116" t="s">
        <v>426</v>
      </c>
      <c r="F45" s="38">
        <v>7543116</v>
      </c>
      <c r="G45" s="38">
        <v>6552323</v>
      </c>
    </row>
    <row r="46" spans="1:7" s="21" customFormat="1" ht="12.75" customHeight="1">
      <c r="A46" s="39"/>
      <c r="B46" s="65" t="s">
        <v>104</v>
      </c>
      <c r="C46" s="66" t="s">
        <v>117</v>
      </c>
      <c r="D46" s="67"/>
      <c r="E46" s="117">
        <v>27</v>
      </c>
      <c r="F46" s="38"/>
      <c r="G46" s="38"/>
    </row>
    <row r="47" spans="1:7" s="21" customFormat="1" ht="12.75" customHeight="1">
      <c r="A47" s="39"/>
      <c r="B47" s="65" t="s">
        <v>104</v>
      </c>
      <c r="C47" s="66" t="s">
        <v>118</v>
      </c>
      <c r="D47" s="67"/>
      <c r="E47" s="116">
        <v>28</v>
      </c>
      <c r="F47" s="38">
        <f>PASH!F40</f>
        <v>1508903.85</v>
      </c>
      <c r="G47" s="38">
        <v>990792.85000000009</v>
      </c>
    </row>
    <row r="48" spans="1:7" s="21" customFormat="1" ht="15.95" customHeight="1">
      <c r="A48" s="39"/>
      <c r="B48" s="371" t="s">
        <v>119</v>
      </c>
      <c r="C48" s="372"/>
      <c r="D48" s="373"/>
      <c r="E48" s="116"/>
      <c r="F48" s="38">
        <f>F38+F39+F40+F41+F42+F46+F47</f>
        <v>9152019.8499999996</v>
      </c>
      <c r="G48" s="38">
        <v>7643115.8499999996</v>
      </c>
    </row>
    <row r="49" spans="1:7" s="21" customFormat="1" ht="24.75" customHeight="1">
      <c r="A49" s="39"/>
      <c r="B49" s="371" t="s">
        <v>120</v>
      </c>
      <c r="C49" s="372"/>
      <c r="D49" s="373"/>
      <c r="E49" s="116"/>
      <c r="F49" s="38">
        <f>F37+F48</f>
        <v>103232722.24249999</v>
      </c>
      <c r="G49" s="38">
        <v>78973509.849999994</v>
      </c>
    </row>
    <row r="50" spans="1:7" s="21" customFormat="1" ht="15.95" customHeight="1">
      <c r="A50" s="70"/>
      <c r="B50" s="70"/>
      <c r="C50" s="71"/>
      <c r="D50" s="7"/>
      <c r="E50" s="70"/>
      <c r="F50" s="72"/>
      <c r="G50" s="72"/>
    </row>
    <row r="51" spans="1:7" s="21" customFormat="1" ht="15.95" customHeight="1">
      <c r="A51" s="70"/>
      <c r="B51" s="70"/>
      <c r="C51" s="71"/>
      <c r="D51" s="7"/>
      <c r="E51" s="70"/>
      <c r="F51" s="72">
        <f>Aktivet!F51-Pasivet!F49</f>
        <v>0.18790002167224884</v>
      </c>
      <c r="G51" s="72"/>
    </row>
    <row r="52" spans="1:7" s="21" customFormat="1" ht="15.95" customHeight="1">
      <c r="A52" s="70"/>
      <c r="B52" s="70"/>
      <c r="C52" s="71"/>
      <c r="D52" s="7"/>
      <c r="E52" s="70"/>
      <c r="F52" s="72"/>
      <c r="G52" s="72"/>
    </row>
    <row r="53" spans="1:7" s="21" customFormat="1" ht="15.95" customHeight="1">
      <c r="A53" s="70"/>
      <c r="B53" s="70"/>
      <c r="C53" s="71"/>
      <c r="D53" s="7"/>
      <c r="E53" s="70"/>
      <c r="F53" s="72"/>
      <c r="G53" s="72"/>
    </row>
    <row r="54" spans="1:7" s="21" customFormat="1" ht="15.95" customHeight="1">
      <c r="A54" s="24"/>
      <c r="B54" s="24"/>
      <c r="C54" s="24"/>
      <c r="D54" s="7"/>
      <c r="E54" s="70"/>
      <c r="F54" s="72"/>
      <c r="G54" s="72"/>
    </row>
    <row r="55" spans="1:7" s="21" customFormat="1" ht="15.95" customHeight="1">
      <c r="A55" s="70"/>
      <c r="B55" s="70"/>
      <c r="C55" s="71"/>
      <c r="D55" s="7"/>
      <c r="E55" s="70"/>
      <c r="F55" s="72"/>
      <c r="G55" s="72"/>
    </row>
    <row r="56" spans="1:7" s="21" customFormat="1" ht="15.95" customHeight="1">
      <c r="A56" s="70"/>
      <c r="B56" s="70"/>
      <c r="C56" s="71"/>
      <c r="D56" s="7"/>
      <c r="E56" s="70"/>
      <c r="F56" s="72"/>
      <c r="G56" s="72"/>
    </row>
    <row r="57" spans="1:7" s="21" customFormat="1" ht="15.95" customHeight="1">
      <c r="A57" s="70"/>
      <c r="B57" s="70"/>
      <c r="C57" s="71"/>
      <c r="D57" s="7"/>
      <c r="E57" s="70"/>
      <c r="F57" s="72"/>
      <c r="G57" s="72"/>
    </row>
    <row r="58" spans="1:7" s="21" customFormat="1" ht="15.95" customHeight="1">
      <c r="A58" s="70"/>
      <c r="B58" s="70"/>
      <c r="C58" s="71"/>
      <c r="D58" s="7"/>
      <c r="E58" s="70"/>
      <c r="F58" s="72"/>
      <c r="G58" s="72"/>
    </row>
    <row r="59" spans="1:7" s="21" customFormat="1" ht="15.95" customHeight="1">
      <c r="A59" s="70"/>
      <c r="B59" s="70"/>
      <c r="C59" s="70"/>
      <c r="D59" s="70"/>
      <c r="E59" s="70"/>
      <c r="F59" s="72"/>
      <c r="G59" s="72"/>
    </row>
    <row r="60" spans="1:7">
      <c r="A60" s="73"/>
      <c r="B60" s="73"/>
      <c r="C60" s="74"/>
      <c r="D60" s="4"/>
      <c r="E60" s="73"/>
      <c r="F60" s="75"/>
      <c r="G60" s="75"/>
    </row>
  </sheetData>
  <mergeCells count="7">
    <mergeCell ref="B49:D49"/>
    <mergeCell ref="A3:G3"/>
    <mergeCell ref="B37:D37"/>
    <mergeCell ref="B20:D20"/>
    <mergeCell ref="B36:D36"/>
    <mergeCell ref="B48:D48"/>
    <mergeCell ref="B5:D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8"/>
  <sheetViews>
    <sheetView topLeftCell="A19" workbookViewId="0">
      <selection activeCell="F31" activeCellId="2" sqref="F11 F20 F31:F32"/>
    </sheetView>
  </sheetViews>
  <sheetFormatPr defaultRowHeight="15"/>
  <cols>
    <col min="1" max="1" width="3.7109375" style="104" customWidth="1"/>
    <col min="2" max="2" width="3.42578125" style="2" customWidth="1"/>
    <col min="3" max="3" width="2.7109375" style="2" customWidth="1"/>
    <col min="4" max="4" width="63.140625" style="6" customWidth="1"/>
    <col min="5" max="5" width="9.7109375" style="2" bestFit="1" customWidth="1"/>
    <col min="6" max="6" width="11.7109375" style="22" bestFit="1" customWidth="1"/>
    <col min="7" max="7" width="12.28515625" style="22" customWidth="1"/>
    <col min="8" max="9" width="9.140625" style="6"/>
    <col min="10" max="10" width="16.5703125" style="6" bestFit="1" customWidth="1"/>
    <col min="11" max="16384" width="9.140625" style="6"/>
  </cols>
  <sheetData>
    <row r="1" spans="1:7" s="21" customFormat="1" ht="7.5" customHeight="1">
      <c r="A1" s="23"/>
      <c r="B1" s="1"/>
      <c r="C1" s="17"/>
      <c r="D1" s="18"/>
      <c r="E1" s="115"/>
      <c r="F1" s="19"/>
      <c r="G1" s="20"/>
    </row>
    <row r="2" spans="1:7" s="21" customFormat="1" ht="17.25" customHeight="1">
      <c r="A2" s="387" t="s">
        <v>121</v>
      </c>
      <c r="B2" s="387"/>
      <c r="C2" s="387"/>
      <c r="D2" s="387"/>
      <c r="E2" s="387"/>
      <c r="F2" s="387"/>
      <c r="G2" s="387"/>
    </row>
    <row r="3" spans="1:7" s="21" customFormat="1" ht="17.25" customHeight="1">
      <c r="A3" s="387" t="s">
        <v>122</v>
      </c>
      <c r="B3" s="387"/>
      <c r="C3" s="387"/>
      <c r="D3" s="387"/>
      <c r="E3" s="387"/>
      <c r="F3" s="387"/>
      <c r="G3" s="387"/>
    </row>
    <row r="4" spans="1:7" s="21" customFormat="1" ht="17.25" customHeight="1">
      <c r="A4" s="393" t="s">
        <v>123</v>
      </c>
      <c r="B4" s="393"/>
      <c r="C4" s="393"/>
      <c r="D4" s="393"/>
      <c r="E4" s="393"/>
      <c r="F4" s="393"/>
      <c r="G4" s="393"/>
    </row>
    <row r="5" spans="1:7" ht="7.5" customHeight="1"/>
    <row r="6" spans="1:7" s="21" customFormat="1" ht="15.95" customHeight="1">
      <c r="A6" s="43" t="s">
        <v>2</v>
      </c>
      <c r="B6" s="371" t="s">
        <v>23</v>
      </c>
      <c r="C6" s="372"/>
      <c r="D6" s="373"/>
      <c r="E6" s="110" t="s">
        <v>282</v>
      </c>
      <c r="F6" s="37">
        <v>2018</v>
      </c>
      <c r="G6" s="37">
        <v>2017</v>
      </c>
    </row>
    <row r="7" spans="1:7" s="21" customFormat="1" ht="12.75" customHeight="1">
      <c r="A7" s="105" t="s">
        <v>104</v>
      </c>
      <c r="B7" s="14" t="s">
        <v>124</v>
      </c>
      <c r="C7" s="45"/>
      <c r="D7" s="46"/>
      <c r="E7" s="116">
        <v>29</v>
      </c>
      <c r="F7" s="41">
        <v>106037016</v>
      </c>
      <c r="G7" s="41">
        <v>119704435</v>
      </c>
    </row>
    <row r="8" spans="1:7" s="21" customFormat="1" ht="12.75" customHeight="1">
      <c r="A8" s="105" t="s">
        <v>104</v>
      </c>
      <c r="B8" s="14" t="s">
        <v>125</v>
      </c>
      <c r="C8" s="45"/>
      <c r="D8" s="46"/>
      <c r="E8" s="116">
        <v>30</v>
      </c>
      <c r="F8" s="41"/>
      <c r="G8" s="41"/>
    </row>
    <row r="9" spans="1:7" s="21" customFormat="1" ht="12.75" customHeight="1">
      <c r="A9" s="105" t="s">
        <v>104</v>
      </c>
      <c r="B9" s="14" t="s">
        <v>126</v>
      </c>
      <c r="C9" s="45"/>
      <c r="D9" s="46"/>
      <c r="E9" s="116">
        <v>31</v>
      </c>
      <c r="F9" s="41"/>
      <c r="G9" s="41"/>
    </row>
    <row r="10" spans="1:7" s="21" customFormat="1" ht="12.75" customHeight="1">
      <c r="A10" s="105" t="s">
        <v>104</v>
      </c>
      <c r="B10" s="14" t="s">
        <v>127</v>
      </c>
      <c r="C10" s="45"/>
      <c r="D10" s="46"/>
      <c r="E10" s="116">
        <v>32</v>
      </c>
      <c r="F10" s="41"/>
      <c r="G10" s="41"/>
    </row>
    <row r="11" spans="1:7" s="21" customFormat="1" ht="12.75" customHeight="1">
      <c r="A11" s="105" t="s">
        <v>104</v>
      </c>
      <c r="B11" s="14" t="s">
        <v>128</v>
      </c>
      <c r="C11" s="45"/>
      <c r="D11" s="46"/>
      <c r="E11" s="116">
        <v>33</v>
      </c>
      <c r="F11" s="41">
        <f>F12+F13</f>
        <v>-95367259</v>
      </c>
      <c r="G11" s="41">
        <f>G12+G13</f>
        <v>-110843788</v>
      </c>
    </row>
    <row r="12" spans="1:7" s="21" customFormat="1" ht="12.75" customHeight="1">
      <c r="A12" s="106"/>
      <c r="B12" s="47"/>
      <c r="C12" s="59">
        <v>1</v>
      </c>
      <c r="D12" s="60" t="s">
        <v>128</v>
      </c>
      <c r="E12" s="39">
        <v>33.1</v>
      </c>
      <c r="F12" s="58">
        <v>-95367259</v>
      </c>
      <c r="G12" s="58">
        <v>-110843788</v>
      </c>
    </row>
    <row r="13" spans="1:7" s="21" customFormat="1" ht="12.75" customHeight="1">
      <c r="A13" s="107"/>
      <c r="B13" s="47"/>
      <c r="C13" s="21">
        <v>2</v>
      </c>
      <c r="D13" s="60" t="s">
        <v>129</v>
      </c>
      <c r="E13" s="39">
        <v>33.200000000000003</v>
      </c>
      <c r="F13" s="58"/>
      <c r="G13" s="58"/>
    </row>
    <row r="14" spans="1:7" s="21" customFormat="1" ht="12.75" customHeight="1">
      <c r="A14" s="105" t="s">
        <v>104</v>
      </c>
      <c r="B14" s="216" t="s">
        <v>130</v>
      </c>
      <c r="C14" s="45"/>
      <c r="D14" s="46"/>
      <c r="E14" s="116">
        <v>34</v>
      </c>
      <c r="F14" s="41">
        <f>F15+F16</f>
        <v>-1932552</v>
      </c>
      <c r="G14" s="41">
        <f>G15+G16</f>
        <v>-1910379</v>
      </c>
    </row>
    <row r="15" spans="1:7" s="21" customFormat="1" ht="12.75" customHeight="1">
      <c r="A15" s="107"/>
      <c r="B15" s="47"/>
      <c r="C15" s="48">
        <v>1</v>
      </c>
      <c r="D15" s="12" t="s">
        <v>131</v>
      </c>
      <c r="E15" s="116">
        <v>34.1</v>
      </c>
      <c r="F15" s="49">
        <v>-1656000</v>
      </c>
      <c r="G15" s="354">
        <v>-1637000</v>
      </c>
    </row>
    <row r="16" spans="1:7" s="21" customFormat="1" ht="12.75" customHeight="1">
      <c r="A16" s="107"/>
      <c r="B16" s="47"/>
      <c r="C16" s="48">
        <v>2</v>
      </c>
      <c r="D16" s="12" t="s">
        <v>132</v>
      </c>
      <c r="E16" s="385">
        <v>34.200000000000003</v>
      </c>
      <c r="F16" s="391">
        <f>+F15*0.167</f>
        <v>-276552</v>
      </c>
      <c r="G16" s="391">
        <f>+G15*0.167</f>
        <v>-273379</v>
      </c>
    </row>
    <row r="17" spans="1:12" s="21" customFormat="1" ht="12.75" customHeight="1">
      <c r="A17" s="107"/>
      <c r="B17" s="47"/>
      <c r="C17" s="48"/>
      <c r="D17" s="12" t="s">
        <v>133</v>
      </c>
      <c r="E17" s="386"/>
      <c r="F17" s="392"/>
      <c r="G17" s="392"/>
      <c r="J17" s="348" t="s">
        <v>583</v>
      </c>
    </row>
    <row r="18" spans="1:12" s="21" customFormat="1" ht="12.75" customHeight="1">
      <c r="A18" s="105" t="s">
        <v>104</v>
      </c>
      <c r="B18" s="14" t="s">
        <v>134</v>
      </c>
      <c r="C18" s="45"/>
      <c r="D18" s="46"/>
      <c r="E18" s="116">
        <v>35</v>
      </c>
      <c r="F18" s="41"/>
      <c r="G18" s="41"/>
      <c r="J18" s="348" t="s">
        <v>584</v>
      </c>
    </row>
    <row r="19" spans="1:12" s="21" customFormat="1" ht="12.75" customHeight="1">
      <c r="A19" s="105" t="s">
        <v>104</v>
      </c>
      <c r="B19" s="14" t="s">
        <v>135</v>
      </c>
      <c r="C19" s="45"/>
      <c r="D19" s="46"/>
      <c r="E19" s="116">
        <v>36</v>
      </c>
      <c r="F19" s="41">
        <v>-231237</v>
      </c>
      <c r="G19" s="41">
        <v>-281025</v>
      </c>
    </row>
    <row r="20" spans="1:12" s="21" customFormat="1" ht="12.75" customHeight="1">
      <c r="A20" s="105" t="s">
        <v>104</v>
      </c>
      <c r="B20" s="14" t="s">
        <v>136</v>
      </c>
      <c r="C20" s="45"/>
      <c r="D20" s="46"/>
      <c r="E20" s="116">
        <v>37</v>
      </c>
      <c r="F20" s="41">
        <v>-6565014</v>
      </c>
      <c r="G20" s="41">
        <v>-5408258</v>
      </c>
      <c r="J20" s="348"/>
    </row>
    <row r="21" spans="1:12" s="21" customFormat="1" ht="12.75" customHeight="1">
      <c r="A21" s="105" t="s">
        <v>104</v>
      </c>
      <c r="B21" s="14" t="s">
        <v>137</v>
      </c>
      <c r="C21" s="45"/>
      <c r="D21" s="46"/>
      <c r="E21" s="116">
        <v>38</v>
      </c>
      <c r="F21" s="41">
        <f>F22+F24+F26</f>
        <v>0</v>
      </c>
      <c r="G21" s="41">
        <v>0</v>
      </c>
      <c r="J21" s="348"/>
    </row>
    <row r="22" spans="1:12" s="21" customFormat="1" ht="12.75" customHeight="1">
      <c r="A22" s="107"/>
      <c r="B22" s="50"/>
      <c r="C22" s="383">
        <v>1</v>
      </c>
      <c r="D22" s="53" t="s">
        <v>138</v>
      </c>
      <c r="E22" s="385">
        <v>38.1</v>
      </c>
      <c r="F22" s="391"/>
      <c r="G22" s="391"/>
    </row>
    <row r="23" spans="1:12" s="21" customFormat="1" ht="12.75" customHeight="1">
      <c r="A23" s="108"/>
      <c r="B23" s="51"/>
      <c r="C23" s="384"/>
      <c r="D23" s="54" t="s">
        <v>139</v>
      </c>
      <c r="E23" s="386"/>
      <c r="F23" s="392"/>
      <c r="G23" s="392"/>
    </row>
    <row r="24" spans="1:12" s="21" customFormat="1" ht="12.75" customHeight="1">
      <c r="A24" s="107"/>
      <c r="B24" s="50"/>
      <c r="C24" s="383">
        <v>2</v>
      </c>
      <c r="D24" s="53" t="s">
        <v>140</v>
      </c>
      <c r="E24" s="385">
        <v>38.200000000000003</v>
      </c>
      <c r="F24" s="391"/>
      <c r="G24" s="391"/>
    </row>
    <row r="25" spans="1:12" s="21" customFormat="1" ht="12.75" customHeight="1">
      <c r="A25" s="108"/>
      <c r="B25" s="51"/>
      <c r="C25" s="384"/>
      <c r="D25" s="54" t="s">
        <v>143</v>
      </c>
      <c r="E25" s="386"/>
      <c r="F25" s="392"/>
      <c r="G25" s="392"/>
      <c r="K25" s="21">
        <f>SUM(K17:K24)</f>
        <v>0</v>
      </c>
    </row>
    <row r="26" spans="1:12" s="21" customFormat="1" ht="12.75" customHeight="1">
      <c r="A26" s="107"/>
      <c r="B26" s="50"/>
      <c r="C26" s="383">
        <v>3</v>
      </c>
      <c r="D26" s="53" t="s">
        <v>141</v>
      </c>
      <c r="E26" s="385">
        <v>38.299999999999997</v>
      </c>
      <c r="F26" s="391"/>
      <c r="G26" s="391"/>
    </row>
    <row r="27" spans="1:12" s="21" customFormat="1" ht="12.75" customHeight="1">
      <c r="A27" s="108"/>
      <c r="B27" s="51"/>
      <c r="C27" s="384"/>
      <c r="D27" s="54" t="s">
        <v>142</v>
      </c>
      <c r="E27" s="386"/>
      <c r="F27" s="392"/>
      <c r="G27" s="392"/>
      <c r="L27" s="348" t="s">
        <v>588</v>
      </c>
    </row>
    <row r="28" spans="1:12" s="21" customFormat="1" ht="12.75" customHeight="1">
      <c r="A28" s="381" t="s">
        <v>104</v>
      </c>
      <c r="B28" s="16" t="s">
        <v>144</v>
      </c>
      <c r="C28" s="61"/>
      <c r="D28" s="62"/>
      <c r="E28" s="385">
        <v>39</v>
      </c>
      <c r="F28" s="389"/>
      <c r="G28" s="389"/>
    </row>
    <row r="29" spans="1:12" s="21" customFormat="1" ht="12.75" customHeight="1">
      <c r="A29" s="382"/>
      <c r="B29" s="52" t="s">
        <v>145</v>
      </c>
      <c r="C29" s="63"/>
      <c r="D29" s="64"/>
      <c r="E29" s="386"/>
      <c r="F29" s="390"/>
      <c r="G29" s="390"/>
    </row>
    <row r="30" spans="1:12" s="21" customFormat="1" ht="12.75" customHeight="1">
      <c r="A30" s="105" t="s">
        <v>104</v>
      </c>
      <c r="B30" s="14" t="s">
        <v>146</v>
      </c>
      <c r="C30" s="45"/>
      <c r="D30" s="46"/>
      <c r="E30" s="116">
        <v>40</v>
      </c>
      <c r="F30" s="41">
        <f>F31+F33</f>
        <v>-165773</v>
      </c>
      <c r="G30" s="41">
        <f>G31+G33</f>
        <v>0</v>
      </c>
    </row>
    <row r="31" spans="1:12" s="21" customFormat="1" ht="12.75" customHeight="1">
      <c r="A31" s="107"/>
      <c r="B31" s="50"/>
      <c r="C31" s="383">
        <v>1</v>
      </c>
      <c r="D31" s="53" t="s">
        <v>148</v>
      </c>
      <c r="E31" s="385">
        <v>40.1</v>
      </c>
      <c r="F31" s="391">
        <v>-165773</v>
      </c>
      <c r="G31" s="391"/>
    </row>
    <row r="32" spans="1:12" s="21" customFormat="1" ht="12.75" customHeight="1">
      <c r="A32" s="108"/>
      <c r="B32" s="51"/>
      <c r="C32" s="384"/>
      <c r="D32" s="54" t="s">
        <v>149</v>
      </c>
      <c r="E32" s="386"/>
      <c r="F32" s="392"/>
      <c r="G32" s="392"/>
    </row>
    <row r="33" spans="1:10" s="21" customFormat="1" ht="12.75" customHeight="1">
      <c r="A33" s="106"/>
      <c r="B33" s="47"/>
      <c r="C33" s="55">
        <v>2</v>
      </c>
      <c r="D33" s="15" t="s">
        <v>147</v>
      </c>
      <c r="E33" s="116">
        <v>40.200000000000003</v>
      </c>
      <c r="F33" s="38"/>
      <c r="G33" s="38"/>
      <c r="J33" s="20"/>
    </row>
    <row r="34" spans="1:10" s="21" customFormat="1" ht="12.75" customHeight="1">
      <c r="A34" s="105" t="s">
        <v>104</v>
      </c>
      <c r="B34" s="14" t="s">
        <v>150</v>
      </c>
      <c r="C34" s="45"/>
      <c r="D34" s="46"/>
      <c r="E34" s="116">
        <v>41</v>
      </c>
      <c r="F34" s="41"/>
      <c r="G34" s="41"/>
    </row>
    <row r="35" spans="1:10" s="21" customFormat="1" ht="12.75" customHeight="1">
      <c r="A35" s="105" t="s">
        <v>104</v>
      </c>
      <c r="B35" s="14" t="s">
        <v>151</v>
      </c>
      <c r="C35" s="45"/>
      <c r="D35" s="46"/>
      <c r="E35" s="116">
        <v>42</v>
      </c>
      <c r="F35" s="41">
        <f>F7+F8+F9+F10+F11+F14+F18+F19+F20+F21+F28+F30+F34</f>
        <v>1775181</v>
      </c>
      <c r="G35" s="41">
        <v>1260985</v>
      </c>
      <c r="J35" s="353">
        <f>+F35/F7</f>
        <v>1.6741144432053802E-2</v>
      </c>
    </row>
    <row r="36" spans="1:10" s="21" customFormat="1" ht="12.75" customHeight="1">
      <c r="A36" s="105" t="s">
        <v>104</v>
      </c>
      <c r="B36" s="14" t="s">
        <v>152</v>
      </c>
      <c r="C36" s="45"/>
      <c r="D36" s="46"/>
      <c r="E36" s="116">
        <v>43</v>
      </c>
      <c r="F36" s="41">
        <f>F37+F38++++F39</f>
        <v>266277.14999999997</v>
      </c>
      <c r="G36" s="41">
        <v>270192.14999999997</v>
      </c>
    </row>
    <row r="37" spans="1:10" s="21" customFormat="1" ht="12.75" customHeight="1">
      <c r="A37" s="106"/>
      <c r="B37" s="47"/>
      <c r="C37" s="55">
        <v>1</v>
      </c>
      <c r="D37" s="15" t="s">
        <v>153</v>
      </c>
      <c r="E37" s="116">
        <v>43.1</v>
      </c>
      <c r="F37" s="38">
        <f>(F35)*0.15</f>
        <v>266277.14999999997</v>
      </c>
      <c r="G37" s="38">
        <v>270192.14999999997</v>
      </c>
    </row>
    <row r="38" spans="1:10" s="21" customFormat="1" ht="12.75" customHeight="1">
      <c r="A38" s="106"/>
      <c r="B38" s="47"/>
      <c r="C38" s="55">
        <v>2</v>
      </c>
      <c r="D38" s="15" t="s">
        <v>154</v>
      </c>
      <c r="E38" s="116">
        <v>43.2</v>
      </c>
      <c r="F38" s="38"/>
      <c r="G38" s="38"/>
    </row>
    <row r="39" spans="1:10" s="21" customFormat="1" ht="12.75" customHeight="1">
      <c r="A39" s="106"/>
      <c r="B39" s="47"/>
      <c r="C39" s="55">
        <v>3</v>
      </c>
      <c r="D39" s="15" t="s">
        <v>155</v>
      </c>
      <c r="E39" s="116">
        <v>43.3</v>
      </c>
      <c r="F39" s="38"/>
      <c r="G39" s="38"/>
    </row>
    <row r="40" spans="1:10" s="21" customFormat="1" ht="12.75" customHeight="1">
      <c r="A40" s="105" t="s">
        <v>104</v>
      </c>
      <c r="B40" s="14" t="s">
        <v>156</v>
      </c>
      <c r="C40" s="45"/>
      <c r="D40" s="46"/>
      <c r="E40" s="116">
        <v>44</v>
      </c>
      <c r="F40" s="41">
        <f>F35-F36</f>
        <v>1508903.85</v>
      </c>
      <c r="G40" s="41">
        <v>990792.85000000009</v>
      </c>
    </row>
    <row r="41" spans="1:10" s="21" customFormat="1" ht="12.75" customHeight="1">
      <c r="A41" s="105" t="s">
        <v>104</v>
      </c>
      <c r="B41" s="14" t="s">
        <v>157</v>
      </c>
      <c r="C41" s="45"/>
      <c r="D41" s="46"/>
      <c r="E41" s="116">
        <v>45</v>
      </c>
      <c r="F41" s="41"/>
      <c r="G41" s="41"/>
    </row>
    <row r="42" spans="1:10" s="21" customFormat="1" ht="12.75" customHeight="1">
      <c r="A42" s="106"/>
      <c r="B42" s="47"/>
      <c r="C42" s="45"/>
      <c r="D42" s="15" t="s">
        <v>158</v>
      </c>
      <c r="E42" s="116">
        <v>45.1</v>
      </c>
      <c r="F42" s="38"/>
      <c r="G42" s="38"/>
    </row>
    <row r="43" spans="1:10" s="21" customFormat="1" ht="12.75" customHeight="1">
      <c r="A43" s="106"/>
      <c r="B43" s="47"/>
      <c r="C43" s="45"/>
      <c r="D43" s="15" t="s">
        <v>159</v>
      </c>
      <c r="E43" s="116">
        <v>45.2</v>
      </c>
      <c r="F43" s="38"/>
      <c r="G43" s="38"/>
    </row>
    <row r="44" spans="1:10" ht="12.75" customHeight="1"/>
    <row r="45" spans="1:10" ht="12.75" customHeight="1">
      <c r="A45" s="387" t="s">
        <v>160</v>
      </c>
      <c r="B45" s="387"/>
      <c r="C45" s="387"/>
      <c r="D45" s="387"/>
      <c r="E45" s="387"/>
      <c r="F45" s="387"/>
      <c r="G45" s="387"/>
    </row>
    <row r="46" spans="1:10" ht="6.75" customHeight="1">
      <c r="D46" s="2"/>
      <c r="F46" s="6"/>
    </row>
    <row r="47" spans="1:10" ht="12.75" customHeight="1">
      <c r="A47" s="105" t="s">
        <v>2</v>
      </c>
      <c r="B47" s="388" t="s">
        <v>23</v>
      </c>
      <c r="C47" s="388"/>
      <c r="D47" s="388"/>
      <c r="E47" s="56"/>
      <c r="F47" s="57">
        <v>2018</v>
      </c>
      <c r="G47" s="57">
        <v>2017</v>
      </c>
    </row>
    <row r="48" spans="1:10" ht="12.75" customHeight="1">
      <c r="A48" s="105" t="s">
        <v>104</v>
      </c>
      <c r="B48" s="10" t="s">
        <v>156</v>
      </c>
      <c r="C48" s="9"/>
      <c r="D48" s="8"/>
      <c r="E48" s="113">
        <v>46</v>
      </c>
      <c r="F48" s="41">
        <f>F40</f>
        <v>1508903.85</v>
      </c>
      <c r="G48" s="41">
        <v>-4916934.95</v>
      </c>
    </row>
    <row r="49" spans="1:7" ht="12.75" customHeight="1">
      <c r="A49" s="105"/>
      <c r="B49" s="10" t="s">
        <v>161</v>
      </c>
      <c r="C49" s="9"/>
      <c r="D49" s="8"/>
      <c r="E49" s="113">
        <v>46.1</v>
      </c>
      <c r="F49" s="41"/>
      <c r="G49" s="41"/>
    </row>
    <row r="50" spans="1:7" ht="12.75" customHeight="1">
      <c r="A50" s="109"/>
      <c r="B50" s="10" t="s">
        <v>162</v>
      </c>
      <c r="C50" s="9"/>
      <c r="D50" s="8"/>
      <c r="E50" s="113">
        <v>46.2</v>
      </c>
      <c r="F50" s="41"/>
      <c r="G50" s="41"/>
    </row>
    <row r="51" spans="1:7" ht="12.75" customHeight="1">
      <c r="A51" s="109"/>
      <c r="B51" s="10" t="s">
        <v>163</v>
      </c>
      <c r="C51" s="9"/>
      <c r="D51" s="8"/>
      <c r="E51" s="113">
        <v>46.3</v>
      </c>
      <c r="F51" s="41"/>
      <c r="G51" s="41"/>
    </row>
    <row r="52" spans="1:7" ht="12.75" customHeight="1">
      <c r="A52" s="109"/>
      <c r="B52" s="10" t="s">
        <v>164</v>
      </c>
      <c r="C52" s="9"/>
      <c r="D52" s="8"/>
      <c r="E52" s="113">
        <v>46.4</v>
      </c>
      <c r="F52" s="41"/>
      <c r="G52" s="41"/>
    </row>
    <row r="53" spans="1:7" ht="12.75" customHeight="1">
      <c r="A53" s="109"/>
      <c r="B53" s="10" t="s">
        <v>165</v>
      </c>
      <c r="C53" s="9"/>
      <c r="D53" s="8"/>
      <c r="E53" s="113">
        <v>46.5</v>
      </c>
      <c r="F53" s="41"/>
      <c r="G53" s="41"/>
    </row>
    <row r="54" spans="1:7" ht="12.75" customHeight="1">
      <c r="A54" s="105" t="s">
        <v>104</v>
      </c>
      <c r="B54" s="10" t="s">
        <v>166</v>
      </c>
      <c r="C54" s="9"/>
      <c r="D54" s="8"/>
      <c r="E54" s="113">
        <v>47</v>
      </c>
      <c r="F54" s="41">
        <f>F50+F51+F52+F53</f>
        <v>0</v>
      </c>
      <c r="G54" s="41">
        <v>0</v>
      </c>
    </row>
    <row r="55" spans="1:7" ht="12.75" customHeight="1">
      <c r="A55" s="105" t="s">
        <v>104</v>
      </c>
      <c r="B55" s="10" t="s">
        <v>167</v>
      </c>
      <c r="C55" s="9"/>
      <c r="D55" s="8"/>
      <c r="E55" s="113">
        <v>48</v>
      </c>
      <c r="F55" s="41">
        <f>F48+F54</f>
        <v>1508903.85</v>
      </c>
      <c r="G55" s="41">
        <v>-4916934.95</v>
      </c>
    </row>
    <row r="56" spans="1:7" ht="12.75" customHeight="1">
      <c r="A56" s="105" t="s">
        <v>104</v>
      </c>
      <c r="B56" s="10" t="s">
        <v>168</v>
      </c>
      <c r="C56" s="9"/>
      <c r="D56" s="8"/>
      <c r="E56" s="113">
        <v>49</v>
      </c>
      <c r="F56" s="41"/>
      <c r="G56" s="41"/>
    </row>
    <row r="57" spans="1:7" ht="12.75" customHeight="1">
      <c r="A57" s="109"/>
      <c r="B57" s="10"/>
      <c r="C57" s="9"/>
      <c r="D57" s="15" t="s">
        <v>158</v>
      </c>
      <c r="E57" s="117">
        <v>49.1</v>
      </c>
      <c r="F57" s="11"/>
      <c r="G57" s="11"/>
    </row>
    <row r="58" spans="1:7" ht="12.75" customHeight="1">
      <c r="A58" s="109"/>
      <c r="B58" s="10"/>
      <c r="C58" s="9"/>
      <c r="D58" s="15" t="s">
        <v>159</v>
      </c>
      <c r="E58" s="117">
        <v>49.2</v>
      </c>
      <c r="F58" s="11"/>
      <c r="G58" s="11"/>
    </row>
  </sheetData>
  <mergeCells count="29">
    <mergeCell ref="A2:G2"/>
    <mergeCell ref="C26:C27"/>
    <mergeCell ref="A4:G4"/>
    <mergeCell ref="C22:C23"/>
    <mergeCell ref="F24:F25"/>
    <mergeCell ref="F26:F27"/>
    <mergeCell ref="G24:G25"/>
    <mergeCell ref="E22:E23"/>
    <mergeCell ref="E24:E25"/>
    <mergeCell ref="E26:E27"/>
    <mergeCell ref="A3:G3"/>
    <mergeCell ref="B6:D6"/>
    <mergeCell ref="E16:E17"/>
    <mergeCell ref="F16:F17"/>
    <mergeCell ref="G16:G17"/>
    <mergeCell ref="B47:D47"/>
    <mergeCell ref="F28:F29"/>
    <mergeCell ref="G28:G29"/>
    <mergeCell ref="F22:F23"/>
    <mergeCell ref="G22:G23"/>
    <mergeCell ref="C24:C25"/>
    <mergeCell ref="G31:G32"/>
    <mergeCell ref="F31:F32"/>
    <mergeCell ref="G26:G27"/>
    <mergeCell ref="A28:A29"/>
    <mergeCell ref="C31:C32"/>
    <mergeCell ref="E28:E29"/>
    <mergeCell ref="E31:E32"/>
    <mergeCell ref="A45:G45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F48"/>
  <sheetViews>
    <sheetView topLeftCell="A13" workbookViewId="0">
      <selection activeCell="E37" sqref="E37"/>
    </sheetView>
  </sheetViews>
  <sheetFormatPr defaultRowHeight="12.75"/>
  <cols>
    <col min="1" max="1" width="1.28515625" style="6" customWidth="1"/>
    <col min="2" max="3" width="3.7109375" style="2" customWidth="1"/>
    <col min="4" max="4" width="65.85546875" style="6" customWidth="1"/>
    <col min="5" max="5" width="12.28515625" style="22" customWidth="1"/>
    <col min="6" max="6" width="12.85546875" style="22" customWidth="1"/>
    <col min="7" max="7" width="1.42578125" style="6" customWidth="1"/>
    <col min="8" max="16384" width="9.140625" style="6"/>
  </cols>
  <sheetData>
    <row r="2" spans="2:6" ht="18">
      <c r="B2" s="394" t="s">
        <v>169</v>
      </c>
      <c r="C2" s="394"/>
      <c r="D2" s="394"/>
      <c r="E2" s="394"/>
    </row>
    <row r="3" spans="2:6" ht="18.75">
      <c r="B3" s="395" t="s">
        <v>195</v>
      </c>
      <c r="C3" s="395"/>
      <c r="D3" s="395"/>
      <c r="E3" s="395"/>
    </row>
    <row r="5" spans="2:6" s="21" customFormat="1" ht="15">
      <c r="B5" s="34"/>
      <c r="C5" s="35"/>
      <c r="D5" s="36"/>
      <c r="E5" s="37">
        <v>2018</v>
      </c>
      <c r="F5" s="37">
        <v>2017</v>
      </c>
    </row>
    <row r="6" spans="2:6" s="21" customFormat="1" ht="15.75" customHeight="1">
      <c r="B6" s="31" t="s">
        <v>104</v>
      </c>
      <c r="C6" s="35" t="s">
        <v>170</v>
      </c>
      <c r="D6" s="12"/>
      <c r="E6" s="38"/>
      <c r="F6" s="38"/>
    </row>
    <row r="7" spans="2:6" s="21" customFormat="1" ht="15.75" customHeight="1">
      <c r="B7" s="39"/>
      <c r="C7" s="35"/>
      <c r="D7" s="12" t="s">
        <v>196</v>
      </c>
      <c r="E7" s="40">
        <f>PASH!F40+0.3</f>
        <v>1508904.1500000001</v>
      </c>
      <c r="F7" s="40">
        <v>990793.15000000014</v>
      </c>
    </row>
    <row r="8" spans="2:6" s="21" customFormat="1" ht="15.75" customHeight="1">
      <c r="B8" s="39"/>
      <c r="C8" s="35"/>
      <c r="D8" s="12" t="s">
        <v>197</v>
      </c>
      <c r="E8" s="40"/>
      <c r="F8" s="40"/>
    </row>
    <row r="9" spans="2:6" s="21" customFormat="1" ht="15.75" customHeight="1">
      <c r="B9" s="39"/>
      <c r="C9" s="35"/>
      <c r="D9" s="12" t="s">
        <v>198</v>
      </c>
      <c r="E9" s="40"/>
      <c r="F9" s="40"/>
    </row>
    <row r="10" spans="2:6" s="21" customFormat="1" ht="15.75" customHeight="1">
      <c r="B10" s="39"/>
      <c r="C10" s="35"/>
      <c r="D10" s="12" t="s">
        <v>199</v>
      </c>
      <c r="E10" s="40"/>
      <c r="F10" s="40"/>
    </row>
    <row r="11" spans="2:6" s="21" customFormat="1" ht="15.75" customHeight="1">
      <c r="B11" s="39"/>
      <c r="C11" s="35"/>
      <c r="D11" s="12" t="s">
        <v>135</v>
      </c>
      <c r="E11" s="40">
        <f>PASH!F19*-1</f>
        <v>231237</v>
      </c>
      <c r="F11" s="40">
        <v>281025</v>
      </c>
    </row>
    <row r="12" spans="2:6" s="21" customFormat="1" ht="15.75" customHeight="1">
      <c r="B12" s="39"/>
      <c r="C12" s="35"/>
      <c r="D12" s="12" t="s">
        <v>134</v>
      </c>
      <c r="E12" s="40"/>
      <c r="F12" s="40"/>
    </row>
    <row r="13" spans="2:6" s="21" customFormat="1" ht="15.75" customHeight="1">
      <c r="B13" s="39"/>
      <c r="C13" s="35"/>
      <c r="D13" s="12" t="s">
        <v>200</v>
      </c>
      <c r="E13" s="40"/>
      <c r="F13" s="40"/>
    </row>
    <row r="14" spans="2:6" s="21" customFormat="1" ht="15.75" customHeight="1">
      <c r="B14" s="39"/>
      <c r="C14" s="35"/>
      <c r="D14" s="12" t="s">
        <v>201</v>
      </c>
      <c r="E14" s="40"/>
      <c r="F14" s="40"/>
    </row>
    <row r="15" spans="2:6" s="21" customFormat="1" ht="15.75" customHeight="1">
      <c r="B15" s="39"/>
      <c r="C15" s="35"/>
      <c r="D15" s="12" t="s">
        <v>202</v>
      </c>
      <c r="E15" s="40"/>
      <c r="F15" s="40"/>
    </row>
    <row r="16" spans="2:6" s="21" customFormat="1" ht="15.75" customHeight="1">
      <c r="B16" s="39"/>
      <c r="C16" s="35"/>
      <c r="D16" s="12" t="s">
        <v>203</v>
      </c>
      <c r="E16" s="40">
        <f>Aktivet!G13-Aktivet!F13</f>
        <v>-14980107.149999999</v>
      </c>
      <c r="F16" s="40">
        <v>-13084267.142999999</v>
      </c>
    </row>
    <row r="17" spans="2:6" s="21" customFormat="1" ht="15.75" customHeight="1">
      <c r="B17" s="39"/>
      <c r="C17" s="35"/>
      <c r="D17" s="12" t="s">
        <v>204</v>
      </c>
      <c r="E17" s="40">
        <f>Aktivet!G19-Aktivet!F19</f>
        <v>-9497768.9284000024</v>
      </c>
      <c r="F17" s="40">
        <v>4446268.8770000003</v>
      </c>
    </row>
    <row r="18" spans="2:6" s="21" customFormat="1" ht="15.75" customHeight="1">
      <c r="B18" s="39"/>
      <c r="C18" s="35"/>
      <c r="D18" s="12" t="s">
        <v>205</v>
      </c>
      <c r="E18" s="40">
        <f>Pasivet!F6-Pasivet!G6</f>
        <v>22750308.392499998</v>
      </c>
      <c r="F18" s="40">
        <v>7443355</v>
      </c>
    </row>
    <row r="19" spans="2:6" s="21" customFormat="1" ht="15.75" customHeight="1">
      <c r="B19" s="39"/>
      <c r="C19" s="35"/>
      <c r="D19" s="12" t="s">
        <v>206</v>
      </c>
      <c r="E19" s="40"/>
      <c r="F19" s="40"/>
    </row>
    <row r="20" spans="2:6" s="21" customFormat="1" ht="15.75" customHeight="1">
      <c r="B20" s="39"/>
      <c r="C20" s="35" t="s">
        <v>172</v>
      </c>
      <c r="D20" s="12"/>
      <c r="E20" s="41">
        <f>E7+E8+E9+E10+E11+E12+E13+E14+E15+E16+E17+E18+E19</f>
        <v>12573.464099995792</v>
      </c>
      <c r="F20" s="41">
        <v>77174.884000001475</v>
      </c>
    </row>
    <row r="21" spans="2:6" s="21" customFormat="1" ht="15.75" customHeight="1">
      <c r="B21" s="31" t="s">
        <v>104</v>
      </c>
      <c r="C21" s="35" t="s">
        <v>173</v>
      </c>
      <c r="D21" s="12"/>
      <c r="E21" s="38"/>
      <c r="F21" s="38"/>
    </row>
    <row r="22" spans="2:6" s="21" customFormat="1" ht="15.75" customHeight="1">
      <c r="B22" s="39"/>
      <c r="C22" s="35"/>
      <c r="D22" s="12" t="s">
        <v>174</v>
      </c>
      <c r="E22" s="40"/>
      <c r="F22" s="40"/>
    </row>
    <row r="23" spans="2:6" s="21" customFormat="1" ht="15.75" customHeight="1">
      <c r="B23" s="39"/>
      <c r="C23" s="35"/>
      <c r="D23" s="12" t="s">
        <v>175</v>
      </c>
      <c r="E23" s="40"/>
      <c r="F23" s="40"/>
    </row>
    <row r="24" spans="2:6" s="21" customFormat="1" ht="15.75" customHeight="1">
      <c r="B24" s="39"/>
      <c r="C24" s="35"/>
      <c r="D24" s="12" t="s">
        <v>176</v>
      </c>
      <c r="E24" s="40"/>
      <c r="F24" s="40"/>
    </row>
    <row r="25" spans="2:6" s="21" customFormat="1" ht="15.75" customHeight="1">
      <c r="B25" s="39"/>
      <c r="C25" s="35"/>
      <c r="D25" s="12" t="s">
        <v>177</v>
      </c>
      <c r="E25" s="40"/>
      <c r="F25" s="40"/>
    </row>
    <row r="26" spans="2:6" s="21" customFormat="1" ht="15.75" customHeight="1">
      <c r="B26" s="39"/>
      <c r="C26" s="35"/>
      <c r="D26" s="12" t="s">
        <v>178</v>
      </c>
      <c r="E26" s="40"/>
      <c r="F26" s="40"/>
    </row>
    <row r="27" spans="2:6" s="21" customFormat="1" ht="15.75" customHeight="1">
      <c r="B27" s="39"/>
      <c r="C27" s="35"/>
      <c r="D27" s="12" t="s">
        <v>179</v>
      </c>
      <c r="E27" s="40"/>
      <c r="F27" s="40"/>
    </row>
    <row r="28" spans="2:6" s="21" customFormat="1" ht="15.75" customHeight="1">
      <c r="B28" s="39"/>
      <c r="C28" s="35"/>
      <c r="D28" s="12" t="s">
        <v>180</v>
      </c>
      <c r="E28" s="40"/>
      <c r="F28" s="40"/>
    </row>
    <row r="29" spans="2:6" s="21" customFormat="1" ht="15.75" customHeight="1">
      <c r="B29" s="39"/>
      <c r="C29" s="35" t="s">
        <v>181</v>
      </c>
      <c r="D29" s="12"/>
      <c r="E29" s="41">
        <f>E22+E23+E24+E25+E26+E27+E28</f>
        <v>0</v>
      </c>
      <c r="F29" s="41">
        <v>0</v>
      </c>
    </row>
    <row r="30" spans="2:6" s="21" customFormat="1" ht="15.75" customHeight="1">
      <c r="B30" s="31" t="s">
        <v>104</v>
      </c>
      <c r="C30" s="35" t="s">
        <v>182</v>
      </c>
      <c r="D30" s="12"/>
      <c r="E30" s="38"/>
      <c r="F30" s="38"/>
    </row>
    <row r="31" spans="2:6" s="21" customFormat="1" ht="15.75" customHeight="1">
      <c r="B31" s="39"/>
      <c r="C31" s="35"/>
      <c r="D31" s="12" t="s">
        <v>183</v>
      </c>
      <c r="E31" s="40"/>
      <c r="F31" s="40"/>
    </row>
    <row r="32" spans="2:6" s="21" customFormat="1" ht="15.75" customHeight="1">
      <c r="B32" s="39"/>
      <c r="C32" s="35"/>
      <c r="D32" s="12" t="s">
        <v>184</v>
      </c>
      <c r="E32" s="40"/>
      <c r="F32" s="40"/>
    </row>
    <row r="33" spans="2:6" s="21" customFormat="1" ht="15.75" customHeight="1">
      <c r="B33" s="39"/>
      <c r="C33" s="35"/>
      <c r="D33" s="12" t="s">
        <v>185</v>
      </c>
      <c r="E33" s="40"/>
      <c r="F33" s="40"/>
    </row>
    <row r="34" spans="2:6" s="21" customFormat="1" ht="15.75" customHeight="1">
      <c r="B34" s="39"/>
      <c r="C34" s="35"/>
      <c r="D34" s="12" t="s">
        <v>186</v>
      </c>
      <c r="E34" s="40"/>
      <c r="F34" s="40"/>
    </row>
    <row r="35" spans="2:6" s="21" customFormat="1" ht="15.75" customHeight="1">
      <c r="B35" s="39"/>
      <c r="C35" s="35"/>
      <c r="D35" s="12" t="s">
        <v>187</v>
      </c>
      <c r="E35" s="40"/>
      <c r="F35" s="40"/>
    </row>
    <row r="36" spans="2:6" s="21" customFormat="1" ht="15.75" customHeight="1">
      <c r="B36" s="39"/>
      <c r="C36" s="35"/>
      <c r="D36" s="12" t="s">
        <v>188</v>
      </c>
      <c r="E36" s="40"/>
      <c r="F36" s="40"/>
    </row>
    <row r="37" spans="2:6" s="21" customFormat="1" ht="15.75" customHeight="1">
      <c r="B37" s="39"/>
      <c r="C37" s="35"/>
      <c r="D37" s="12" t="s">
        <v>189</v>
      </c>
      <c r="E37" s="40">
        <f>(+Pasivet!G21-Pasivet!F21)*-1</f>
        <v>0</v>
      </c>
      <c r="F37" s="40">
        <v>0</v>
      </c>
    </row>
    <row r="38" spans="2:6" s="21" customFormat="1" ht="15.75" customHeight="1">
      <c r="B38" s="39"/>
      <c r="C38" s="35"/>
      <c r="D38" s="12" t="s">
        <v>190</v>
      </c>
      <c r="E38" s="40"/>
      <c r="F38" s="40"/>
    </row>
    <row r="39" spans="2:6" s="21" customFormat="1" ht="15.75" customHeight="1">
      <c r="B39" s="39"/>
      <c r="C39" s="35"/>
      <c r="D39" s="12" t="s">
        <v>171</v>
      </c>
      <c r="E39" s="40"/>
      <c r="F39" s="40"/>
    </row>
    <row r="40" spans="2:6" s="21" customFormat="1" ht="15.75" customHeight="1">
      <c r="B40" s="39"/>
      <c r="C40" s="35"/>
      <c r="D40" s="12" t="s">
        <v>191</v>
      </c>
      <c r="E40" s="40"/>
      <c r="F40" s="40"/>
    </row>
    <row r="41" spans="2:6" s="21" customFormat="1" ht="15.75" customHeight="1">
      <c r="B41" s="39"/>
      <c r="C41" s="35" t="s">
        <v>192</v>
      </c>
      <c r="D41" s="12"/>
      <c r="E41" s="41">
        <f>E31+E32+E33+E34+E35+E36+E37+E38+E39+E40</f>
        <v>0</v>
      </c>
      <c r="F41" s="41">
        <v>0</v>
      </c>
    </row>
    <row r="42" spans="2:6" s="21" customFormat="1" ht="15.75" customHeight="1">
      <c r="B42" s="39"/>
      <c r="C42" s="35"/>
      <c r="D42" s="12"/>
      <c r="E42" s="38"/>
      <c r="F42" s="38"/>
    </row>
    <row r="43" spans="2:6" s="21" customFormat="1" ht="15.75" customHeight="1">
      <c r="B43" s="39"/>
      <c r="C43" s="35" t="s">
        <v>193</v>
      </c>
      <c r="D43" s="12"/>
      <c r="E43" s="41">
        <f>E20+E29+E41</f>
        <v>12573.464099995792</v>
      </c>
      <c r="F43" s="41">
        <v>77174.884000001475</v>
      </c>
    </row>
    <row r="44" spans="2:6" s="21" customFormat="1" ht="15.75" customHeight="1">
      <c r="B44" s="39"/>
      <c r="C44" s="35" t="s">
        <v>227</v>
      </c>
      <c r="D44" s="12"/>
      <c r="E44" s="40">
        <f>F46</f>
        <v>154002.48018602096</v>
      </c>
      <c r="F44" s="40">
        <v>76827.59618601948</v>
      </c>
    </row>
    <row r="45" spans="2:6" s="21" customFormat="1" ht="15.75" customHeight="1">
      <c r="B45" s="39"/>
      <c r="C45" s="35"/>
      <c r="D45" s="12" t="s">
        <v>194</v>
      </c>
      <c r="E45" s="40"/>
      <c r="F45" s="40"/>
    </row>
    <row r="46" spans="2:6" s="21" customFormat="1" ht="15.75" customHeight="1">
      <c r="B46" s="39"/>
      <c r="C46" s="35" t="s">
        <v>228</v>
      </c>
      <c r="D46" s="12"/>
      <c r="E46" s="41">
        <f>SUM(E43:E45)</f>
        <v>166575.94428601675</v>
      </c>
      <c r="F46" s="41">
        <v>154002.48018602096</v>
      </c>
    </row>
    <row r="48" spans="2:6">
      <c r="E48" s="22">
        <f>+E46-Aktivet!F6</f>
        <v>0.79228601674549282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7"/>
  <sheetViews>
    <sheetView topLeftCell="A79" workbookViewId="0">
      <selection activeCell="A124" sqref="A124:XFD131"/>
    </sheetView>
  </sheetViews>
  <sheetFormatPr defaultRowHeight="14.25"/>
  <cols>
    <col min="1" max="1" width="5.140625" style="219" customWidth="1"/>
    <col min="2" max="2" width="28.85546875" style="219" customWidth="1"/>
    <col min="3" max="3" width="8.140625" style="219" customWidth="1"/>
    <col min="4" max="4" width="6.28515625" style="219" customWidth="1"/>
    <col min="5" max="5" width="22.42578125" style="219" bestFit="1" customWidth="1"/>
    <col min="6" max="6" width="17" style="219" customWidth="1"/>
    <col min="7" max="254" width="9.140625" style="219"/>
    <col min="255" max="255" width="5.140625" style="219" customWidth="1"/>
    <col min="256" max="256" width="28.85546875" style="219" customWidth="1"/>
    <col min="257" max="257" width="8.140625" style="219" customWidth="1"/>
    <col min="258" max="258" width="9.42578125" style="219" customWidth="1"/>
    <col min="259" max="259" width="12.42578125" style="219" customWidth="1"/>
    <col min="260" max="260" width="17" style="219" customWidth="1"/>
    <col min="261" max="510" width="9.140625" style="219"/>
    <col min="511" max="511" width="5.140625" style="219" customWidth="1"/>
    <col min="512" max="512" width="28.85546875" style="219" customWidth="1"/>
    <col min="513" max="513" width="8.140625" style="219" customWidth="1"/>
    <col min="514" max="514" width="9.42578125" style="219" customWidth="1"/>
    <col min="515" max="515" width="12.42578125" style="219" customWidth="1"/>
    <col min="516" max="516" width="17" style="219" customWidth="1"/>
    <col min="517" max="766" width="9.140625" style="219"/>
    <col min="767" max="767" width="5.140625" style="219" customWidth="1"/>
    <col min="768" max="768" width="28.85546875" style="219" customWidth="1"/>
    <col min="769" max="769" width="8.140625" style="219" customWidth="1"/>
    <col min="770" max="770" width="9.42578125" style="219" customWidth="1"/>
    <col min="771" max="771" width="12.42578125" style="219" customWidth="1"/>
    <col min="772" max="772" width="17" style="219" customWidth="1"/>
    <col min="773" max="1022" width="9.140625" style="219"/>
    <col min="1023" max="1023" width="5.140625" style="219" customWidth="1"/>
    <col min="1024" max="1024" width="28.85546875" style="219" customWidth="1"/>
    <col min="1025" max="1025" width="8.140625" style="219" customWidth="1"/>
    <col min="1026" max="1026" width="9.42578125" style="219" customWidth="1"/>
    <col min="1027" max="1027" width="12.42578125" style="219" customWidth="1"/>
    <col min="1028" max="1028" width="17" style="219" customWidth="1"/>
    <col min="1029" max="1278" width="9.140625" style="219"/>
    <col min="1279" max="1279" width="5.140625" style="219" customWidth="1"/>
    <col min="1280" max="1280" width="28.85546875" style="219" customWidth="1"/>
    <col min="1281" max="1281" width="8.140625" style="219" customWidth="1"/>
    <col min="1282" max="1282" width="9.42578125" style="219" customWidth="1"/>
    <col min="1283" max="1283" width="12.42578125" style="219" customWidth="1"/>
    <col min="1284" max="1284" width="17" style="219" customWidth="1"/>
    <col min="1285" max="1534" width="9.140625" style="219"/>
    <col min="1535" max="1535" width="5.140625" style="219" customWidth="1"/>
    <col min="1536" max="1536" width="28.85546875" style="219" customWidth="1"/>
    <col min="1537" max="1537" width="8.140625" style="219" customWidth="1"/>
    <col min="1538" max="1538" width="9.42578125" style="219" customWidth="1"/>
    <col min="1539" max="1539" width="12.42578125" style="219" customWidth="1"/>
    <col min="1540" max="1540" width="17" style="219" customWidth="1"/>
    <col min="1541" max="1790" width="9.140625" style="219"/>
    <col min="1791" max="1791" width="5.140625" style="219" customWidth="1"/>
    <col min="1792" max="1792" width="28.85546875" style="219" customWidth="1"/>
    <col min="1793" max="1793" width="8.140625" style="219" customWidth="1"/>
    <col min="1794" max="1794" width="9.42578125" style="219" customWidth="1"/>
    <col min="1795" max="1795" width="12.42578125" style="219" customWidth="1"/>
    <col min="1796" max="1796" width="17" style="219" customWidth="1"/>
    <col min="1797" max="2046" width="9.140625" style="219"/>
    <col min="2047" max="2047" width="5.140625" style="219" customWidth="1"/>
    <col min="2048" max="2048" width="28.85546875" style="219" customWidth="1"/>
    <col min="2049" max="2049" width="8.140625" style="219" customWidth="1"/>
    <col min="2050" max="2050" width="9.42578125" style="219" customWidth="1"/>
    <col min="2051" max="2051" width="12.42578125" style="219" customWidth="1"/>
    <col min="2052" max="2052" width="17" style="219" customWidth="1"/>
    <col min="2053" max="2302" width="9.140625" style="219"/>
    <col min="2303" max="2303" width="5.140625" style="219" customWidth="1"/>
    <col min="2304" max="2304" width="28.85546875" style="219" customWidth="1"/>
    <col min="2305" max="2305" width="8.140625" style="219" customWidth="1"/>
    <col min="2306" max="2306" width="9.42578125" style="219" customWidth="1"/>
    <col min="2307" max="2307" width="12.42578125" style="219" customWidth="1"/>
    <col min="2308" max="2308" width="17" style="219" customWidth="1"/>
    <col min="2309" max="2558" width="9.140625" style="219"/>
    <col min="2559" max="2559" width="5.140625" style="219" customWidth="1"/>
    <col min="2560" max="2560" width="28.85546875" style="219" customWidth="1"/>
    <col min="2561" max="2561" width="8.140625" style="219" customWidth="1"/>
    <col min="2562" max="2562" width="9.42578125" style="219" customWidth="1"/>
    <col min="2563" max="2563" width="12.42578125" style="219" customWidth="1"/>
    <col min="2564" max="2564" width="17" style="219" customWidth="1"/>
    <col min="2565" max="2814" width="9.140625" style="219"/>
    <col min="2815" max="2815" width="5.140625" style="219" customWidth="1"/>
    <col min="2816" max="2816" width="28.85546875" style="219" customWidth="1"/>
    <col min="2817" max="2817" width="8.140625" style="219" customWidth="1"/>
    <col min="2818" max="2818" width="9.42578125" style="219" customWidth="1"/>
    <col min="2819" max="2819" width="12.42578125" style="219" customWidth="1"/>
    <col min="2820" max="2820" width="17" style="219" customWidth="1"/>
    <col min="2821" max="3070" width="9.140625" style="219"/>
    <col min="3071" max="3071" width="5.140625" style="219" customWidth="1"/>
    <col min="3072" max="3072" width="28.85546875" style="219" customWidth="1"/>
    <col min="3073" max="3073" width="8.140625" style="219" customWidth="1"/>
    <col min="3074" max="3074" width="9.42578125" style="219" customWidth="1"/>
    <col min="3075" max="3075" width="12.42578125" style="219" customWidth="1"/>
    <col min="3076" max="3076" width="17" style="219" customWidth="1"/>
    <col min="3077" max="3326" width="9.140625" style="219"/>
    <col min="3327" max="3327" width="5.140625" style="219" customWidth="1"/>
    <col min="3328" max="3328" width="28.85546875" style="219" customWidth="1"/>
    <col min="3329" max="3329" width="8.140625" style="219" customWidth="1"/>
    <col min="3330" max="3330" width="9.42578125" style="219" customWidth="1"/>
    <col min="3331" max="3331" width="12.42578125" style="219" customWidth="1"/>
    <col min="3332" max="3332" width="17" style="219" customWidth="1"/>
    <col min="3333" max="3582" width="9.140625" style="219"/>
    <col min="3583" max="3583" width="5.140625" style="219" customWidth="1"/>
    <col min="3584" max="3584" width="28.85546875" style="219" customWidth="1"/>
    <col min="3585" max="3585" width="8.140625" style="219" customWidth="1"/>
    <col min="3586" max="3586" width="9.42578125" style="219" customWidth="1"/>
    <col min="3587" max="3587" width="12.42578125" style="219" customWidth="1"/>
    <col min="3588" max="3588" width="17" style="219" customWidth="1"/>
    <col min="3589" max="3838" width="9.140625" style="219"/>
    <col min="3839" max="3839" width="5.140625" style="219" customWidth="1"/>
    <col min="3840" max="3840" width="28.85546875" style="219" customWidth="1"/>
    <col min="3841" max="3841" width="8.140625" style="219" customWidth="1"/>
    <col min="3842" max="3842" width="9.42578125" style="219" customWidth="1"/>
    <col min="3843" max="3843" width="12.42578125" style="219" customWidth="1"/>
    <col min="3844" max="3844" width="17" style="219" customWidth="1"/>
    <col min="3845" max="4094" width="9.140625" style="219"/>
    <col min="4095" max="4095" width="5.140625" style="219" customWidth="1"/>
    <col min="4096" max="4096" width="28.85546875" style="219" customWidth="1"/>
    <col min="4097" max="4097" width="8.140625" style="219" customWidth="1"/>
    <col min="4098" max="4098" width="9.42578125" style="219" customWidth="1"/>
    <col min="4099" max="4099" width="12.42578125" style="219" customWidth="1"/>
    <col min="4100" max="4100" width="17" style="219" customWidth="1"/>
    <col min="4101" max="4350" width="9.140625" style="219"/>
    <col min="4351" max="4351" width="5.140625" style="219" customWidth="1"/>
    <col min="4352" max="4352" width="28.85546875" style="219" customWidth="1"/>
    <col min="4353" max="4353" width="8.140625" style="219" customWidth="1"/>
    <col min="4354" max="4354" width="9.42578125" style="219" customWidth="1"/>
    <col min="4355" max="4355" width="12.42578125" style="219" customWidth="1"/>
    <col min="4356" max="4356" width="17" style="219" customWidth="1"/>
    <col min="4357" max="4606" width="9.140625" style="219"/>
    <col min="4607" max="4607" width="5.140625" style="219" customWidth="1"/>
    <col min="4608" max="4608" width="28.85546875" style="219" customWidth="1"/>
    <col min="4609" max="4609" width="8.140625" style="219" customWidth="1"/>
    <col min="4610" max="4610" width="9.42578125" style="219" customWidth="1"/>
    <col min="4611" max="4611" width="12.42578125" style="219" customWidth="1"/>
    <col min="4612" max="4612" width="17" style="219" customWidth="1"/>
    <col min="4613" max="4862" width="9.140625" style="219"/>
    <col min="4863" max="4863" width="5.140625" style="219" customWidth="1"/>
    <col min="4864" max="4864" width="28.85546875" style="219" customWidth="1"/>
    <col min="4865" max="4865" width="8.140625" style="219" customWidth="1"/>
    <col min="4866" max="4866" width="9.42578125" style="219" customWidth="1"/>
    <col min="4867" max="4867" width="12.42578125" style="219" customWidth="1"/>
    <col min="4868" max="4868" width="17" style="219" customWidth="1"/>
    <col min="4869" max="5118" width="9.140625" style="219"/>
    <col min="5119" max="5119" width="5.140625" style="219" customWidth="1"/>
    <col min="5120" max="5120" width="28.85546875" style="219" customWidth="1"/>
    <col min="5121" max="5121" width="8.140625" style="219" customWidth="1"/>
    <col min="5122" max="5122" width="9.42578125" style="219" customWidth="1"/>
    <col min="5123" max="5123" width="12.42578125" style="219" customWidth="1"/>
    <col min="5124" max="5124" width="17" style="219" customWidth="1"/>
    <col min="5125" max="5374" width="9.140625" style="219"/>
    <col min="5375" max="5375" width="5.140625" style="219" customWidth="1"/>
    <col min="5376" max="5376" width="28.85546875" style="219" customWidth="1"/>
    <col min="5377" max="5377" width="8.140625" style="219" customWidth="1"/>
    <col min="5378" max="5378" width="9.42578125" style="219" customWidth="1"/>
    <col min="5379" max="5379" width="12.42578125" style="219" customWidth="1"/>
    <col min="5380" max="5380" width="17" style="219" customWidth="1"/>
    <col min="5381" max="5630" width="9.140625" style="219"/>
    <col min="5631" max="5631" width="5.140625" style="219" customWidth="1"/>
    <col min="5632" max="5632" width="28.85546875" style="219" customWidth="1"/>
    <col min="5633" max="5633" width="8.140625" style="219" customWidth="1"/>
    <col min="5634" max="5634" width="9.42578125" style="219" customWidth="1"/>
    <col min="5635" max="5635" width="12.42578125" style="219" customWidth="1"/>
    <col min="5636" max="5636" width="17" style="219" customWidth="1"/>
    <col min="5637" max="5886" width="9.140625" style="219"/>
    <col min="5887" max="5887" width="5.140625" style="219" customWidth="1"/>
    <col min="5888" max="5888" width="28.85546875" style="219" customWidth="1"/>
    <col min="5889" max="5889" width="8.140625" style="219" customWidth="1"/>
    <col min="5890" max="5890" width="9.42578125" style="219" customWidth="1"/>
    <col min="5891" max="5891" width="12.42578125" style="219" customWidth="1"/>
    <col min="5892" max="5892" width="17" style="219" customWidth="1"/>
    <col min="5893" max="6142" width="9.140625" style="219"/>
    <col min="6143" max="6143" width="5.140625" style="219" customWidth="1"/>
    <col min="6144" max="6144" width="28.85546875" style="219" customWidth="1"/>
    <col min="6145" max="6145" width="8.140625" style="219" customWidth="1"/>
    <col min="6146" max="6146" width="9.42578125" style="219" customWidth="1"/>
    <col min="6147" max="6147" width="12.42578125" style="219" customWidth="1"/>
    <col min="6148" max="6148" width="17" style="219" customWidth="1"/>
    <col min="6149" max="6398" width="9.140625" style="219"/>
    <col min="6399" max="6399" width="5.140625" style="219" customWidth="1"/>
    <col min="6400" max="6400" width="28.85546875" style="219" customWidth="1"/>
    <col min="6401" max="6401" width="8.140625" style="219" customWidth="1"/>
    <col min="6402" max="6402" width="9.42578125" style="219" customWidth="1"/>
    <col min="6403" max="6403" width="12.42578125" style="219" customWidth="1"/>
    <col min="6404" max="6404" width="17" style="219" customWidth="1"/>
    <col min="6405" max="6654" width="9.140625" style="219"/>
    <col min="6655" max="6655" width="5.140625" style="219" customWidth="1"/>
    <col min="6656" max="6656" width="28.85546875" style="219" customWidth="1"/>
    <col min="6657" max="6657" width="8.140625" style="219" customWidth="1"/>
    <col min="6658" max="6658" width="9.42578125" style="219" customWidth="1"/>
    <col min="6659" max="6659" width="12.42578125" style="219" customWidth="1"/>
    <col min="6660" max="6660" width="17" style="219" customWidth="1"/>
    <col min="6661" max="6910" width="9.140625" style="219"/>
    <col min="6911" max="6911" width="5.140625" style="219" customWidth="1"/>
    <col min="6912" max="6912" width="28.85546875" style="219" customWidth="1"/>
    <col min="6913" max="6913" width="8.140625" style="219" customWidth="1"/>
    <col min="6914" max="6914" width="9.42578125" style="219" customWidth="1"/>
    <col min="6915" max="6915" width="12.42578125" style="219" customWidth="1"/>
    <col min="6916" max="6916" width="17" style="219" customWidth="1"/>
    <col min="6917" max="7166" width="9.140625" style="219"/>
    <col min="7167" max="7167" width="5.140625" style="219" customWidth="1"/>
    <col min="7168" max="7168" width="28.85546875" style="219" customWidth="1"/>
    <col min="7169" max="7169" width="8.140625" style="219" customWidth="1"/>
    <col min="7170" max="7170" width="9.42578125" style="219" customWidth="1"/>
    <col min="7171" max="7171" width="12.42578125" style="219" customWidth="1"/>
    <col min="7172" max="7172" width="17" style="219" customWidth="1"/>
    <col min="7173" max="7422" width="9.140625" style="219"/>
    <col min="7423" max="7423" width="5.140625" style="219" customWidth="1"/>
    <col min="7424" max="7424" width="28.85546875" style="219" customWidth="1"/>
    <col min="7425" max="7425" width="8.140625" style="219" customWidth="1"/>
    <col min="7426" max="7426" width="9.42578125" style="219" customWidth="1"/>
    <col min="7427" max="7427" width="12.42578125" style="219" customWidth="1"/>
    <col min="7428" max="7428" width="17" style="219" customWidth="1"/>
    <col min="7429" max="7678" width="9.140625" style="219"/>
    <col min="7679" max="7679" width="5.140625" style="219" customWidth="1"/>
    <col min="7680" max="7680" width="28.85546875" style="219" customWidth="1"/>
    <col min="7681" max="7681" width="8.140625" style="219" customWidth="1"/>
    <col min="7682" max="7682" width="9.42578125" style="219" customWidth="1"/>
    <col min="7683" max="7683" width="12.42578125" style="219" customWidth="1"/>
    <col min="7684" max="7684" width="17" style="219" customWidth="1"/>
    <col min="7685" max="7934" width="9.140625" style="219"/>
    <col min="7935" max="7935" width="5.140625" style="219" customWidth="1"/>
    <col min="7936" max="7936" width="28.85546875" style="219" customWidth="1"/>
    <col min="7937" max="7937" width="8.140625" style="219" customWidth="1"/>
    <col min="7938" max="7938" width="9.42578125" style="219" customWidth="1"/>
    <col min="7939" max="7939" width="12.42578125" style="219" customWidth="1"/>
    <col min="7940" max="7940" width="17" style="219" customWidth="1"/>
    <col min="7941" max="8190" width="9.140625" style="219"/>
    <col min="8191" max="8191" width="5.140625" style="219" customWidth="1"/>
    <col min="8192" max="8192" width="28.85546875" style="219" customWidth="1"/>
    <col min="8193" max="8193" width="8.140625" style="219" customWidth="1"/>
    <col min="8194" max="8194" width="9.42578125" style="219" customWidth="1"/>
    <col min="8195" max="8195" width="12.42578125" style="219" customWidth="1"/>
    <col min="8196" max="8196" width="17" style="219" customWidth="1"/>
    <col min="8197" max="8446" width="9.140625" style="219"/>
    <col min="8447" max="8447" width="5.140625" style="219" customWidth="1"/>
    <col min="8448" max="8448" width="28.85546875" style="219" customWidth="1"/>
    <col min="8449" max="8449" width="8.140625" style="219" customWidth="1"/>
    <col min="8450" max="8450" width="9.42578125" style="219" customWidth="1"/>
    <col min="8451" max="8451" width="12.42578125" style="219" customWidth="1"/>
    <col min="8452" max="8452" width="17" style="219" customWidth="1"/>
    <col min="8453" max="8702" width="9.140625" style="219"/>
    <col min="8703" max="8703" width="5.140625" style="219" customWidth="1"/>
    <col min="8704" max="8704" width="28.85546875" style="219" customWidth="1"/>
    <col min="8705" max="8705" width="8.140625" style="219" customWidth="1"/>
    <col min="8706" max="8706" width="9.42578125" style="219" customWidth="1"/>
    <col min="8707" max="8707" width="12.42578125" style="219" customWidth="1"/>
    <col min="8708" max="8708" width="17" style="219" customWidth="1"/>
    <col min="8709" max="8958" width="9.140625" style="219"/>
    <col min="8959" max="8959" width="5.140625" style="219" customWidth="1"/>
    <col min="8960" max="8960" width="28.85546875" style="219" customWidth="1"/>
    <col min="8961" max="8961" width="8.140625" style="219" customWidth="1"/>
    <col min="8962" max="8962" width="9.42578125" style="219" customWidth="1"/>
    <col min="8963" max="8963" width="12.42578125" style="219" customWidth="1"/>
    <col min="8964" max="8964" width="17" style="219" customWidth="1"/>
    <col min="8965" max="9214" width="9.140625" style="219"/>
    <col min="9215" max="9215" width="5.140625" style="219" customWidth="1"/>
    <col min="9216" max="9216" width="28.85546875" style="219" customWidth="1"/>
    <col min="9217" max="9217" width="8.140625" style="219" customWidth="1"/>
    <col min="9218" max="9218" width="9.42578125" style="219" customWidth="1"/>
    <col min="9219" max="9219" width="12.42578125" style="219" customWidth="1"/>
    <col min="9220" max="9220" width="17" style="219" customWidth="1"/>
    <col min="9221" max="9470" width="9.140625" style="219"/>
    <col min="9471" max="9471" width="5.140625" style="219" customWidth="1"/>
    <col min="9472" max="9472" width="28.85546875" style="219" customWidth="1"/>
    <col min="9473" max="9473" width="8.140625" style="219" customWidth="1"/>
    <col min="9474" max="9474" width="9.42578125" style="219" customWidth="1"/>
    <col min="9475" max="9475" width="12.42578125" style="219" customWidth="1"/>
    <col min="9476" max="9476" width="17" style="219" customWidth="1"/>
    <col min="9477" max="9726" width="9.140625" style="219"/>
    <col min="9727" max="9727" width="5.140625" style="219" customWidth="1"/>
    <col min="9728" max="9728" width="28.85546875" style="219" customWidth="1"/>
    <col min="9729" max="9729" width="8.140625" style="219" customWidth="1"/>
    <col min="9730" max="9730" width="9.42578125" style="219" customWidth="1"/>
    <col min="9731" max="9731" width="12.42578125" style="219" customWidth="1"/>
    <col min="9732" max="9732" width="17" style="219" customWidth="1"/>
    <col min="9733" max="9982" width="9.140625" style="219"/>
    <col min="9983" max="9983" width="5.140625" style="219" customWidth="1"/>
    <col min="9984" max="9984" width="28.85546875" style="219" customWidth="1"/>
    <col min="9985" max="9985" width="8.140625" style="219" customWidth="1"/>
    <col min="9986" max="9986" width="9.42578125" style="219" customWidth="1"/>
    <col min="9987" max="9987" width="12.42578125" style="219" customWidth="1"/>
    <col min="9988" max="9988" width="17" style="219" customWidth="1"/>
    <col min="9989" max="10238" width="9.140625" style="219"/>
    <col min="10239" max="10239" width="5.140625" style="219" customWidth="1"/>
    <col min="10240" max="10240" width="28.85546875" style="219" customWidth="1"/>
    <col min="10241" max="10241" width="8.140625" style="219" customWidth="1"/>
    <col min="10242" max="10242" width="9.42578125" style="219" customWidth="1"/>
    <col min="10243" max="10243" width="12.42578125" style="219" customWidth="1"/>
    <col min="10244" max="10244" width="17" style="219" customWidth="1"/>
    <col min="10245" max="10494" width="9.140625" style="219"/>
    <col min="10495" max="10495" width="5.140625" style="219" customWidth="1"/>
    <col min="10496" max="10496" width="28.85546875" style="219" customWidth="1"/>
    <col min="10497" max="10497" width="8.140625" style="219" customWidth="1"/>
    <col min="10498" max="10498" width="9.42578125" style="219" customWidth="1"/>
    <col min="10499" max="10499" width="12.42578125" style="219" customWidth="1"/>
    <col min="10500" max="10500" width="17" style="219" customWidth="1"/>
    <col min="10501" max="10750" width="9.140625" style="219"/>
    <col min="10751" max="10751" width="5.140625" style="219" customWidth="1"/>
    <col min="10752" max="10752" width="28.85546875" style="219" customWidth="1"/>
    <col min="10753" max="10753" width="8.140625" style="219" customWidth="1"/>
    <col min="10754" max="10754" width="9.42578125" style="219" customWidth="1"/>
    <col min="10755" max="10755" width="12.42578125" style="219" customWidth="1"/>
    <col min="10756" max="10756" width="17" style="219" customWidth="1"/>
    <col min="10757" max="11006" width="9.140625" style="219"/>
    <col min="11007" max="11007" width="5.140625" style="219" customWidth="1"/>
    <col min="11008" max="11008" width="28.85546875" style="219" customWidth="1"/>
    <col min="11009" max="11009" width="8.140625" style="219" customWidth="1"/>
    <col min="11010" max="11010" width="9.42578125" style="219" customWidth="1"/>
    <col min="11011" max="11011" width="12.42578125" style="219" customWidth="1"/>
    <col min="11012" max="11012" width="17" style="219" customWidth="1"/>
    <col min="11013" max="11262" width="9.140625" style="219"/>
    <col min="11263" max="11263" width="5.140625" style="219" customWidth="1"/>
    <col min="11264" max="11264" width="28.85546875" style="219" customWidth="1"/>
    <col min="11265" max="11265" width="8.140625" style="219" customWidth="1"/>
    <col min="11266" max="11266" width="9.42578125" style="219" customWidth="1"/>
    <col min="11267" max="11267" width="12.42578125" style="219" customWidth="1"/>
    <col min="11268" max="11268" width="17" style="219" customWidth="1"/>
    <col min="11269" max="11518" width="9.140625" style="219"/>
    <col min="11519" max="11519" width="5.140625" style="219" customWidth="1"/>
    <col min="11520" max="11520" width="28.85546875" style="219" customWidth="1"/>
    <col min="11521" max="11521" width="8.140625" style="219" customWidth="1"/>
    <col min="11522" max="11522" width="9.42578125" style="219" customWidth="1"/>
    <col min="11523" max="11523" width="12.42578125" style="219" customWidth="1"/>
    <col min="11524" max="11524" width="17" style="219" customWidth="1"/>
    <col min="11525" max="11774" width="9.140625" style="219"/>
    <col min="11775" max="11775" width="5.140625" style="219" customWidth="1"/>
    <col min="11776" max="11776" width="28.85546875" style="219" customWidth="1"/>
    <col min="11777" max="11777" width="8.140625" style="219" customWidth="1"/>
    <col min="11778" max="11778" width="9.42578125" style="219" customWidth="1"/>
    <col min="11779" max="11779" width="12.42578125" style="219" customWidth="1"/>
    <col min="11780" max="11780" width="17" style="219" customWidth="1"/>
    <col min="11781" max="12030" width="9.140625" style="219"/>
    <col min="12031" max="12031" width="5.140625" style="219" customWidth="1"/>
    <col min="12032" max="12032" width="28.85546875" style="219" customWidth="1"/>
    <col min="12033" max="12033" width="8.140625" style="219" customWidth="1"/>
    <col min="12034" max="12034" width="9.42578125" style="219" customWidth="1"/>
    <col min="12035" max="12035" width="12.42578125" style="219" customWidth="1"/>
    <col min="12036" max="12036" width="17" style="219" customWidth="1"/>
    <col min="12037" max="12286" width="9.140625" style="219"/>
    <col min="12287" max="12287" width="5.140625" style="219" customWidth="1"/>
    <col min="12288" max="12288" width="28.85546875" style="219" customWidth="1"/>
    <col min="12289" max="12289" width="8.140625" style="219" customWidth="1"/>
    <col min="12290" max="12290" width="9.42578125" style="219" customWidth="1"/>
    <col min="12291" max="12291" width="12.42578125" style="219" customWidth="1"/>
    <col min="12292" max="12292" width="17" style="219" customWidth="1"/>
    <col min="12293" max="12542" width="9.140625" style="219"/>
    <col min="12543" max="12543" width="5.140625" style="219" customWidth="1"/>
    <col min="12544" max="12544" width="28.85546875" style="219" customWidth="1"/>
    <col min="12545" max="12545" width="8.140625" style="219" customWidth="1"/>
    <col min="12546" max="12546" width="9.42578125" style="219" customWidth="1"/>
    <col min="12547" max="12547" width="12.42578125" style="219" customWidth="1"/>
    <col min="12548" max="12548" width="17" style="219" customWidth="1"/>
    <col min="12549" max="12798" width="9.140625" style="219"/>
    <col min="12799" max="12799" width="5.140625" style="219" customWidth="1"/>
    <col min="12800" max="12800" width="28.85546875" style="219" customWidth="1"/>
    <col min="12801" max="12801" width="8.140625" style="219" customWidth="1"/>
    <col min="12802" max="12802" width="9.42578125" style="219" customWidth="1"/>
    <col min="12803" max="12803" width="12.42578125" style="219" customWidth="1"/>
    <col min="12804" max="12804" width="17" style="219" customWidth="1"/>
    <col min="12805" max="13054" width="9.140625" style="219"/>
    <col min="13055" max="13055" width="5.140625" style="219" customWidth="1"/>
    <col min="13056" max="13056" width="28.85546875" style="219" customWidth="1"/>
    <col min="13057" max="13057" width="8.140625" style="219" customWidth="1"/>
    <col min="13058" max="13058" width="9.42578125" style="219" customWidth="1"/>
    <col min="13059" max="13059" width="12.42578125" style="219" customWidth="1"/>
    <col min="13060" max="13060" width="17" style="219" customWidth="1"/>
    <col min="13061" max="13310" width="9.140625" style="219"/>
    <col min="13311" max="13311" width="5.140625" style="219" customWidth="1"/>
    <col min="13312" max="13312" width="28.85546875" style="219" customWidth="1"/>
    <col min="13313" max="13313" width="8.140625" style="219" customWidth="1"/>
    <col min="13314" max="13314" width="9.42578125" style="219" customWidth="1"/>
    <col min="13315" max="13315" width="12.42578125" style="219" customWidth="1"/>
    <col min="13316" max="13316" width="17" style="219" customWidth="1"/>
    <col min="13317" max="13566" width="9.140625" style="219"/>
    <col min="13567" max="13567" width="5.140625" style="219" customWidth="1"/>
    <col min="13568" max="13568" width="28.85546875" style="219" customWidth="1"/>
    <col min="13569" max="13569" width="8.140625" style="219" customWidth="1"/>
    <col min="13570" max="13570" width="9.42578125" style="219" customWidth="1"/>
    <col min="13571" max="13571" width="12.42578125" style="219" customWidth="1"/>
    <col min="13572" max="13572" width="17" style="219" customWidth="1"/>
    <col min="13573" max="13822" width="9.140625" style="219"/>
    <col min="13823" max="13823" width="5.140625" style="219" customWidth="1"/>
    <col min="13824" max="13824" width="28.85546875" style="219" customWidth="1"/>
    <col min="13825" max="13825" width="8.140625" style="219" customWidth="1"/>
    <col min="13826" max="13826" width="9.42578125" style="219" customWidth="1"/>
    <col min="13827" max="13827" width="12.42578125" style="219" customWidth="1"/>
    <col min="13828" max="13828" width="17" style="219" customWidth="1"/>
    <col min="13829" max="14078" width="9.140625" style="219"/>
    <col min="14079" max="14079" width="5.140625" style="219" customWidth="1"/>
    <col min="14080" max="14080" width="28.85546875" style="219" customWidth="1"/>
    <col min="14081" max="14081" width="8.140625" style="219" customWidth="1"/>
    <col min="14082" max="14082" width="9.42578125" style="219" customWidth="1"/>
    <col min="14083" max="14083" width="12.42578125" style="219" customWidth="1"/>
    <col min="14084" max="14084" width="17" style="219" customWidth="1"/>
    <col min="14085" max="14334" width="9.140625" style="219"/>
    <col min="14335" max="14335" width="5.140625" style="219" customWidth="1"/>
    <col min="14336" max="14336" width="28.85546875" style="219" customWidth="1"/>
    <col min="14337" max="14337" width="8.140625" style="219" customWidth="1"/>
    <col min="14338" max="14338" width="9.42578125" style="219" customWidth="1"/>
    <col min="14339" max="14339" width="12.42578125" style="219" customWidth="1"/>
    <col min="14340" max="14340" width="17" style="219" customWidth="1"/>
    <col min="14341" max="14590" width="9.140625" style="219"/>
    <col min="14591" max="14591" width="5.140625" style="219" customWidth="1"/>
    <col min="14592" max="14592" width="28.85546875" style="219" customWidth="1"/>
    <col min="14593" max="14593" width="8.140625" style="219" customWidth="1"/>
    <col min="14594" max="14594" width="9.42578125" style="219" customWidth="1"/>
    <col min="14595" max="14595" width="12.42578125" style="219" customWidth="1"/>
    <col min="14596" max="14596" width="17" style="219" customWidth="1"/>
    <col min="14597" max="14846" width="9.140625" style="219"/>
    <col min="14847" max="14847" width="5.140625" style="219" customWidth="1"/>
    <col min="14848" max="14848" width="28.85546875" style="219" customWidth="1"/>
    <col min="14849" max="14849" width="8.140625" style="219" customWidth="1"/>
    <col min="14850" max="14850" width="9.42578125" style="219" customWidth="1"/>
    <col min="14851" max="14851" width="12.42578125" style="219" customWidth="1"/>
    <col min="14852" max="14852" width="17" style="219" customWidth="1"/>
    <col min="14853" max="15102" width="9.140625" style="219"/>
    <col min="15103" max="15103" width="5.140625" style="219" customWidth="1"/>
    <col min="15104" max="15104" width="28.85546875" style="219" customWidth="1"/>
    <col min="15105" max="15105" width="8.140625" style="219" customWidth="1"/>
    <col min="15106" max="15106" width="9.42578125" style="219" customWidth="1"/>
    <col min="15107" max="15107" width="12.42578125" style="219" customWidth="1"/>
    <col min="15108" max="15108" width="17" style="219" customWidth="1"/>
    <col min="15109" max="15358" width="9.140625" style="219"/>
    <col min="15359" max="15359" width="5.140625" style="219" customWidth="1"/>
    <col min="15360" max="15360" width="28.85546875" style="219" customWidth="1"/>
    <col min="15361" max="15361" width="8.140625" style="219" customWidth="1"/>
    <col min="15362" max="15362" width="9.42578125" style="219" customWidth="1"/>
    <col min="15363" max="15363" width="12.42578125" style="219" customWidth="1"/>
    <col min="15364" max="15364" width="17" style="219" customWidth="1"/>
    <col min="15365" max="15614" width="9.140625" style="219"/>
    <col min="15615" max="15615" width="5.140625" style="219" customWidth="1"/>
    <col min="15616" max="15616" width="28.85546875" style="219" customWidth="1"/>
    <col min="15617" max="15617" width="8.140625" style="219" customWidth="1"/>
    <col min="15618" max="15618" width="9.42578125" style="219" customWidth="1"/>
    <col min="15619" max="15619" width="12.42578125" style="219" customWidth="1"/>
    <col min="15620" max="15620" width="17" style="219" customWidth="1"/>
    <col min="15621" max="15870" width="9.140625" style="219"/>
    <col min="15871" max="15871" width="5.140625" style="219" customWidth="1"/>
    <col min="15872" max="15872" width="28.85546875" style="219" customWidth="1"/>
    <col min="15873" max="15873" width="8.140625" style="219" customWidth="1"/>
    <col min="15874" max="15874" width="9.42578125" style="219" customWidth="1"/>
    <col min="15875" max="15875" width="12.42578125" style="219" customWidth="1"/>
    <col min="15876" max="15876" width="17" style="219" customWidth="1"/>
    <col min="15877" max="16126" width="9.140625" style="219"/>
    <col min="16127" max="16127" width="5.140625" style="219" customWidth="1"/>
    <col min="16128" max="16128" width="28.85546875" style="219" customWidth="1"/>
    <col min="16129" max="16129" width="8.140625" style="219" customWidth="1"/>
    <col min="16130" max="16130" width="9.42578125" style="219" customWidth="1"/>
    <col min="16131" max="16131" width="12.42578125" style="219" customWidth="1"/>
    <col min="16132" max="16132" width="17" style="219" customWidth="1"/>
    <col min="16133" max="16384" width="9.140625" style="219"/>
  </cols>
  <sheetData>
    <row r="1" spans="1:6" ht="15">
      <c r="A1" s="217"/>
      <c r="B1" s="218" t="s">
        <v>529</v>
      </c>
      <c r="C1" s="217"/>
      <c r="D1" s="217"/>
      <c r="E1" s="217"/>
    </row>
    <row r="2" spans="1:6">
      <c r="A2" s="217"/>
      <c r="B2" s="220" t="s">
        <v>530</v>
      </c>
      <c r="C2" s="217"/>
      <c r="D2" s="217"/>
      <c r="E2" s="217"/>
    </row>
    <row r="3" spans="1:6">
      <c r="A3" s="217"/>
      <c r="B3" s="220"/>
      <c r="C3" s="217"/>
      <c r="D3" s="217"/>
      <c r="E3" s="217"/>
    </row>
    <row r="4" spans="1:6" ht="15.75">
      <c r="A4" s="217"/>
      <c r="B4" s="403" t="s">
        <v>606</v>
      </c>
      <c r="C4" s="403"/>
      <c r="D4" s="403"/>
      <c r="E4" s="403"/>
    </row>
    <row r="5" spans="1:6">
      <c r="A5" s="217"/>
      <c r="B5" s="217"/>
      <c r="C5" s="217"/>
      <c r="D5" s="217"/>
      <c r="E5" s="217"/>
    </row>
    <row r="6" spans="1:6" ht="14.25" customHeight="1">
      <c r="A6" s="404" t="s">
        <v>2</v>
      </c>
      <c r="B6" s="405" t="s">
        <v>229</v>
      </c>
      <c r="C6" s="404" t="s">
        <v>531</v>
      </c>
      <c r="D6" s="404" t="s">
        <v>532</v>
      </c>
      <c r="E6" s="396" t="s">
        <v>533</v>
      </c>
      <c r="F6" s="396" t="s">
        <v>269</v>
      </c>
    </row>
    <row r="7" spans="1:6" ht="14.25" customHeight="1">
      <c r="A7" s="404"/>
      <c r="B7" s="405"/>
      <c r="C7" s="404"/>
      <c r="D7" s="404"/>
      <c r="E7" s="397"/>
      <c r="F7" s="397"/>
    </row>
    <row r="8" spans="1:6" ht="15">
      <c r="A8" s="221">
        <v>1</v>
      </c>
      <c r="B8" s="222" t="s">
        <v>579</v>
      </c>
      <c r="C8" s="223" t="s">
        <v>580</v>
      </c>
      <c r="D8" s="224">
        <v>1</v>
      </c>
      <c r="E8" s="225" t="s">
        <v>615</v>
      </c>
      <c r="F8" s="226">
        <v>140000</v>
      </c>
    </row>
    <row r="9" spans="1:6" ht="15">
      <c r="A9" s="221">
        <v>2</v>
      </c>
      <c r="B9" s="222" t="s">
        <v>579</v>
      </c>
      <c r="C9" s="223" t="s">
        <v>580</v>
      </c>
      <c r="D9" s="224">
        <v>1</v>
      </c>
      <c r="E9" s="225" t="s">
        <v>616</v>
      </c>
      <c r="F9" s="226">
        <v>27972.000000000004</v>
      </c>
    </row>
    <row r="10" spans="1:6" ht="15">
      <c r="A10" s="221">
        <v>3</v>
      </c>
      <c r="B10" s="222" t="s">
        <v>579</v>
      </c>
      <c r="C10" s="223" t="s">
        <v>580</v>
      </c>
      <c r="D10" s="224">
        <v>1</v>
      </c>
      <c r="E10" s="225" t="s">
        <v>617</v>
      </c>
      <c r="F10" s="226">
        <v>14026</v>
      </c>
    </row>
    <row r="11" spans="1:6" ht="15" customHeight="1">
      <c r="A11" s="221">
        <v>4</v>
      </c>
      <c r="B11" s="222" t="s">
        <v>579</v>
      </c>
      <c r="C11" s="223" t="s">
        <v>580</v>
      </c>
      <c r="D11" s="224">
        <v>1</v>
      </c>
      <c r="E11" s="225" t="s">
        <v>618</v>
      </c>
      <c r="F11" s="226">
        <v>138045.6</v>
      </c>
    </row>
    <row r="12" spans="1:6" ht="15">
      <c r="A12" s="221">
        <v>5</v>
      </c>
      <c r="B12" s="222" t="s">
        <v>579</v>
      </c>
      <c r="C12" s="223" t="s">
        <v>580</v>
      </c>
      <c r="D12" s="224">
        <v>1</v>
      </c>
      <c r="E12" s="225" t="s">
        <v>619</v>
      </c>
      <c r="F12" s="226">
        <v>41832</v>
      </c>
    </row>
    <row r="13" spans="1:6" ht="15">
      <c r="A13" s="221">
        <v>6</v>
      </c>
      <c r="B13" s="222" t="s">
        <v>579</v>
      </c>
      <c r="C13" s="223" t="s">
        <v>580</v>
      </c>
      <c r="D13" s="224">
        <v>1</v>
      </c>
      <c r="E13" s="225" t="s">
        <v>620</v>
      </c>
      <c r="F13" s="226">
        <v>505044</v>
      </c>
    </row>
    <row r="14" spans="1:6" ht="15">
      <c r="A14" s="221">
        <v>7</v>
      </c>
      <c r="B14" s="222" t="s">
        <v>579</v>
      </c>
      <c r="C14" s="223" t="s">
        <v>580</v>
      </c>
      <c r="D14" s="224">
        <v>1</v>
      </c>
      <c r="E14" s="225" t="s">
        <v>621</v>
      </c>
      <c r="F14" s="226">
        <v>41754</v>
      </c>
    </row>
    <row r="15" spans="1:6" ht="15">
      <c r="A15" s="221">
        <v>8</v>
      </c>
      <c r="B15" s="222" t="s">
        <v>579</v>
      </c>
      <c r="C15" s="223" t="s">
        <v>580</v>
      </c>
      <c r="D15" s="224">
        <v>1</v>
      </c>
      <c r="E15" s="225" t="s">
        <v>622</v>
      </c>
      <c r="F15" s="226">
        <v>110520</v>
      </c>
    </row>
    <row r="16" spans="1:6" ht="15">
      <c r="A16" s="221">
        <v>9</v>
      </c>
      <c r="B16" s="222" t="s">
        <v>579</v>
      </c>
      <c r="C16" s="223" t="s">
        <v>580</v>
      </c>
      <c r="D16" s="224">
        <v>1</v>
      </c>
      <c r="E16" s="225" t="s">
        <v>623</v>
      </c>
      <c r="F16" s="226">
        <v>27456</v>
      </c>
    </row>
    <row r="17" spans="1:6" ht="14.25" customHeight="1">
      <c r="A17" s="221">
        <v>10</v>
      </c>
      <c r="B17" s="222" t="s">
        <v>579</v>
      </c>
      <c r="C17" s="223" t="s">
        <v>580</v>
      </c>
      <c r="D17" s="224">
        <v>1</v>
      </c>
      <c r="E17" s="225" t="s">
        <v>624</v>
      </c>
      <c r="F17" s="226">
        <v>27736</v>
      </c>
    </row>
    <row r="18" spans="1:6" ht="14.25" customHeight="1">
      <c r="A18" s="221">
        <v>11</v>
      </c>
      <c r="B18" s="222" t="s">
        <v>579</v>
      </c>
      <c r="C18" s="223" t="s">
        <v>580</v>
      </c>
      <c r="D18" s="224">
        <v>1</v>
      </c>
      <c r="E18" s="225" t="s">
        <v>625</v>
      </c>
      <c r="F18" s="226">
        <v>215093.50000000003</v>
      </c>
    </row>
    <row r="19" spans="1:6" ht="15">
      <c r="A19" s="221">
        <v>12</v>
      </c>
      <c r="B19" s="222" t="s">
        <v>579</v>
      </c>
      <c r="C19" s="223" t="s">
        <v>580</v>
      </c>
      <c r="D19" s="224">
        <v>1</v>
      </c>
      <c r="E19" s="225" t="s">
        <v>626</v>
      </c>
      <c r="F19" s="226">
        <v>164796.00000000003</v>
      </c>
    </row>
    <row r="20" spans="1:6" ht="15">
      <c r="A20" s="221">
        <v>13</v>
      </c>
      <c r="B20" s="222" t="s">
        <v>579</v>
      </c>
      <c r="C20" s="223" t="s">
        <v>580</v>
      </c>
      <c r="D20" s="224">
        <v>1</v>
      </c>
      <c r="E20" s="225" t="s">
        <v>627</v>
      </c>
      <c r="F20" s="226">
        <v>299596</v>
      </c>
    </row>
    <row r="21" spans="1:6" ht="15">
      <c r="A21" s="221">
        <v>14</v>
      </c>
      <c r="B21" s="222" t="s">
        <v>579</v>
      </c>
      <c r="C21" s="223" t="s">
        <v>580</v>
      </c>
      <c r="D21" s="224">
        <v>1</v>
      </c>
      <c r="E21" s="225" t="s">
        <v>628</v>
      </c>
      <c r="F21" s="226">
        <v>130644.00000000001</v>
      </c>
    </row>
    <row r="22" spans="1:6" ht="15">
      <c r="A22" s="221">
        <v>15</v>
      </c>
      <c r="B22" s="222" t="s">
        <v>579</v>
      </c>
      <c r="C22" s="223" t="s">
        <v>580</v>
      </c>
      <c r="D22" s="224">
        <v>1</v>
      </c>
      <c r="E22" s="225" t="s">
        <v>629</v>
      </c>
      <c r="F22" s="226">
        <v>68665</v>
      </c>
    </row>
    <row r="23" spans="1:6" ht="15">
      <c r="A23" s="221">
        <v>16</v>
      </c>
      <c r="B23" s="222" t="s">
        <v>579</v>
      </c>
      <c r="C23" s="223" t="s">
        <v>580</v>
      </c>
      <c r="D23" s="224">
        <v>1</v>
      </c>
      <c r="E23" s="225" t="s">
        <v>630</v>
      </c>
      <c r="F23" s="226">
        <v>47645.5</v>
      </c>
    </row>
    <row r="24" spans="1:6" ht="15">
      <c r="A24" s="221">
        <v>17</v>
      </c>
      <c r="B24" s="222" t="s">
        <v>579</v>
      </c>
      <c r="C24" s="223" t="s">
        <v>580</v>
      </c>
      <c r="D24" s="224">
        <v>1</v>
      </c>
      <c r="E24" s="225" t="s">
        <v>631</v>
      </c>
      <c r="F24" s="226">
        <v>1020975</v>
      </c>
    </row>
    <row r="25" spans="1:6" ht="15">
      <c r="A25" s="221">
        <v>18</v>
      </c>
      <c r="B25" s="222" t="s">
        <v>579</v>
      </c>
      <c r="C25" s="223" t="s">
        <v>580</v>
      </c>
      <c r="D25" s="224">
        <v>1</v>
      </c>
      <c r="E25" s="225" t="s">
        <v>632</v>
      </c>
      <c r="F25" s="226">
        <v>270060</v>
      </c>
    </row>
    <row r="26" spans="1:6" ht="15">
      <c r="A26" s="221">
        <v>19</v>
      </c>
      <c r="B26" s="222" t="s">
        <v>579</v>
      </c>
      <c r="C26" s="223" t="s">
        <v>580</v>
      </c>
      <c r="D26" s="224">
        <v>1</v>
      </c>
      <c r="E26" s="225" t="s">
        <v>633</v>
      </c>
      <c r="F26" s="226">
        <v>92813</v>
      </c>
    </row>
    <row r="27" spans="1:6" ht="15">
      <c r="A27" s="221">
        <v>20</v>
      </c>
      <c r="B27" s="222" t="s">
        <v>579</v>
      </c>
      <c r="C27" s="223" t="s">
        <v>580</v>
      </c>
      <c r="D27" s="224">
        <v>1</v>
      </c>
      <c r="E27" s="225" t="s">
        <v>634</v>
      </c>
      <c r="F27" s="226">
        <v>930859.99999999988</v>
      </c>
    </row>
    <row r="28" spans="1:6" ht="15">
      <c r="A28" s="221">
        <v>21</v>
      </c>
      <c r="B28" s="222" t="s">
        <v>579</v>
      </c>
      <c r="C28" s="223" t="s">
        <v>580</v>
      </c>
      <c r="D28" s="224">
        <v>1</v>
      </c>
      <c r="E28" s="225" t="s">
        <v>635</v>
      </c>
      <c r="F28" s="226">
        <v>40110</v>
      </c>
    </row>
    <row r="29" spans="1:6" ht="15">
      <c r="A29" s="221">
        <v>22</v>
      </c>
      <c r="B29" s="222" t="s">
        <v>579</v>
      </c>
      <c r="C29" s="223" t="s">
        <v>580</v>
      </c>
      <c r="D29" s="224">
        <v>1</v>
      </c>
      <c r="E29" s="225" t="s">
        <v>636</v>
      </c>
      <c r="F29" s="226">
        <v>533680</v>
      </c>
    </row>
    <row r="30" spans="1:6" ht="15">
      <c r="A30" s="221">
        <v>23</v>
      </c>
      <c r="B30" s="222" t="s">
        <v>579</v>
      </c>
      <c r="C30" s="223" t="s">
        <v>580</v>
      </c>
      <c r="D30" s="224">
        <v>1</v>
      </c>
      <c r="E30" s="225" t="s">
        <v>637</v>
      </c>
      <c r="F30" s="226">
        <v>200129.99999999997</v>
      </c>
    </row>
    <row r="31" spans="1:6" ht="15">
      <c r="A31" s="221">
        <v>24</v>
      </c>
      <c r="B31" s="222" t="s">
        <v>579</v>
      </c>
      <c r="C31" s="223" t="s">
        <v>580</v>
      </c>
      <c r="D31" s="224">
        <v>1</v>
      </c>
      <c r="E31" s="225" t="s">
        <v>638</v>
      </c>
      <c r="F31" s="226">
        <v>100229.99999999999</v>
      </c>
    </row>
    <row r="32" spans="1:6" ht="15">
      <c r="A32" s="221">
        <v>25</v>
      </c>
      <c r="B32" s="222" t="s">
        <v>579</v>
      </c>
      <c r="C32" s="223" t="s">
        <v>580</v>
      </c>
      <c r="D32" s="224">
        <v>1</v>
      </c>
      <c r="E32" s="225" t="s">
        <v>639</v>
      </c>
      <c r="F32" s="226">
        <v>26727.999999999996</v>
      </c>
    </row>
    <row r="33" spans="1:6" ht="15">
      <c r="A33" s="221">
        <v>26</v>
      </c>
      <c r="B33" s="222" t="s">
        <v>579</v>
      </c>
      <c r="C33" s="223" t="s">
        <v>580</v>
      </c>
      <c r="D33" s="224">
        <v>1</v>
      </c>
      <c r="E33" s="225" t="s">
        <v>640</v>
      </c>
      <c r="F33" s="226">
        <v>252604.99999999997</v>
      </c>
    </row>
    <row r="34" spans="1:6" ht="15">
      <c r="A34" s="221">
        <v>27</v>
      </c>
      <c r="B34" s="222" t="s">
        <v>579</v>
      </c>
      <c r="C34" s="223" t="s">
        <v>580</v>
      </c>
      <c r="D34" s="224">
        <v>1</v>
      </c>
      <c r="E34" s="225" t="s">
        <v>641</v>
      </c>
      <c r="F34" s="226">
        <v>1103485</v>
      </c>
    </row>
    <row r="35" spans="1:6" ht="15">
      <c r="A35" s="221">
        <v>28</v>
      </c>
      <c r="B35" s="222" t="s">
        <v>579</v>
      </c>
      <c r="C35" s="223" t="s">
        <v>580</v>
      </c>
      <c r="D35" s="224">
        <v>1</v>
      </c>
      <c r="E35" s="225" t="s">
        <v>642</v>
      </c>
      <c r="F35" s="226">
        <v>239309.99999999997</v>
      </c>
    </row>
    <row r="36" spans="1:6" ht="15">
      <c r="A36" s="221">
        <v>29</v>
      </c>
      <c r="B36" s="222" t="s">
        <v>579</v>
      </c>
      <c r="C36" s="223" t="s">
        <v>580</v>
      </c>
      <c r="D36" s="224">
        <v>1</v>
      </c>
      <c r="E36" s="225" t="s">
        <v>643</v>
      </c>
      <c r="F36" s="226">
        <v>126302.49999999999</v>
      </c>
    </row>
    <row r="37" spans="1:6" ht="15">
      <c r="A37" s="221">
        <v>30</v>
      </c>
      <c r="B37" s="222" t="s">
        <v>579</v>
      </c>
      <c r="C37" s="223" t="s">
        <v>580</v>
      </c>
      <c r="D37" s="224">
        <v>1</v>
      </c>
      <c r="E37" s="225" t="s">
        <v>644</v>
      </c>
      <c r="F37" s="226">
        <v>365612.49999999994</v>
      </c>
    </row>
    <row r="38" spans="1:6" ht="15">
      <c r="A38" s="221">
        <v>31</v>
      </c>
      <c r="B38" s="222" t="s">
        <v>579</v>
      </c>
      <c r="C38" s="223" t="s">
        <v>580</v>
      </c>
      <c r="D38" s="224">
        <v>1</v>
      </c>
      <c r="E38" s="225" t="s">
        <v>645</v>
      </c>
      <c r="F38" s="226">
        <v>520416</v>
      </c>
    </row>
    <row r="39" spans="1:6" ht="15">
      <c r="A39" s="221">
        <v>32</v>
      </c>
      <c r="B39" s="222" t="s">
        <v>579</v>
      </c>
      <c r="C39" s="223" t="s">
        <v>580</v>
      </c>
      <c r="D39" s="224">
        <v>1</v>
      </c>
      <c r="E39" s="225" t="s">
        <v>646</v>
      </c>
      <c r="F39" s="226">
        <v>26688</v>
      </c>
    </row>
    <row r="40" spans="1:6" ht="15">
      <c r="A40" s="221">
        <v>33</v>
      </c>
      <c r="B40" s="222" t="s">
        <v>579</v>
      </c>
      <c r="C40" s="223" t="s">
        <v>580</v>
      </c>
      <c r="D40" s="224">
        <v>1</v>
      </c>
      <c r="E40" s="225" t="s">
        <v>647</v>
      </c>
      <c r="F40" s="226">
        <v>40032</v>
      </c>
    </row>
    <row r="41" spans="1:6" ht="15">
      <c r="A41" s="221">
        <v>34</v>
      </c>
      <c r="B41" s="222" t="s">
        <v>579</v>
      </c>
      <c r="C41" s="223" t="s">
        <v>580</v>
      </c>
      <c r="D41" s="224">
        <v>1</v>
      </c>
      <c r="E41" s="225" t="s">
        <v>648</v>
      </c>
      <c r="F41" s="226">
        <v>26688</v>
      </c>
    </row>
    <row r="42" spans="1:6" ht="15">
      <c r="A42" s="221">
        <v>35</v>
      </c>
      <c r="B42" s="222" t="s">
        <v>579</v>
      </c>
      <c r="C42" s="223" t="s">
        <v>580</v>
      </c>
      <c r="D42" s="224">
        <v>1</v>
      </c>
      <c r="E42" s="225" t="s">
        <v>649</v>
      </c>
      <c r="F42" s="226">
        <v>26688</v>
      </c>
    </row>
    <row r="43" spans="1:6" ht="15">
      <c r="A43" s="221">
        <v>36</v>
      </c>
      <c r="B43" s="222" t="s">
        <v>579</v>
      </c>
      <c r="C43" s="223" t="s">
        <v>580</v>
      </c>
      <c r="D43" s="224">
        <v>1</v>
      </c>
      <c r="E43" s="225" t="s">
        <v>650</v>
      </c>
      <c r="F43" s="226">
        <v>40032</v>
      </c>
    </row>
    <row r="44" spans="1:6" ht="15">
      <c r="A44" s="221">
        <v>37</v>
      </c>
      <c r="B44" s="222" t="s">
        <v>579</v>
      </c>
      <c r="C44" s="223" t="s">
        <v>580</v>
      </c>
      <c r="D44" s="224">
        <v>1</v>
      </c>
      <c r="E44" s="225" t="s">
        <v>651</v>
      </c>
      <c r="F44" s="226">
        <v>32610</v>
      </c>
    </row>
    <row r="45" spans="1:6" ht="15">
      <c r="A45" s="221">
        <v>38</v>
      </c>
      <c r="B45" s="222" t="s">
        <v>579</v>
      </c>
      <c r="C45" s="223" t="s">
        <v>580</v>
      </c>
      <c r="D45" s="224">
        <v>1</v>
      </c>
      <c r="E45" s="225" t="s">
        <v>652</v>
      </c>
      <c r="F45" s="226">
        <v>91308</v>
      </c>
    </row>
    <row r="46" spans="1:6" ht="15">
      <c r="A46" s="221">
        <v>39</v>
      </c>
      <c r="B46" s="222" t="s">
        <v>579</v>
      </c>
      <c r="C46" s="223" t="s">
        <v>580</v>
      </c>
      <c r="D46" s="224">
        <v>1</v>
      </c>
      <c r="E46" s="225" t="s">
        <v>653</v>
      </c>
      <c r="F46" s="226">
        <v>3047078.4</v>
      </c>
    </row>
    <row r="47" spans="1:6" ht="15">
      <c r="A47" s="221">
        <v>40</v>
      </c>
      <c r="B47" s="222" t="s">
        <v>579</v>
      </c>
      <c r="C47" s="223" t="s">
        <v>580</v>
      </c>
      <c r="D47" s="224">
        <v>1</v>
      </c>
      <c r="E47" s="225" t="s">
        <v>654</v>
      </c>
      <c r="F47" s="226">
        <v>373346</v>
      </c>
    </row>
    <row r="48" spans="1:6" ht="15">
      <c r="A48" s="221">
        <v>41</v>
      </c>
      <c r="B48" s="222" t="s">
        <v>579</v>
      </c>
      <c r="C48" s="223" t="s">
        <v>580</v>
      </c>
      <c r="D48" s="224">
        <v>1</v>
      </c>
      <c r="E48" s="225" t="s">
        <v>655</v>
      </c>
      <c r="F48" s="226">
        <v>360472</v>
      </c>
    </row>
    <row r="49" spans="1:6" ht="15">
      <c r="A49" s="221">
        <v>42</v>
      </c>
      <c r="B49" s="222" t="s">
        <v>579</v>
      </c>
      <c r="C49" s="223" t="s">
        <v>580</v>
      </c>
      <c r="D49" s="224">
        <v>1</v>
      </c>
      <c r="E49" s="225" t="s">
        <v>656</v>
      </c>
      <c r="F49" s="226">
        <v>64370.000000000007</v>
      </c>
    </row>
    <row r="50" spans="1:6" ht="15">
      <c r="A50" s="221">
        <v>43</v>
      </c>
      <c r="B50" s="222" t="s">
        <v>579</v>
      </c>
      <c r="C50" s="223" t="s">
        <v>580</v>
      </c>
      <c r="D50" s="224">
        <v>1</v>
      </c>
      <c r="E50" s="225" t="s">
        <v>657</v>
      </c>
      <c r="F50" s="226">
        <v>565426.08000000007</v>
      </c>
    </row>
    <row r="51" spans="1:6" ht="15">
      <c r="A51" s="221">
        <v>44</v>
      </c>
      <c r="B51" s="222" t="s">
        <v>579</v>
      </c>
      <c r="C51" s="223" t="s">
        <v>580</v>
      </c>
      <c r="D51" s="224">
        <v>1</v>
      </c>
      <c r="E51" s="225" t="s">
        <v>658</v>
      </c>
      <c r="F51" s="226">
        <v>50368</v>
      </c>
    </row>
    <row r="52" spans="1:6" ht="15">
      <c r="A52" s="221">
        <v>45</v>
      </c>
      <c r="B52" s="222" t="s">
        <v>579</v>
      </c>
      <c r="C52" s="223" t="s">
        <v>580</v>
      </c>
      <c r="D52" s="224">
        <v>1</v>
      </c>
      <c r="E52" s="225" t="s">
        <v>659</v>
      </c>
      <c r="F52" s="226">
        <v>69256</v>
      </c>
    </row>
    <row r="53" spans="1:6" ht="15">
      <c r="A53" s="221">
        <v>46</v>
      </c>
      <c r="B53" s="222" t="s">
        <v>579</v>
      </c>
      <c r="C53" s="223" t="s">
        <v>580</v>
      </c>
      <c r="D53" s="224">
        <v>1</v>
      </c>
      <c r="E53" s="225" t="s">
        <v>660</v>
      </c>
      <c r="F53" s="226">
        <v>113328</v>
      </c>
    </row>
    <row r="54" spans="1:6" ht="15">
      <c r="A54" s="221">
        <v>47</v>
      </c>
      <c r="B54" s="222" t="s">
        <v>579</v>
      </c>
      <c r="C54" s="223" t="s">
        <v>580</v>
      </c>
      <c r="D54" s="224">
        <v>1</v>
      </c>
      <c r="E54" s="225" t="s">
        <v>661</v>
      </c>
      <c r="F54" s="226">
        <v>113328</v>
      </c>
    </row>
    <row r="55" spans="1:6" ht="15">
      <c r="A55" s="221">
        <v>48</v>
      </c>
      <c r="B55" s="222" t="s">
        <v>579</v>
      </c>
      <c r="C55" s="223" t="s">
        <v>580</v>
      </c>
      <c r="D55" s="224">
        <v>1</v>
      </c>
      <c r="E55" s="225" t="s">
        <v>662</v>
      </c>
      <c r="F55" s="226">
        <v>37779</v>
      </c>
    </row>
    <row r="56" spans="1:6" ht="15">
      <c r="A56" s="221">
        <v>49</v>
      </c>
      <c r="B56" s="222" t="s">
        <v>579</v>
      </c>
      <c r="C56" s="223" t="s">
        <v>580</v>
      </c>
      <c r="D56" s="224">
        <v>1</v>
      </c>
      <c r="E56" s="225" t="s">
        <v>663</v>
      </c>
      <c r="F56" s="226">
        <v>81744</v>
      </c>
    </row>
    <row r="57" spans="1:6" ht="15">
      <c r="A57" s="221">
        <v>50</v>
      </c>
      <c r="B57" s="222" t="s">
        <v>579</v>
      </c>
      <c r="C57" s="223" t="s">
        <v>580</v>
      </c>
      <c r="D57" s="224">
        <v>1</v>
      </c>
      <c r="E57" s="225" t="s">
        <v>664</v>
      </c>
      <c r="F57" s="226">
        <v>119472</v>
      </c>
    </row>
    <row r="58" spans="1:6" ht="15">
      <c r="A58" s="221">
        <v>51</v>
      </c>
      <c r="B58" s="222" t="s">
        <v>579</v>
      </c>
      <c r="C58" s="223" t="s">
        <v>580</v>
      </c>
      <c r="D58" s="224">
        <v>1</v>
      </c>
      <c r="E58" s="225" t="s">
        <v>665</v>
      </c>
      <c r="F58" s="226">
        <v>25152</v>
      </c>
    </row>
    <row r="59" spans="1:6" ht="15">
      <c r="A59" s="221">
        <v>52</v>
      </c>
      <c r="B59" s="222" t="s">
        <v>579</v>
      </c>
      <c r="C59" s="223" t="s">
        <v>580</v>
      </c>
      <c r="D59" s="224">
        <v>1</v>
      </c>
      <c r="E59" s="225" t="s">
        <v>666</v>
      </c>
      <c r="F59" s="226">
        <v>100608</v>
      </c>
    </row>
    <row r="60" spans="1:6" ht="15">
      <c r="A60" s="221">
        <v>53</v>
      </c>
      <c r="B60" s="222" t="s">
        <v>579</v>
      </c>
      <c r="C60" s="223" t="s">
        <v>580</v>
      </c>
      <c r="D60" s="224">
        <v>1</v>
      </c>
      <c r="E60" s="225" t="s">
        <v>667</v>
      </c>
      <c r="F60" s="226">
        <v>125760</v>
      </c>
    </row>
    <row r="61" spans="1:6" ht="15">
      <c r="A61" s="221">
        <v>54</v>
      </c>
      <c r="B61" s="222" t="s">
        <v>579</v>
      </c>
      <c r="C61" s="223" t="s">
        <v>580</v>
      </c>
      <c r="D61" s="224">
        <v>1</v>
      </c>
      <c r="E61" s="225" t="s">
        <v>668</v>
      </c>
      <c r="F61" s="226">
        <v>100608</v>
      </c>
    </row>
    <row r="62" spans="1:6" ht="15">
      <c r="A62" s="221">
        <v>55</v>
      </c>
      <c r="B62" s="222" t="s">
        <v>579</v>
      </c>
      <c r="C62" s="223" t="s">
        <v>580</v>
      </c>
      <c r="D62" s="224">
        <v>1</v>
      </c>
      <c r="E62" s="225" t="s">
        <v>669</v>
      </c>
      <c r="F62" s="226">
        <v>1010160</v>
      </c>
    </row>
    <row r="63" spans="1:6" ht="15">
      <c r="A63" s="221">
        <v>56</v>
      </c>
      <c r="B63" s="222" t="s">
        <v>579</v>
      </c>
      <c r="C63" s="223" t="s">
        <v>580</v>
      </c>
      <c r="D63" s="224">
        <v>1</v>
      </c>
      <c r="E63" s="225" t="s">
        <v>670</v>
      </c>
      <c r="F63" s="226">
        <v>107329.5</v>
      </c>
    </row>
    <row r="64" spans="1:6" ht="15">
      <c r="A64" s="221">
        <v>57</v>
      </c>
      <c r="B64" s="222" t="s">
        <v>579</v>
      </c>
      <c r="C64" s="223" t="s">
        <v>580</v>
      </c>
      <c r="D64" s="224">
        <v>1</v>
      </c>
      <c r="E64" s="225" t="s">
        <v>671</v>
      </c>
      <c r="F64" s="226">
        <v>88389</v>
      </c>
    </row>
    <row r="65" spans="1:6" ht="15">
      <c r="A65" s="221">
        <v>58</v>
      </c>
      <c r="B65" s="222" t="s">
        <v>579</v>
      </c>
      <c r="C65" s="223" t="s">
        <v>580</v>
      </c>
      <c r="D65" s="224">
        <v>1</v>
      </c>
      <c r="E65" s="225" t="s">
        <v>672</v>
      </c>
      <c r="F65" s="226">
        <v>88389</v>
      </c>
    </row>
    <row r="66" spans="1:6" ht="15">
      <c r="A66" s="221">
        <v>59</v>
      </c>
      <c r="B66" s="222" t="s">
        <v>579</v>
      </c>
      <c r="C66" s="223" t="s">
        <v>580</v>
      </c>
      <c r="D66" s="224">
        <v>1</v>
      </c>
      <c r="E66" s="225" t="s">
        <v>673</v>
      </c>
      <c r="F66" s="226">
        <v>37881</v>
      </c>
    </row>
    <row r="67" spans="1:6" ht="15">
      <c r="A67" s="221">
        <v>60</v>
      </c>
      <c r="B67" s="222" t="s">
        <v>579</v>
      </c>
      <c r="C67" s="223" t="s">
        <v>580</v>
      </c>
      <c r="D67" s="224">
        <v>1</v>
      </c>
      <c r="E67" s="225" t="s">
        <v>674</v>
      </c>
      <c r="F67" s="226">
        <v>37881</v>
      </c>
    </row>
    <row r="68" spans="1:6" ht="15">
      <c r="A68" s="221">
        <v>61</v>
      </c>
      <c r="B68" s="222" t="s">
        <v>579</v>
      </c>
      <c r="C68" s="223" t="s">
        <v>580</v>
      </c>
      <c r="D68" s="224">
        <v>1</v>
      </c>
      <c r="E68" s="225" t="s">
        <v>675</v>
      </c>
      <c r="F68" s="226">
        <v>75762</v>
      </c>
    </row>
    <row r="69" spans="1:6" ht="15">
      <c r="A69" s="221">
        <v>62</v>
      </c>
      <c r="B69" s="222" t="s">
        <v>579</v>
      </c>
      <c r="C69" s="223" t="s">
        <v>580</v>
      </c>
      <c r="D69" s="224">
        <v>1</v>
      </c>
      <c r="E69" s="225" t="s">
        <v>676</v>
      </c>
      <c r="F69" s="226">
        <v>56821.5</v>
      </c>
    </row>
    <row r="70" spans="1:6" ht="15">
      <c r="A70" s="221">
        <v>63</v>
      </c>
      <c r="B70" s="222" t="s">
        <v>579</v>
      </c>
      <c r="C70" s="223" t="s">
        <v>580</v>
      </c>
      <c r="D70" s="224">
        <v>1</v>
      </c>
      <c r="E70" s="225" t="s">
        <v>677</v>
      </c>
      <c r="F70" s="226">
        <v>82075.5</v>
      </c>
    </row>
    <row r="71" spans="1:6" ht="15">
      <c r="A71" s="221">
        <v>64</v>
      </c>
      <c r="B71" s="222" t="s">
        <v>579</v>
      </c>
      <c r="C71" s="223" t="s">
        <v>580</v>
      </c>
      <c r="D71" s="224">
        <v>1</v>
      </c>
      <c r="E71" s="225" t="s">
        <v>678</v>
      </c>
      <c r="F71" s="226">
        <v>113661</v>
      </c>
    </row>
    <row r="72" spans="1:6" ht="15">
      <c r="A72" s="221">
        <v>65</v>
      </c>
      <c r="B72" s="222" t="s">
        <v>579</v>
      </c>
      <c r="C72" s="223" t="s">
        <v>580</v>
      </c>
      <c r="D72" s="224">
        <v>1</v>
      </c>
      <c r="E72" s="225" t="s">
        <v>679</v>
      </c>
      <c r="F72" s="226">
        <v>214693</v>
      </c>
    </row>
    <row r="73" spans="1:6" ht="15">
      <c r="A73" s="221">
        <v>66</v>
      </c>
      <c r="B73" s="222" t="s">
        <v>579</v>
      </c>
      <c r="C73" s="223" t="s">
        <v>580</v>
      </c>
      <c r="D73" s="224">
        <v>1</v>
      </c>
      <c r="E73" s="225" t="s">
        <v>680</v>
      </c>
      <c r="F73" s="226">
        <v>63145</v>
      </c>
    </row>
    <row r="74" spans="1:6" ht="15">
      <c r="A74" s="221">
        <v>67</v>
      </c>
      <c r="B74" s="222" t="s">
        <v>579</v>
      </c>
      <c r="C74" s="223" t="s">
        <v>580</v>
      </c>
      <c r="D74" s="224">
        <v>1</v>
      </c>
      <c r="E74" s="225" t="s">
        <v>681</v>
      </c>
      <c r="F74" s="226">
        <v>2570001.5</v>
      </c>
    </row>
    <row r="75" spans="1:6" ht="15">
      <c r="A75" s="221">
        <v>68</v>
      </c>
      <c r="B75" s="222" t="s">
        <v>579</v>
      </c>
      <c r="C75" s="223" t="s">
        <v>580</v>
      </c>
      <c r="D75" s="224">
        <v>1</v>
      </c>
      <c r="E75" s="225" t="s">
        <v>682</v>
      </c>
      <c r="F75" s="226">
        <v>1641770</v>
      </c>
    </row>
    <row r="76" spans="1:6" ht="15">
      <c r="A76" s="221">
        <v>69</v>
      </c>
      <c r="B76" s="222" t="s">
        <v>579</v>
      </c>
      <c r="C76" s="223" t="s">
        <v>580</v>
      </c>
      <c r="D76" s="224">
        <v>1</v>
      </c>
      <c r="E76" s="225" t="s">
        <v>683</v>
      </c>
      <c r="F76" s="226">
        <v>101032</v>
      </c>
    </row>
    <row r="77" spans="1:6" ht="15">
      <c r="A77" s="221">
        <v>70</v>
      </c>
      <c r="B77" s="222" t="s">
        <v>579</v>
      </c>
      <c r="C77" s="223" t="s">
        <v>580</v>
      </c>
      <c r="D77" s="224">
        <v>1</v>
      </c>
      <c r="E77" s="225" t="s">
        <v>684</v>
      </c>
      <c r="F77" s="226">
        <v>315725</v>
      </c>
    </row>
    <row r="78" spans="1:6" ht="15">
      <c r="A78" s="221">
        <v>71</v>
      </c>
      <c r="B78" s="222" t="s">
        <v>579</v>
      </c>
      <c r="C78" s="223" t="s">
        <v>580</v>
      </c>
      <c r="D78" s="224">
        <v>1</v>
      </c>
      <c r="E78" s="225" t="s">
        <v>685</v>
      </c>
      <c r="F78" s="226">
        <v>263946.10000000003</v>
      </c>
    </row>
    <row r="79" spans="1:6" ht="15">
      <c r="A79" s="221">
        <v>72</v>
      </c>
      <c r="B79" s="222" t="s">
        <v>579</v>
      </c>
      <c r="C79" s="223" t="s">
        <v>580</v>
      </c>
      <c r="D79" s="224">
        <v>1</v>
      </c>
      <c r="E79" s="225" t="s">
        <v>686</v>
      </c>
      <c r="F79" s="226">
        <v>25258</v>
      </c>
    </row>
    <row r="80" spans="1:6" ht="15">
      <c r="A80" s="221">
        <v>73</v>
      </c>
      <c r="B80" s="222" t="s">
        <v>579</v>
      </c>
      <c r="C80" s="223" t="s">
        <v>580</v>
      </c>
      <c r="D80" s="224">
        <v>1</v>
      </c>
      <c r="E80" s="225" t="s">
        <v>687</v>
      </c>
      <c r="F80" s="226">
        <v>252580</v>
      </c>
    </row>
    <row r="81" spans="1:6" ht="15">
      <c r="A81" s="221">
        <v>74</v>
      </c>
      <c r="B81" s="222" t="s">
        <v>579</v>
      </c>
      <c r="C81" s="223" t="s">
        <v>580</v>
      </c>
      <c r="D81" s="224">
        <v>1</v>
      </c>
      <c r="E81" s="225" t="s">
        <v>688</v>
      </c>
      <c r="F81" s="226">
        <v>442015</v>
      </c>
    </row>
    <row r="82" spans="1:6" ht="15">
      <c r="A82" s="221">
        <v>75</v>
      </c>
      <c r="B82" s="222" t="s">
        <v>579</v>
      </c>
      <c r="C82" s="223" t="s">
        <v>580</v>
      </c>
      <c r="D82" s="224">
        <v>1</v>
      </c>
      <c r="E82" s="225" t="s">
        <v>689</v>
      </c>
      <c r="F82" s="226">
        <v>631450</v>
      </c>
    </row>
    <row r="83" spans="1:6" ht="15">
      <c r="A83" s="221">
        <v>76</v>
      </c>
      <c r="B83" s="222" t="s">
        <v>579</v>
      </c>
      <c r="C83" s="223" t="s">
        <v>580</v>
      </c>
      <c r="D83" s="224">
        <v>1</v>
      </c>
      <c r="E83" s="225" t="s">
        <v>690</v>
      </c>
      <c r="F83" s="226">
        <v>151548</v>
      </c>
    </row>
    <row r="84" spans="1:6" ht="15">
      <c r="A84" s="221">
        <v>77</v>
      </c>
      <c r="B84" s="222" t="s">
        <v>579</v>
      </c>
      <c r="C84" s="223" t="s">
        <v>580</v>
      </c>
      <c r="D84" s="224">
        <v>1</v>
      </c>
      <c r="E84" s="225" t="s">
        <v>691</v>
      </c>
      <c r="F84" s="226">
        <v>249880</v>
      </c>
    </row>
    <row r="85" spans="1:6" ht="15">
      <c r="A85" s="221">
        <v>78</v>
      </c>
      <c r="B85" s="222" t="s">
        <v>579</v>
      </c>
      <c r="C85" s="223" t="s">
        <v>580</v>
      </c>
      <c r="D85" s="224">
        <v>1</v>
      </c>
      <c r="E85" s="225" t="s">
        <v>692</v>
      </c>
      <c r="F85" s="226">
        <v>512049.09839999996</v>
      </c>
    </row>
    <row r="86" spans="1:6" ht="15">
      <c r="A86" s="221">
        <v>79</v>
      </c>
      <c r="B86" s="222" t="s">
        <v>579</v>
      </c>
      <c r="C86" s="223" t="s">
        <v>580</v>
      </c>
      <c r="D86" s="224">
        <v>1</v>
      </c>
      <c r="E86" s="225" t="s">
        <v>693</v>
      </c>
      <c r="F86" s="226">
        <v>49976</v>
      </c>
    </row>
    <row r="87" spans="1:6" ht="15">
      <c r="A87" s="221">
        <v>80</v>
      </c>
      <c r="B87" s="222" t="s">
        <v>579</v>
      </c>
      <c r="C87" s="223" t="s">
        <v>580</v>
      </c>
      <c r="D87" s="224">
        <v>1</v>
      </c>
      <c r="E87" s="225" t="s">
        <v>694</v>
      </c>
      <c r="F87" s="226">
        <v>62470</v>
      </c>
    </row>
    <row r="88" spans="1:6" ht="15">
      <c r="A88" s="221">
        <v>81</v>
      </c>
      <c r="B88" s="222" t="s">
        <v>579</v>
      </c>
      <c r="C88" s="223" t="s">
        <v>580</v>
      </c>
      <c r="D88" s="224">
        <v>1</v>
      </c>
      <c r="E88" s="225" t="s">
        <v>695</v>
      </c>
      <c r="F88" s="226">
        <v>62470</v>
      </c>
    </row>
    <row r="89" spans="1:6" ht="15">
      <c r="A89" s="221">
        <v>82</v>
      </c>
      <c r="B89" s="222" t="s">
        <v>579</v>
      </c>
      <c r="C89" s="223" t="s">
        <v>580</v>
      </c>
      <c r="D89" s="224">
        <v>1</v>
      </c>
      <c r="E89" s="225" t="s">
        <v>696</v>
      </c>
      <c r="F89" s="226">
        <v>62470</v>
      </c>
    </row>
    <row r="90" spans="1:6" ht="15">
      <c r="A90" s="221">
        <v>83</v>
      </c>
      <c r="B90" s="222" t="s">
        <v>579</v>
      </c>
      <c r="C90" s="223" t="s">
        <v>580</v>
      </c>
      <c r="D90" s="224">
        <v>1</v>
      </c>
      <c r="E90" s="225" t="s">
        <v>697</v>
      </c>
      <c r="F90" s="226">
        <v>62470</v>
      </c>
    </row>
    <row r="91" spans="1:6" ht="15">
      <c r="A91" s="221">
        <v>84</v>
      </c>
      <c r="B91" s="222" t="s">
        <v>579</v>
      </c>
      <c r="C91" s="223" t="s">
        <v>580</v>
      </c>
      <c r="D91" s="224">
        <v>1</v>
      </c>
      <c r="E91" s="225" t="s">
        <v>698</v>
      </c>
      <c r="F91" s="226">
        <v>237386</v>
      </c>
    </row>
    <row r="92" spans="1:6" ht="15">
      <c r="A92" s="221">
        <v>85</v>
      </c>
      <c r="B92" s="222" t="s">
        <v>579</v>
      </c>
      <c r="C92" s="223" t="s">
        <v>580</v>
      </c>
      <c r="D92" s="224">
        <v>1</v>
      </c>
      <c r="E92" s="225" t="s">
        <v>699</v>
      </c>
      <c r="F92" s="226">
        <v>99952</v>
      </c>
    </row>
    <row r="93" spans="1:6" ht="15">
      <c r="A93" s="221">
        <v>86</v>
      </c>
      <c r="B93" s="222" t="s">
        <v>579</v>
      </c>
      <c r="C93" s="223" t="s">
        <v>580</v>
      </c>
      <c r="D93" s="224">
        <v>1</v>
      </c>
      <c r="E93" s="225" t="s">
        <v>700</v>
      </c>
      <c r="F93" s="226">
        <v>749640</v>
      </c>
    </row>
    <row r="94" spans="1:6" ht="15">
      <c r="A94" s="221">
        <v>87</v>
      </c>
      <c r="B94" s="222" t="s">
        <v>579</v>
      </c>
      <c r="C94" s="223" t="s">
        <v>580</v>
      </c>
      <c r="D94" s="224">
        <v>1</v>
      </c>
      <c r="E94" s="225" t="s">
        <v>701</v>
      </c>
      <c r="F94" s="226">
        <v>112446</v>
      </c>
    </row>
    <row r="95" spans="1:6" ht="15">
      <c r="A95" s="221">
        <v>88</v>
      </c>
      <c r="B95" s="222" t="s">
        <v>579</v>
      </c>
      <c r="C95" s="223" t="s">
        <v>580</v>
      </c>
      <c r="D95" s="224">
        <v>1</v>
      </c>
      <c r="E95" s="225" t="s">
        <v>702</v>
      </c>
      <c r="F95" s="226">
        <v>12494</v>
      </c>
    </row>
    <row r="96" spans="1:6" ht="15">
      <c r="A96" s="221">
        <v>89</v>
      </c>
      <c r="B96" s="222" t="s">
        <v>579</v>
      </c>
      <c r="C96" s="223" t="s">
        <v>580</v>
      </c>
      <c r="D96" s="224">
        <v>1</v>
      </c>
      <c r="E96" s="225" t="s">
        <v>703</v>
      </c>
      <c r="F96" s="226">
        <v>74964</v>
      </c>
    </row>
    <row r="97" spans="1:6" ht="15">
      <c r="A97" s="221">
        <v>90</v>
      </c>
      <c r="B97" s="222" t="s">
        <v>579</v>
      </c>
      <c r="C97" s="223" t="s">
        <v>580</v>
      </c>
      <c r="D97" s="224">
        <v>1</v>
      </c>
      <c r="E97" s="225" t="s">
        <v>704</v>
      </c>
      <c r="F97" s="226">
        <v>62470</v>
      </c>
    </row>
    <row r="98" spans="1:6" ht="15">
      <c r="A98" s="221">
        <v>91</v>
      </c>
      <c r="B98" s="222" t="s">
        <v>579</v>
      </c>
      <c r="C98" s="223" t="s">
        <v>580</v>
      </c>
      <c r="D98" s="224">
        <v>1</v>
      </c>
      <c r="E98" s="225" t="s">
        <v>705</v>
      </c>
      <c r="F98" s="226">
        <v>312350</v>
      </c>
    </row>
    <row r="99" spans="1:6" ht="15">
      <c r="A99" s="221">
        <v>92</v>
      </c>
      <c r="B99" s="222" t="s">
        <v>579</v>
      </c>
      <c r="C99" s="223" t="s">
        <v>580</v>
      </c>
      <c r="D99" s="224">
        <v>1</v>
      </c>
      <c r="E99" s="225" t="s">
        <v>706</v>
      </c>
      <c r="F99" s="226">
        <v>187410</v>
      </c>
    </row>
    <row r="100" spans="1:6" ht="15">
      <c r="A100" s="221">
        <v>93</v>
      </c>
      <c r="B100" s="222" t="s">
        <v>579</v>
      </c>
      <c r="C100" s="223" t="s">
        <v>580</v>
      </c>
      <c r="D100" s="224">
        <v>1</v>
      </c>
      <c r="E100" s="225" t="s">
        <v>707</v>
      </c>
      <c r="F100" s="226">
        <v>43729</v>
      </c>
    </row>
    <row r="101" spans="1:6" ht="15">
      <c r="A101" s="221">
        <v>94</v>
      </c>
      <c r="B101" s="222" t="s">
        <v>579</v>
      </c>
      <c r="C101" s="223" t="s">
        <v>580</v>
      </c>
      <c r="D101" s="224">
        <v>1</v>
      </c>
      <c r="E101" s="225" t="s">
        <v>708</v>
      </c>
      <c r="F101" s="226">
        <v>99952</v>
      </c>
    </row>
    <row r="102" spans="1:6" ht="15">
      <c r="A102" s="221">
        <v>95</v>
      </c>
      <c r="B102" s="222" t="s">
        <v>579</v>
      </c>
      <c r="C102" s="223" t="s">
        <v>580</v>
      </c>
      <c r="D102" s="224">
        <v>1</v>
      </c>
      <c r="E102" s="225" t="s">
        <v>709</v>
      </c>
      <c r="F102" s="226">
        <v>99952</v>
      </c>
    </row>
    <row r="103" spans="1:6" ht="15">
      <c r="A103" s="221">
        <v>96</v>
      </c>
      <c r="B103" s="222" t="s">
        <v>579</v>
      </c>
      <c r="C103" s="223" t="s">
        <v>580</v>
      </c>
      <c r="D103" s="224">
        <v>1</v>
      </c>
      <c r="E103" s="225" t="s">
        <v>710</v>
      </c>
      <c r="F103" s="226">
        <v>237386</v>
      </c>
    </row>
    <row r="104" spans="1:6" ht="15">
      <c r="A104" s="221">
        <v>97</v>
      </c>
      <c r="B104" s="222" t="s">
        <v>579</v>
      </c>
      <c r="C104" s="223" t="s">
        <v>580</v>
      </c>
      <c r="D104" s="224">
        <v>1</v>
      </c>
      <c r="E104" s="225" t="s">
        <v>711</v>
      </c>
      <c r="F104" s="226">
        <v>62470</v>
      </c>
    </row>
    <row r="105" spans="1:6" ht="15">
      <c r="A105" s="221">
        <v>98</v>
      </c>
      <c r="B105" s="222" t="s">
        <v>579</v>
      </c>
      <c r="C105" s="223" t="s">
        <v>580</v>
      </c>
      <c r="D105" s="224">
        <v>1</v>
      </c>
      <c r="E105" s="225" t="s">
        <v>712</v>
      </c>
      <c r="F105" s="226">
        <v>62470</v>
      </c>
    </row>
    <row r="106" spans="1:6" ht="15">
      <c r="A106" s="221">
        <v>99</v>
      </c>
      <c r="B106" s="222" t="s">
        <v>579</v>
      </c>
      <c r="C106" s="223" t="s">
        <v>580</v>
      </c>
      <c r="D106" s="224">
        <v>1</v>
      </c>
      <c r="E106" s="225" t="s">
        <v>713</v>
      </c>
      <c r="F106" s="226">
        <v>112446</v>
      </c>
    </row>
    <row r="107" spans="1:6" ht="15">
      <c r="A107" s="221">
        <v>100</v>
      </c>
      <c r="B107" s="222" t="s">
        <v>579</v>
      </c>
      <c r="C107" s="223" t="s">
        <v>580</v>
      </c>
      <c r="D107" s="224">
        <v>1</v>
      </c>
      <c r="E107" s="225" t="s">
        <v>714</v>
      </c>
      <c r="F107" s="226">
        <v>310825</v>
      </c>
    </row>
    <row r="108" spans="1:6" ht="15">
      <c r="A108" s="221">
        <v>101</v>
      </c>
      <c r="B108" s="222" t="s">
        <v>579</v>
      </c>
      <c r="C108" s="223" t="s">
        <v>580</v>
      </c>
      <c r="D108" s="224">
        <v>1</v>
      </c>
      <c r="E108" s="225" t="s">
        <v>715</v>
      </c>
      <c r="F108" s="226">
        <v>248660</v>
      </c>
    </row>
    <row r="109" spans="1:6" ht="15">
      <c r="A109" s="221">
        <v>102</v>
      </c>
      <c r="B109" s="222" t="s">
        <v>579</v>
      </c>
      <c r="C109" s="223" t="s">
        <v>580</v>
      </c>
      <c r="D109" s="224">
        <v>1</v>
      </c>
      <c r="E109" s="225" t="s">
        <v>716</v>
      </c>
      <c r="F109" s="226">
        <v>658949</v>
      </c>
    </row>
    <row r="110" spans="1:6" ht="15">
      <c r="A110" s="221">
        <v>103</v>
      </c>
      <c r="B110" s="222" t="s">
        <v>579</v>
      </c>
      <c r="C110" s="223" t="s">
        <v>580</v>
      </c>
      <c r="D110" s="224">
        <v>1</v>
      </c>
      <c r="E110" s="225" t="s">
        <v>717</v>
      </c>
      <c r="F110" s="226">
        <v>696248</v>
      </c>
    </row>
    <row r="111" spans="1:6" ht="15">
      <c r="A111" s="221">
        <v>104</v>
      </c>
      <c r="B111" s="222" t="s">
        <v>579</v>
      </c>
      <c r="C111" s="223" t="s">
        <v>580</v>
      </c>
      <c r="D111" s="224">
        <v>1</v>
      </c>
      <c r="E111" s="225" t="s">
        <v>718</v>
      </c>
      <c r="F111" s="226">
        <v>1330331</v>
      </c>
    </row>
    <row r="112" spans="1:6" ht="15">
      <c r="A112" s="221">
        <v>105</v>
      </c>
      <c r="B112" s="222" t="s">
        <v>579</v>
      </c>
      <c r="C112" s="223" t="s">
        <v>580</v>
      </c>
      <c r="D112" s="224">
        <v>1</v>
      </c>
      <c r="E112" s="225" t="s">
        <v>719</v>
      </c>
      <c r="F112" s="226">
        <v>833011</v>
      </c>
    </row>
    <row r="113" spans="1:6" ht="15">
      <c r="A113" s="221">
        <v>106</v>
      </c>
      <c r="B113" s="222" t="s">
        <v>579</v>
      </c>
      <c r="C113" s="223" t="s">
        <v>580</v>
      </c>
      <c r="D113" s="224">
        <v>1</v>
      </c>
      <c r="E113" s="225" t="s">
        <v>720</v>
      </c>
      <c r="F113" s="226">
        <v>876526.5</v>
      </c>
    </row>
    <row r="114" spans="1:6" ht="15">
      <c r="A114" s="221">
        <v>107</v>
      </c>
      <c r="B114" s="222" t="s">
        <v>579</v>
      </c>
      <c r="C114" s="223" t="s">
        <v>580</v>
      </c>
      <c r="D114" s="224">
        <v>1</v>
      </c>
      <c r="E114" s="225" t="s">
        <v>721</v>
      </c>
      <c r="F114" s="226">
        <v>1293032</v>
      </c>
    </row>
    <row r="115" spans="1:6" ht="15">
      <c r="A115" s="221">
        <v>108</v>
      </c>
      <c r="B115" s="222" t="s">
        <v>579</v>
      </c>
      <c r="C115" s="223" t="s">
        <v>580</v>
      </c>
      <c r="D115" s="224">
        <v>1</v>
      </c>
      <c r="E115" s="225" t="s">
        <v>722</v>
      </c>
      <c r="F115" s="226">
        <v>895176</v>
      </c>
    </row>
    <row r="116" spans="1:6" ht="15">
      <c r="A116" s="221">
        <v>109</v>
      </c>
      <c r="B116" s="222" t="s">
        <v>579</v>
      </c>
      <c r="C116" s="223" t="s">
        <v>580</v>
      </c>
      <c r="D116" s="224">
        <v>1</v>
      </c>
      <c r="E116" s="225" t="s">
        <v>723</v>
      </c>
      <c r="F116" s="226">
        <v>310825</v>
      </c>
    </row>
    <row r="117" spans="1:6" ht="15">
      <c r="A117" s="221">
        <v>110</v>
      </c>
      <c r="B117" s="222" t="s">
        <v>579</v>
      </c>
      <c r="C117" s="223" t="s">
        <v>580</v>
      </c>
      <c r="D117" s="224">
        <v>1</v>
      </c>
      <c r="E117" s="225" t="s">
        <v>724</v>
      </c>
      <c r="F117" s="226">
        <v>727330.5</v>
      </c>
    </row>
    <row r="118" spans="1:6" ht="15">
      <c r="A118" s="221">
        <v>111</v>
      </c>
      <c r="B118" s="222" t="s">
        <v>579</v>
      </c>
      <c r="C118" s="223" t="s">
        <v>580</v>
      </c>
      <c r="D118" s="224">
        <v>1</v>
      </c>
      <c r="E118" s="225" t="s">
        <v>725</v>
      </c>
      <c r="F118" s="226">
        <v>1230867</v>
      </c>
    </row>
    <row r="119" spans="1:6" ht="15">
      <c r="A119" s="221">
        <v>112</v>
      </c>
      <c r="B119" s="222" t="s">
        <v>579</v>
      </c>
      <c r="C119" s="223" t="s">
        <v>580</v>
      </c>
      <c r="D119" s="224">
        <v>1</v>
      </c>
      <c r="E119" s="225" t="s">
        <v>726</v>
      </c>
      <c r="F119" s="226">
        <v>621650</v>
      </c>
    </row>
    <row r="120" spans="1:6" ht="15">
      <c r="A120" s="221">
        <v>113</v>
      </c>
      <c r="B120" s="222" t="s">
        <v>579</v>
      </c>
      <c r="C120" s="223" t="s">
        <v>580</v>
      </c>
      <c r="D120" s="224">
        <v>1</v>
      </c>
      <c r="E120" s="225" t="s">
        <v>727</v>
      </c>
      <c r="F120" s="226">
        <v>360557</v>
      </c>
    </row>
    <row r="121" spans="1:6" ht="15">
      <c r="A121" s="221">
        <v>114</v>
      </c>
      <c r="B121" s="222" t="s">
        <v>579</v>
      </c>
      <c r="C121" s="223" t="s">
        <v>580</v>
      </c>
      <c r="D121" s="224">
        <v>1</v>
      </c>
      <c r="E121" s="225" t="s">
        <v>728</v>
      </c>
      <c r="F121" s="226">
        <v>957341</v>
      </c>
    </row>
    <row r="122" spans="1:6" ht="15">
      <c r="A122" s="221">
        <v>115</v>
      </c>
      <c r="B122" s="222" t="s">
        <v>579</v>
      </c>
      <c r="C122" s="223" t="s">
        <v>580</v>
      </c>
      <c r="D122" s="224">
        <v>1</v>
      </c>
      <c r="E122" s="225" t="s">
        <v>729</v>
      </c>
      <c r="F122" s="226">
        <v>994640</v>
      </c>
    </row>
    <row r="123" spans="1:6" ht="15">
      <c r="A123" s="221">
        <v>116</v>
      </c>
      <c r="B123" s="222" t="s">
        <v>579</v>
      </c>
      <c r="C123" s="223" t="s">
        <v>580</v>
      </c>
      <c r="D123" s="224">
        <v>1</v>
      </c>
      <c r="E123" s="225" t="s">
        <v>730</v>
      </c>
      <c r="F123" s="226">
        <v>522186</v>
      </c>
    </row>
    <row r="124" spans="1:6">
      <c r="A124" s="398" t="s">
        <v>534</v>
      </c>
      <c r="B124" s="399"/>
      <c r="C124" s="399"/>
      <c r="D124" s="399"/>
      <c r="E124" s="400">
        <f>SUM(F8:F123)</f>
        <v>38325254.278400004</v>
      </c>
      <c r="F124" s="401"/>
    </row>
    <row r="126" spans="1:6">
      <c r="E126" s="402" t="s">
        <v>562</v>
      </c>
      <c r="F126" s="402"/>
    </row>
    <row r="127" spans="1:6">
      <c r="F127" s="352"/>
    </row>
  </sheetData>
  <mergeCells count="10">
    <mergeCell ref="F6:F7"/>
    <mergeCell ref="A124:D124"/>
    <mergeCell ref="E124:F124"/>
    <mergeCell ref="E126:F126"/>
    <mergeCell ref="B4:E4"/>
    <mergeCell ref="A6:A7"/>
    <mergeCell ref="B6:B7"/>
    <mergeCell ref="C6:C7"/>
    <mergeCell ref="D6:D7"/>
    <mergeCell ref="E6:E7"/>
  </mergeCells>
  <pageMargins left="0.70866141732283505" right="0.70866141732283505" top="0.74803149606299202" bottom="0.74803149606299202" header="0.31496062992126" footer="0.31496062992126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5"/>
  <sheetViews>
    <sheetView topLeftCell="A4" workbookViewId="0">
      <selection activeCell="I15" sqref="I15"/>
    </sheetView>
  </sheetViews>
  <sheetFormatPr defaultRowHeight="12.75"/>
  <cols>
    <col min="1" max="1" width="9.140625" style="229"/>
    <col min="2" max="2" width="31.140625" style="229" customWidth="1"/>
    <col min="3" max="3" width="13.28515625" style="229" customWidth="1"/>
    <col min="4" max="4" width="15" style="229" bestFit="1" customWidth="1"/>
    <col min="5" max="5" width="13.140625" style="229" customWidth="1"/>
    <col min="6" max="16384" width="9.140625" style="229"/>
  </cols>
  <sheetData>
    <row r="2" spans="1:5" ht="15">
      <c r="A2" s="227" t="s">
        <v>535</v>
      </c>
      <c r="B2" s="228" t="s">
        <v>536</v>
      </c>
    </row>
    <row r="3" spans="1:5" ht="15">
      <c r="A3" s="227" t="s">
        <v>537</v>
      </c>
      <c r="B3" s="230" t="s">
        <v>538</v>
      </c>
    </row>
    <row r="4" spans="1:5" ht="15">
      <c r="A4" s="227" t="s">
        <v>539</v>
      </c>
      <c r="B4" s="230" t="s">
        <v>540</v>
      </c>
    </row>
    <row r="5" spans="1:5" ht="15.75">
      <c r="A5" s="227"/>
      <c r="B5" s="231"/>
    </row>
    <row r="8" spans="1:5">
      <c r="A8" s="406" t="s">
        <v>607</v>
      </c>
      <c r="B8" s="406"/>
      <c r="C8" s="406"/>
      <c r="D8" s="406"/>
    </row>
    <row r="10" spans="1:5">
      <c r="A10" s="232" t="s">
        <v>2</v>
      </c>
      <c r="B10" s="232" t="s">
        <v>541</v>
      </c>
      <c r="C10" s="232" t="s">
        <v>542</v>
      </c>
      <c r="D10" s="232" t="s">
        <v>543</v>
      </c>
      <c r="E10" s="232" t="s">
        <v>544</v>
      </c>
    </row>
    <row r="11" spans="1:5">
      <c r="A11" s="233">
        <v>1</v>
      </c>
      <c r="B11" s="234" t="s">
        <v>545</v>
      </c>
      <c r="C11" s="233"/>
      <c r="D11" s="235">
        <v>2520000</v>
      </c>
      <c r="E11" s="235">
        <v>899280</v>
      </c>
    </row>
    <row r="12" spans="1:5">
      <c r="A12" s="233"/>
      <c r="B12" s="233"/>
      <c r="C12" s="233"/>
      <c r="D12" s="233"/>
      <c r="E12" s="233"/>
    </row>
    <row r="13" spans="1:5">
      <c r="A13" s="233"/>
      <c r="B13" s="233"/>
      <c r="C13" s="233"/>
      <c r="D13" s="233"/>
      <c r="E13" s="233"/>
    </row>
    <row r="14" spans="1:5">
      <c r="A14" s="233"/>
      <c r="B14" s="233"/>
      <c r="C14" s="233"/>
      <c r="D14" s="233"/>
      <c r="E14" s="233"/>
    </row>
    <row r="15" spans="1:5">
      <c r="A15" s="233"/>
      <c r="B15" s="233"/>
      <c r="C15" s="233"/>
      <c r="D15" s="233"/>
      <c r="E15" s="233"/>
    </row>
    <row r="16" spans="1:5">
      <c r="A16" s="233"/>
      <c r="B16" s="233"/>
      <c r="C16" s="233"/>
      <c r="D16" s="233"/>
      <c r="E16" s="233"/>
    </row>
    <row r="17" spans="1:5">
      <c r="A17" s="233"/>
      <c r="B17" s="233"/>
      <c r="C17" s="233"/>
      <c r="D17" s="233"/>
      <c r="E17" s="233"/>
    </row>
    <row r="18" spans="1:5">
      <c r="A18" s="233"/>
      <c r="B18" s="233"/>
      <c r="C18" s="233"/>
      <c r="D18" s="233"/>
      <c r="E18" s="233"/>
    </row>
    <row r="19" spans="1:5">
      <c r="A19" s="233"/>
      <c r="B19" s="233"/>
      <c r="C19" s="233"/>
      <c r="D19" s="233"/>
      <c r="E19" s="233"/>
    </row>
    <row r="20" spans="1:5">
      <c r="A20" s="233"/>
      <c r="B20" s="233"/>
      <c r="C20" s="233"/>
      <c r="D20" s="233"/>
      <c r="E20" s="233"/>
    </row>
    <row r="21" spans="1:5" ht="15">
      <c r="A21" s="233"/>
      <c r="B21" s="236" t="s">
        <v>270</v>
      </c>
      <c r="C21" s="233"/>
      <c r="D21" s="233"/>
      <c r="E21" s="237">
        <f>SUM(E11:E20)</f>
        <v>899280</v>
      </c>
    </row>
    <row r="27" spans="1:5">
      <c r="A27" s="406" t="s">
        <v>608</v>
      </c>
      <c r="B27" s="406"/>
      <c r="C27" s="406"/>
      <c r="D27" s="406"/>
    </row>
    <row r="29" spans="1:5">
      <c r="A29" s="232" t="s">
        <v>2</v>
      </c>
      <c r="B29" s="232" t="s">
        <v>541</v>
      </c>
      <c r="C29" s="232" t="s">
        <v>542</v>
      </c>
      <c r="D29" s="232" t="s">
        <v>543</v>
      </c>
      <c r="E29" s="232" t="s">
        <v>544</v>
      </c>
    </row>
    <row r="30" spans="1:5">
      <c r="A30" s="233">
        <v>1</v>
      </c>
      <c r="B30" s="234" t="s">
        <v>581</v>
      </c>
      <c r="C30" s="233"/>
      <c r="D30" s="235">
        <v>32085</v>
      </c>
      <c r="E30" s="235">
        <v>25668</v>
      </c>
    </row>
    <row r="31" spans="1:5" ht="15">
      <c r="A31" s="233"/>
      <c r="B31" s="236" t="s">
        <v>270</v>
      </c>
      <c r="C31" s="233"/>
      <c r="D31" s="233"/>
      <c r="E31" s="237">
        <f>SUM(E30)</f>
        <v>25668</v>
      </c>
    </row>
    <row r="34" spans="2:4" ht="15">
      <c r="B34" s="407" t="s">
        <v>546</v>
      </c>
      <c r="C34" s="407"/>
      <c r="D34" s="407"/>
    </row>
    <row r="35" spans="2:4" ht="18.75">
      <c r="B35" s="408" t="s">
        <v>547</v>
      </c>
      <c r="C35" s="408"/>
      <c r="D35" s="408"/>
    </row>
  </sheetData>
  <mergeCells count="4">
    <mergeCell ref="A8:D8"/>
    <mergeCell ref="B34:D34"/>
    <mergeCell ref="B35:D35"/>
    <mergeCell ref="A27:D27"/>
  </mergeCells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5"/>
  <sheetViews>
    <sheetView topLeftCell="A7" workbookViewId="0">
      <selection activeCell="F36" sqref="F36:F37"/>
    </sheetView>
  </sheetViews>
  <sheetFormatPr defaultRowHeight="14.25"/>
  <cols>
    <col min="1" max="1" width="5.140625" style="239" customWidth="1"/>
    <col min="2" max="2" width="21.140625" style="239" customWidth="1"/>
    <col min="3" max="3" width="9.42578125" style="239" customWidth="1"/>
    <col min="4" max="4" width="11.5703125" style="239" customWidth="1"/>
    <col min="5" max="5" width="11" style="239" customWidth="1"/>
    <col min="6" max="6" width="12" style="239" customWidth="1"/>
    <col min="7" max="7" width="13.42578125" style="239" customWidth="1"/>
    <col min="8" max="9" width="9.140625" style="239"/>
    <col min="10" max="10" width="18" style="239" bestFit="1" customWidth="1"/>
    <col min="11" max="16384" width="9.140625" style="239"/>
  </cols>
  <sheetData>
    <row r="1" spans="1:10" ht="15">
      <c r="A1" s="229"/>
      <c r="B1" s="238" t="s">
        <v>548</v>
      </c>
      <c r="C1" s="229"/>
      <c r="D1" s="229"/>
      <c r="E1" s="229"/>
      <c r="F1" s="229"/>
      <c r="G1" s="229"/>
    </row>
    <row r="2" spans="1:10">
      <c r="A2" s="229"/>
      <c r="B2" s="240" t="s">
        <v>549</v>
      </c>
      <c r="C2" s="229"/>
      <c r="D2" s="229"/>
      <c r="E2" s="229"/>
      <c r="F2" s="229"/>
      <c r="G2" s="229"/>
    </row>
    <row r="3" spans="1:10">
      <c r="A3" s="229"/>
      <c r="B3" s="240"/>
      <c r="C3" s="229"/>
      <c r="D3" s="229"/>
      <c r="E3" s="229"/>
      <c r="F3" s="229"/>
      <c r="G3" s="229"/>
    </row>
    <row r="4" spans="1:10" ht="15.75">
      <c r="A4" s="229"/>
      <c r="B4" s="411" t="s">
        <v>609</v>
      </c>
      <c r="C4" s="411"/>
      <c r="D4" s="411"/>
      <c r="E4" s="411"/>
      <c r="F4" s="411"/>
      <c r="G4" s="411"/>
    </row>
    <row r="5" spans="1:10">
      <c r="A5" s="229"/>
      <c r="B5" s="229"/>
      <c r="C5" s="229"/>
      <c r="D5" s="229"/>
      <c r="E5" s="229"/>
      <c r="F5" s="229"/>
      <c r="G5" s="229"/>
    </row>
    <row r="6" spans="1:10" ht="14.25" customHeight="1">
      <c r="A6" s="412" t="s">
        <v>2</v>
      </c>
      <c r="B6" s="413" t="s">
        <v>229</v>
      </c>
      <c r="C6" s="412" t="s">
        <v>550</v>
      </c>
      <c r="D6" s="241" t="s">
        <v>551</v>
      </c>
      <c r="E6" s="412" t="s">
        <v>552</v>
      </c>
      <c r="F6" s="412" t="s">
        <v>553</v>
      </c>
      <c r="G6" s="241" t="s">
        <v>551</v>
      </c>
    </row>
    <row r="7" spans="1:10" ht="14.25" customHeight="1">
      <c r="A7" s="412"/>
      <c r="B7" s="413"/>
      <c r="C7" s="412"/>
      <c r="D7" s="242">
        <v>43101</v>
      </c>
      <c r="E7" s="412"/>
      <c r="F7" s="412"/>
      <c r="G7" s="242">
        <v>43465</v>
      </c>
    </row>
    <row r="8" spans="1:10">
      <c r="A8" s="243">
        <v>1</v>
      </c>
      <c r="B8" s="244" t="s">
        <v>554</v>
      </c>
      <c r="C8" s="243">
        <v>0</v>
      </c>
      <c r="D8" s="245"/>
      <c r="E8" s="245"/>
      <c r="F8" s="245"/>
      <c r="G8" s="245">
        <v>0</v>
      </c>
    </row>
    <row r="9" spans="1:10">
      <c r="A9" s="243">
        <v>2</v>
      </c>
      <c r="B9" s="244" t="s">
        <v>555</v>
      </c>
      <c r="C9" s="243">
        <v>0</v>
      </c>
      <c r="D9" s="245">
        <v>0</v>
      </c>
      <c r="E9" s="245">
        <v>0</v>
      </c>
      <c r="F9" s="245">
        <v>0</v>
      </c>
      <c r="G9" s="245">
        <f>D9+E9-F9</f>
        <v>0</v>
      </c>
    </row>
    <row r="10" spans="1:10">
      <c r="A10" s="243">
        <v>3</v>
      </c>
      <c r="B10" s="244" t="s">
        <v>556</v>
      </c>
      <c r="C10" s="243">
        <v>1</v>
      </c>
      <c r="D10" s="245">
        <v>2520000</v>
      </c>
      <c r="E10" s="245"/>
      <c r="F10" s="245">
        <v>0</v>
      </c>
      <c r="G10" s="245">
        <f>D10+E10-F10</f>
        <v>2520000</v>
      </c>
    </row>
    <row r="11" spans="1:10">
      <c r="A11" s="243">
        <v>4</v>
      </c>
      <c r="B11" s="244" t="s">
        <v>557</v>
      </c>
      <c r="C11" s="243">
        <v>1</v>
      </c>
      <c r="D11" s="245">
        <v>32085</v>
      </c>
      <c r="E11" s="245"/>
      <c r="F11" s="245">
        <v>0</v>
      </c>
      <c r="G11" s="245">
        <f>D11+E11-F11</f>
        <v>32085</v>
      </c>
      <c r="J11" s="246"/>
    </row>
    <row r="12" spans="1:10">
      <c r="A12" s="243">
        <v>5</v>
      </c>
      <c r="B12" s="244" t="s">
        <v>558</v>
      </c>
      <c r="C12" s="243">
        <v>0</v>
      </c>
      <c r="D12" s="245"/>
      <c r="E12" s="245">
        <v>0</v>
      </c>
      <c r="F12" s="245">
        <v>0</v>
      </c>
      <c r="G12" s="245">
        <f>D12+E12-F12</f>
        <v>0</v>
      </c>
    </row>
    <row r="13" spans="1:10">
      <c r="A13" s="243">
        <v>6</v>
      </c>
      <c r="B13" s="244"/>
      <c r="C13" s="243"/>
      <c r="D13" s="245"/>
      <c r="E13" s="245"/>
      <c r="F13" s="245"/>
      <c r="G13" s="245">
        <f>D13+E13-F13</f>
        <v>0</v>
      </c>
    </row>
    <row r="14" spans="1:10">
      <c r="A14" s="247"/>
      <c r="B14" s="248" t="s">
        <v>559</v>
      </c>
      <c r="C14" s="249"/>
      <c r="D14" s="250">
        <f>SUM(D10:D13)</f>
        <v>2552085</v>
      </c>
      <c r="E14" s="250">
        <f>SUM(E8:E13)</f>
        <v>0</v>
      </c>
      <c r="F14" s="250">
        <f>SUM(F8:F13)</f>
        <v>0</v>
      </c>
      <c r="G14" s="250">
        <f>SUM(G8:G13)</f>
        <v>2552085</v>
      </c>
      <c r="J14" s="251"/>
    </row>
    <row r="15" spans="1:10">
      <c r="A15" s="229"/>
      <c r="B15" s="229"/>
      <c r="C15" s="229"/>
      <c r="D15" s="229"/>
      <c r="E15" s="229"/>
      <c r="F15" s="229"/>
      <c r="G15" s="229"/>
    </row>
    <row r="16" spans="1:10" ht="22.5" customHeight="1">
      <c r="A16" s="229"/>
      <c r="B16" s="229"/>
      <c r="C16" s="229"/>
      <c r="D16" s="229"/>
      <c r="E16" s="229"/>
      <c r="F16" s="229"/>
      <c r="G16" s="229"/>
    </row>
    <row r="17" spans="1:10" ht="15.75">
      <c r="A17" s="229"/>
      <c r="B17" s="411" t="s">
        <v>610</v>
      </c>
      <c r="C17" s="411"/>
      <c r="D17" s="411"/>
      <c r="E17" s="411"/>
      <c r="F17" s="411"/>
      <c r="G17" s="411"/>
    </row>
    <row r="18" spans="1:10">
      <c r="A18" s="229"/>
      <c r="B18" s="229"/>
      <c r="C18" s="229"/>
      <c r="D18" s="229"/>
      <c r="E18" s="229"/>
      <c r="F18" s="229"/>
      <c r="G18" s="229"/>
    </row>
    <row r="19" spans="1:10">
      <c r="A19" s="412" t="s">
        <v>2</v>
      </c>
      <c r="B19" s="413" t="s">
        <v>229</v>
      </c>
      <c r="C19" s="412" t="s">
        <v>550</v>
      </c>
      <c r="D19" s="241" t="s">
        <v>551</v>
      </c>
      <c r="E19" s="412" t="s">
        <v>552</v>
      </c>
      <c r="F19" s="412" t="s">
        <v>553</v>
      </c>
      <c r="G19" s="241" t="s">
        <v>551</v>
      </c>
    </row>
    <row r="20" spans="1:10">
      <c r="A20" s="412"/>
      <c r="B20" s="413"/>
      <c r="C20" s="412"/>
      <c r="D20" s="242">
        <v>43101</v>
      </c>
      <c r="E20" s="412"/>
      <c r="F20" s="412"/>
      <c r="G20" s="242">
        <v>43465</v>
      </c>
    </row>
    <row r="21" spans="1:10">
      <c r="A21" s="243">
        <v>1</v>
      </c>
      <c r="B21" s="244" t="s">
        <v>554</v>
      </c>
      <c r="C21" s="243">
        <v>0</v>
      </c>
      <c r="D21" s="245">
        <v>0</v>
      </c>
      <c r="E21" s="245">
        <v>0</v>
      </c>
      <c r="F21" s="245">
        <v>0</v>
      </c>
      <c r="G21" s="245">
        <f t="shared" ref="G21:G26" si="0">D21+E21-F21</f>
        <v>0</v>
      </c>
    </row>
    <row r="22" spans="1:10">
      <c r="A22" s="243">
        <v>2</v>
      </c>
      <c r="B22" s="244" t="s">
        <v>555</v>
      </c>
      <c r="C22" s="243">
        <v>0</v>
      </c>
      <c r="D22" s="245">
        <v>0</v>
      </c>
      <c r="E22" s="245">
        <v>0</v>
      </c>
      <c r="F22" s="245">
        <v>0</v>
      </c>
      <c r="G22" s="245">
        <f t="shared" si="0"/>
        <v>0</v>
      </c>
    </row>
    <row r="23" spans="1:10">
      <c r="A23" s="243">
        <v>3</v>
      </c>
      <c r="B23" s="244" t="s">
        <v>556</v>
      </c>
      <c r="C23" s="243">
        <v>1</v>
      </c>
      <c r="D23" s="245">
        <v>1395900.4</v>
      </c>
      <c r="E23" s="245">
        <v>224820</v>
      </c>
      <c r="F23" s="245">
        <v>0</v>
      </c>
      <c r="G23" s="245">
        <f t="shared" si="0"/>
        <v>1620720.4</v>
      </c>
    </row>
    <row r="24" spans="1:10">
      <c r="A24" s="243">
        <v>4</v>
      </c>
      <c r="B24" s="244" t="s">
        <v>557</v>
      </c>
      <c r="C24" s="243">
        <v>1</v>
      </c>
      <c r="D24" s="245">
        <v>0</v>
      </c>
      <c r="E24" s="245">
        <v>6417</v>
      </c>
      <c r="F24" s="245">
        <v>0</v>
      </c>
      <c r="G24" s="245">
        <f t="shared" si="0"/>
        <v>6417</v>
      </c>
      <c r="I24" s="252"/>
      <c r="J24" s="251"/>
    </row>
    <row r="25" spans="1:10">
      <c r="A25" s="243">
        <v>5</v>
      </c>
      <c r="B25" s="244" t="s">
        <v>558</v>
      </c>
      <c r="C25" s="243">
        <v>0</v>
      </c>
      <c r="D25" s="245">
        <v>0</v>
      </c>
      <c r="E25" s="253"/>
      <c r="F25" s="245">
        <v>0</v>
      </c>
      <c r="G25" s="245">
        <f t="shared" si="0"/>
        <v>0</v>
      </c>
    </row>
    <row r="26" spans="1:10">
      <c r="A26" s="243">
        <v>6</v>
      </c>
      <c r="B26" s="244"/>
      <c r="C26" s="243">
        <v>0</v>
      </c>
      <c r="D26" s="245">
        <v>0</v>
      </c>
      <c r="E26" s="245">
        <v>0</v>
      </c>
      <c r="F26" s="245">
        <v>0</v>
      </c>
      <c r="G26" s="245">
        <f t="shared" si="0"/>
        <v>0</v>
      </c>
    </row>
    <row r="27" spans="1:10">
      <c r="A27" s="247"/>
      <c r="B27" s="248" t="s">
        <v>559</v>
      </c>
      <c r="C27" s="249"/>
      <c r="D27" s="250">
        <f>SUM(D21:D26)</f>
        <v>1395900.4</v>
      </c>
      <c r="E27" s="250">
        <f>SUM(E21:E26)</f>
        <v>231237</v>
      </c>
      <c r="F27" s="250">
        <f>SUM(F21:F26)</f>
        <v>0</v>
      </c>
      <c r="G27" s="250">
        <f>SUM(G21:G26)</f>
        <v>1627137.4</v>
      </c>
    </row>
    <row r="28" spans="1:10">
      <c r="A28" s="229"/>
      <c r="B28" s="229"/>
      <c r="C28" s="229"/>
      <c r="D28" s="229"/>
      <c r="E28" s="229"/>
      <c r="F28" s="229"/>
      <c r="G28" s="254"/>
    </row>
    <row r="29" spans="1:10">
      <c r="A29" s="229"/>
      <c r="B29" s="229"/>
      <c r="C29" s="229"/>
      <c r="D29" s="229"/>
      <c r="E29" s="229"/>
      <c r="F29" s="229"/>
      <c r="G29" s="229"/>
    </row>
    <row r="30" spans="1:10" ht="15.75">
      <c r="A30" s="229"/>
      <c r="B30" s="411" t="s">
        <v>611</v>
      </c>
      <c r="C30" s="411"/>
      <c r="D30" s="411"/>
      <c r="E30" s="411"/>
      <c r="F30" s="411"/>
      <c r="G30" s="411"/>
    </row>
    <row r="31" spans="1:10">
      <c r="A31" s="229"/>
      <c r="B31" s="229"/>
      <c r="C31" s="229"/>
      <c r="D31" s="229"/>
      <c r="E31" s="229"/>
      <c r="F31" s="229"/>
      <c r="G31" s="229"/>
    </row>
    <row r="32" spans="1:10">
      <c r="A32" s="412" t="s">
        <v>2</v>
      </c>
      <c r="B32" s="413" t="s">
        <v>229</v>
      </c>
      <c r="C32" s="412" t="s">
        <v>550</v>
      </c>
      <c r="D32" s="241" t="s">
        <v>551</v>
      </c>
      <c r="E32" s="412" t="s">
        <v>552</v>
      </c>
      <c r="F32" s="412" t="s">
        <v>553</v>
      </c>
      <c r="G32" s="241" t="s">
        <v>551</v>
      </c>
    </row>
    <row r="33" spans="1:10">
      <c r="A33" s="412"/>
      <c r="B33" s="413"/>
      <c r="C33" s="412"/>
      <c r="D33" s="242">
        <v>43101</v>
      </c>
      <c r="E33" s="412"/>
      <c r="F33" s="412"/>
      <c r="G33" s="242">
        <v>43465</v>
      </c>
    </row>
    <row r="34" spans="1:10">
      <c r="A34" s="243">
        <v>1</v>
      </c>
      <c r="B34" s="244" t="s">
        <v>554</v>
      </c>
      <c r="C34" s="243">
        <v>0</v>
      </c>
      <c r="D34" s="245"/>
      <c r="E34" s="245"/>
      <c r="F34" s="245">
        <v>0</v>
      </c>
      <c r="G34" s="245">
        <f t="shared" ref="G34:G39" si="1">D34+E34-F34</f>
        <v>0</v>
      </c>
    </row>
    <row r="35" spans="1:10">
      <c r="A35" s="243">
        <v>2</v>
      </c>
      <c r="B35" s="244" t="s">
        <v>555</v>
      </c>
      <c r="C35" s="243">
        <v>0</v>
      </c>
      <c r="D35" s="245"/>
      <c r="E35" s="245"/>
      <c r="F35" s="245"/>
      <c r="G35" s="245">
        <f t="shared" si="1"/>
        <v>0</v>
      </c>
    </row>
    <row r="36" spans="1:10">
      <c r="A36" s="243">
        <v>3</v>
      </c>
      <c r="B36" s="244" t="s">
        <v>556</v>
      </c>
      <c r="C36" s="243">
        <v>1</v>
      </c>
      <c r="D36" s="245">
        <v>1124099.6000000001</v>
      </c>
      <c r="E36" s="253"/>
      <c r="F36" s="245">
        <v>224820</v>
      </c>
      <c r="G36" s="245">
        <f t="shared" si="1"/>
        <v>899279.60000000009</v>
      </c>
    </row>
    <row r="37" spans="1:10">
      <c r="A37" s="243">
        <v>4</v>
      </c>
      <c r="B37" s="244" t="s">
        <v>557</v>
      </c>
      <c r="C37" s="243">
        <v>1</v>
      </c>
      <c r="D37" s="245">
        <v>32085</v>
      </c>
      <c r="E37" s="245"/>
      <c r="F37" s="245">
        <v>6417</v>
      </c>
      <c r="G37" s="245">
        <f t="shared" si="1"/>
        <v>25668</v>
      </c>
      <c r="J37" s="251"/>
    </row>
    <row r="38" spans="1:10">
      <c r="A38" s="243">
        <v>5</v>
      </c>
      <c r="B38" s="244" t="s">
        <v>558</v>
      </c>
      <c r="C38" s="243">
        <v>0</v>
      </c>
      <c r="D38" s="245"/>
      <c r="E38" s="245"/>
      <c r="F38" s="253"/>
      <c r="G38" s="245">
        <f t="shared" si="1"/>
        <v>0</v>
      </c>
    </row>
    <row r="39" spans="1:10">
      <c r="A39" s="243">
        <v>6</v>
      </c>
      <c r="B39" s="244" t="s">
        <v>560</v>
      </c>
      <c r="C39" s="243">
        <v>0</v>
      </c>
      <c r="D39" s="245"/>
      <c r="E39" s="245"/>
      <c r="F39" s="245"/>
      <c r="G39" s="245">
        <f t="shared" si="1"/>
        <v>0</v>
      </c>
    </row>
    <row r="40" spans="1:10">
      <c r="A40" s="247"/>
      <c r="B40" s="248" t="s">
        <v>559</v>
      </c>
      <c r="C40" s="249"/>
      <c r="D40" s="250">
        <f>SUM(D34:D39)</f>
        <v>1156184.6000000001</v>
      </c>
      <c r="E40" s="250">
        <f>SUM(E34:E39)</f>
        <v>0</v>
      </c>
      <c r="F40" s="250">
        <f>SUM(F34:F39)</f>
        <v>231237</v>
      </c>
      <c r="G40" s="250">
        <f>SUM(G34:G39)</f>
        <v>924947.60000000009</v>
      </c>
    </row>
    <row r="41" spans="1:10">
      <c r="A41" s="255"/>
      <c r="B41" s="255"/>
      <c r="C41" s="255"/>
      <c r="D41" s="255"/>
      <c r="E41" s="255"/>
      <c r="F41" s="256"/>
      <c r="G41" s="257"/>
    </row>
    <row r="42" spans="1:10">
      <c r="A42" s="229"/>
      <c r="B42" s="229"/>
      <c r="C42" s="229"/>
      <c r="D42" s="258"/>
      <c r="E42" s="229"/>
      <c r="F42" s="229"/>
      <c r="G42" s="258"/>
    </row>
    <row r="43" spans="1:10" ht="15">
      <c r="A43" s="229"/>
      <c r="B43" s="229"/>
      <c r="C43" s="229"/>
      <c r="D43" s="258"/>
      <c r="E43" s="409"/>
      <c r="F43" s="409"/>
      <c r="G43" s="409"/>
    </row>
    <row r="44" spans="1:10" ht="15">
      <c r="A44" s="229"/>
      <c r="B44" s="229"/>
      <c r="C44" s="229"/>
      <c r="D44" s="258"/>
      <c r="E44" s="409" t="s">
        <v>561</v>
      </c>
      <c r="F44" s="409"/>
      <c r="G44" s="409"/>
    </row>
    <row r="45" spans="1:10">
      <c r="A45" s="229"/>
      <c r="B45" s="229"/>
      <c r="C45" s="229"/>
      <c r="D45" s="229"/>
      <c r="E45" s="410" t="s">
        <v>562</v>
      </c>
      <c r="F45" s="410"/>
      <c r="G45" s="410"/>
    </row>
  </sheetData>
  <mergeCells count="21">
    <mergeCell ref="B4:G4"/>
    <mergeCell ref="A6:A7"/>
    <mergeCell ref="B6:B7"/>
    <mergeCell ref="C6:C7"/>
    <mergeCell ref="E6:E7"/>
    <mergeCell ref="F6:F7"/>
    <mergeCell ref="B17:G17"/>
    <mergeCell ref="A19:A20"/>
    <mergeCell ref="B19:B20"/>
    <mergeCell ref="C19:C20"/>
    <mergeCell ref="E19:E20"/>
    <mergeCell ref="F19:F20"/>
    <mergeCell ref="E43:G43"/>
    <mergeCell ref="E44:G44"/>
    <mergeCell ref="E45:G45"/>
    <mergeCell ref="B30:G30"/>
    <mergeCell ref="A32:A33"/>
    <mergeCell ref="B32:B33"/>
    <mergeCell ref="C32:C33"/>
    <mergeCell ref="E32:E33"/>
    <mergeCell ref="F32:F33"/>
  </mergeCells>
  <pageMargins left="0.70866141732283505" right="0.70866141732283505" top="0.74803149606299202" bottom="0.74803149606299202" header="0.31496062992126" footer="0.31496062992126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7"/>
  <sheetViews>
    <sheetView topLeftCell="A10" workbookViewId="0">
      <selection activeCell="J8" sqref="J8"/>
    </sheetView>
  </sheetViews>
  <sheetFormatPr defaultRowHeight="15.75"/>
  <cols>
    <col min="1" max="1" width="4" style="25" customWidth="1"/>
    <col min="2" max="2" width="39.7109375" style="26" bestFit="1" customWidth="1"/>
    <col min="3" max="3" width="8.42578125" style="26" bestFit="1" customWidth="1"/>
    <col min="4" max="9" width="3.85546875" style="26" bestFit="1" customWidth="1"/>
    <col min="10" max="10" width="10.140625" style="26" bestFit="1" customWidth="1"/>
    <col min="11" max="12" width="3.85546875" style="26" bestFit="1" customWidth="1"/>
    <col min="13" max="13" width="10.140625" style="26" bestFit="1" customWidth="1"/>
    <col min="14" max="14" width="2.42578125" style="25" customWidth="1"/>
    <col min="15" max="16384" width="9.140625" style="25"/>
  </cols>
  <sheetData>
    <row r="1" spans="1:13" ht="18.75">
      <c r="B1" s="414" t="s">
        <v>221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</row>
    <row r="2" spans="1:13" ht="9.75" customHeight="1"/>
    <row r="3" spans="1:13" ht="154.5" customHeight="1">
      <c r="A3" s="27"/>
      <c r="B3" s="28"/>
      <c r="C3" s="29" t="s">
        <v>220</v>
      </c>
      <c r="D3" s="30" t="s">
        <v>112</v>
      </c>
      <c r="E3" s="30" t="s">
        <v>219</v>
      </c>
      <c r="F3" s="30" t="s">
        <v>218</v>
      </c>
      <c r="G3" s="30" t="s">
        <v>217</v>
      </c>
      <c r="H3" s="30" t="s">
        <v>114</v>
      </c>
      <c r="I3" s="30" t="s">
        <v>216</v>
      </c>
      <c r="J3" s="30" t="s">
        <v>196</v>
      </c>
      <c r="K3" s="30" t="s">
        <v>28</v>
      </c>
      <c r="L3" s="30" t="s">
        <v>215</v>
      </c>
      <c r="M3" s="30" t="s">
        <v>28</v>
      </c>
    </row>
    <row r="4" spans="1:13" ht="32.25" customHeight="1">
      <c r="A4" s="31" t="s">
        <v>104</v>
      </c>
      <c r="B4" s="32" t="s">
        <v>734</v>
      </c>
      <c r="C4" s="111">
        <v>100000</v>
      </c>
      <c r="D4" s="111">
        <v>0</v>
      </c>
      <c r="E4" s="111">
        <v>0</v>
      </c>
      <c r="F4" s="111">
        <v>0</v>
      </c>
      <c r="G4" s="111">
        <v>0</v>
      </c>
      <c r="H4" s="111">
        <v>0</v>
      </c>
      <c r="I4" s="111">
        <v>0</v>
      </c>
      <c r="J4" s="112">
        <v>6552323.0795010962</v>
      </c>
      <c r="K4" s="111">
        <v>0</v>
      </c>
      <c r="L4" s="111">
        <v>0</v>
      </c>
      <c r="M4" s="111">
        <v>6652323.0795010962</v>
      </c>
    </row>
    <row r="5" spans="1:13">
      <c r="A5" s="27"/>
      <c r="B5" s="33" t="s">
        <v>214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1">
        <f t="shared" ref="M5:M27" si="0">SUM(C5:L5)</f>
        <v>0</v>
      </c>
    </row>
    <row r="6" spans="1:13" ht="31.5">
      <c r="A6" s="31" t="s">
        <v>104</v>
      </c>
      <c r="B6" s="32" t="s">
        <v>582</v>
      </c>
      <c r="C6" s="111">
        <f>SUM(C4:C5)</f>
        <v>100000</v>
      </c>
      <c r="D6" s="111">
        <f t="shared" ref="D6:L6" si="1">SUM(D4:D5)</f>
        <v>0</v>
      </c>
      <c r="E6" s="111">
        <f t="shared" si="1"/>
        <v>0</v>
      </c>
      <c r="F6" s="111">
        <f t="shared" si="1"/>
        <v>0</v>
      </c>
      <c r="G6" s="111">
        <f t="shared" si="1"/>
        <v>0</v>
      </c>
      <c r="H6" s="111">
        <f t="shared" si="1"/>
        <v>0</v>
      </c>
      <c r="I6" s="111">
        <f t="shared" si="1"/>
        <v>0</v>
      </c>
      <c r="J6" s="111">
        <f t="shared" si="1"/>
        <v>6552323.0795010962</v>
      </c>
      <c r="K6" s="111">
        <f t="shared" si="1"/>
        <v>0</v>
      </c>
      <c r="L6" s="111">
        <f t="shared" si="1"/>
        <v>0</v>
      </c>
      <c r="M6" s="111">
        <f t="shared" si="0"/>
        <v>6652323.0795010962</v>
      </c>
    </row>
    <row r="7" spans="1:13" ht="31.5">
      <c r="A7" s="27"/>
      <c r="B7" s="32" t="s">
        <v>210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1">
        <f t="shared" si="0"/>
        <v>0</v>
      </c>
    </row>
    <row r="8" spans="1:13">
      <c r="A8" s="27"/>
      <c r="B8" s="33" t="s">
        <v>212</v>
      </c>
      <c r="C8" s="112"/>
      <c r="D8" s="112"/>
      <c r="E8" s="112"/>
      <c r="F8" s="112"/>
      <c r="G8" s="112"/>
      <c r="H8" s="112"/>
      <c r="I8" s="112"/>
      <c r="J8" s="112">
        <v>990792.85000000009</v>
      </c>
      <c r="K8" s="112"/>
      <c r="L8" s="112"/>
      <c r="M8" s="111">
        <f t="shared" si="0"/>
        <v>990792.85000000009</v>
      </c>
    </row>
    <row r="9" spans="1:13">
      <c r="A9" s="27"/>
      <c r="B9" s="32" t="s">
        <v>211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1">
        <f t="shared" si="0"/>
        <v>0</v>
      </c>
    </row>
    <row r="10" spans="1:13" ht="31.5">
      <c r="A10" s="27"/>
      <c r="B10" s="32" t="s">
        <v>213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>
        <f t="shared" si="0"/>
        <v>0</v>
      </c>
    </row>
    <row r="11" spans="1:13" ht="31.5">
      <c r="A11" s="27"/>
      <c r="B11" s="32" t="s">
        <v>209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1">
        <f t="shared" si="0"/>
        <v>0</v>
      </c>
    </row>
    <row r="12" spans="1:13" ht="18.75" customHeight="1">
      <c r="A12" s="27"/>
      <c r="B12" s="33" t="s">
        <v>208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1">
        <f t="shared" si="0"/>
        <v>0</v>
      </c>
    </row>
    <row r="13" spans="1:13">
      <c r="A13" s="27"/>
      <c r="B13" s="33" t="s">
        <v>191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1">
        <f t="shared" si="0"/>
        <v>0</v>
      </c>
    </row>
    <row r="14" spans="1:13" ht="31.5">
      <c r="A14" s="27"/>
      <c r="B14" s="32" t="s">
        <v>207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>
        <f t="shared" si="0"/>
        <v>0</v>
      </c>
    </row>
    <row r="15" spans="1:13">
      <c r="A15" s="27"/>
      <c r="B15" s="32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>
        <f t="shared" si="0"/>
        <v>0</v>
      </c>
    </row>
    <row r="16" spans="1:13" ht="18.75">
      <c r="A16" s="31" t="s">
        <v>104</v>
      </c>
      <c r="B16" s="32" t="s">
        <v>735</v>
      </c>
      <c r="C16" s="111">
        <v>100000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7543115.9295010958</v>
      </c>
      <c r="K16" s="111">
        <v>0</v>
      </c>
      <c r="L16" s="111">
        <v>0</v>
      </c>
      <c r="M16" s="111">
        <v>7643115.9295010958</v>
      </c>
    </row>
    <row r="17" spans="1:13">
      <c r="A17" s="27"/>
      <c r="B17" s="33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1">
        <f t="shared" si="0"/>
        <v>0</v>
      </c>
    </row>
    <row r="18" spans="1:13" ht="31.5">
      <c r="A18" s="31" t="s">
        <v>104</v>
      </c>
      <c r="B18" s="32" t="s">
        <v>613</v>
      </c>
      <c r="C18" s="111">
        <f>SUM(C16:C17)</f>
        <v>100000</v>
      </c>
      <c r="D18" s="111">
        <f t="shared" ref="D18:L18" si="2">SUM(D16:D17)</f>
        <v>0</v>
      </c>
      <c r="E18" s="111">
        <f t="shared" si="2"/>
        <v>0</v>
      </c>
      <c r="F18" s="111">
        <f t="shared" si="2"/>
        <v>0</v>
      </c>
      <c r="G18" s="111">
        <f t="shared" si="2"/>
        <v>0</v>
      </c>
      <c r="H18" s="111">
        <f t="shared" si="2"/>
        <v>0</v>
      </c>
      <c r="I18" s="111">
        <f t="shared" si="2"/>
        <v>0</v>
      </c>
      <c r="J18" s="111">
        <f t="shared" si="2"/>
        <v>7543115.9295010958</v>
      </c>
      <c r="K18" s="111">
        <f t="shared" si="2"/>
        <v>0</v>
      </c>
      <c r="L18" s="111">
        <f t="shared" si="2"/>
        <v>0</v>
      </c>
      <c r="M18" s="111">
        <f t="shared" si="0"/>
        <v>7643115.9295010958</v>
      </c>
    </row>
    <row r="19" spans="1:13" ht="31.5">
      <c r="A19" s="27"/>
      <c r="B19" s="32" t="s">
        <v>213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1">
        <f t="shared" si="0"/>
        <v>0</v>
      </c>
    </row>
    <row r="20" spans="1:13">
      <c r="A20" s="27"/>
      <c r="B20" s="33" t="s">
        <v>212</v>
      </c>
      <c r="C20" s="112"/>
      <c r="D20" s="112"/>
      <c r="E20" s="112"/>
      <c r="F20" s="112"/>
      <c r="G20" s="112"/>
      <c r="H20" s="112"/>
      <c r="I20" s="112"/>
      <c r="J20" s="112">
        <f>PASH!F40</f>
        <v>1508903.85</v>
      </c>
      <c r="K20" s="112"/>
      <c r="L20" s="112"/>
      <c r="M20" s="111">
        <f t="shared" si="0"/>
        <v>1508903.85</v>
      </c>
    </row>
    <row r="21" spans="1:13">
      <c r="A21" s="27"/>
      <c r="B21" s="32" t="s">
        <v>211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1">
        <f t="shared" si="0"/>
        <v>0</v>
      </c>
    </row>
    <row r="22" spans="1:13" ht="31.5">
      <c r="A22" s="27"/>
      <c r="B22" s="32" t="s">
        <v>210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>
        <f t="shared" si="0"/>
        <v>0</v>
      </c>
    </row>
    <row r="23" spans="1:13" ht="31.5">
      <c r="A23" s="27"/>
      <c r="B23" s="32" t="s">
        <v>209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1">
        <f t="shared" si="0"/>
        <v>0</v>
      </c>
    </row>
    <row r="24" spans="1:13">
      <c r="A24" s="27"/>
      <c r="B24" s="33" t="s">
        <v>208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1">
        <f t="shared" si="0"/>
        <v>0</v>
      </c>
    </row>
    <row r="25" spans="1:13">
      <c r="A25" s="27"/>
      <c r="B25" s="33" t="s">
        <v>191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1">
        <f t="shared" si="0"/>
        <v>0</v>
      </c>
    </row>
    <row r="26" spans="1:13" ht="31.5">
      <c r="A26" s="27"/>
      <c r="B26" s="32" t="s">
        <v>207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>
        <f t="shared" si="0"/>
        <v>0</v>
      </c>
    </row>
    <row r="27" spans="1:13" ht="18.75">
      <c r="A27" s="31" t="s">
        <v>104</v>
      </c>
      <c r="B27" s="32" t="s">
        <v>614</v>
      </c>
      <c r="C27" s="111">
        <f>SUM(C18:C26)</f>
        <v>100000</v>
      </c>
      <c r="D27" s="111">
        <f t="shared" ref="D27:L27" si="3">SUM(D18:D26)</f>
        <v>0</v>
      </c>
      <c r="E27" s="111">
        <f t="shared" si="3"/>
        <v>0</v>
      </c>
      <c r="F27" s="111">
        <f t="shared" si="3"/>
        <v>0</v>
      </c>
      <c r="G27" s="111">
        <f t="shared" si="3"/>
        <v>0</v>
      </c>
      <c r="H27" s="111">
        <f t="shared" si="3"/>
        <v>0</v>
      </c>
      <c r="I27" s="111">
        <f t="shared" si="3"/>
        <v>0</v>
      </c>
      <c r="J27" s="111">
        <f t="shared" si="3"/>
        <v>9052019.7795010954</v>
      </c>
      <c r="K27" s="111">
        <f t="shared" si="3"/>
        <v>0</v>
      </c>
      <c r="L27" s="111">
        <f t="shared" si="3"/>
        <v>0</v>
      </c>
      <c r="M27" s="111">
        <f t="shared" si="0"/>
        <v>9152019.7795010954</v>
      </c>
    </row>
  </sheetData>
  <mergeCells count="1">
    <mergeCell ref="B1:M1"/>
  </mergeCells>
  <phoneticPr fontId="0" type="noConversion"/>
  <printOptions horizontalCentered="1"/>
  <pageMargins left="0" right="0" top="0.19685039370078741" bottom="0" header="0.31496062992125984" footer="0.31496062992125984"/>
  <pageSetup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Aktivet</vt:lpstr>
      <vt:lpstr>Pasivet</vt:lpstr>
      <vt:lpstr>PASH</vt:lpstr>
      <vt:lpstr>Fluksi </vt:lpstr>
      <vt:lpstr>INVENTARI</vt:lpstr>
      <vt:lpstr>Iv.mjet tran</vt:lpstr>
      <vt:lpstr>AMORTIZ</vt:lpstr>
      <vt:lpstr>Kapitali</vt:lpstr>
      <vt:lpstr>Lista Furnitor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2018-03-29T09:53:58Z</cp:lastPrinted>
  <dcterms:created xsi:type="dcterms:W3CDTF">2002-02-16T18:16:52Z</dcterms:created>
  <dcterms:modified xsi:type="dcterms:W3CDTF">2019-05-13T14:45:18Z</dcterms:modified>
</cp:coreProperties>
</file>